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ДРОЗ_2020_Загородное ш., д. 2, стр. 18 + 20 + ТЕРР\Загородное ш., д. 2, стр. 20 (Алексеева)\11. СД\ИТОГ_22.11.2021\"/>
    </mc:Choice>
  </mc:AlternateContent>
  <bookViews>
    <workbookView xWindow="0" yWindow="0" windowWidth="28800" windowHeight="12435" tabRatio="820" firstSheet="7" activeTab="18"/>
  </bookViews>
  <sheets>
    <sheet name="ССР тек было" sheetId="1" state="hidden" r:id="rId1"/>
    <sheet name="ССР база было" sheetId="2" state="hidden" r:id="rId2"/>
    <sheet name=" 02-01-01 искл." sheetId="13" r:id="rId3"/>
    <sheet name=" 02-01-02 искл." sheetId="14" r:id="rId4"/>
    <sheet name="02-01-03 искл." sheetId="15" r:id="rId5"/>
    <sheet name="02-01-04 искл." sheetId="16" r:id="rId6"/>
    <sheet name="02-01-05 искл." sheetId="17" r:id="rId7"/>
    <sheet name="02-01-06 искл." sheetId="18" r:id="rId8"/>
    <sheet name="02-01-07 искл." sheetId="39" r:id="rId9"/>
    <sheet name="02-01-08 искл." sheetId="40" r:id="rId10"/>
    <sheet name="02-01-09 искл." sheetId="41" r:id="rId11"/>
    <sheet name="02-01-10 искл." sheetId="42" r:id="rId12"/>
    <sheet name="02-01-11 искл. " sheetId="43" r:id="rId13"/>
    <sheet name="02-01-12 искл." sheetId="44" r:id="rId14"/>
    <sheet name="02-01-13 искл." sheetId="45" r:id="rId15"/>
    <sheet name="02-01-14 искл." sheetId="46" r:id="rId16"/>
    <sheet name="02-01-15 искл." sheetId="47" r:id="rId17"/>
    <sheet name="02-01-16 искл. " sheetId="48" r:id="rId18"/>
    <sheet name="02-01-17 искл." sheetId="49" r:id="rId19"/>
    <sheet name="02-01-18 искл." sheetId="50" r:id="rId20"/>
    <sheet name="02-01-19 искл." sheetId="51" r:id="rId21"/>
    <sheet name="02-01-20 искл." sheetId="52" r:id="rId22"/>
    <sheet name="02-01-21 искл." sheetId="53" r:id="rId23"/>
    <sheet name="02-01-22 искл. возвратные суммы" sheetId="54" r:id="rId24"/>
    <sheet name="ОС база" sheetId="7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Excel_BuiltIn_Print_Area_16_1">#REF!</definedName>
    <definedName name="Excel_BuiltIn_Print_Area_4_1">#REF!</definedName>
    <definedName name="Excel_BuiltIn_Print_Area_5_1">#REF!</definedName>
    <definedName name="Excel_BuiltIn_Print_Area_6_1">#REF!</definedName>
    <definedName name="вап">#REF!</definedName>
    <definedName name="Видео">#REF!</definedName>
    <definedName name="енке">#REF!</definedName>
    <definedName name="_xlnm.Print_Titles" localSheetId="2">' 02-01-01 искл.'!$34:$34</definedName>
    <definedName name="_xlnm.Print_Titles" localSheetId="3">' 02-01-02 искл.'!$34:$34</definedName>
    <definedName name="_xlnm.Print_Titles" localSheetId="4">'02-01-03 искл.'!$34:$34</definedName>
    <definedName name="_xlnm.Print_Titles" localSheetId="5">'02-01-04 искл.'!$34:$34</definedName>
    <definedName name="_xlnm.Print_Titles" localSheetId="6">'02-01-05 искл.'!$34:$34</definedName>
    <definedName name="_xlnm.Print_Titles" localSheetId="7">'02-01-06 искл.'!$34:$34</definedName>
    <definedName name="_xlnm.Print_Titles" localSheetId="1">'ССР база было'!$20:$24</definedName>
    <definedName name="_xlnm.Print_Titles" localSheetId="0">'ССР тек было'!$19:$23</definedName>
    <definedName name="_xlnm.Print_Area" localSheetId="2">' 02-01-01 искл.'!$A$1:$K$1210</definedName>
    <definedName name="_xlnm.Print_Area" localSheetId="3">' 02-01-02 искл.'!$A$1:$K$777</definedName>
    <definedName name="_xlnm.Print_Area" localSheetId="4">'02-01-03 искл.'!$A$1:$K$1243</definedName>
    <definedName name="_xlnm.Print_Area" localSheetId="5">'02-01-04 искл.'!$A$1:$K$335</definedName>
    <definedName name="_xlnm.Print_Area" localSheetId="6">'02-01-05 искл.'!$A$1:$K$307</definedName>
    <definedName name="_xlnm.Print_Area" localSheetId="7">'02-01-06 искл.'!$A$1:$K$542</definedName>
    <definedName name="_xlnm.Print_Area" localSheetId="1">'ССР база было'!$A$1:$H$104</definedName>
    <definedName name="_xlnm.Print_Area" localSheetId="0">'ССР тек было'!$A$1:$H$103</definedName>
    <definedName name="оо">#REF!</definedName>
    <definedName name="прар">#REF!</definedName>
    <definedName name="Проект">#REF!</definedName>
    <definedName name="ПСД">#REF!</definedName>
    <definedName name="скуд">#REF!</definedName>
    <definedName name="стрел">#REF!</definedName>
    <definedName name="ТИР">#REF!</definedName>
    <definedName name="ТР">#REF!</definedName>
    <definedName name="уут1">#REF!</definedName>
    <definedName name="Шапка">#REF!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5" i="2" l="1"/>
  <c r="G76" i="2" s="1"/>
  <c r="G74" i="1"/>
  <c r="G75" i="1" s="1"/>
  <c r="F29" i="1" l="1"/>
  <c r="F31" i="2" l="1"/>
  <c r="F30" i="1"/>
  <c r="G27" i="2" l="1"/>
  <c r="G26" i="1" l="1"/>
  <c r="H27" i="2"/>
  <c r="H28" i="2" s="1"/>
  <c r="G28" i="2"/>
  <c r="F30" i="2"/>
  <c r="AE10" i="18"/>
  <c r="Q39" i="18"/>
  <c r="R39" i="18"/>
  <c r="S39" i="18"/>
  <c r="T39" i="18"/>
  <c r="U39" i="18"/>
  <c r="V39" i="18"/>
  <c r="Q41" i="18"/>
  <c r="R41" i="18"/>
  <c r="S41" i="18"/>
  <c r="T41" i="18"/>
  <c r="U41" i="18"/>
  <c r="V41" i="18"/>
  <c r="Q46" i="18"/>
  <c r="R46" i="18"/>
  <c r="S46" i="18"/>
  <c r="T46" i="18"/>
  <c r="U46" i="18"/>
  <c r="V46" i="18"/>
  <c r="Q53" i="18"/>
  <c r="R53" i="18"/>
  <c r="S53" i="18"/>
  <c r="T53" i="18"/>
  <c r="U53" i="18"/>
  <c r="V53" i="18"/>
  <c r="Q59" i="18"/>
  <c r="R59" i="18"/>
  <c r="S59" i="18"/>
  <c r="T59" i="18"/>
  <c r="U59" i="18"/>
  <c r="V59" i="18"/>
  <c r="Q65" i="18"/>
  <c r="R65" i="18"/>
  <c r="S65" i="18"/>
  <c r="T65" i="18"/>
  <c r="U65" i="18"/>
  <c r="V65" i="18"/>
  <c r="Q72" i="18"/>
  <c r="R72" i="18"/>
  <c r="S72" i="18"/>
  <c r="T72" i="18"/>
  <c r="U72" i="18"/>
  <c r="V72" i="18"/>
  <c r="Q75" i="18"/>
  <c r="R75" i="18"/>
  <c r="S75" i="18"/>
  <c r="T75" i="18"/>
  <c r="U75" i="18"/>
  <c r="V75" i="18"/>
  <c r="Q76" i="18"/>
  <c r="R76" i="18"/>
  <c r="S76" i="18"/>
  <c r="T76" i="18"/>
  <c r="U76" i="18"/>
  <c r="V76" i="18"/>
  <c r="Q77" i="18"/>
  <c r="R77" i="18"/>
  <c r="S77" i="18"/>
  <c r="T77" i="18"/>
  <c r="U77" i="18"/>
  <c r="V77" i="18"/>
  <c r="Q78" i="18"/>
  <c r="R78" i="18"/>
  <c r="S78" i="18"/>
  <c r="T78" i="18"/>
  <c r="U78" i="18"/>
  <c r="V78" i="18"/>
  <c r="Q84" i="18"/>
  <c r="R84" i="18"/>
  <c r="S84" i="18"/>
  <c r="T84" i="18"/>
  <c r="U84" i="18"/>
  <c r="V84" i="18"/>
  <c r="Q87" i="18"/>
  <c r="R87" i="18"/>
  <c r="S87" i="18"/>
  <c r="T87" i="18"/>
  <c r="U87" i="18"/>
  <c r="V87" i="18"/>
  <c r="Q88" i="18"/>
  <c r="R88" i="18"/>
  <c r="S88" i="18"/>
  <c r="T88" i="18"/>
  <c r="U88" i="18"/>
  <c r="V88" i="18"/>
  <c r="Q89" i="18"/>
  <c r="R89" i="18"/>
  <c r="S89" i="18"/>
  <c r="T89" i="18"/>
  <c r="U89" i="18"/>
  <c r="V89" i="18"/>
  <c r="Q90" i="18"/>
  <c r="R90" i="18"/>
  <c r="S90" i="18"/>
  <c r="T90" i="18"/>
  <c r="U90" i="18"/>
  <c r="V90" i="18"/>
  <c r="Q96" i="18"/>
  <c r="R96" i="18"/>
  <c r="S96" i="18"/>
  <c r="T96" i="18"/>
  <c r="U96" i="18"/>
  <c r="V96" i="18"/>
  <c r="Q99" i="18"/>
  <c r="R99" i="18"/>
  <c r="S99" i="18"/>
  <c r="T99" i="18"/>
  <c r="U99" i="18"/>
  <c r="V99" i="18"/>
  <c r="Q100" i="18"/>
  <c r="R100" i="18"/>
  <c r="S100" i="18"/>
  <c r="T100" i="18"/>
  <c r="U100" i="18"/>
  <c r="V100" i="18"/>
  <c r="Q101" i="18"/>
  <c r="R101" i="18"/>
  <c r="S101" i="18"/>
  <c r="T101" i="18"/>
  <c r="U101" i="18"/>
  <c r="V101" i="18"/>
  <c r="Q107" i="18"/>
  <c r="R107" i="18"/>
  <c r="S107" i="18"/>
  <c r="T107" i="18"/>
  <c r="U107" i="18"/>
  <c r="V107" i="18"/>
  <c r="Q109" i="18"/>
  <c r="R109" i="18"/>
  <c r="S109" i="18"/>
  <c r="T109" i="18"/>
  <c r="U109" i="18"/>
  <c r="V109" i="18"/>
  <c r="Q110" i="18"/>
  <c r="R110" i="18"/>
  <c r="S110" i="18"/>
  <c r="T110" i="18"/>
  <c r="U110" i="18"/>
  <c r="V110" i="18"/>
  <c r="Q111" i="18"/>
  <c r="R111" i="18"/>
  <c r="S111" i="18"/>
  <c r="T111" i="18"/>
  <c r="U111" i="18"/>
  <c r="V111" i="18"/>
  <c r="Q117" i="18"/>
  <c r="R117" i="18"/>
  <c r="S117" i="18"/>
  <c r="T117" i="18"/>
  <c r="U117" i="18"/>
  <c r="V117" i="18"/>
  <c r="Q124" i="18"/>
  <c r="R124" i="18"/>
  <c r="S124" i="18"/>
  <c r="T124" i="18"/>
  <c r="U124" i="18"/>
  <c r="V124" i="18"/>
  <c r="O129" i="18"/>
  <c r="Q131" i="18"/>
  <c r="R131" i="18"/>
  <c r="S131" i="18"/>
  <c r="T131" i="18"/>
  <c r="U131" i="18"/>
  <c r="V131" i="18"/>
  <c r="Q138" i="18"/>
  <c r="R138" i="18"/>
  <c r="S138" i="18"/>
  <c r="T138" i="18"/>
  <c r="U138" i="18"/>
  <c r="V138" i="18"/>
  <c r="Q140" i="18"/>
  <c r="R140" i="18"/>
  <c r="S140" i="18"/>
  <c r="T140" i="18"/>
  <c r="U140" i="18"/>
  <c r="V140" i="18"/>
  <c r="Q141" i="18"/>
  <c r="R141" i="18"/>
  <c r="S141" i="18"/>
  <c r="T141" i="18"/>
  <c r="U141" i="18"/>
  <c r="V141" i="18"/>
  <c r="Q142" i="18"/>
  <c r="R142" i="18"/>
  <c r="S142" i="18"/>
  <c r="T142" i="18"/>
  <c r="U142" i="18"/>
  <c r="V142" i="18"/>
  <c r="Q143" i="18"/>
  <c r="R143" i="18"/>
  <c r="S143" i="18"/>
  <c r="T143" i="18"/>
  <c r="U143" i="18"/>
  <c r="V143" i="18"/>
  <c r="Q149" i="18"/>
  <c r="R149" i="18"/>
  <c r="S149" i="18"/>
  <c r="T149" i="18"/>
  <c r="U149" i="18"/>
  <c r="V149" i="18"/>
  <c r="Q151" i="18"/>
  <c r="R151" i="18"/>
  <c r="S151" i="18"/>
  <c r="T151" i="18"/>
  <c r="U151" i="18"/>
  <c r="V151" i="18"/>
  <c r="Q152" i="18"/>
  <c r="R152" i="18"/>
  <c r="S152" i="18"/>
  <c r="T152" i="18"/>
  <c r="U152" i="18"/>
  <c r="V152" i="18"/>
  <c r="Q153" i="18"/>
  <c r="R153" i="18"/>
  <c r="S153" i="18"/>
  <c r="T153" i="18"/>
  <c r="U153" i="18"/>
  <c r="V153" i="18"/>
  <c r="Q159" i="18"/>
  <c r="R159" i="18"/>
  <c r="S159" i="18"/>
  <c r="T159" i="18"/>
  <c r="U159" i="18"/>
  <c r="V159" i="18"/>
  <c r="Q161" i="18"/>
  <c r="R161" i="18"/>
  <c r="S161" i="18"/>
  <c r="O165" i="18" s="1"/>
  <c r="T161" i="18"/>
  <c r="U161" i="18"/>
  <c r="V161" i="18"/>
  <c r="Q167" i="18"/>
  <c r="R167" i="18"/>
  <c r="S167" i="18"/>
  <c r="T167" i="18"/>
  <c r="U167" i="18"/>
  <c r="V167" i="18"/>
  <c r="Q177" i="18"/>
  <c r="R177" i="18"/>
  <c r="S177" i="18"/>
  <c r="T177" i="18"/>
  <c r="U177" i="18"/>
  <c r="V177" i="18"/>
  <c r="Q183" i="18"/>
  <c r="R183" i="18"/>
  <c r="S183" i="18"/>
  <c r="T183" i="18"/>
  <c r="U183" i="18"/>
  <c r="V183" i="18"/>
  <c r="Q189" i="18"/>
  <c r="R189" i="18"/>
  <c r="S189" i="18"/>
  <c r="T189" i="18"/>
  <c r="U189" i="18"/>
  <c r="V189" i="18"/>
  <c r="Q193" i="18"/>
  <c r="R193" i="18"/>
  <c r="S193" i="18"/>
  <c r="T193" i="18"/>
  <c r="U193" i="18"/>
  <c r="V193" i="18"/>
  <c r="Q204" i="18"/>
  <c r="R204" i="18"/>
  <c r="S204" i="18"/>
  <c r="T204" i="18"/>
  <c r="U204" i="18"/>
  <c r="V204" i="18"/>
  <c r="Q211" i="18"/>
  <c r="R211" i="18"/>
  <c r="S211" i="18"/>
  <c r="T211" i="18"/>
  <c r="U211" i="18"/>
  <c r="V211" i="18"/>
  <c r="Q216" i="18"/>
  <c r="R216" i="18"/>
  <c r="S216" i="18"/>
  <c r="T216" i="18"/>
  <c r="U216" i="18"/>
  <c r="V216" i="18"/>
  <c r="Q223" i="18"/>
  <c r="R223" i="18"/>
  <c r="S223" i="18"/>
  <c r="T223" i="18"/>
  <c r="U223" i="18"/>
  <c r="V223" i="18"/>
  <c r="Q226" i="18"/>
  <c r="R226" i="18"/>
  <c r="S226" i="18"/>
  <c r="T226" i="18"/>
  <c r="U226" i="18"/>
  <c r="V226" i="18"/>
  <c r="Q227" i="18"/>
  <c r="R227" i="18"/>
  <c r="S227" i="18"/>
  <c r="T227" i="18"/>
  <c r="U227" i="18"/>
  <c r="V227" i="18"/>
  <c r="Q233" i="18"/>
  <c r="R233" i="18"/>
  <c r="S233" i="18"/>
  <c r="T233" i="18"/>
  <c r="U233" i="18"/>
  <c r="V233" i="18"/>
  <c r="Q238" i="18"/>
  <c r="R238" i="18"/>
  <c r="S238" i="18"/>
  <c r="T238" i="18"/>
  <c r="U238" i="18"/>
  <c r="V238" i="18"/>
  <c r="Q256" i="18"/>
  <c r="R256" i="18"/>
  <c r="S256" i="18"/>
  <c r="T256" i="18"/>
  <c r="U256" i="18"/>
  <c r="V256" i="18"/>
  <c r="Q258" i="18"/>
  <c r="R258" i="18"/>
  <c r="S258" i="18"/>
  <c r="T258" i="18"/>
  <c r="U258" i="18"/>
  <c r="V258" i="18"/>
  <c r="Q263" i="18"/>
  <c r="R263" i="18"/>
  <c r="S263" i="18"/>
  <c r="T263" i="18"/>
  <c r="U263" i="18"/>
  <c r="V263" i="18"/>
  <c r="Q269" i="18"/>
  <c r="R269" i="18"/>
  <c r="S269" i="18"/>
  <c r="T269" i="18"/>
  <c r="U269" i="18"/>
  <c r="V269" i="18"/>
  <c r="Q273" i="18"/>
  <c r="R273" i="18"/>
  <c r="S273" i="18"/>
  <c r="T273" i="18"/>
  <c r="U273" i="18"/>
  <c r="V273" i="18"/>
  <c r="Q279" i="18"/>
  <c r="R279" i="18"/>
  <c r="S279" i="18"/>
  <c r="T279" i="18"/>
  <c r="U279" i="18"/>
  <c r="V279" i="18"/>
  <c r="Q284" i="18"/>
  <c r="R284" i="18"/>
  <c r="S284" i="18"/>
  <c r="T284" i="18"/>
  <c r="U284" i="18"/>
  <c r="V284" i="18"/>
  <c r="Q290" i="18"/>
  <c r="R290" i="18"/>
  <c r="S290" i="18"/>
  <c r="T290" i="18"/>
  <c r="U290" i="18"/>
  <c r="V290" i="18"/>
  <c r="Q295" i="18"/>
  <c r="R295" i="18"/>
  <c r="S295" i="18"/>
  <c r="T295" i="18"/>
  <c r="U295" i="18"/>
  <c r="V295" i="18"/>
  <c r="Q301" i="18"/>
  <c r="R301" i="18"/>
  <c r="S301" i="18"/>
  <c r="T301" i="18"/>
  <c r="U301" i="18"/>
  <c r="V301" i="18"/>
  <c r="Q306" i="18"/>
  <c r="R306" i="18"/>
  <c r="S306" i="18"/>
  <c r="T306" i="18"/>
  <c r="U306" i="18"/>
  <c r="V306" i="18"/>
  <c r="Q312" i="18"/>
  <c r="R312" i="18"/>
  <c r="S312" i="18"/>
  <c r="T312" i="18"/>
  <c r="U312" i="18"/>
  <c r="V312" i="18"/>
  <c r="Q325" i="18"/>
  <c r="R325" i="18"/>
  <c r="S325" i="18"/>
  <c r="T325" i="18"/>
  <c r="U325" i="18"/>
  <c r="V325" i="18"/>
  <c r="Q328" i="18"/>
  <c r="R328" i="18"/>
  <c r="S328" i="18"/>
  <c r="T328" i="18"/>
  <c r="U328" i="18"/>
  <c r="V328" i="18"/>
  <c r="Q334" i="18"/>
  <c r="R334" i="18"/>
  <c r="S334" i="18"/>
  <c r="T334" i="18"/>
  <c r="U334" i="18"/>
  <c r="V334" i="18"/>
  <c r="Q337" i="18"/>
  <c r="R337" i="18"/>
  <c r="S337" i="18"/>
  <c r="T337" i="18"/>
  <c r="U337" i="18"/>
  <c r="V337" i="18"/>
  <c r="Q342" i="18"/>
  <c r="R342" i="18"/>
  <c r="S342" i="18"/>
  <c r="T342" i="18"/>
  <c r="U342" i="18"/>
  <c r="V342" i="18"/>
  <c r="Q355" i="18"/>
  <c r="R355" i="18"/>
  <c r="S355" i="18"/>
  <c r="T355" i="18"/>
  <c r="U355" i="18"/>
  <c r="V355" i="18"/>
  <c r="Q360" i="18"/>
  <c r="R360" i="18"/>
  <c r="S360" i="18"/>
  <c r="T360" i="18"/>
  <c r="U360" i="18"/>
  <c r="V360" i="18"/>
  <c r="Q366" i="18"/>
  <c r="R366" i="18"/>
  <c r="S366" i="18"/>
  <c r="T366" i="18"/>
  <c r="U366" i="18"/>
  <c r="V366" i="18"/>
  <c r="Q371" i="18"/>
  <c r="R371" i="18"/>
  <c r="S371" i="18"/>
  <c r="T371" i="18"/>
  <c r="U371" i="18"/>
  <c r="V371" i="18"/>
  <c r="Q372" i="18"/>
  <c r="R372" i="18"/>
  <c r="S372" i="18"/>
  <c r="T372" i="18"/>
  <c r="U372" i="18"/>
  <c r="V372" i="18"/>
  <c r="Q378" i="18"/>
  <c r="R378" i="18"/>
  <c r="S378" i="18"/>
  <c r="T378" i="18"/>
  <c r="U378" i="18"/>
  <c r="V378" i="18"/>
  <c r="Q395" i="18"/>
  <c r="R395" i="18"/>
  <c r="S395" i="18"/>
  <c r="T395" i="18"/>
  <c r="U395" i="18"/>
  <c r="V395" i="18"/>
  <c r="Q400" i="18"/>
  <c r="R400" i="18"/>
  <c r="S400" i="18"/>
  <c r="T400" i="18"/>
  <c r="U400" i="18"/>
  <c r="V400" i="18"/>
  <c r="Q406" i="18"/>
  <c r="R406" i="18"/>
  <c r="S406" i="18"/>
  <c r="T406" i="18"/>
  <c r="U406" i="18"/>
  <c r="V406" i="18"/>
  <c r="Q409" i="18"/>
  <c r="R409" i="18"/>
  <c r="S409" i="18"/>
  <c r="T409" i="18"/>
  <c r="U409" i="18"/>
  <c r="V409" i="18"/>
  <c r="Q415" i="18"/>
  <c r="R415" i="18"/>
  <c r="S415" i="18"/>
  <c r="T415" i="18"/>
  <c r="U415" i="18"/>
  <c r="V415" i="18"/>
  <c r="Q419" i="18"/>
  <c r="R419" i="18"/>
  <c r="S419" i="18"/>
  <c r="T419" i="18"/>
  <c r="U419" i="18"/>
  <c r="V419" i="18"/>
  <c r="Q425" i="18"/>
  <c r="R425" i="18"/>
  <c r="S425" i="18"/>
  <c r="T425" i="18"/>
  <c r="U425" i="18"/>
  <c r="V425" i="18"/>
  <c r="Q428" i="18"/>
  <c r="R428" i="18"/>
  <c r="S428" i="18"/>
  <c r="T428" i="18"/>
  <c r="U428" i="18"/>
  <c r="V428" i="18"/>
  <c r="Q434" i="18"/>
  <c r="R434" i="18"/>
  <c r="S434" i="18"/>
  <c r="T434" i="18"/>
  <c r="U434" i="18"/>
  <c r="V434" i="18"/>
  <c r="Q439" i="18"/>
  <c r="R439" i="18"/>
  <c r="S439" i="18"/>
  <c r="T439" i="18"/>
  <c r="U439" i="18"/>
  <c r="V439" i="18"/>
  <c r="Q446" i="18"/>
  <c r="R446" i="18"/>
  <c r="S446" i="18"/>
  <c r="T446" i="18"/>
  <c r="U446" i="18"/>
  <c r="V446" i="18"/>
  <c r="Q456" i="18"/>
  <c r="R456" i="18"/>
  <c r="S456" i="18"/>
  <c r="T456" i="18"/>
  <c r="U456" i="18"/>
  <c r="V456" i="18"/>
  <c r="Q462" i="18"/>
  <c r="R462" i="18"/>
  <c r="S462" i="18"/>
  <c r="T462" i="18"/>
  <c r="U462" i="18"/>
  <c r="V462" i="18"/>
  <c r="Q471" i="18"/>
  <c r="R471" i="18"/>
  <c r="S471" i="18"/>
  <c r="T471" i="18"/>
  <c r="U471" i="18"/>
  <c r="V471" i="18"/>
  <c r="Q478" i="18"/>
  <c r="R478" i="18"/>
  <c r="S478" i="18"/>
  <c r="T478" i="18"/>
  <c r="U478" i="18"/>
  <c r="V478" i="18"/>
  <c r="Q491" i="18"/>
  <c r="R491" i="18"/>
  <c r="S491" i="18"/>
  <c r="T491" i="18"/>
  <c r="U491" i="18"/>
  <c r="V491" i="18"/>
  <c r="P496" i="18"/>
  <c r="Y498" i="18"/>
  <c r="Q498" i="18"/>
  <c r="R498" i="18"/>
  <c r="S498" i="18"/>
  <c r="T498" i="18"/>
  <c r="U498" i="18"/>
  <c r="V498" i="18"/>
  <c r="Q508" i="18"/>
  <c r="R508" i="18"/>
  <c r="S508" i="18"/>
  <c r="T508" i="18"/>
  <c r="U508" i="18"/>
  <c r="V508" i="18"/>
  <c r="Q512" i="18"/>
  <c r="R512" i="18"/>
  <c r="S512" i="18"/>
  <c r="T512" i="18"/>
  <c r="U512" i="18"/>
  <c r="V512" i="18"/>
  <c r="H26" i="1" l="1"/>
  <c r="H27" i="1" s="1"/>
  <c r="G27" i="1"/>
  <c r="O413" i="18"/>
  <c r="O404" i="18"/>
  <c r="P267" i="18"/>
  <c r="O514" i="18"/>
  <c r="P383" i="18"/>
  <c r="P317" i="18"/>
  <c r="O136" i="18"/>
  <c r="O469" i="18"/>
  <c r="P347" i="18"/>
  <c r="P332" i="18"/>
  <c r="O332" i="18"/>
  <c r="O510" i="18"/>
  <c r="O364" i="18"/>
  <c r="P175" i="18"/>
  <c r="P129" i="18"/>
  <c r="O51" i="18"/>
  <c r="O44" i="18"/>
  <c r="P483" i="18"/>
  <c r="O483" i="18"/>
  <c r="P469" i="18"/>
  <c r="P460" i="18"/>
  <c r="O340" i="18"/>
  <c r="O310" i="18"/>
  <c r="O242" i="18"/>
  <c r="P209" i="18"/>
  <c r="O147" i="18"/>
  <c r="O70" i="18"/>
  <c r="P70" i="18"/>
  <c r="Z498" i="18"/>
  <c r="P404" i="18"/>
  <c r="O299" i="18"/>
  <c r="P231" i="18"/>
  <c r="O122" i="18"/>
  <c r="P57" i="18"/>
  <c r="P476" i="18"/>
  <c r="P432" i="18"/>
  <c r="P423" i="18"/>
  <c r="P63" i="18"/>
  <c r="O496" i="18"/>
  <c r="O460" i="18"/>
  <c r="O423" i="18"/>
  <c r="P364" i="18"/>
  <c r="P221" i="18"/>
  <c r="O82" i="18"/>
  <c r="P44" i="18"/>
  <c r="O476" i="18"/>
  <c r="P454" i="18"/>
  <c r="O454" i="18"/>
  <c r="P299" i="18"/>
  <c r="P242" i="18"/>
  <c r="P444" i="18"/>
  <c r="P187" i="18"/>
  <c r="P122" i="18"/>
  <c r="P510" i="18"/>
  <c r="O115" i="18"/>
  <c r="O288" i="18"/>
  <c r="O209" i="18"/>
  <c r="O432" i="18"/>
  <c r="O383" i="18"/>
  <c r="P376" i="18"/>
  <c r="O317" i="18"/>
  <c r="O267" i="18"/>
  <c r="O196" i="18"/>
  <c r="O105" i="18"/>
  <c r="O63" i="18"/>
  <c r="P514" i="18"/>
  <c r="O347" i="18"/>
  <c r="O175" i="18"/>
  <c r="O444" i="18"/>
  <c r="O376" i="18"/>
  <c r="P288" i="18"/>
  <c r="O277" i="18"/>
  <c r="P261" i="18"/>
  <c r="P136" i="18"/>
  <c r="P105" i="18"/>
  <c r="O57" i="18"/>
  <c r="P51" i="18"/>
  <c r="P94" i="18" l="1"/>
  <c r="O157" i="18"/>
  <c r="P413" i="18"/>
  <c r="O221" i="18"/>
  <c r="P340" i="18"/>
  <c r="P310" i="18"/>
  <c r="P196" i="18"/>
  <c r="O231" i="18"/>
  <c r="O94" i="18"/>
  <c r="P165" i="18"/>
  <c r="P157" i="18"/>
  <c r="P82" i="18"/>
  <c r="O261" i="18"/>
  <c r="P277" i="18"/>
  <c r="P115" i="18"/>
  <c r="P147" i="18"/>
  <c r="O187" i="18"/>
  <c r="AE10" i="17" l="1"/>
  <c r="Q39" i="17"/>
  <c r="R39" i="17"/>
  <c r="S39" i="17"/>
  <c r="T39" i="17"/>
  <c r="U39" i="17"/>
  <c r="V39" i="17"/>
  <c r="Q42" i="17"/>
  <c r="R42" i="17"/>
  <c r="S42" i="17"/>
  <c r="T42" i="17"/>
  <c r="U42" i="17"/>
  <c r="V42" i="17"/>
  <c r="Q48" i="17"/>
  <c r="R48" i="17"/>
  <c r="S48" i="17"/>
  <c r="T48" i="17"/>
  <c r="U48" i="17"/>
  <c r="V48" i="17"/>
  <c r="Q51" i="17"/>
  <c r="R51" i="17"/>
  <c r="S51" i="17"/>
  <c r="T51" i="17"/>
  <c r="U51" i="17"/>
  <c r="V51" i="17"/>
  <c r="Q57" i="17"/>
  <c r="R57" i="17"/>
  <c r="S57" i="17"/>
  <c r="T57" i="17"/>
  <c r="U57" i="17"/>
  <c r="V57" i="17"/>
  <c r="Q60" i="17"/>
  <c r="R60" i="17"/>
  <c r="S60" i="17"/>
  <c r="T60" i="17"/>
  <c r="U60" i="17"/>
  <c r="V60" i="17"/>
  <c r="Q65" i="17"/>
  <c r="R65" i="17"/>
  <c r="S65" i="17"/>
  <c r="T65" i="17"/>
  <c r="U65" i="17"/>
  <c r="V65" i="17"/>
  <c r="Q69" i="17"/>
  <c r="R69" i="17"/>
  <c r="S69" i="17"/>
  <c r="T69" i="17"/>
  <c r="U69" i="17"/>
  <c r="V69" i="17"/>
  <c r="Q80" i="17"/>
  <c r="R80" i="17"/>
  <c r="S80" i="17"/>
  <c r="T80" i="17"/>
  <c r="U80" i="17"/>
  <c r="V80" i="17"/>
  <c r="Q82" i="17"/>
  <c r="R82" i="17"/>
  <c r="S82" i="17"/>
  <c r="T82" i="17"/>
  <c r="U82" i="17"/>
  <c r="V82" i="17"/>
  <c r="Q83" i="17"/>
  <c r="R83" i="17"/>
  <c r="S83" i="17"/>
  <c r="T83" i="17"/>
  <c r="U83" i="17"/>
  <c r="V83" i="17"/>
  <c r="Q88" i="17"/>
  <c r="R88" i="17"/>
  <c r="S88" i="17"/>
  <c r="T88" i="17"/>
  <c r="U88" i="17"/>
  <c r="V88" i="17"/>
  <c r="Q90" i="17"/>
  <c r="R90" i="17"/>
  <c r="S90" i="17"/>
  <c r="T90" i="17"/>
  <c r="U90" i="17"/>
  <c r="V90" i="17"/>
  <c r="Q91" i="17"/>
  <c r="R91" i="17"/>
  <c r="S91" i="17"/>
  <c r="T91" i="17"/>
  <c r="U91" i="17"/>
  <c r="V91" i="17"/>
  <c r="Q96" i="17"/>
  <c r="R96" i="17"/>
  <c r="S96" i="17"/>
  <c r="T96" i="17"/>
  <c r="U96" i="17"/>
  <c r="V96" i="17"/>
  <c r="Q98" i="17"/>
  <c r="R98" i="17"/>
  <c r="S98" i="17"/>
  <c r="T98" i="17"/>
  <c r="U98" i="17"/>
  <c r="V98" i="17"/>
  <c r="Q99" i="17"/>
  <c r="R99" i="17"/>
  <c r="S99" i="17"/>
  <c r="T99" i="17"/>
  <c r="U99" i="17"/>
  <c r="V99" i="17"/>
  <c r="Q104" i="17"/>
  <c r="R104" i="17"/>
  <c r="S104" i="17"/>
  <c r="T104" i="17"/>
  <c r="U104" i="17"/>
  <c r="V104" i="17"/>
  <c r="Q106" i="17"/>
  <c r="R106" i="17"/>
  <c r="S106" i="17"/>
  <c r="T106" i="17"/>
  <c r="U106" i="17"/>
  <c r="V106" i="17"/>
  <c r="Q107" i="17"/>
  <c r="R107" i="17"/>
  <c r="S107" i="17"/>
  <c r="T107" i="17"/>
  <c r="U107" i="17"/>
  <c r="V107" i="17"/>
  <c r="Q118" i="17"/>
  <c r="R118" i="17"/>
  <c r="S118" i="17"/>
  <c r="T118" i="17"/>
  <c r="U118" i="17"/>
  <c r="V118" i="17"/>
  <c r="Q124" i="17"/>
  <c r="R124" i="17"/>
  <c r="S124" i="17"/>
  <c r="T124" i="17"/>
  <c r="U124" i="17"/>
  <c r="V124" i="17"/>
  <c r="Q125" i="17"/>
  <c r="R125" i="17"/>
  <c r="S125" i="17"/>
  <c r="T125" i="17"/>
  <c r="U125" i="17"/>
  <c r="V125" i="17"/>
  <c r="Q126" i="17"/>
  <c r="R126" i="17"/>
  <c r="S126" i="17"/>
  <c r="T126" i="17"/>
  <c r="U126" i="17"/>
  <c r="V126" i="17"/>
  <c r="Q127" i="17"/>
  <c r="R127" i="17"/>
  <c r="S127" i="17"/>
  <c r="T127" i="17"/>
  <c r="U127" i="17"/>
  <c r="V127" i="17"/>
  <c r="Q134" i="17"/>
  <c r="R134" i="17"/>
  <c r="S134" i="17"/>
  <c r="T134" i="17"/>
  <c r="U134" i="17"/>
  <c r="V134" i="17"/>
  <c r="Q139" i="17"/>
  <c r="R139" i="17"/>
  <c r="S139" i="17"/>
  <c r="T139" i="17"/>
  <c r="U139" i="17"/>
  <c r="V139" i="17"/>
  <c r="Q140" i="17"/>
  <c r="R140" i="17"/>
  <c r="S140" i="17"/>
  <c r="T140" i="17"/>
  <c r="U140" i="17"/>
  <c r="V140" i="17"/>
  <c r="Q146" i="17"/>
  <c r="R146" i="17"/>
  <c r="S146" i="17"/>
  <c r="T146" i="17"/>
  <c r="U146" i="17"/>
  <c r="V146" i="17"/>
  <c r="Q152" i="17"/>
  <c r="R152" i="17"/>
  <c r="S152" i="17"/>
  <c r="T152" i="17"/>
  <c r="U152" i="17"/>
  <c r="V152" i="17"/>
  <c r="Q153" i="17"/>
  <c r="R153" i="17"/>
  <c r="S153" i="17"/>
  <c r="T153" i="17"/>
  <c r="U153" i="17"/>
  <c r="V153" i="17"/>
  <c r="Q160" i="17"/>
  <c r="R160" i="17"/>
  <c r="S160" i="17"/>
  <c r="T160" i="17"/>
  <c r="U160" i="17"/>
  <c r="V160" i="17"/>
  <c r="Q166" i="17"/>
  <c r="R166" i="17"/>
  <c r="S166" i="17"/>
  <c r="T166" i="17"/>
  <c r="U166" i="17"/>
  <c r="V166" i="17"/>
  <c r="Q167" i="17"/>
  <c r="R167" i="17"/>
  <c r="S167" i="17"/>
  <c r="T167" i="17"/>
  <c r="U167" i="17"/>
  <c r="V167" i="17"/>
  <c r="Q174" i="17"/>
  <c r="R174" i="17"/>
  <c r="S174" i="17"/>
  <c r="T174" i="17"/>
  <c r="U174" i="17"/>
  <c r="V174" i="17"/>
  <c r="Q178" i="17"/>
  <c r="R178" i="17"/>
  <c r="S178" i="17"/>
  <c r="T178" i="17"/>
  <c r="U178" i="17"/>
  <c r="V178" i="17"/>
  <c r="Q184" i="17"/>
  <c r="R184" i="17"/>
  <c r="S184" i="17"/>
  <c r="T184" i="17"/>
  <c r="U184" i="17"/>
  <c r="V184" i="17"/>
  <c r="Q189" i="17"/>
  <c r="R189" i="17"/>
  <c r="S189" i="17"/>
  <c r="T189" i="17"/>
  <c r="U189" i="17"/>
  <c r="V189" i="17"/>
  <c r="Q190" i="17"/>
  <c r="R190" i="17"/>
  <c r="S190" i="17"/>
  <c r="T190" i="17"/>
  <c r="U190" i="17"/>
  <c r="V190" i="17"/>
  <c r="Q191" i="17"/>
  <c r="R191" i="17"/>
  <c r="S191" i="17"/>
  <c r="T191" i="17"/>
  <c r="U191" i="17"/>
  <c r="V191" i="17"/>
  <c r="Q198" i="17"/>
  <c r="R198" i="17"/>
  <c r="S198" i="17"/>
  <c r="T198" i="17"/>
  <c r="U198" i="17"/>
  <c r="V198" i="17"/>
  <c r="Q203" i="17"/>
  <c r="R203" i="17"/>
  <c r="S203" i="17"/>
  <c r="T203" i="17"/>
  <c r="U203" i="17"/>
  <c r="V203" i="17"/>
  <c r="Q210" i="17"/>
  <c r="R210" i="17"/>
  <c r="S210" i="17"/>
  <c r="T210" i="17"/>
  <c r="U210" i="17"/>
  <c r="V210" i="17"/>
  <c r="Q215" i="17"/>
  <c r="R215" i="17"/>
  <c r="S215" i="17"/>
  <c r="T215" i="17"/>
  <c r="U215" i="17"/>
  <c r="V215" i="17"/>
  <c r="Q216" i="17"/>
  <c r="R216" i="17"/>
  <c r="S216" i="17"/>
  <c r="T216" i="17"/>
  <c r="U216" i="17"/>
  <c r="V216" i="17"/>
  <c r="Q217" i="17"/>
  <c r="R217" i="17"/>
  <c r="S217" i="17"/>
  <c r="T217" i="17"/>
  <c r="U217" i="17"/>
  <c r="V217" i="17"/>
  <c r="Q223" i="17"/>
  <c r="R223" i="17"/>
  <c r="S223" i="17"/>
  <c r="T223" i="17"/>
  <c r="U223" i="17"/>
  <c r="V223" i="17"/>
  <c r="Q228" i="17"/>
  <c r="R228" i="17"/>
  <c r="S228" i="17"/>
  <c r="T228" i="17"/>
  <c r="U228" i="17"/>
  <c r="V228" i="17"/>
  <c r="Q229" i="17"/>
  <c r="R229" i="17"/>
  <c r="S229" i="17"/>
  <c r="T229" i="17"/>
  <c r="U229" i="17"/>
  <c r="V229" i="17"/>
  <c r="Q236" i="17"/>
  <c r="R236" i="17"/>
  <c r="S236" i="17"/>
  <c r="T236" i="17"/>
  <c r="U236" i="17"/>
  <c r="V236" i="17"/>
  <c r="Q254" i="17"/>
  <c r="R254" i="17"/>
  <c r="S254" i="17"/>
  <c r="T254" i="17"/>
  <c r="U254" i="17"/>
  <c r="V254" i="17"/>
  <c r="Y261" i="17"/>
  <c r="Q261" i="17"/>
  <c r="R261" i="17"/>
  <c r="S261" i="17"/>
  <c r="T261" i="17"/>
  <c r="U261" i="17"/>
  <c r="V261" i="17"/>
  <c r="Q271" i="17"/>
  <c r="R271" i="17"/>
  <c r="S271" i="17"/>
  <c r="T271" i="17"/>
  <c r="U271" i="17"/>
  <c r="V271" i="17"/>
  <c r="O273" i="17"/>
  <c r="Q275" i="17"/>
  <c r="R275" i="17"/>
  <c r="S275" i="17"/>
  <c r="T275" i="17"/>
  <c r="U275" i="17"/>
  <c r="V275" i="17"/>
  <c r="O278" i="17"/>
  <c r="Z261" i="17" l="1"/>
  <c r="O55" i="17"/>
  <c r="O259" i="17"/>
  <c r="O86" i="17"/>
  <c r="P72" i="17"/>
  <c r="P144" i="17"/>
  <c r="P242" i="17"/>
  <c r="O46" i="17"/>
  <c r="P182" i="17"/>
  <c r="O110" i="17"/>
  <c r="O63" i="17"/>
  <c r="P55" i="17"/>
  <c r="P273" i="17"/>
  <c r="P259" i="17"/>
  <c r="P196" i="17"/>
  <c r="P110" i="17"/>
  <c r="O102" i="17"/>
  <c r="P94" i="17"/>
  <c r="P86" i="17"/>
  <c r="P208" i="17"/>
  <c r="P102" i="17"/>
  <c r="O72" i="17"/>
  <c r="P234" i="17"/>
  <c r="O234" i="17"/>
  <c r="O208" i="17"/>
  <c r="O158" i="17"/>
  <c r="O144" i="17"/>
  <c r="P278" i="17"/>
  <c r="O242" i="17"/>
  <c r="O221" i="17"/>
  <c r="P158" i="17"/>
  <c r="O132" i="17"/>
  <c r="P63" i="17"/>
  <c r="P46" i="17"/>
  <c r="O94" i="17"/>
  <c r="O182" i="17" l="1"/>
  <c r="P132" i="17"/>
  <c r="O196" i="17"/>
  <c r="P172" i="17"/>
  <c r="O172" i="17"/>
  <c r="P221" i="17"/>
  <c r="AE10" i="16" l="1"/>
  <c r="Q37" i="16"/>
  <c r="R37" i="16"/>
  <c r="S37" i="16"/>
  <c r="T37" i="16"/>
  <c r="U37" i="16"/>
  <c r="V37" i="16"/>
  <c r="P45" i="16"/>
  <c r="Q47" i="16"/>
  <c r="R47" i="16"/>
  <c r="S47" i="16"/>
  <c r="T47" i="16"/>
  <c r="U47" i="16"/>
  <c r="V47" i="16"/>
  <c r="Q59" i="16"/>
  <c r="R59" i="16"/>
  <c r="S59" i="16"/>
  <c r="T59" i="16"/>
  <c r="U59" i="16"/>
  <c r="V59" i="16"/>
  <c r="Q62" i="16"/>
  <c r="R62" i="16"/>
  <c r="P66" i="16" s="1"/>
  <c r="S62" i="16"/>
  <c r="T62" i="16"/>
  <c r="U62" i="16"/>
  <c r="V62" i="16"/>
  <c r="Q74" i="16"/>
  <c r="R74" i="16"/>
  <c r="S74" i="16"/>
  <c r="T74" i="16"/>
  <c r="U74" i="16"/>
  <c r="V74" i="16"/>
  <c r="Q84" i="16"/>
  <c r="R84" i="16"/>
  <c r="S84" i="16"/>
  <c r="T84" i="16"/>
  <c r="U84" i="16"/>
  <c r="V84" i="16"/>
  <c r="Q96" i="16"/>
  <c r="R96" i="16"/>
  <c r="S96" i="16"/>
  <c r="T96" i="16"/>
  <c r="U96" i="16"/>
  <c r="V96" i="16"/>
  <c r="Q99" i="16"/>
  <c r="R99" i="16"/>
  <c r="S99" i="16"/>
  <c r="T99" i="16"/>
  <c r="U99" i="16"/>
  <c r="V99" i="16"/>
  <c r="Q111" i="16"/>
  <c r="R111" i="16"/>
  <c r="S111" i="16"/>
  <c r="T111" i="16"/>
  <c r="U111" i="16"/>
  <c r="V111" i="16"/>
  <c r="Q113" i="16"/>
  <c r="R113" i="16"/>
  <c r="S113" i="16"/>
  <c r="T113" i="16"/>
  <c r="U113" i="16"/>
  <c r="V113" i="16"/>
  <c r="Q119" i="16"/>
  <c r="R119" i="16"/>
  <c r="S119" i="16"/>
  <c r="T119" i="16"/>
  <c r="U119" i="16"/>
  <c r="V119" i="16"/>
  <c r="Q124" i="16"/>
  <c r="R124" i="16"/>
  <c r="S124" i="16"/>
  <c r="T124" i="16"/>
  <c r="U124" i="16"/>
  <c r="V124" i="16"/>
  <c r="Q131" i="16"/>
  <c r="R131" i="16"/>
  <c r="S131" i="16"/>
  <c r="T131" i="16"/>
  <c r="U131" i="16"/>
  <c r="V131" i="16"/>
  <c r="Q136" i="16"/>
  <c r="R136" i="16"/>
  <c r="S136" i="16"/>
  <c r="T136" i="16"/>
  <c r="U136" i="16"/>
  <c r="V136" i="16"/>
  <c r="Q143" i="16"/>
  <c r="R143" i="16"/>
  <c r="S143" i="16"/>
  <c r="T143" i="16"/>
  <c r="U143" i="16"/>
  <c r="V143" i="16"/>
  <c r="Q148" i="16"/>
  <c r="R148" i="16"/>
  <c r="S148" i="16"/>
  <c r="T148" i="16"/>
  <c r="U148" i="16"/>
  <c r="V148" i="16"/>
  <c r="Q155" i="16"/>
  <c r="R155" i="16"/>
  <c r="S155" i="16"/>
  <c r="T155" i="16"/>
  <c r="U155" i="16"/>
  <c r="V155" i="16"/>
  <c r="Q160" i="16"/>
  <c r="R160" i="16"/>
  <c r="S160" i="16"/>
  <c r="T160" i="16"/>
  <c r="U160" i="16"/>
  <c r="V160" i="16"/>
  <c r="Q167" i="16"/>
  <c r="R167" i="16"/>
  <c r="S167" i="16"/>
  <c r="T167" i="16"/>
  <c r="U167" i="16"/>
  <c r="V167" i="16"/>
  <c r="Q172" i="16"/>
  <c r="R172" i="16"/>
  <c r="S172" i="16"/>
  <c r="T172" i="16"/>
  <c r="U172" i="16"/>
  <c r="V172" i="16"/>
  <c r="Q179" i="16"/>
  <c r="R179" i="16"/>
  <c r="S179" i="16"/>
  <c r="T179" i="16"/>
  <c r="U179" i="16"/>
  <c r="V179" i="16"/>
  <c r="Q183" i="16"/>
  <c r="R183" i="16"/>
  <c r="S183" i="16"/>
  <c r="T183" i="16"/>
  <c r="U183" i="16"/>
  <c r="V183" i="16"/>
  <c r="Q190" i="16"/>
  <c r="R190" i="16"/>
  <c r="S190" i="16"/>
  <c r="T190" i="16"/>
  <c r="U190" i="16"/>
  <c r="V190" i="16"/>
  <c r="Q196" i="16"/>
  <c r="R196" i="16"/>
  <c r="S196" i="16"/>
  <c r="T196" i="16"/>
  <c r="U196" i="16"/>
  <c r="V196" i="16"/>
  <c r="Q203" i="16"/>
  <c r="R203" i="16"/>
  <c r="S203" i="16"/>
  <c r="T203" i="16"/>
  <c r="U203" i="16"/>
  <c r="V203" i="16"/>
  <c r="Q214" i="16"/>
  <c r="R214" i="16"/>
  <c r="S214" i="16"/>
  <c r="T214" i="16"/>
  <c r="U214" i="16"/>
  <c r="V214" i="16"/>
  <c r="Q219" i="16"/>
  <c r="R219" i="16"/>
  <c r="S219" i="16"/>
  <c r="T219" i="16"/>
  <c r="U219" i="16"/>
  <c r="V219" i="16"/>
  <c r="Q226" i="16"/>
  <c r="R226" i="16"/>
  <c r="S226" i="16"/>
  <c r="T226" i="16"/>
  <c r="U226" i="16"/>
  <c r="V226" i="16"/>
  <c r="Q231" i="16"/>
  <c r="R231" i="16"/>
  <c r="S231" i="16"/>
  <c r="T231" i="16"/>
  <c r="U231" i="16"/>
  <c r="V231" i="16"/>
  <c r="Q238" i="16"/>
  <c r="R238" i="16"/>
  <c r="S238" i="16"/>
  <c r="T238" i="16"/>
  <c r="U238" i="16"/>
  <c r="V238" i="16"/>
  <c r="Q243" i="16"/>
  <c r="R243" i="16"/>
  <c r="S243" i="16"/>
  <c r="T243" i="16"/>
  <c r="U243" i="16"/>
  <c r="V243" i="16"/>
  <c r="Q250" i="16"/>
  <c r="R250" i="16"/>
  <c r="S250" i="16"/>
  <c r="T250" i="16"/>
  <c r="U250" i="16"/>
  <c r="V250" i="16"/>
  <c r="Q255" i="16"/>
  <c r="R255" i="16"/>
  <c r="S255" i="16"/>
  <c r="T255" i="16"/>
  <c r="U255" i="16"/>
  <c r="V255" i="16"/>
  <c r="Q262" i="16"/>
  <c r="R262" i="16"/>
  <c r="S262" i="16"/>
  <c r="T262" i="16"/>
  <c r="U262" i="16"/>
  <c r="V262" i="16"/>
  <c r="Q267" i="16"/>
  <c r="R267" i="16"/>
  <c r="S267" i="16"/>
  <c r="T267" i="16"/>
  <c r="U267" i="16"/>
  <c r="V267" i="16"/>
  <c r="Q274" i="16"/>
  <c r="R274" i="16"/>
  <c r="S274" i="16"/>
  <c r="T274" i="16"/>
  <c r="U274" i="16"/>
  <c r="V274" i="16"/>
  <c r="Q276" i="16"/>
  <c r="R276" i="16"/>
  <c r="S276" i="16"/>
  <c r="T276" i="16"/>
  <c r="U276" i="16"/>
  <c r="V276" i="16"/>
  <c r="Q277" i="16"/>
  <c r="R277" i="16"/>
  <c r="S277" i="16"/>
  <c r="T277" i="16"/>
  <c r="U277" i="16"/>
  <c r="V277" i="16"/>
  <c r="AF284" i="16"/>
  <c r="Q289" i="16"/>
  <c r="R289" i="16"/>
  <c r="S289" i="16"/>
  <c r="T289" i="16"/>
  <c r="U289" i="16"/>
  <c r="V289" i="16"/>
  <c r="Q301" i="16"/>
  <c r="R301" i="16"/>
  <c r="S301" i="16"/>
  <c r="T301" i="16"/>
  <c r="U301" i="16"/>
  <c r="V301" i="16"/>
  <c r="O303" i="16"/>
  <c r="Q305" i="16"/>
  <c r="R305" i="16"/>
  <c r="S305" i="16"/>
  <c r="T305" i="16"/>
  <c r="U305" i="16"/>
  <c r="V305" i="16"/>
  <c r="O307" i="16"/>
  <c r="P307" i="16"/>
  <c r="P82" i="16" l="1"/>
  <c r="P212" i="16"/>
  <c r="P303" i="16"/>
  <c r="O260" i="16"/>
  <c r="P293" i="16"/>
  <c r="O272" i="16"/>
  <c r="O248" i="16"/>
  <c r="P103" i="16"/>
  <c r="O103" i="16"/>
  <c r="O57" i="16"/>
  <c r="O236" i="16"/>
  <c r="O153" i="16"/>
  <c r="P94" i="16"/>
  <c r="O165" i="16"/>
  <c r="O94" i="16"/>
  <c r="P57" i="16"/>
  <c r="P236" i="16"/>
  <c r="P177" i="16"/>
  <c r="P165" i="16"/>
  <c r="O45" i="16"/>
  <c r="O212" i="16"/>
  <c r="P201" i="16"/>
  <c r="O201" i="16"/>
  <c r="O66" i="16"/>
  <c r="O293" i="16"/>
  <c r="O117" i="16"/>
  <c r="P188" i="16"/>
  <c r="O177" i="16"/>
  <c r="P153" i="16"/>
  <c r="P141" i="16"/>
  <c r="O141" i="16"/>
  <c r="O129" i="16"/>
  <c r="P281" i="16"/>
  <c r="O281" i="16"/>
  <c r="P224" i="16"/>
  <c r="O224" i="16"/>
  <c r="O188" i="16"/>
  <c r="P117" i="16"/>
  <c r="O82" i="16"/>
  <c r="P129" i="16" l="1"/>
  <c r="P272" i="16"/>
  <c r="P248" i="16"/>
  <c r="P260" i="16"/>
  <c r="AE10" i="15" l="1"/>
  <c r="Q39" i="15"/>
  <c r="R39" i="15"/>
  <c r="S39" i="15"/>
  <c r="T39" i="15"/>
  <c r="U39" i="15"/>
  <c r="V39" i="15"/>
  <c r="Q47" i="15"/>
  <c r="R47" i="15"/>
  <c r="S47" i="15"/>
  <c r="T47" i="15"/>
  <c r="U47" i="15"/>
  <c r="V47" i="15"/>
  <c r="Q58" i="15"/>
  <c r="R58" i="15"/>
  <c r="S58" i="15"/>
  <c r="T58" i="15"/>
  <c r="U58" i="15"/>
  <c r="V58" i="15"/>
  <c r="Q64" i="15"/>
  <c r="R64" i="15"/>
  <c r="S64" i="15"/>
  <c r="T64" i="15"/>
  <c r="U64" i="15"/>
  <c r="V64" i="15"/>
  <c r="Q71" i="15"/>
  <c r="R71" i="15"/>
  <c r="S71" i="15"/>
  <c r="T71" i="15"/>
  <c r="U71" i="15"/>
  <c r="V71" i="15"/>
  <c r="Q77" i="15"/>
  <c r="R77" i="15"/>
  <c r="S77" i="15"/>
  <c r="T77" i="15"/>
  <c r="U77" i="15"/>
  <c r="V77" i="15"/>
  <c r="Q84" i="15"/>
  <c r="R84" i="15"/>
  <c r="S84" i="15"/>
  <c r="T84" i="15"/>
  <c r="U84" i="15"/>
  <c r="V84" i="15"/>
  <c r="Q90" i="15"/>
  <c r="R90" i="15"/>
  <c r="S90" i="15"/>
  <c r="T90" i="15"/>
  <c r="U90" i="15"/>
  <c r="V90" i="15"/>
  <c r="Q91" i="15"/>
  <c r="R91" i="15"/>
  <c r="S91" i="15"/>
  <c r="T91" i="15"/>
  <c r="U91" i="15"/>
  <c r="V91" i="15"/>
  <c r="Q92" i="15"/>
  <c r="R92" i="15"/>
  <c r="S92" i="15"/>
  <c r="T92" i="15"/>
  <c r="U92" i="15"/>
  <c r="V92" i="15"/>
  <c r="Q93" i="15"/>
  <c r="R93" i="15"/>
  <c r="S93" i="15"/>
  <c r="T93" i="15"/>
  <c r="U93" i="15"/>
  <c r="V93" i="15"/>
  <c r="Q100" i="15"/>
  <c r="R100" i="15"/>
  <c r="S100" i="15"/>
  <c r="T100" i="15"/>
  <c r="U100" i="15"/>
  <c r="V100" i="15"/>
  <c r="Q104" i="15"/>
  <c r="R104" i="15"/>
  <c r="S104" i="15"/>
  <c r="T104" i="15"/>
  <c r="U104" i="15"/>
  <c r="V104" i="15"/>
  <c r="AF112" i="15"/>
  <c r="Q117" i="15"/>
  <c r="R117" i="15"/>
  <c r="S117" i="15"/>
  <c r="T117" i="15"/>
  <c r="U117" i="15"/>
  <c r="V117" i="15"/>
  <c r="Q128" i="15"/>
  <c r="R128" i="15"/>
  <c r="S128" i="15"/>
  <c r="T128" i="15"/>
  <c r="U128" i="15"/>
  <c r="V128" i="15"/>
  <c r="Q133" i="15"/>
  <c r="R133" i="15"/>
  <c r="S133" i="15"/>
  <c r="T133" i="15"/>
  <c r="U133" i="15"/>
  <c r="V133" i="15"/>
  <c r="Q139" i="15"/>
  <c r="R139" i="15"/>
  <c r="S139" i="15"/>
  <c r="T139" i="15"/>
  <c r="U139" i="15"/>
  <c r="V139" i="15"/>
  <c r="Q145" i="15"/>
  <c r="R145" i="15"/>
  <c r="S145" i="15"/>
  <c r="T145" i="15"/>
  <c r="U145" i="15"/>
  <c r="V145" i="15"/>
  <c r="Q152" i="15"/>
  <c r="R152" i="15"/>
  <c r="S152" i="15"/>
  <c r="T152" i="15"/>
  <c r="U152" i="15"/>
  <c r="V152" i="15"/>
  <c r="Q158" i="15"/>
  <c r="R158" i="15"/>
  <c r="S158" i="15"/>
  <c r="T158" i="15"/>
  <c r="U158" i="15"/>
  <c r="V158" i="15"/>
  <c r="Q159" i="15"/>
  <c r="R159" i="15"/>
  <c r="S159" i="15"/>
  <c r="T159" i="15"/>
  <c r="U159" i="15"/>
  <c r="V159" i="15"/>
  <c r="Q160" i="15"/>
  <c r="R160" i="15"/>
  <c r="S160" i="15"/>
  <c r="T160" i="15"/>
  <c r="U160" i="15"/>
  <c r="V160" i="15"/>
  <c r="Q161" i="15"/>
  <c r="R161" i="15"/>
  <c r="S161" i="15"/>
  <c r="T161" i="15"/>
  <c r="U161" i="15"/>
  <c r="V161" i="15"/>
  <c r="AF169" i="15"/>
  <c r="Q178" i="15"/>
  <c r="R178" i="15"/>
  <c r="S178" i="15"/>
  <c r="T178" i="15"/>
  <c r="U178" i="15"/>
  <c r="V178" i="15"/>
  <c r="Q189" i="15"/>
  <c r="R189" i="15"/>
  <c r="S189" i="15"/>
  <c r="T189" i="15"/>
  <c r="U189" i="15"/>
  <c r="V189" i="15"/>
  <c r="Q195" i="15"/>
  <c r="R195" i="15"/>
  <c r="S195" i="15"/>
  <c r="T195" i="15"/>
  <c r="U195" i="15"/>
  <c r="V195" i="15"/>
  <c r="Q202" i="15"/>
  <c r="R202" i="15"/>
  <c r="S202" i="15"/>
  <c r="T202" i="15"/>
  <c r="U202" i="15"/>
  <c r="V202" i="15"/>
  <c r="Q208" i="15"/>
  <c r="R208" i="15"/>
  <c r="S208" i="15"/>
  <c r="T208" i="15"/>
  <c r="U208" i="15"/>
  <c r="V208" i="15"/>
  <c r="Q215" i="15"/>
  <c r="R215" i="15"/>
  <c r="S215" i="15"/>
  <c r="T215" i="15"/>
  <c r="U215" i="15"/>
  <c r="V215" i="15"/>
  <c r="Q221" i="15"/>
  <c r="R221" i="15"/>
  <c r="S221" i="15"/>
  <c r="T221" i="15"/>
  <c r="U221" i="15"/>
  <c r="V221" i="15"/>
  <c r="Q228" i="15"/>
  <c r="R228" i="15"/>
  <c r="S228" i="15"/>
  <c r="T228" i="15"/>
  <c r="U228" i="15"/>
  <c r="V228" i="15"/>
  <c r="Q234" i="15"/>
  <c r="R234" i="15"/>
  <c r="S234" i="15"/>
  <c r="T234" i="15"/>
  <c r="U234" i="15"/>
  <c r="V234" i="15"/>
  <c r="Q235" i="15"/>
  <c r="R235" i="15"/>
  <c r="S235" i="15"/>
  <c r="T235" i="15"/>
  <c r="U235" i="15"/>
  <c r="V235" i="15"/>
  <c r="Q236" i="15"/>
  <c r="R236" i="15"/>
  <c r="S236" i="15"/>
  <c r="T236" i="15"/>
  <c r="U236" i="15"/>
  <c r="V236" i="15"/>
  <c r="AF244" i="15"/>
  <c r="Q251" i="15"/>
  <c r="R251" i="15"/>
  <c r="S251" i="15"/>
  <c r="T251" i="15"/>
  <c r="U251" i="15"/>
  <c r="V251" i="15"/>
  <c r="O261" i="15"/>
  <c r="Q263" i="15"/>
  <c r="R263" i="15"/>
  <c r="S263" i="15"/>
  <c r="T263" i="15"/>
  <c r="U263" i="15"/>
  <c r="V263" i="15"/>
  <c r="Q269" i="15"/>
  <c r="R269" i="15"/>
  <c r="S269" i="15"/>
  <c r="T269" i="15"/>
  <c r="U269" i="15"/>
  <c r="V269" i="15"/>
  <c r="Q276" i="15"/>
  <c r="R276" i="15"/>
  <c r="S276" i="15"/>
  <c r="T276" i="15"/>
  <c r="U276" i="15"/>
  <c r="V276" i="15"/>
  <c r="Q282" i="15"/>
  <c r="R282" i="15"/>
  <c r="S282" i="15"/>
  <c r="T282" i="15"/>
  <c r="U282" i="15"/>
  <c r="V282" i="15"/>
  <c r="Q283" i="15"/>
  <c r="R283" i="15"/>
  <c r="S283" i="15"/>
  <c r="T283" i="15"/>
  <c r="U283" i="15"/>
  <c r="V283" i="15"/>
  <c r="Q290" i="15"/>
  <c r="R290" i="15"/>
  <c r="S290" i="15"/>
  <c r="T290" i="15"/>
  <c r="U290" i="15"/>
  <c r="V290" i="15"/>
  <c r="Q296" i="15"/>
  <c r="R296" i="15"/>
  <c r="S296" i="15"/>
  <c r="T296" i="15"/>
  <c r="U296" i="15"/>
  <c r="V296" i="15"/>
  <c r="Q303" i="15"/>
  <c r="R303" i="15"/>
  <c r="S303" i="15"/>
  <c r="T303" i="15"/>
  <c r="U303" i="15"/>
  <c r="V303" i="15"/>
  <c r="AF316" i="15"/>
  <c r="Q321" i="15"/>
  <c r="R321" i="15"/>
  <c r="S321" i="15"/>
  <c r="T321" i="15"/>
  <c r="U321" i="15"/>
  <c r="V321" i="15"/>
  <c r="Q333" i="15"/>
  <c r="R333" i="15"/>
  <c r="S333" i="15"/>
  <c r="T333" i="15"/>
  <c r="U333" i="15"/>
  <c r="V333" i="15"/>
  <c r="Q339" i="15"/>
  <c r="R339" i="15"/>
  <c r="S339" i="15"/>
  <c r="T339" i="15"/>
  <c r="U339" i="15"/>
  <c r="V339" i="15"/>
  <c r="Q346" i="15"/>
  <c r="R346" i="15"/>
  <c r="S346" i="15"/>
  <c r="T346" i="15"/>
  <c r="U346" i="15"/>
  <c r="V346" i="15"/>
  <c r="Q352" i="15"/>
  <c r="R352" i="15"/>
  <c r="S352" i="15"/>
  <c r="T352" i="15"/>
  <c r="U352" i="15"/>
  <c r="V352" i="15"/>
  <c r="Q353" i="15"/>
  <c r="R353" i="15"/>
  <c r="S353" i="15"/>
  <c r="T353" i="15"/>
  <c r="U353" i="15"/>
  <c r="V353" i="15"/>
  <c r="Q360" i="15"/>
  <c r="R360" i="15"/>
  <c r="S360" i="15"/>
  <c r="T360" i="15"/>
  <c r="U360" i="15"/>
  <c r="V360" i="15"/>
  <c r="Q366" i="15"/>
  <c r="R366" i="15"/>
  <c r="S366" i="15"/>
  <c r="T366" i="15"/>
  <c r="U366" i="15"/>
  <c r="V366" i="15"/>
  <c r="Q373" i="15"/>
  <c r="R373" i="15"/>
  <c r="S373" i="15"/>
  <c r="T373" i="15"/>
  <c r="U373" i="15"/>
  <c r="V373" i="15"/>
  <c r="P383" i="15"/>
  <c r="AF386" i="15"/>
  <c r="Q391" i="15"/>
  <c r="R391" i="15"/>
  <c r="S391" i="15"/>
  <c r="T391" i="15"/>
  <c r="U391" i="15"/>
  <c r="V391" i="15"/>
  <c r="Q396" i="15"/>
  <c r="R396" i="15"/>
  <c r="S396" i="15"/>
  <c r="T396" i="15"/>
  <c r="U396" i="15"/>
  <c r="V396" i="15"/>
  <c r="Q403" i="15"/>
  <c r="R403" i="15"/>
  <c r="S403" i="15"/>
  <c r="T403" i="15"/>
  <c r="U403" i="15"/>
  <c r="V403" i="15"/>
  <c r="Q409" i="15"/>
  <c r="R409" i="15"/>
  <c r="S409" i="15"/>
  <c r="T409" i="15"/>
  <c r="U409" i="15"/>
  <c r="V409" i="15"/>
  <c r="Q416" i="15"/>
  <c r="R416" i="15"/>
  <c r="S416" i="15"/>
  <c r="T416" i="15"/>
  <c r="U416" i="15"/>
  <c r="V416" i="15"/>
  <c r="Q421" i="15"/>
  <c r="R421" i="15"/>
  <c r="S421" i="15"/>
  <c r="T421" i="15"/>
  <c r="U421" i="15"/>
  <c r="V421" i="15"/>
  <c r="Q428" i="15"/>
  <c r="R428" i="15"/>
  <c r="S428" i="15"/>
  <c r="T428" i="15"/>
  <c r="U428" i="15"/>
  <c r="V428" i="15"/>
  <c r="Q434" i="15"/>
  <c r="R434" i="15"/>
  <c r="S434" i="15"/>
  <c r="T434" i="15"/>
  <c r="U434" i="15"/>
  <c r="V434" i="15"/>
  <c r="Q435" i="15"/>
  <c r="R435" i="15"/>
  <c r="S435" i="15"/>
  <c r="T435" i="15"/>
  <c r="U435" i="15"/>
  <c r="V435" i="15"/>
  <c r="AF443" i="15"/>
  <c r="Q448" i="15"/>
  <c r="R448" i="15"/>
  <c r="S448" i="15"/>
  <c r="T448" i="15"/>
  <c r="U448" i="15"/>
  <c r="V448" i="15"/>
  <c r="Q453" i="15"/>
  <c r="R453" i="15"/>
  <c r="S453" i="15"/>
  <c r="T453" i="15"/>
  <c r="U453" i="15"/>
  <c r="V453" i="15"/>
  <c r="Q454" i="15"/>
  <c r="R454" i="15"/>
  <c r="S454" i="15"/>
  <c r="T454" i="15"/>
  <c r="U454" i="15"/>
  <c r="V454" i="15"/>
  <c r="Q461" i="15"/>
  <c r="R461" i="15"/>
  <c r="S461" i="15"/>
  <c r="T461" i="15"/>
  <c r="U461" i="15"/>
  <c r="V461" i="15"/>
  <c r="Q466" i="15"/>
  <c r="R466" i="15"/>
  <c r="S466" i="15"/>
  <c r="T466" i="15"/>
  <c r="U466" i="15"/>
  <c r="V466" i="15"/>
  <c r="Q467" i="15"/>
  <c r="R467" i="15"/>
  <c r="S467" i="15"/>
  <c r="T467" i="15"/>
  <c r="U467" i="15"/>
  <c r="V467" i="15"/>
  <c r="Q480" i="15"/>
  <c r="R480" i="15"/>
  <c r="S480" i="15"/>
  <c r="T480" i="15"/>
  <c r="U480" i="15"/>
  <c r="V480" i="15"/>
  <c r="Q486" i="15"/>
  <c r="R486" i="15"/>
  <c r="S486" i="15"/>
  <c r="T486" i="15"/>
  <c r="U486" i="15"/>
  <c r="V486" i="15"/>
  <c r="Q487" i="15"/>
  <c r="R487" i="15"/>
  <c r="S487" i="15"/>
  <c r="T487" i="15"/>
  <c r="U487" i="15"/>
  <c r="V487" i="15"/>
  <c r="Q488" i="15"/>
  <c r="R488" i="15"/>
  <c r="S488" i="15"/>
  <c r="T488" i="15"/>
  <c r="U488" i="15"/>
  <c r="V488" i="15"/>
  <c r="Q495" i="15"/>
  <c r="R495" i="15"/>
  <c r="S495" i="15"/>
  <c r="T495" i="15"/>
  <c r="U495" i="15"/>
  <c r="V495" i="15"/>
  <c r="Q506" i="15"/>
  <c r="R506" i="15"/>
  <c r="S506" i="15"/>
  <c r="T506" i="15"/>
  <c r="U506" i="15"/>
  <c r="V506" i="15"/>
  <c r="Q510" i="15"/>
  <c r="R510" i="15"/>
  <c r="S510" i="15"/>
  <c r="T510" i="15"/>
  <c r="U510" i="15"/>
  <c r="V510" i="15"/>
  <c r="Q517" i="15"/>
  <c r="R517" i="15"/>
  <c r="S517" i="15"/>
  <c r="T517" i="15"/>
  <c r="U517" i="15"/>
  <c r="V517" i="15"/>
  <c r="Q523" i="15"/>
  <c r="R523" i="15"/>
  <c r="S523" i="15"/>
  <c r="T523" i="15"/>
  <c r="U523" i="15"/>
  <c r="V523" i="15"/>
  <c r="AF531" i="15"/>
  <c r="AF535" i="15"/>
  <c r="Q540" i="15"/>
  <c r="R540" i="15"/>
  <c r="S540" i="15"/>
  <c r="T540" i="15"/>
  <c r="U540" i="15"/>
  <c r="V540" i="15"/>
  <c r="Q546" i="15"/>
  <c r="R546" i="15"/>
  <c r="S546" i="15"/>
  <c r="T546" i="15"/>
  <c r="U546" i="15"/>
  <c r="V546" i="15"/>
  <c r="Q547" i="15"/>
  <c r="R547" i="15"/>
  <c r="S547" i="15"/>
  <c r="T547" i="15"/>
  <c r="U547" i="15"/>
  <c r="V547" i="15"/>
  <c r="Q548" i="15"/>
  <c r="R548" i="15"/>
  <c r="S548" i="15"/>
  <c r="T548" i="15"/>
  <c r="U548" i="15"/>
  <c r="V548" i="15"/>
  <c r="Q549" i="15"/>
  <c r="R549" i="15"/>
  <c r="S549" i="15"/>
  <c r="T549" i="15"/>
  <c r="U549" i="15"/>
  <c r="V549" i="15"/>
  <c r="Q556" i="15"/>
  <c r="R556" i="15"/>
  <c r="S556" i="15"/>
  <c r="T556" i="15"/>
  <c r="U556" i="15"/>
  <c r="V556" i="15"/>
  <c r="Q561" i="15"/>
  <c r="R561" i="15"/>
  <c r="S561" i="15"/>
  <c r="T561" i="15"/>
  <c r="U561" i="15"/>
  <c r="V561" i="15"/>
  <c r="Q568" i="15"/>
  <c r="R568" i="15"/>
  <c r="S568" i="15"/>
  <c r="T568" i="15"/>
  <c r="U568" i="15"/>
  <c r="V568" i="15"/>
  <c r="Q574" i="15"/>
  <c r="R574" i="15"/>
  <c r="S574" i="15"/>
  <c r="T574" i="15"/>
  <c r="U574" i="15"/>
  <c r="V574" i="15"/>
  <c r="Q575" i="15"/>
  <c r="R575" i="15"/>
  <c r="S575" i="15"/>
  <c r="T575" i="15"/>
  <c r="U575" i="15"/>
  <c r="V575" i="15"/>
  <c r="Q588" i="15"/>
  <c r="R588" i="15"/>
  <c r="S588" i="15"/>
  <c r="T588" i="15"/>
  <c r="U588" i="15"/>
  <c r="V588" i="15"/>
  <c r="Q594" i="15"/>
  <c r="R594" i="15"/>
  <c r="S594" i="15"/>
  <c r="T594" i="15"/>
  <c r="U594" i="15"/>
  <c r="V594" i="15"/>
  <c r="Q601" i="15"/>
  <c r="R601" i="15"/>
  <c r="S601" i="15"/>
  <c r="T601" i="15"/>
  <c r="U601" i="15"/>
  <c r="V601" i="15"/>
  <c r="Q607" i="15"/>
  <c r="R607" i="15"/>
  <c r="S607" i="15"/>
  <c r="T607" i="15"/>
  <c r="U607" i="15"/>
  <c r="V607" i="15"/>
  <c r="Q614" i="15"/>
  <c r="R614" i="15"/>
  <c r="S614" i="15"/>
  <c r="T614" i="15"/>
  <c r="U614" i="15"/>
  <c r="V614" i="15"/>
  <c r="Q620" i="15"/>
  <c r="R620" i="15"/>
  <c r="S620" i="15"/>
  <c r="T620" i="15"/>
  <c r="U620" i="15"/>
  <c r="V620" i="15"/>
  <c r="AF628" i="15"/>
  <c r="Q633" i="15"/>
  <c r="R633" i="15"/>
  <c r="S633" i="15"/>
  <c r="T633" i="15"/>
  <c r="U633" i="15"/>
  <c r="V633" i="15"/>
  <c r="O643" i="15"/>
  <c r="Q638" i="15"/>
  <c r="R638" i="15"/>
  <c r="S638" i="15"/>
  <c r="T638" i="15"/>
  <c r="U638" i="15"/>
  <c r="V638" i="15"/>
  <c r="Q645" i="15"/>
  <c r="R645" i="15"/>
  <c r="S645" i="15"/>
  <c r="T645" i="15"/>
  <c r="U645" i="15"/>
  <c r="V645" i="15"/>
  <c r="Q650" i="15"/>
  <c r="R650" i="15"/>
  <c r="S650" i="15"/>
  <c r="T650" i="15"/>
  <c r="U650" i="15"/>
  <c r="V650" i="15"/>
  <c r="Q657" i="15"/>
  <c r="R657" i="15"/>
  <c r="S657" i="15"/>
  <c r="T657" i="15"/>
  <c r="U657" i="15"/>
  <c r="V657" i="15"/>
  <c r="Q669" i="15"/>
  <c r="R669" i="15"/>
  <c r="S669" i="15"/>
  <c r="T669" i="15"/>
  <c r="U669" i="15"/>
  <c r="V669" i="15"/>
  <c r="Q675" i="15"/>
  <c r="R675" i="15"/>
  <c r="S675" i="15"/>
  <c r="T675" i="15"/>
  <c r="U675" i="15"/>
  <c r="V675" i="15"/>
  <c r="Q682" i="15"/>
  <c r="R682" i="15"/>
  <c r="S682" i="15"/>
  <c r="T682" i="15"/>
  <c r="U682" i="15"/>
  <c r="V682" i="15"/>
  <c r="Q688" i="15"/>
  <c r="R688" i="15"/>
  <c r="S688" i="15"/>
  <c r="T688" i="15"/>
  <c r="U688" i="15"/>
  <c r="V688" i="15"/>
  <c r="Q695" i="15"/>
  <c r="R695" i="15"/>
  <c r="S695" i="15"/>
  <c r="T695" i="15"/>
  <c r="U695" i="15"/>
  <c r="V695" i="15"/>
  <c r="Q700" i="15"/>
  <c r="R700" i="15"/>
  <c r="S700" i="15"/>
  <c r="T700" i="15"/>
  <c r="U700" i="15"/>
  <c r="V700" i="15"/>
  <c r="Q701" i="15"/>
  <c r="R701" i="15"/>
  <c r="S701" i="15"/>
  <c r="T701" i="15"/>
  <c r="U701" i="15"/>
  <c r="V701" i="15"/>
  <c r="Q714" i="15"/>
  <c r="R714" i="15"/>
  <c r="S714" i="15"/>
  <c r="T714" i="15"/>
  <c r="U714" i="15"/>
  <c r="V714" i="15"/>
  <c r="Q717" i="15"/>
  <c r="R717" i="15"/>
  <c r="S717" i="15"/>
  <c r="T717" i="15"/>
  <c r="U717" i="15"/>
  <c r="V717" i="15"/>
  <c r="Q723" i="15"/>
  <c r="R723" i="15"/>
  <c r="S723" i="15"/>
  <c r="T723" i="15"/>
  <c r="U723" i="15"/>
  <c r="V723" i="15"/>
  <c r="Q728" i="15"/>
  <c r="R728" i="15"/>
  <c r="S728" i="15"/>
  <c r="T728" i="15"/>
  <c r="U728" i="15"/>
  <c r="V728" i="15"/>
  <c r="Q735" i="15"/>
  <c r="R735" i="15"/>
  <c r="S735" i="15"/>
  <c r="T735" i="15"/>
  <c r="U735" i="15"/>
  <c r="V735" i="15"/>
  <c r="Q741" i="15"/>
  <c r="R741" i="15"/>
  <c r="S741" i="15"/>
  <c r="T741" i="15"/>
  <c r="U741" i="15"/>
  <c r="V741" i="15"/>
  <c r="Q748" i="15"/>
  <c r="R748" i="15"/>
  <c r="S748" i="15"/>
  <c r="T748" i="15"/>
  <c r="U748" i="15"/>
  <c r="V748" i="15"/>
  <c r="Q753" i="15"/>
  <c r="R753" i="15"/>
  <c r="S753" i="15"/>
  <c r="T753" i="15"/>
  <c r="U753" i="15"/>
  <c r="V753" i="15"/>
  <c r="Q760" i="15"/>
  <c r="R760" i="15"/>
  <c r="S760" i="15"/>
  <c r="T760" i="15"/>
  <c r="U760" i="15"/>
  <c r="V760" i="15"/>
  <c r="Q766" i="15"/>
  <c r="R766" i="15"/>
  <c r="S766" i="15"/>
  <c r="T766" i="15"/>
  <c r="U766" i="15"/>
  <c r="V766" i="15"/>
  <c r="Q773" i="15"/>
  <c r="R773" i="15"/>
  <c r="S773" i="15"/>
  <c r="T773" i="15"/>
  <c r="U773" i="15"/>
  <c r="V773" i="15"/>
  <c r="Q784" i="15"/>
  <c r="R784" i="15"/>
  <c r="S784" i="15"/>
  <c r="T784" i="15"/>
  <c r="U784" i="15"/>
  <c r="V784" i="15"/>
  <c r="Q789" i="15"/>
  <c r="R789" i="15"/>
  <c r="S789" i="15"/>
  <c r="T789" i="15"/>
  <c r="U789" i="15"/>
  <c r="V789" i="15"/>
  <c r="Q796" i="15"/>
  <c r="R796" i="15"/>
  <c r="S796" i="15"/>
  <c r="T796" i="15"/>
  <c r="U796" i="15"/>
  <c r="V796" i="15"/>
  <c r="Q801" i="15"/>
  <c r="R801" i="15"/>
  <c r="S801" i="15"/>
  <c r="T801" i="15"/>
  <c r="U801" i="15"/>
  <c r="V801" i="15"/>
  <c r="Q802" i="15"/>
  <c r="R802" i="15"/>
  <c r="S802" i="15"/>
  <c r="T802" i="15"/>
  <c r="U802" i="15"/>
  <c r="V802" i="15"/>
  <c r="Q809" i="15"/>
  <c r="R809" i="15"/>
  <c r="S809" i="15"/>
  <c r="T809" i="15"/>
  <c r="U809" i="15"/>
  <c r="V809" i="15"/>
  <c r="Q815" i="15"/>
  <c r="R815" i="15"/>
  <c r="S815" i="15"/>
  <c r="T815" i="15"/>
  <c r="U815" i="15"/>
  <c r="V815" i="15"/>
  <c r="Q822" i="15"/>
  <c r="R822" i="15"/>
  <c r="S822" i="15"/>
  <c r="T822" i="15"/>
  <c r="U822" i="15"/>
  <c r="V822" i="15"/>
  <c r="P828" i="15"/>
  <c r="Q832" i="15"/>
  <c r="R832" i="15"/>
  <c r="S832" i="15"/>
  <c r="T832" i="15"/>
  <c r="U832" i="15"/>
  <c r="V832" i="15"/>
  <c r="Q837" i="15"/>
  <c r="R837" i="15"/>
  <c r="S837" i="15"/>
  <c r="T837" i="15"/>
  <c r="U837" i="15"/>
  <c r="V837" i="15"/>
  <c r="Q844" i="15"/>
  <c r="R844" i="15"/>
  <c r="S844" i="15"/>
  <c r="T844" i="15"/>
  <c r="U844" i="15"/>
  <c r="V844" i="15"/>
  <c r="Q850" i="15"/>
  <c r="R850" i="15"/>
  <c r="S850" i="15"/>
  <c r="T850" i="15"/>
  <c r="U850" i="15"/>
  <c r="V850" i="15"/>
  <c r="Q857" i="15"/>
  <c r="R857" i="15"/>
  <c r="S857" i="15"/>
  <c r="T857" i="15"/>
  <c r="U857" i="15"/>
  <c r="V857" i="15"/>
  <c r="Q863" i="15"/>
  <c r="R863" i="15"/>
  <c r="S863" i="15"/>
  <c r="T863" i="15"/>
  <c r="U863" i="15"/>
  <c r="V863" i="15"/>
  <c r="Q870" i="15"/>
  <c r="R870" i="15"/>
  <c r="S870" i="15"/>
  <c r="T870" i="15"/>
  <c r="U870" i="15"/>
  <c r="V870" i="15"/>
  <c r="AF883" i="15"/>
  <c r="Q894" i="15"/>
  <c r="R894" i="15"/>
  <c r="S894" i="15"/>
  <c r="T894" i="15"/>
  <c r="U894" i="15"/>
  <c r="V894" i="15"/>
  <c r="Q900" i="15"/>
  <c r="R900" i="15"/>
  <c r="S900" i="15"/>
  <c r="T900" i="15"/>
  <c r="U900" i="15"/>
  <c r="V900" i="15"/>
  <c r="Q901" i="15"/>
  <c r="R901" i="15"/>
  <c r="S901" i="15"/>
  <c r="T901" i="15"/>
  <c r="U901" i="15"/>
  <c r="V901" i="15"/>
  <c r="Q902" i="15"/>
  <c r="R902" i="15"/>
  <c r="S902" i="15"/>
  <c r="T902" i="15"/>
  <c r="U902" i="15"/>
  <c r="V902" i="15"/>
  <c r="Q903" i="15"/>
  <c r="R903" i="15"/>
  <c r="S903" i="15"/>
  <c r="T903" i="15"/>
  <c r="U903" i="15"/>
  <c r="V903" i="15"/>
  <c r="Q904" i="15"/>
  <c r="R904" i="15"/>
  <c r="S904" i="15"/>
  <c r="T904" i="15"/>
  <c r="U904" i="15"/>
  <c r="V904" i="15"/>
  <c r="Q905" i="15"/>
  <c r="R905" i="15"/>
  <c r="S905" i="15"/>
  <c r="T905" i="15"/>
  <c r="U905" i="15"/>
  <c r="V905" i="15"/>
  <c r="Q906" i="15"/>
  <c r="R906" i="15"/>
  <c r="S906" i="15"/>
  <c r="T906" i="15"/>
  <c r="U906" i="15"/>
  <c r="V906" i="15"/>
  <c r="Q913" i="15"/>
  <c r="R913" i="15"/>
  <c r="S913" i="15"/>
  <c r="T913" i="15"/>
  <c r="U913" i="15"/>
  <c r="V913" i="15"/>
  <c r="Q916" i="15"/>
  <c r="R916" i="15"/>
  <c r="S916" i="15"/>
  <c r="T916" i="15"/>
  <c r="U916" i="15"/>
  <c r="V916" i="15"/>
  <c r="Q922" i="15"/>
  <c r="R922" i="15"/>
  <c r="S922" i="15"/>
  <c r="T922" i="15"/>
  <c r="U922" i="15"/>
  <c r="V922" i="15"/>
  <c r="Q925" i="15"/>
  <c r="R925" i="15"/>
  <c r="S925" i="15"/>
  <c r="T925" i="15"/>
  <c r="U925" i="15"/>
  <c r="V925" i="15"/>
  <c r="Q937" i="15"/>
  <c r="R937" i="15"/>
  <c r="S937" i="15"/>
  <c r="T937" i="15"/>
  <c r="U937" i="15"/>
  <c r="V937" i="15"/>
  <c r="Q943" i="15"/>
  <c r="R943" i="15"/>
  <c r="S943" i="15"/>
  <c r="T943" i="15"/>
  <c r="U943" i="15"/>
  <c r="V943" i="15"/>
  <c r="Q944" i="15"/>
  <c r="R944" i="15"/>
  <c r="S944" i="15"/>
  <c r="T944" i="15"/>
  <c r="U944" i="15"/>
  <c r="V944" i="15"/>
  <c r="Q945" i="15"/>
  <c r="R945" i="15"/>
  <c r="S945" i="15"/>
  <c r="T945" i="15"/>
  <c r="U945" i="15"/>
  <c r="V945" i="15"/>
  <c r="Q946" i="15"/>
  <c r="R946" i="15"/>
  <c r="S946" i="15"/>
  <c r="T946" i="15"/>
  <c r="U946" i="15"/>
  <c r="V946" i="15"/>
  <c r="Q947" i="15"/>
  <c r="R947" i="15"/>
  <c r="S947" i="15"/>
  <c r="T947" i="15"/>
  <c r="U947" i="15"/>
  <c r="V947" i="15"/>
  <c r="Q948" i="15"/>
  <c r="R948" i="15"/>
  <c r="S948" i="15"/>
  <c r="T948" i="15"/>
  <c r="U948" i="15"/>
  <c r="V948" i="15"/>
  <c r="Q949" i="15"/>
  <c r="R949" i="15"/>
  <c r="S949" i="15"/>
  <c r="T949" i="15"/>
  <c r="U949" i="15"/>
  <c r="V949" i="15"/>
  <c r="Q962" i="15"/>
  <c r="R962" i="15"/>
  <c r="S962" i="15"/>
  <c r="T962" i="15"/>
  <c r="U962" i="15"/>
  <c r="V962" i="15"/>
  <c r="Q968" i="15"/>
  <c r="R968" i="15"/>
  <c r="S968" i="15"/>
  <c r="T968" i="15"/>
  <c r="U968" i="15"/>
  <c r="V968" i="15"/>
  <c r="Q969" i="15"/>
  <c r="R969" i="15"/>
  <c r="S969" i="15"/>
  <c r="T969" i="15"/>
  <c r="U969" i="15"/>
  <c r="V969" i="15"/>
  <c r="Q970" i="15"/>
  <c r="R970" i="15"/>
  <c r="S970" i="15"/>
  <c r="T970" i="15"/>
  <c r="U970" i="15"/>
  <c r="V970" i="15"/>
  <c r="Q971" i="15"/>
  <c r="R971" i="15"/>
  <c r="S971" i="15"/>
  <c r="T971" i="15"/>
  <c r="U971" i="15"/>
  <c r="V971" i="15"/>
  <c r="Q972" i="15"/>
  <c r="R972" i="15"/>
  <c r="S972" i="15"/>
  <c r="T972" i="15"/>
  <c r="U972" i="15"/>
  <c r="V972" i="15"/>
  <c r="Q973" i="15"/>
  <c r="R973" i="15"/>
  <c r="S973" i="15"/>
  <c r="T973" i="15"/>
  <c r="U973" i="15"/>
  <c r="V973" i="15"/>
  <c r="Q974" i="15"/>
  <c r="R974" i="15"/>
  <c r="S974" i="15"/>
  <c r="T974" i="15"/>
  <c r="U974" i="15"/>
  <c r="V974" i="15"/>
  <c r="Q987" i="15"/>
  <c r="R987" i="15"/>
  <c r="S987" i="15"/>
  <c r="T987" i="15"/>
  <c r="U987" i="15"/>
  <c r="V987" i="15"/>
  <c r="Q993" i="15"/>
  <c r="R993" i="15"/>
  <c r="S993" i="15"/>
  <c r="T993" i="15"/>
  <c r="U993" i="15"/>
  <c r="V993" i="15"/>
  <c r="Q994" i="15"/>
  <c r="R994" i="15"/>
  <c r="S994" i="15"/>
  <c r="T994" i="15"/>
  <c r="U994" i="15"/>
  <c r="V994" i="15"/>
  <c r="Q995" i="15"/>
  <c r="R995" i="15"/>
  <c r="S995" i="15"/>
  <c r="T995" i="15"/>
  <c r="U995" i="15"/>
  <c r="V995" i="15"/>
  <c r="Q996" i="15"/>
  <c r="R996" i="15"/>
  <c r="S996" i="15"/>
  <c r="T996" i="15"/>
  <c r="U996" i="15"/>
  <c r="V996" i="15"/>
  <c r="Q997" i="15"/>
  <c r="R997" i="15"/>
  <c r="S997" i="15"/>
  <c r="T997" i="15"/>
  <c r="U997" i="15"/>
  <c r="V997" i="15"/>
  <c r="Q998" i="15"/>
  <c r="R998" i="15"/>
  <c r="S998" i="15"/>
  <c r="T998" i="15"/>
  <c r="U998" i="15"/>
  <c r="V998" i="15"/>
  <c r="Q999" i="15"/>
  <c r="R999" i="15"/>
  <c r="S999" i="15"/>
  <c r="T999" i="15"/>
  <c r="U999" i="15"/>
  <c r="V999" i="15"/>
  <c r="Q1012" i="15"/>
  <c r="R1012" i="15"/>
  <c r="S1012" i="15"/>
  <c r="T1012" i="15"/>
  <c r="U1012" i="15"/>
  <c r="V1012" i="15"/>
  <c r="Q1017" i="15"/>
  <c r="R1017" i="15"/>
  <c r="S1017" i="15"/>
  <c r="T1017" i="15"/>
  <c r="U1017" i="15"/>
  <c r="V1017" i="15"/>
  <c r="Q1024" i="15"/>
  <c r="R1024" i="15"/>
  <c r="S1024" i="15"/>
  <c r="T1024" i="15"/>
  <c r="U1024" i="15"/>
  <c r="V1024" i="15"/>
  <c r="Q1030" i="15"/>
  <c r="R1030" i="15"/>
  <c r="S1030" i="15"/>
  <c r="T1030" i="15"/>
  <c r="U1030" i="15"/>
  <c r="V1030" i="15"/>
  <c r="Q1031" i="15"/>
  <c r="R1031" i="15"/>
  <c r="S1031" i="15"/>
  <c r="T1031" i="15"/>
  <c r="U1031" i="15"/>
  <c r="V1031" i="15"/>
  <c r="Q1032" i="15"/>
  <c r="R1032" i="15"/>
  <c r="S1032" i="15"/>
  <c r="T1032" i="15"/>
  <c r="U1032" i="15"/>
  <c r="V1032" i="15"/>
  <c r="AF1040" i="15"/>
  <c r="Q1049" i="15"/>
  <c r="R1049" i="15"/>
  <c r="S1049" i="15"/>
  <c r="T1049" i="15"/>
  <c r="U1049" i="15"/>
  <c r="V1049" i="15"/>
  <c r="Q1055" i="15"/>
  <c r="R1055" i="15"/>
  <c r="S1055" i="15"/>
  <c r="T1055" i="15"/>
  <c r="U1055" i="15"/>
  <c r="V1055" i="15"/>
  <c r="Q1062" i="15"/>
  <c r="R1062" i="15"/>
  <c r="S1062" i="15"/>
  <c r="T1062" i="15"/>
  <c r="U1062" i="15"/>
  <c r="V1062" i="15"/>
  <c r="Q1066" i="15"/>
  <c r="R1066" i="15"/>
  <c r="S1066" i="15"/>
  <c r="T1066" i="15"/>
  <c r="U1066" i="15"/>
  <c r="V1066" i="15"/>
  <c r="Q1079" i="15"/>
  <c r="R1079" i="15"/>
  <c r="S1079" i="15"/>
  <c r="T1079" i="15"/>
  <c r="U1079" i="15"/>
  <c r="V1079" i="15"/>
  <c r="Q1084" i="15"/>
  <c r="R1084" i="15"/>
  <c r="S1084" i="15"/>
  <c r="T1084" i="15"/>
  <c r="U1084" i="15"/>
  <c r="V1084" i="15"/>
  <c r="Q1091" i="15"/>
  <c r="R1091" i="15"/>
  <c r="S1091" i="15"/>
  <c r="T1091" i="15"/>
  <c r="U1091" i="15"/>
  <c r="V1091" i="15"/>
  <c r="Q1096" i="15"/>
  <c r="R1096" i="15"/>
  <c r="S1096" i="15"/>
  <c r="T1096" i="15"/>
  <c r="U1096" i="15"/>
  <c r="V1096" i="15"/>
  <c r="Q1103" i="15"/>
  <c r="R1103" i="15"/>
  <c r="S1103" i="15"/>
  <c r="T1103" i="15"/>
  <c r="U1103" i="15"/>
  <c r="V1103" i="15"/>
  <c r="Q1106" i="15"/>
  <c r="R1106" i="15"/>
  <c r="S1106" i="15"/>
  <c r="T1106" i="15"/>
  <c r="U1106" i="15"/>
  <c r="V1106" i="15"/>
  <c r="Q1112" i="15"/>
  <c r="R1112" i="15"/>
  <c r="S1112" i="15"/>
  <c r="T1112" i="15"/>
  <c r="U1112" i="15"/>
  <c r="V1112" i="15"/>
  <c r="Q1117" i="15"/>
  <c r="R1117" i="15"/>
  <c r="S1117" i="15"/>
  <c r="T1117" i="15"/>
  <c r="U1117" i="15"/>
  <c r="V1117" i="15"/>
  <c r="Q1124" i="15"/>
  <c r="R1124" i="15"/>
  <c r="S1124" i="15"/>
  <c r="T1124" i="15"/>
  <c r="U1124" i="15"/>
  <c r="V1124" i="15"/>
  <c r="Q1129" i="15"/>
  <c r="R1129" i="15"/>
  <c r="S1129" i="15"/>
  <c r="T1129" i="15"/>
  <c r="U1129" i="15"/>
  <c r="V1129" i="15"/>
  <c r="Q1136" i="15"/>
  <c r="R1136" i="15"/>
  <c r="S1136" i="15"/>
  <c r="T1136" i="15"/>
  <c r="U1136" i="15"/>
  <c r="V1136" i="15"/>
  <c r="Q1139" i="15"/>
  <c r="R1139" i="15"/>
  <c r="S1139" i="15"/>
  <c r="T1139" i="15"/>
  <c r="U1139" i="15"/>
  <c r="V1139" i="15"/>
  <c r="AF1146" i="15"/>
  <c r="Q1151" i="15"/>
  <c r="R1151" i="15"/>
  <c r="S1151" i="15"/>
  <c r="T1151" i="15"/>
  <c r="U1151" i="15"/>
  <c r="V1151" i="15"/>
  <c r="Q1156" i="15"/>
  <c r="R1156" i="15"/>
  <c r="S1156" i="15"/>
  <c r="T1156" i="15"/>
  <c r="U1156" i="15"/>
  <c r="V1156" i="15"/>
  <c r="Q1163" i="15"/>
  <c r="R1163" i="15"/>
  <c r="S1163" i="15"/>
  <c r="T1163" i="15"/>
  <c r="U1163" i="15"/>
  <c r="V1163" i="15"/>
  <c r="Q1168" i="15"/>
  <c r="R1168" i="15"/>
  <c r="S1168" i="15"/>
  <c r="T1168" i="15"/>
  <c r="U1168" i="15"/>
  <c r="V1168" i="15"/>
  <c r="Q1175" i="15"/>
  <c r="R1175" i="15"/>
  <c r="S1175" i="15"/>
  <c r="T1175" i="15"/>
  <c r="U1175" i="15"/>
  <c r="V1175" i="15"/>
  <c r="Q1180" i="15"/>
  <c r="R1180" i="15"/>
  <c r="S1180" i="15"/>
  <c r="T1180" i="15"/>
  <c r="U1180" i="15"/>
  <c r="V1180" i="15"/>
  <c r="Q1193" i="15"/>
  <c r="R1193" i="15"/>
  <c r="S1193" i="15"/>
  <c r="T1193" i="15"/>
  <c r="U1193" i="15"/>
  <c r="V1193" i="15"/>
  <c r="O1198" i="15"/>
  <c r="Q1206" i="15"/>
  <c r="R1206" i="15"/>
  <c r="S1206" i="15"/>
  <c r="T1206" i="15"/>
  <c r="U1206" i="15"/>
  <c r="V1206" i="15"/>
  <c r="Q1210" i="15"/>
  <c r="R1210" i="15"/>
  <c r="S1210" i="15"/>
  <c r="T1210" i="15"/>
  <c r="U1210" i="15"/>
  <c r="V1210" i="15"/>
  <c r="O1212" i="15"/>
  <c r="P1212" i="15"/>
  <c r="O45" i="15" l="1"/>
  <c r="O1208" i="15"/>
  <c r="P782" i="15"/>
  <c r="P625" i="15"/>
  <c r="O655" i="15"/>
  <c r="O313" i="15"/>
  <c r="O880" i="15"/>
  <c r="O758" i="15"/>
  <c r="P426" i="15"/>
  <c r="O414" i="15"/>
  <c r="P807" i="15"/>
  <c r="P680" i="15"/>
  <c r="P1208" i="15"/>
  <c r="P1198" i="15"/>
  <c r="P1134" i="15"/>
  <c r="P472" i="15"/>
  <c r="P288" i="15"/>
  <c r="O288" i="15"/>
  <c r="P109" i="15"/>
  <c r="P920" i="15"/>
  <c r="O828" i="15"/>
  <c r="P706" i="15"/>
  <c r="P667" i="15"/>
  <c r="P599" i="15"/>
  <c r="P566" i="15"/>
  <c r="P401" i="15"/>
  <c r="P371" i="15"/>
  <c r="P187" i="15"/>
  <c r="P929" i="15"/>
  <c r="O667" i="15"/>
  <c r="O612" i="15"/>
  <c r="O109" i="15"/>
  <c r="P98" i="15"/>
  <c r="P855" i="15"/>
  <c r="P1122" i="15"/>
  <c r="O1004" i="15"/>
  <c r="P1143" i="15"/>
  <c r="P820" i="15"/>
  <c r="O693" i="15"/>
  <c r="O1185" i="15"/>
  <c r="O979" i="15"/>
  <c r="O911" i="15"/>
  <c r="O794" i="15"/>
  <c r="P721" i="15"/>
  <c r="P82" i="15"/>
  <c r="O1173" i="15"/>
  <c r="P1173" i="15"/>
  <c r="O1161" i="15"/>
  <c r="P1161" i="15"/>
  <c r="O1089" i="15"/>
  <c r="P1089" i="15"/>
  <c r="P1060" i="15"/>
  <c r="P1022" i="15"/>
  <c r="O954" i="15"/>
  <c r="O920" i="15"/>
  <c r="P880" i="15"/>
  <c r="O868" i="15"/>
  <c r="O807" i="15"/>
  <c r="O782" i="15"/>
  <c r="O771" i="15"/>
  <c r="P758" i="15"/>
  <c r="O721" i="15"/>
  <c r="O680" i="15"/>
  <c r="P643" i="15"/>
  <c r="O625" i="15"/>
  <c r="P226" i="15"/>
  <c r="O1143" i="15"/>
  <c r="O1122" i="15"/>
  <c r="O733" i="15"/>
  <c r="P1185" i="15"/>
  <c r="O842" i="15"/>
  <c r="P842" i="15"/>
  <c r="O820" i="15"/>
  <c r="P794" i="15"/>
  <c r="P746" i="15"/>
  <c r="O1134" i="15"/>
  <c r="P1110" i="15"/>
  <c r="O1110" i="15"/>
  <c r="P1101" i="15"/>
  <c r="O1101" i="15"/>
  <c r="O1071" i="15"/>
  <c r="P1071" i="15"/>
  <c r="P1037" i="15"/>
  <c r="O1037" i="15"/>
  <c r="P979" i="15"/>
  <c r="O929" i="15"/>
  <c r="P655" i="15"/>
  <c r="P612" i="15"/>
  <c r="O599" i="15"/>
  <c r="P493" i="15"/>
  <c r="O166" i="15"/>
  <c r="P580" i="15"/>
  <c r="O459" i="15"/>
  <c r="O401" i="15"/>
  <c r="P261" i="15"/>
  <c r="P213" i="15"/>
  <c r="P150" i="15"/>
  <c r="O137" i="15"/>
  <c r="P504" i="15"/>
  <c r="P69" i="15"/>
  <c r="P200" i="15"/>
  <c r="O580" i="15"/>
  <c r="O554" i="15"/>
  <c r="O493" i="15"/>
  <c r="O301" i="15"/>
  <c r="P274" i="15"/>
  <c r="P166" i="15"/>
  <c r="O515" i="15"/>
  <c r="O440" i="15"/>
  <c r="P358" i="15"/>
  <c r="P344" i="15"/>
  <c r="O187" i="15"/>
  <c r="O528" i="15"/>
  <c r="O331" i="15"/>
  <c r="O126" i="15"/>
  <c r="O56" i="15"/>
  <c r="O504" i="15"/>
  <c r="O371" i="15"/>
  <c r="P331" i="15"/>
  <c r="O274" i="15"/>
  <c r="P241" i="15"/>
  <c r="O226" i="15"/>
  <c r="P137" i="15"/>
  <c r="P126" i="15"/>
  <c r="O82" i="15"/>
  <c r="P56" i="15"/>
  <c r="P45" i="15"/>
  <c r="P554" i="15"/>
  <c r="O426" i="15"/>
  <c r="P414" i="15"/>
  <c r="O383" i="15"/>
  <c r="P313" i="15"/>
  <c r="P301" i="15"/>
  <c r="O98" i="15"/>
  <c r="O358" i="15" l="1"/>
  <c r="O1022" i="15"/>
  <c r="O706" i="15"/>
  <c r="P440" i="15"/>
  <c r="P515" i="15"/>
  <c r="P528" i="15"/>
  <c r="O69" i="15"/>
  <c r="P733" i="15"/>
  <c r="O855" i="15"/>
  <c r="O566" i="15"/>
  <c r="P1004" i="15"/>
  <c r="O472" i="15"/>
  <c r="O344" i="15"/>
  <c r="O200" i="15"/>
  <c r="O150" i="15"/>
  <c r="O213" i="15"/>
  <c r="P911" i="15"/>
  <c r="P868" i="15"/>
  <c r="P459" i="15"/>
  <c r="O746" i="15"/>
  <c r="P954" i="15"/>
  <c r="O1060" i="15"/>
  <c r="P771" i="15"/>
  <c r="O241" i="15"/>
  <c r="P693" i="15"/>
  <c r="AE10" i="14" l="1"/>
  <c r="Q37" i="14"/>
  <c r="R37" i="14"/>
  <c r="S37" i="14"/>
  <c r="T37" i="14"/>
  <c r="U37" i="14"/>
  <c r="V37" i="14"/>
  <c r="Q39" i="14"/>
  <c r="R39" i="14"/>
  <c r="S39" i="14"/>
  <c r="T39" i="14"/>
  <c r="U39" i="14"/>
  <c r="V39" i="14"/>
  <c r="Q44" i="14"/>
  <c r="R44" i="14"/>
  <c r="S44" i="14"/>
  <c r="T44" i="14"/>
  <c r="U44" i="14"/>
  <c r="V44" i="14"/>
  <c r="Q47" i="14"/>
  <c r="R47" i="14"/>
  <c r="S47" i="14"/>
  <c r="T47" i="14"/>
  <c r="U47" i="14"/>
  <c r="V47" i="14"/>
  <c r="Q53" i="14"/>
  <c r="R53" i="14"/>
  <c r="S53" i="14"/>
  <c r="T53" i="14"/>
  <c r="U53" i="14"/>
  <c r="V53" i="14"/>
  <c r="Q57" i="14"/>
  <c r="R57" i="14"/>
  <c r="S57" i="14"/>
  <c r="T57" i="14"/>
  <c r="U57" i="14"/>
  <c r="V57" i="14"/>
  <c r="Q63" i="14"/>
  <c r="R63" i="14"/>
  <c r="S63" i="14"/>
  <c r="T63" i="14"/>
  <c r="U63" i="14"/>
  <c r="V63" i="14"/>
  <c r="Q65" i="14"/>
  <c r="R65" i="14"/>
  <c r="S65" i="14"/>
  <c r="T65" i="14"/>
  <c r="U65" i="14"/>
  <c r="V65" i="14"/>
  <c r="Q70" i="14"/>
  <c r="R70" i="14"/>
  <c r="S70" i="14"/>
  <c r="T70" i="14"/>
  <c r="U70" i="14"/>
  <c r="V70" i="14"/>
  <c r="Q72" i="14"/>
  <c r="R72" i="14"/>
  <c r="S72" i="14"/>
  <c r="T72" i="14"/>
  <c r="U72" i="14"/>
  <c r="V72" i="14"/>
  <c r="Q77" i="14"/>
  <c r="R77" i="14"/>
  <c r="S77" i="14"/>
  <c r="T77" i="14"/>
  <c r="U77" i="14"/>
  <c r="V77" i="14"/>
  <c r="Q85" i="14"/>
  <c r="R85" i="14"/>
  <c r="S85" i="14"/>
  <c r="T85" i="14"/>
  <c r="U85" i="14"/>
  <c r="V85" i="14"/>
  <c r="Q93" i="14"/>
  <c r="R93" i="14"/>
  <c r="S93" i="14"/>
  <c r="T93" i="14"/>
  <c r="U93" i="14"/>
  <c r="V93" i="14"/>
  <c r="Q101" i="14"/>
  <c r="R101" i="14"/>
  <c r="S101" i="14"/>
  <c r="T101" i="14"/>
  <c r="U101" i="14"/>
  <c r="V101" i="14"/>
  <c r="Q108" i="14"/>
  <c r="R108" i="14"/>
  <c r="S108" i="14"/>
  <c r="T108" i="14"/>
  <c r="U108" i="14"/>
  <c r="V108" i="14"/>
  <c r="Q111" i="14"/>
  <c r="R111" i="14"/>
  <c r="S111" i="14"/>
  <c r="T111" i="14"/>
  <c r="U111" i="14"/>
  <c r="V111" i="14"/>
  <c r="Q112" i="14"/>
  <c r="R112" i="14"/>
  <c r="S112" i="14"/>
  <c r="T112" i="14"/>
  <c r="U112" i="14"/>
  <c r="V112" i="14"/>
  <c r="Q113" i="14"/>
  <c r="R113" i="14"/>
  <c r="S113" i="14"/>
  <c r="T113" i="14"/>
  <c r="U113" i="14"/>
  <c r="V113" i="14"/>
  <c r="Q119" i="14"/>
  <c r="R119" i="14"/>
  <c r="S119" i="14"/>
  <c r="T119" i="14"/>
  <c r="U119" i="14"/>
  <c r="V119" i="14"/>
  <c r="Q121" i="14"/>
  <c r="R121" i="14"/>
  <c r="S121" i="14"/>
  <c r="T121" i="14"/>
  <c r="U121" i="14"/>
  <c r="V121" i="14"/>
  <c r="Q122" i="14"/>
  <c r="R122" i="14"/>
  <c r="S122" i="14"/>
  <c r="T122" i="14"/>
  <c r="U122" i="14"/>
  <c r="V122" i="14"/>
  <c r="Q128" i="14"/>
  <c r="R128" i="14"/>
  <c r="S128" i="14"/>
  <c r="T128" i="14"/>
  <c r="U128" i="14"/>
  <c r="V128" i="14"/>
  <c r="Q134" i="14"/>
  <c r="R134" i="14"/>
  <c r="S134" i="14"/>
  <c r="T134" i="14"/>
  <c r="U134" i="14"/>
  <c r="V134" i="14"/>
  <c r="Q140" i="14"/>
  <c r="R140" i="14"/>
  <c r="S140" i="14"/>
  <c r="T140" i="14"/>
  <c r="U140" i="14"/>
  <c r="V140" i="14"/>
  <c r="Q143" i="14"/>
  <c r="R143" i="14"/>
  <c r="S143" i="14"/>
  <c r="T143" i="14"/>
  <c r="U143" i="14"/>
  <c r="V143" i="14"/>
  <c r="Q148" i="14"/>
  <c r="R148" i="14"/>
  <c r="S148" i="14"/>
  <c r="T148" i="14"/>
  <c r="U148" i="14"/>
  <c r="V148" i="14"/>
  <c r="Q151" i="14"/>
  <c r="R151" i="14"/>
  <c r="S151" i="14"/>
  <c r="T151" i="14"/>
  <c r="U151" i="14"/>
  <c r="V151" i="14"/>
  <c r="Q157" i="14"/>
  <c r="R157" i="14"/>
  <c r="S157" i="14"/>
  <c r="T157" i="14"/>
  <c r="U157" i="14"/>
  <c r="V157" i="14"/>
  <c r="Q160" i="14"/>
  <c r="R160" i="14"/>
  <c r="S160" i="14"/>
  <c r="T160" i="14"/>
  <c r="U160" i="14"/>
  <c r="V160" i="14"/>
  <c r="Q166" i="14"/>
  <c r="R166" i="14"/>
  <c r="S166" i="14"/>
  <c r="T166" i="14"/>
  <c r="U166" i="14"/>
  <c r="V166" i="14"/>
  <c r="Q169" i="14"/>
  <c r="R169" i="14"/>
  <c r="S169" i="14"/>
  <c r="T169" i="14"/>
  <c r="U169" i="14"/>
  <c r="V169" i="14"/>
  <c r="Q175" i="14"/>
  <c r="R175" i="14"/>
  <c r="S175" i="14"/>
  <c r="T175" i="14"/>
  <c r="U175" i="14"/>
  <c r="V175" i="14"/>
  <c r="Q180" i="14"/>
  <c r="R180" i="14"/>
  <c r="S180" i="14"/>
  <c r="T180" i="14"/>
  <c r="U180" i="14"/>
  <c r="V180" i="14"/>
  <c r="Q195" i="14"/>
  <c r="R195" i="14"/>
  <c r="S195" i="14"/>
  <c r="T195" i="14"/>
  <c r="U195" i="14"/>
  <c r="V195" i="14"/>
  <c r="Q198" i="14"/>
  <c r="R198" i="14"/>
  <c r="S198" i="14"/>
  <c r="T198" i="14"/>
  <c r="U198" i="14"/>
  <c r="V198" i="14"/>
  <c r="Q204" i="14"/>
  <c r="R204" i="14"/>
  <c r="S204" i="14"/>
  <c r="T204" i="14"/>
  <c r="U204" i="14"/>
  <c r="V204" i="14"/>
  <c r="Q207" i="14"/>
  <c r="R207" i="14"/>
  <c r="S207" i="14"/>
  <c r="T207" i="14"/>
  <c r="U207" i="14"/>
  <c r="V207" i="14"/>
  <c r="Q213" i="14"/>
  <c r="R213" i="14"/>
  <c r="S213" i="14"/>
  <c r="T213" i="14"/>
  <c r="U213" i="14"/>
  <c r="V213" i="14"/>
  <c r="Q216" i="14"/>
  <c r="R216" i="14"/>
  <c r="S216" i="14"/>
  <c r="T216" i="14"/>
  <c r="U216" i="14"/>
  <c r="V216" i="14"/>
  <c r="Q222" i="14"/>
  <c r="R222" i="14"/>
  <c r="S222" i="14"/>
  <c r="T222" i="14"/>
  <c r="U222" i="14"/>
  <c r="V222" i="14"/>
  <c r="Q227" i="14"/>
  <c r="R227" i="14"/>
  <c r="S227" i="14"/>
  <c r="T227" i="14"/>
  <c r="U227" i="14"/>
  <c r="V227" i="14"/>
  <c r="Q233" i="14"/>
  <c r="R233" i="14"/>
  <c r="S233" i="14"/>
  <c r="T233" i="14"/>
  <c r="U233" i="14"/>
  <c r="V233" i="14"/>
  <c r="Q238" i="14"/>
  <c r="R238" i="14"/>
  <c r="S238" i="14"/>
  <c r="T238" i="14"/>
  <c r="U238" i="14"/>
  <c r="V238" i="14"/>
  <c r="Q244" i="14"/>
  <c r="R244" i="14"/>
  <c r="S244" i="14"/>
  <c r="T244" i="14"/>
  <c r="U244" i="14"/>
  <c r="V244" i="14"/>
  <c r="Q254" i="14"/>
  <c r="R254" i="14"/>
  <c r="S254" i="14"/>
  <c r="T254" i="14"/>
  <c r="U254" i="14"/>
  <c r="V254" i="14"/>
  <c r="Q259" i="14"/>
  <c r="R259" i="14"/>
  <c r="S259" i="14"/>
  <c r="T259" i="14"/>
  <c r="U259" i="14"/>
  <c r="V259" i="14"/>
  <c r="Q265" i="14"/>
  <c r="R265" i="14"/>
  <c r="S265" i="14"/>
  <c r="T265" i="14"/>
  <c r="U265" i="14"/>
  <c r="V265" i="14"/>
  <c r="Q270" i="14"/>
  <c r="R270" i="14"/>
  <c r="S270" i="14"/>
  <c r="T270" i="14"/>
  <c r="U270" i="14"/>
  <c r="V270" i="14"/>
  <c r="Q276" i="14"/>
  <c r="R276" i="14"/>
  <c r="S276" i="14"/>
  <c r="T276" i="14"/>
  <c r="U276" i="14"/>
  <c r="V276" i="14"/>
  <c r="Q281" i="14"/>
  <c r="R281" i="14"/>
  <c r="S281" i="14"/>
  <c r="T281" i="14"/>
  <c r="U281" i="14"/>
  <c r="V281" i="14"/>
  <c r="Q287" i="14"/>
  <c r="R287" i="14"/>
  <c r="S287" i="14"/>
  <c r="T287" i="14"/>
  <c r="U287" i="14"/>
  <c r="V287" i="14"/>
  <c r="Q292" i="14"/>
  <c r="R292" i="14"/>
  <c r="S292" i="14"/>
  <c r="T292" i="14"/>
  <c r="U292" i="14"/>
  <c r="V292" i="14"/>
  <c r="Q293" i="14"/>
  <c r="R293" i="14"/>
  <c r="S293" i="14"/>
  <c r="T293" i="14"/>
  <c r="U293" i="14"/>
  <c r="V293" i="14"/>
  <c r="Q299" i="14"/>
  <c r="R299" i="14"/>
  <c r="S299" i="14"/>
  <c r="T299" i="14"/>
  <c r="U299" i="14"/>
  <c r="V299" i="14"/>
  <c r="Q304" i="14"/>
  <c r="R304" i="14"/>
  <c r="S304" i="14"/>
  <c r="T304" i="14"/>
  <c r="U304" i="14"/>
  <c r="V304" i="14"/>
  <c r="Q310" i="14"/>
  <c r="R310" i="14"/>
  <c r="S310" i="14"/>
  <c r="T310" i="14"/>
  <c r="U310" i="14"/>
  <c r="V310" i="14"/>
  <c r="Q313" i="14"/>
  <c r="R313" i="14"/>
  <c r="S313" i="14"/>
  <c r="T313" i="14"/>
  <c r="U313" i="14"/>
  <c r="V313" i="14"/>
  <c r="Q318" i="14"/>
  <c r="R318" i="14"/>
  <c r="S318" i="14"/>
  <c r="T318" i="14"/>
  <c r="U318" i="14"/>
  <c r="V318" i="14"/>
  <c r="Q321" i="14"/>
  <c r="R321" i="14"/>
  <c r="S321" i="14"/>
  <c r="T321" i="14"/>
  <c r="U321" i="14"/>
  <c r="V321" i="14"/>
  <c r="Q326" i="14"/>
  <c r="R326" i="14"/>
  <c r="S326" i="14"/>
  <c r="T326" i="14"/>
  <c r="U326" i="14"/>
  <c r="V326" i="14"/>
  <c r="Q330" i="14"/>
  <c r="R330" i="14"/>
  <c r="S330" i="14"/>
  <c r="T330" i="14"/>
  <c r="U330" i="14"/>
  <c r="V330" i="14"/>
  <c r="Q331" i="14"/>
  <c r="R331" i="14"/>
  <c r="S331" i="14"/>
  <c r="T331" i="14"/>
  <c r="U331" i="14"/>
  <c r="V331" i="14"/>
  <c r="Q332" i="14"/>
  <c r="R332" i="14"/>
  <c r="S332" i="14"/>
  <c r="T332" i="14"/>
  <c r="U332" i="14"/>
  <c r="V332" i="14"/>
  <c r="Q333" i="14"/>
  <c r="R333" i="14"/>
  <c r="S333" i="14"/>
  <c r="T333" i="14"/>
  <c r="U333" i="14"/>
  <c r="V333" i="14"/>
  <c r="Q334" i="14"/>
  <c r="R334" i="14"/>
  <c r="S334" i="14"/>
  <c r="T334" i="14"/>
  <c r="U334" i="14"/>
  <c r="V334" i="14"/>
  <c r="Q335" i="14"/>
  <c r="R335" i="14"/>
  <c r="S335" i="14"/>
  <c r="T335" i="14"/>
  <c r="U335" i="14"/>
  <c r="V335" i="14"/>
  <c r="Q336" i="14"/>
  <c r="R336" i="14"/>
  <c r="S336" i="14"/>
  <c r="T336" i="14"/>
  <c r="U336" i="14"/>
  <c r="V336" i="14"/>
  <c r="Q337" i="14"/>
  <c r="R337" i="14"/>
  <c r="S337" i="14"/>
  <c r="T337" i="14"/>
  <c r="U337" i="14"/>
  <c r="V337" i="14"/>
  <c r="Q342" i="14"/>
  <c r="R342" i="14"/>
  <c r="S342" i="14"/>
  <c r="T342" i="14"/>
  <c r="U342" i="14"/>
  <c r="V342" i="14"/>
  <c r="Q348" i="14"/>
  <c r="R348" i="14"/>
  <c r="S348" i="14"/>
  <c r="T348" i="14"/>
  <c r="U348" i="14"/>
  <c r="V348" i="14"/>
  <c r="Q351" i="14"/>
  <c r="R351" i="14"/>
  <c r="S351" i="14"/>
  <c r="T351" i="14"/>
  <c r="U351" i="14"/>
  <c r="V351" i="14"/>
  <c r="Q352" i="14"/>
  <c r="R352" i="14"/>
  <c r="S352" i="14"/>
  <c r="T352" i="14"/>
  <c r="U352" i="14"/>
  <c r="V352" i="14"/>
  <c r="Q353" i="14"/>
  <c r="R353" i="14"/>
  <c r="S353" i="14"/>
  <c r="T353" i="14"/>
  <c r="U353" i="14"/>
  <c r="V353" i="14"/>
  <c r="Q358" i="14"/>
  <c r="R358" i="14"/>
  <c r="S358" i="14"/>
  <c r="T358" i="14"/>
  <c r="U358" i="14"/>
  <c r="V358" i="14"/>
  <c r="P362" i="14"/>
  <c r="Q370" i="14"/>
  <c r="R370" i="14"/>
  <c r="S370" i="14"/>
  <c r="T370" i="14"/>
  <c r="U370" i="14"/>
  <c r="V370" i="14"/>
  <c r="Q372" i="14"/>
  <c r="R372" i="14"/>
  <c r="S372" i="14"/>
  <c r="T372" i="14"/>
  <c r="U372" i="14"/>
  <c r="V372" i="14"/>
  <c r="Q377" i="14"/>
  <c r="R377" i="14"/>
  <c r="S377" i="14"/>
  <c r="T377" i="14"/>
  <c r="U377" i="14"/>
  <c r="V377" i="14"/>
  <c r="Q379" i="14"/>
  <c r="R379" i="14"/>
  <c r="S379" i="14"/>
  <c r="T379" i="14"/>
  <c r="U379" i="14"/>
  <c r="V379" i="14"/>
  <c r="Q384" i="14"/>
  <c r="R384" i="14"/>
  <c r="S384" i="14"/>
  <c r="T384" i="14"/>
  <c r="U384" i="14"/>
  <c r="V384" i="14"/>
  <c r="Q386" i="14"/>
  <c r="R386" i="14"/>
  <c r="S386" i="14"/>
  <c r="T386" i="14"/>
  <c r="U386" i="14"/>
  <c r="V386" i="14"/>
  <c r="Q391" i="14"/>
  <c r="R391" i="14"/>
  <c r="S391" i="14"/>
  <c r="T391" i="14"/>
  <c r="U391" i="14"/>
  <c r="V391" i="14"/>
  <c r="Q393" i="14"/>
  <c r="R393" i="14"/>
  <c r="S393" i="14"/>
  <c r="T393" i="14"/>
  <c r="U393" i="14"/>
  <c r="V393" i="14"/>
  <c r="Q398" i="14"/>
  <c r="R398" i="14"/>
  <c r="S398" i="14"/>
  <c r="T398" i="14"/>
  <c r="U398" i="14"/>
  <c r="V398" i="14"/>
  <c r="Q403" i="14"/>
  <c r="R403" i="14"/>
  <c r="S403" i="14"/>
  <c r="T403" i="14"/>
  <c r="U403" i="14"/>
  <c r="V403" i="14"/>
  <c r="Q409" i="14"/>
  <c r="R409" i="14"/>
  <c r="S409" i="14"/>
  <c r="T409" i="14"/>
  <c r="U409" i="14"/>
  <c r="V409" i="14"/>
  <c r="Q414" i="14"/>
  <c r="R414" i="14"/>
  <c r="S414" i="14"/>
  <c r="T414" i="14"/>
  <c r="U414" i="14"/>
  <c r="V414" i="14"/>
  <c r="Q420" i="14"/>
  <c r="R420" i="14"/>
  <c r="S420" i="14"/>
  <c r="T420" i="14"/>
  <c r="U420" i="14"/>
  <c r="V420" i="14"/>
  <c r="Q425" i="14"/>
  <c r="R425" i="14"/>
  <c r="S425" i="14"/>
  <c r="T425" i="14"/>
  <c r="U425" i="14"/>
  <c r="V425" i="14"/>
  <c r="Q431" i="14"/>
  <c r="R431" i="14"/>
  <c r="S431" i="14"/>
  <c r="T431" i="14"/>
  <c r="U431" i="14"/>
  <c r="V431" i="14"/>
  <c r="Q436" i="14"/>
  <c r="R436" i="14"/>
  <c r="S436" i="14"/>
  <c r="T436" i="14"/>
  <c r="U436" i="14"/>
  <c r="V436" i="14"/>
  <c r="Q437" i="14"/>
  <c r="R437" i="14"/>
  <c r="S437" i="14"/>
  <c r="T437" i="14"/>
  <c r="U437" i="14"/>
  <c r="V437" i="14"/>
  <c r="Q443" i="14"/>
  <c r="R443" i="14"/>
  <c r="S443" i="14"/>
  <c r="T443" i="14"/>
  <c r="U443" i="14"/>
  <c r="V443" i="14"/>
  <c r="Q448" i="14"/>
  <c r="R448" i="14"/>
  <c r="S448" i="14"/>
  <c r="T448" i="14"/>
  <c r="U448" i="14"/>
  <c r="V448" i="14"/>
  <c r="Q454" i="14"/>
  <c r="R454" i="14"/>
  <c r="S454" i="14"/>
  <c r="T454" i="14"/>
  <c r="U454" i="14"/>
  <c r="V454" i="14"/>
  <c r="Q457" i="14"/>
  <c r="R457" i="14"/>
  <c r="S457" i="14"/>
  <c r="T457" i="14"/>
  <c r="U457" i="14"/>
  <c r="V457" i="14"/>
  <c r="Q462" i="14"/>
  <c r="R462" i="14"/>
  <c r="S462" i="14"/>
  <c r="T462" i="14"/>
  <c r="U462" i="14"/>
  <c r="V462" i="14"/>
  <c r="Q465" i="14"/>
  <c r="R465" i="14"/>
  <c r="S465" i="14"/>
  <c r="T465" i="14"/>
  <c r="U465" i="14"/>
  <c r="V465" i="14"/>
  <c r="Q470" i="14"/>
  <c r="R470" i="14"/>
  <c r="S470" i="14"/>
  <c r="T470" i="14"/>
  <c r="U470" i="14"/>
  <c r="V470" i="14"/>
  <c r="Q473" i="14"/>
  <c r="R473" i="14"/>
  <c r="S473" i="14"/>
  <c r="T473" i="14"/>
  <c r="U473" i="14"/>
  <c r="V473" i="14"/>
  <c r="Q478" i="14"/>
  <c r="R478" i="14"/>
  <c r="S478" i="14"/>
  <c r="T478" i="14"/>
  <c r="U478" i="14"/>
  <c r="V478" i="14"/>
  <c r="Q482" i="14"/>
  <c r="R482" i="14"/>
  <c r="S482" i="14"/>
  <c r="T482" i="14"/>
  <c r="U482" i="14"/>
  <c r="V482" i="14"/>
  <c r="Q483" i="14"/>
  <c r="R483" i="14"/>
  <c r="S483" i="14"/>
  <c r="T483" i="14"/>
  <c r="U483" i="14"/>
  <c r="V483" i="14"/>
  <c r="Q484" i="14"/>
  <c r="R484" i="14"/>
  <c r="S484" i="14"/>
  <c r="T484" i="14"/>
  <c r="U484" i="14"/>
  <c r="V484" i="14"/>
  <c r="Q485" i="14"/>
  <c r="R485" i="14"/>
  <c r="S485" i="14"/>
  <c r="T485" i="14"/>
  <c r="U485" i="14"/>
  <c r="V485" i="14"/>
  <c r="Q490" i="14"/>
  <c r="R490" i="14"/>
  <c r="S490" i="14"/>
  <c r="T490" i="14"/>
  <c r="U490" i="14"/>
  <c r="V490" i="14"/>
  <c r="Q496" i="14"/>
  <c r="R496" i="14"/>
  <c r="S496" i="14"/>
  <c r="T496" i="14"/>
  <c r="U496" i="14"/>
  <c r="V496" i="14"/>
  <c r="Q499" i="14"/>
  <c r="R499" i="14"/>
  <c r="S499" i="14"/>
  <c r="T499" i="14"/>
  <c r="U499" i="14"/>
  <c r="V499" i="14"/>
  <c r="Q500" i="14"/>
  <c r="R500" i="14"/>
  <c r="S500" i="14"/>
  <c r="T500" i="14"/>
  <c r="U500" i="14"/>
  <c r="V500" i="14"/>
  <c r="Q501" i="14"/>
  <c r="R501" i="14"/>
  <c r="S501" i="14"/>
  <c r="T501" i="14"/>
  <c r="U501" i="14"/>
  <c r="V501" i="14"/>
  <c r="Q502" i="14"/>
  <c r="R502" i="14"/>
  <c r="S502" i="14"/>
  <c r="T502" i="14"/>
  <c r="U502" i="14"/>
  <c r="V502" i="14"/>
  <c r="Q507" i="14"/>
  <c r="R507" i="14"/>
  <c r="S507" i="14"/>
  <c r="T507" i="14"/>
  <c r="U507" i="14"/>
  <c r="V507" i="14"/>
  <c r="Q513" i="14"/>
  <c r="R513" i="14"/>
  <c r="S513" i="14"/>
  <c r="T513" i="14"/>
  <c r="U513" i="14"/>
  <c r="V513" i="14"/>
  <c r="Q516" i="14"/>
  <c r="R516" i="14"/>
  <c r="S516" i="14"/>
  <c r="T516" i="14"/>
  <c r="U516" i="14"/>
  <c r="V516" i="14"/>
  <c r="Q517" i="14"/>
  <c r="R517" i="14"/>
  <c r="S517" i="14"/>
  <c r="T517" i="14"/>
  <c r="U517" i="14"/>
  <c r="V517" i="14"/>
  <c r="Q522" i="14"/>
  <c r="R522" i="14"/>
  <c r="S522" i="14"/>
  <c r="T522" i="14"/>
  <c r="U522" i="14"/>
  <c r="V522" i="14"/>
  <c r="Q528" i="14"/>
  <c r="R528" i="14"/>
  <c r="S528" i="14"/>
  <c r="T528" i="14"/>
  <c r="U528" i="14"/>
  <c r="V528" i="14"/>
  <c r="Q532" i="14"/>
  <c r="R532" i="14"/>
  <c r="S532" i="14"/>
  <c r="T532" i="14"/>
  <c r="U532" i="14"/>
  <c r="V532" i="14"/>
  <c r="Q538" i="14"/>
  <c r="R538" i="14"/>
  <c r="S538" i="14"/>
  <c r="T538" i="14"/>
  <c r="U538" i="14"/>
  <c r="V538" i="14"/>
  <c r="Q541" i="14"/>
  <c r="R541" i="14"/>
  <c r="S541" i="14"/>
  <c r="T541" i="14"/>
  <c r="U541" i="14"/>
  <c r="V541" i="14"/>
  <c r="Q542" i="14"/>
  <c r="R542" i="14"/>
  <c r="S542" i="14"/>
  <c r="T542" i="14"/>
  <c r="U542" i="14"/>
  <c r="V542" i="14"/>
  <c r="Q543" i="14"/>
  <c r="R543" i="14"/>
  <c r="S543" i="14"/>
  <c r="T543" i="14"/>
  <c r="U543" i="14"/>
  <c r="V543" i="14"/>
  <c r="Q544" i="14"/>
  <c r="R544" i="14"/>
  <c r="S544" i="14"/>
  <c r="T544" i="14"/>
  <c r="U544" i="14"/>
  <c r="V544" i="14"/>
  <c r="Q545" i="14"/>
  <c r="R545" i="14"/>
  <c r="S545" i="14"/>
  <c r="T545" i="14"/>
  <c r="U545" i="14"/>
  <c r="V545" i="14"/>
  <c r="Q551" i="14"/>
  <c r="R551" i="14"/>
  <c r="S551" i="14"/>
  <c r="T551" i="14"/>
  <c r="U551" i="14"/>
  <c r="V551" i="14"/>
  <c r="Q564" i="14"/>
  <c r="R564" i="14"/>
  <c r="S564" i="14"/>
  <c r="T564" i="14"/>
  <c r="U564" i="14"/>
  <c r="V564" i="14"/>
  <c r="Q569" i="14"/>
  <c r="R569" i="14"/>
  <c r="S569" i="14"/>
  <c r="T569" i="14"/>
  <c r="U569" i="14"/>
  <c r="V569" i="14"/>
  <c r="Q576" i="14"/>
  <c r="R576" i="14"/>
  <c r="S576" i="14"/>
  <c r="T576" i="14"/>
  <c r="U576" i="14"/>
  <c r="V576" i="14"/>
  <c r="Q581" i="14"/>
  <c r="R581" i="14"/>
  <c r="S581" i="14"/>
  <c r="T581" i="14"/>
  <c r="U581" i="14"/>
  <c r="V581" i="14"/>
  <c r="Q588" i="14"/>
  <c r="R588" i="14"/>
  <c r="S588" i="14"/>
  <c r="T588" i="14"/>
  <c r="U588" i="14"/>
  <c r="V588" i="14"/>
  <c r="Q590" i="14"/>
  <c r="R590" i="14"/>
  <c r="S590" i="14"/>
  <c r="T590" i="14"/>
  <c r="U590" i="14"/>
  <c r="V590" i="14"/>
  <c r="Q595" i="14"/>
  <c r="R595" i="14"/>
  <c r="S595" i="14"/>
  <c r="T595" i="14"/>
  <c r="U595" i="14"/>
  <c r="V595" i="14"/>
  <c r="Q597" i="14"/>
  <c r="R597" i="14"/>
  <c r="S597" i="14"/>
  <c r="T597" i="14"/>
  <c r="U597" i="14"/>
  <c r="V597" i="14"/>
  <c r="Q602" i="14"/>
  <c r="R602" i="14"/>
  <c r="S602" i="14"/>
  <c r="T602" i="14"/>
  <c r="U602" i="14"/>
  <c r="V602" i="14"/>
  <c r="Q608" i="14"/>
  <c r="R608" i="14"/>
  <c r="S608" i="14"/>
  <c r="T608" i="14"/>
  <c r="U608" i="14"/>
  <c r="V608" i="14"/>
  <c r="Q614" i="14"/>
  <c r="R614" i="14"/>
  <c r="S614" i="14"/>
  <c r="T614" i="14"/>
  <c r="U614" i="14"/>
  <c r="V614" i="14"/>
  <c r="Q622" i="14"/>
  <c r="R622" i="14"/>
  <c r="S622" i="14"/>
  <c r="T622" i="14"/>
  <c r="U622" i="14"/>
  <c r="V622" i="14"/>
  <c r="Q628" i="14"/>
  <c r="R628" i="14"/>
  <c r="S628" i="14"/>
  <c r="T628" i="14"/>
  <c r="U628" i="14"/>
  <c r="V628" i="14"/>
  <c r="Q634" i="14"/>
  <c r="R634" i="14"/>
  <c r="S634" i="14"/>
  <c r="T634" i="14"/>
  <c r="U634" i="14"/>
  <c r="V634" i="14"/>
  <c r="Q640" i="14"/>
  <c r="R640" i="14"/>
  <c r="S640" i="14"/>
  <c r="T640" i="14"/>
  <c r="U640" i="14"/>
  <c r="V640" i="14"/>
  <c r="Q641" i="14"/>
  <c r="R641" i="14"/>
  <c r="S641" i="14"/>
  <c r="T641" i="14"/>
  <c r="U641" i="14"/>
  <c r="V641" i="14"/>
  <c r="Q647" i="14"/>
  <c r="R647" i="14"/>
  <c r="S647" i="14"/>
  <c r="T647" i="14"/>
  <c r="U647" i="14"/>
  <c r="V647" i="14"/>
  <c r="Q654" i="14"/>
  <c r="R654" i="14"/>
  <c r="S654" i="14"/>
  <c r="T654" i="14"/>
  <c r="U654" i="14"/>
  <c r="V654" i="14"/>
  <c r="Q659" i="14"/>
  <c r="R659" i="14"/>
  <c r="S659" i="14"/>
  <c r="T659" i="14"/>
  <c r="U659" i="14"/>
  <c r="V659" i="14"/>
  <c r="Q660" i="14"/>
  <c r="R660" i="14"/>
  <c r="S660" i="14"/>
  <c r="T660" i="14"/>
  <c r="U660" i="14"/>
  <c r="V660" i="14"/>
  <c r="Q666" i="14"/>
  <c r="R666" i="14"/>
  <c r="S666" i="14"/>
  <c r="T666" i="14"/>
  <c r="U666" i="14"/>
  <c r="V666" i="14"/>
  <c r="Q669" i="14"/>
  <c r="R669" i="14"/>
  <c r="S669" i="14"/>
  <c r="T669" i="14"/>
  <c r="U669" i="14"/>
  <c r="V669" i="14"/>
  <c r="Q670" i="14"/>
  <c r="R670" i="14"/>
  <c r="S670" i="14"/>
  <c r="T670" i="14"/>
  <c r="U670" i="14"/>
  <c r="V670" i="14"/>
  <c r="Q671" i="14"/>
  <c r="R671" i="14"/>
  <c r="S671" i="14"/>
  <c r="T671" i="14"/>
  <c r="U671" i="14"/>
  <c r="V671" i="14"/>
  <c r="Q672" i="14"/>
  <c r="R672" i="14"/>
  <c r="S672" i="14"/>
  <c r="T672" i="14"/>
  <c r="U672" i="14"/>
  <c r="V672" i="14"/>
  <c r="Q677" i="14"/>
  <c r="R677" i="14"/>
  <c r="S677" i="14"/>
  <c r="T677" i="14"/>
  <c r="U677" i="14"/>
  <c r="V677" i="14"/>
  <c r="Q683" i="14"/>
  <c r="R683" i="14"/>
  <c r="S683" i="14"/>
  <c r="T683" i="14"/>
  <c r="U683" i="14"/>
  <c r="V683" i="14"/>
  <c r="Q686" i="14"/>
  <c r="R686" i="14"/>
  <c r="S686" i="14"/>
  <c r="T686" i="14"/>
  <c r="U686" i="14"/>
  <c r="V686" i="14"/>
  <c r="Q687" i="14"/>
  <c r="R687" i="14"/>
  <c r="S687" i="14"/>
  <c r="T687" i="14"/>
  <c r="U687" i="14"/>
  <c r="V687" i="14"/>
  <c r="Q688" i="14"/>
  <c r="R688" i="14"/>
  <c r="S688" i="14"/>
  <c r="T688" i="14"/>
  <c r="U688" i="14"/>
  <c r="V688" i="14"/>
  <c r="Q689" i="14"/>
  <c r="R689" i="14"/>
  <c r="S689" i="14"/>
  <c r="T689" i="14"/>
  <c r="U689" i="14"/>
  <c r="V689" i="14"/>
  <c r="Q694" i="14"/>
  <c r="R694" i="14"/>
  <c r="S694" i="14"/>
  <c r="T694" i="14"/>
  <c r="U694" i="14"/>
  <c r="V694" i="14"/>
  <c r="Q697" i="14"/>
  <c r="R697" i="14"/>
  <c r="S697" i="14"/>
  <c r="T697" i="14"/>
  <c r="U697" i="14"/>
  <c r="V697" i="14"/>
  <c r="Q702" i="14"/>
  <c r="R702" i="14"/>
  <c r="S702" i="14"/>
  <c r="T702" i="14"/>
  <c r="U702" i="14"/>
  <c r="V702" i="14"/>
  <c r="Q705" i="14"/>
  <c r="R705" i="14"/>
  <c r="S705" i="14"/>
  <c r="T705" i="14"/>
  <c r="U705" i="14"/>
  <c r="V705" i="14"/>
  <c r="Q710" i="14"/>
  <c r="R710" i="14"/>
  <c r="S710" i="14"/>
  <c r="T710" i="14"/>
  <c r="U710" i="14"/>
  <c r="V710" i="14"/>
  <c r="Q714" i="14"/>
  <c r="R714" i="14"/>
  <c r="S714" i="14"/>
  <c r="T714" i="14"/>
  <c r="U714" i="14"/>
  <c r="V714" i="14"/>
  <c r="Q730" i="14"/>
  <c r="R730" i="14"/>
  <c r="S730" i="14"/>
  <c r="T730" i="14"/>
  <c r="U730" i="14"/>
  <c r="V730" i="14"/>
  <c r="Q743" i="14"/>
  <c r="R743" i="14"/>
  <c r="S743" i="14"/>
  <c r="T743" i="14"/>
  <c r="U743" i="14"/>
  <c r="V743" i="14"/>
  <c r="O745" i="14"/>
  <c r="P745" i="14"/>
  <c r="Q747" i="14"/>
  <c r="R747" i="14"/>
  <c r="S747" i="14"/>
  <c r="T747" i="14"/>
  <c r="U747" i="14"/>
  <c r="V747" i="14"/>
  <c r="O749" i="14"/>
  <c r="P749" i="14"/>
  <c r="AF756" i="14"/>
  <c r="P452" i="14" l="1"/>
  <c r="P308" i="14"/>
  <c r="P718" i="14"/>
  <c r="O526" i="14"/>
  <c r="P132" i="14"/>
  <c r="P735" i="14"/>
  <c r="P600" i="14"/>
  <c r="O735" i="14"/>
  <c r="P612" i="14"/>
  <c r="P536" i="14"/>
  <c r="P460" i="14"/>
  <c r="O389" i="14"/>
  <c r="O511" i="14"/>
  <c r="P407" i="14"/>
  <c r="O285" i="14"/>
  <c r="P274" i="14"/>
  <c r="O708" i="14"/>
  <c r="P632" i="14"/>
  <c r="P606" i="14"/>
  <c r="O574" i="14"/>
  <c r="P526" i="14"/>
  <c r="P520" i="14"/>
  <c r="O418" i="14"/>
  <c r="P389" i="14"/>
  <c r="O75" i="14"/>
  <c r="P700" i="14"/>
  <c r="O536" i="14"/>
  <c r="P138" i="14"/>
  <c r="P593" i="14"/>
  <c r="O652" i="14"/>
  <c r="O600" i="14"/>
  <c r="P708" i="14"/>
  <c r="O460" i="14"/>
  <c r="P396" i="14"/>
  <c r="P574" i="14"/>
  <c r="P556" i="14"/>
  <c r="O681" i="14"/>
  <c r="P652" i="14"/>
  <c r="O620" i="14"/>
  <c r="P620" i="14"/>
  <c r="O494" i="14"/>
  <c r="P494" i="14"/>
  <c r="P356" i="14"/>
  <c r="O346" i="14"/>
  <c r="O242" i="14"/>
  <c r="P146" i="14"/>
  <c r="O146" i="14"/>
  <c r="P106" i="14"/>
  <c r="P51" i="14"/>
  <c r="P42" i="14"/>
  <c r="O556" i="14"/>
  <c r="P263" i="14"/>
  <c r="P252" i="14"/>
  <c r="O117" i="14"/>
  <c r="P68" i="14"/>
  <c r="P692" i="14"/>
  <c r="O593" i="14"/>
  <c r="P586" i="14"/>
  <c r="P346" i="14"/>
  <c r="O155" i="14"/>
  <c r="P99" i="14"/>
  <c r="P681" i="14"/>
  <c r="P505" i="14"/>
  <c r="O664" i="14"/>
  <c r="O586" i="14"/>
  <c r="P664" i="14"/>
  <c r="O632" i="14"/>
  <c r="O612" i="14"/>
  <c r="O606" i="14"/>
  <c r="O274" i="14"/>
  <c r="O91" i="14"/>
  <c r="O452" i="14"/>
  <c r="P476" i="14"/>
  <c r="P231" i="14"/>
  <c r="P75" i="14"/>
  <c r="O396" i="14"/>
  <c r="O382" i="14"/>
  <c r="P340" i="14"/>
  <c r="O83" i="14"/>
  <c r="O324" i="14"/>
  <c r="P316" i="14"/>
  <c r="O476" i="14"/>
  <c r="O252" i="14"/>
  <c r="O132" i="14"/>
  <c r="P91" i="14"/>
  <c r="P511" i="14"/>
  <c r="O468" i="14"/>
  <c r="O441" i="14"/>
  <c r="O429" i="14"/>
  <c r="O185" i="14"/>
  <c r="P185" i="14"/>
  <c r="O173" i="14"/>
  <c r="O138" i="14"/>
  <c r="P83" i="14"/>
  <c r="O68" i="14"/>
  <c r="O61" i="14"/>
  <c r="O51" i="14"/>
  <c r="O362" i="14"/>
  <c r="P297" i="14"/>
  <c r="O297" i="14"/>
  <c r="P242" i="14"/>
  <c r="O211" i="14"/>
  <c r="O126" i="14"/>
  <c r="O106" i="14"/>
  <c r="P211" i="14"/>
  <c r="P202" i="14"/>
  <c r="O99" i="14"/>
  <c r="P164" i="14" l="1"/>
  <c r="O375" i="14"/>
  <c r="O675" i="14"/>
  <c r="P220" i="14"/>
  <c r="O202" i="14"/>
  <c r="O220" i="14"/>
  <c r="O488" i="14"/>
  <c r="O700" i="14"/>
  <c r="O718" i="14"/>
  <c r="P155" i="14"/>
  <c r="P173" i="14"/>
  <c r="P285" i="14"/>
  <c r="P429" i="14"/>
  <c r="P126" i="14"/>
  <c r="O263" i="14"/>
  <c r="P117" i="14"/>
  <c r="O164" i="14"/>
  <c r="O645" i="14"/>
  <c r="O692" i="14"/>
  <c r="O308" i="14"/>
  <c r="P382" i="14"/>
  <c r="P418" i="14"/>
  <c r="P441" i="14"/>
  <c r="O549" i="14"/>
  <c r="P645" i="14"/>
  <c r="P468" i="14"/>
  <c r="P375" i="14"/>
  <c r="O340" i="14"/>
  <c r="O42" i="14"/>
  <c r="O356" i="14"/>
  <c r="P549" i="14"/>
  <c r="P675" i="14"/>
  <c r="O231" i="14"/>
  <c r="P324" i="14"/>
  <c r="P61" i="14"/>
  <c r="O316" i="14"/>
  <c r="O520" i="14"/>
  <c r="O505" i="14"/>
  <c r="O407" i="14"/>
  <c r="P488" i="14"/>
  <c r="AE10" i="13" l="1"/>
  <c r="Q37" i="13"/>
  <c r="R37" i="13"/>
  <c r="S37" i="13"/>
  <c r="T37" i="13"/>
  <c r="U37" i="13"/>
  <c r="V37" i="13"/>
  <c r="Q40" i="13"/>
  <c r="R40" i="13"/>
  <c r="S40" i="13"/>
  <c r="T40" i="13"/>
  <c r="U40" i="13"/>
  <c r="V40" i="13"/>
  <c r="Q46" i="13"/>
  <c r="R46" i="13"/>
  <c r="S46" i="13"/>
  <c r="T46" i="13"/>
  <c r="U46" i="13"/>
  <c r="V46" i="13"/>
  <c r="Q49" i="13"/>
  <c r="R49" i="13"/>
  <c r="S49" i="13"/>
  <c r="T49" i="13"/>
  <c r="U49" i="13"/>
  <c r="V49" i="13"/>
  <c r="Q55" i="13"/>
  <c r="R55" i="13"/>
  <c r="S55" i="13"/>
  <c r="T55" i="13"/>
  <c r="U55" i="13"/>
  <c r="V55" i="13"/>
  <c r="Q58" i="13"/>
  <c r="R58" i="13"/>
  <c r="S58" i="13"/>
  <c r="T58" i="13"/>
  <c r="U58" i="13"/>
  <c r="V58" i="13"/>
  <c r="Q72" i="13"/>
  <c r="R72" i="13"/>
  <c r="S72" i="13"/>
  <c r="T72" i="13"/>
  <c r="U72" i="13"/>
  <c r="V72" i="13"/>
  <c r="Q78" i="13"/>
  <c r="R78" i="13"/>
  <c r="S78" i="13"/>
  <c r="T78" i="13"/>
  <c r="U78" i="13"/>
  <c r="V78" i="13"/>
  <c r="Q79" i="13"/>
  <c r="R79" i="13"/>
  <c r="S79" i="13"/>
  <c r="T79" i="13"/>
  <c r="U79" i="13"/>
  <c r="V79" i="13"/>
  <c r="Q80" i="13"/>
  <c r="R80" i="13"/>
  <c r="S80" i="13"/>
  <c r="T80" i="13"/>
  <c r="U80" i="13"/>
  <c r="V80" i="13"/>
  <c r="Q87" i="13"/>
  <c r="R87" i="13"/>
  <c r="S87" i="13"/>
  <c r="T87" i="13"/>
  <c r="U87" i="13"/>
  <c r="V87" i="13"/>
  <c r="Q91" i="13"/>
  <c r="R91" i="13"/>
  <c r="S91" i="13"/>
  <c r="T91" i="13"/>
  <c r="U91" i="13"/>
  <c r="V91" i="13"/>
  <c r="Q97" i="13"/>
  <c r="R97" i="13"/>
  <c r="S97" i="13"/>
  <c r="T97" i="13"/>
  <c r="U97" i="13"/>
  <c r="V97" i="13"/>
  <c r="Q103" i="13"/>
  <c r="R103" i="13"/>
  <c r="S103" i="13"/>
  <c r="T103" i="13"/>
  <c r="U103" i="13"/>
  <c r="V103" i="13"/>
  <c r="Q104" i="13"/>
  <c r="R104" i="13"/>
  <c r="S104" i="13"/>
  <c r="T104" i="13"/>
  <c r="U104" i="13"/>
  <c r="V104" i="13"/>
  <c r="Q111" i="13"/>
  <c r="R111" i="13"/>
  <c r="S111" i="13"/>
  <c r="O123" i="13" s="1"/>
  <c r="T111" i="13"/>
  <c r="U111" i="13"/>
  <c r="V111" i="13"/>
  <c r="Q117" i="13"/>
  <c r="R117" i="13"/>
  <c r="S117" i="13"/>
  <c r="T117" i="13"/>
  <c r="U117" i="13"/>
  <c r="V117" i="13"/>
  <c r="Q118" i="13"/>
  <c r="R118" i="13"/>
  <c r="S118" i="13"/>
  <c r="T118" i="13"/>
  <c r="U118" i="13"/>
  <c r="V118" i="13"/>
  <c r="Q125" i="13"/>
  <c r="R125" i="13"/>
  <c r="S125" i="13"/>
  <c r="T125" i="13"/>
  <c r="U125" i="13"/>
  <c r="V125" i="13"/>
  <c r="Q131" i="13"/>
  <c r="R131" i="13"/>
  <c r="S131" i="13"/>
  <c r="T131" i="13"/>
  <c r="U131" i="13"/>
  <c r="V131" i="13"/>
  <c r="Q132" i="13"/>
  <c r="R132" i="13"/>
  <c r="S132" i="13"/>
  <c r="T132" i="13"/>
  <c r="U132" i="13"/>
  <c r="V132" i="13"/>
  <c r="Q145" i="13"/>
  <c r="R145" i="13"/>
  <c r="S145" i="13"/>
  <c r="T145" i="13"/>
  <c r="U145" i="13"/>
  <c r="V145" i="13"/>
  <c r="Q151" i="13"/>
  <c r="R151" i="13"/>
  <c r="S151" i="13"/>
  <c r="T151" i="13"/>
  <c r="U151" i="13"/>
  <c r="V151" i="13"/>
  <c r="Q152" i="13"/>
  <c r="R152" i="13"/>
  <c r="S152" i="13"/>
  <c r="T152" i="13"/>
  <c r="U152" i="13"/>
  <c r="V152" i="13"/>
  <c r="Q153" i="13"/>
  <c r="R153" i="13"/>
  <c r="S153" i="13"/>
  <c r="T153" i="13"/>
  <c r="U153" i="13"/>
  <c r="V153" i="13"/>
  <c r="Q160" i="13"/>
  <c r="R160" i="13"/>
  <c r="S160" i="13"/>
  <c r="T160" i="13"/>
  <c r="U160" i="13"/>
  <c r="V160" i="13"/>
  <c r="Q163" i="13"/>
  <c r="R163" i="13"/>
  <c r="S163" i="13"/>
  <c r="T163" i="13"/>
  <c r="U163" i="13"/>
  <c r="V163" i="13"/>
  <c r="Q169" i="13"/>
  <c r="R169" i="13"/>
  <c r="S169" i="13"/>
  <c r="T169" i="13"/>
  <c r="U169" i="13"/>
  <c r="V169" i="13"/>
  <c r="Q175" i="13"/>
  <c r="R175" i="13"/>
  <c r="S175" i="13"/>
  <c r="T175" i="13"/>
  <c r="U175" i="13"/>
  <c r="V175" i="13"/>
  <c r="Q176" i="13"/>
  <c r="R176" i="13"/>
  <c r="S176" i="13"/>
  <c r="T176" i="13"/>
  <c r="U176" i="13"/>
  <c r="V176" i="13"/>
  <c r="Q177" i="13"/>
  <c r="R177" i="13"/>
  <c r="S177" i="13"/>
  <c r="T177" i="13"/>
  <c r="U177" i="13"/>
  <c r="V177" i="13"/>
  <c r="Q184" i="13"/>
  <c r="R184" i="13"/>
  <c r="S184" i="13"/>
  <c r="T184" i="13"/>
  <c r="U184" i="13"/>
  <c r="V184" i="13"/>
  <c r="Q190" i="13"/>
  <c r="R190" i="13"/>
  <c r="S190" i="13"/>
  <c r="T190" i="13"/>
  <c r="U190" i="13"/>
  <c r="V190" i="13"/>
  <c r="Q191" i="13"/>
  <c r="R191" i="13"/>
  <c r="S191" i="13"/>
  <c r="T191" i="13"/>
  <c r="U191" i="13"/>
  <c r="V191" i="13"/>
  <c r="Q198" i="13"/>
  <c r="R198" i="13"/>
  <c r="S198" i="13"/>
  <c r="T198" i="13"/>
  <c r="U198" i="13"/>
  <c r="V198" i="13"/>
  <c r="Q204" i="13"/>
  <c r="R204" i="13"/>
  <c r="S204" i="13"/>
  <c r="T204" i="13"/>
  <c r="U204" i="13"/>
  <c r="V204" i="13"/>
  <c r="Q205" i="13"/>
  <c r="R205" i="13"/>
  <c r="S205" i="13"/>
  <c r="T205" i="13"/>
  <c r="U205" i="13"/>
  <c r="V205" i="13"/>
  <c r="Q206" i="13"/>
  <c r="R206" i="13"/>
  <c r="S206" i="13"/>
  <c r="T206" i="13"/>
  <c r="U206" i="13"/>
  <c r="V206" i="13"/>
  <c r="Q213" i="13"/>
  <c r="R213" i="13"/>
  <c r="S213" i="13"/>
  <c r="T213" i="13"/>
  <c r="U213" i="13"/>
  <c r="V213" i="13"/>
  <c r="Q216" i="13"/>
  <c r="R216" i="13"/>
  <c r="S216" i="13"/>
  <c r="T216" i="13"/>
  <c r="U216" i="13"/>
  <c r="V216" i="13"/>
  <c r="Q222" i="13"/>
  <c r="R222" i="13"/>
  <c r="S222" i="13"/>
  <c r="T222" i="13"/>
  <c r="U222" i="13"/>
  <c r="V222" i="13"/>
  <c r="Q228" i="13"/>
  <c r="R228" i="13"/>
  <c r="S228" i="13"/>
  <c r="T228" i="13"/>
  <c r="U228" i="13"/>
  <c r="V228" i="13"/>
  <c r="Q229" i="13"/>
  <c r="R229" i="13"/>
  <c r="S229" i="13"/>
  <c r="T229" i="13"/>
  <c r="U229" i="13"/>
  <c r="V229" i="13"/>
  <c r="Q230" i="13"/>
  <c r="R230" i="13"/>
  <c r="S230" i="13"/>
  <c r="T230" i="13"/>
  <c r="U230" i="13"/>
  <c r="V230" i="13"/>
  <c r="Q237" i="13"/>
  <c r="R237" i="13"/>
  <c r="S237" i="13"/>
  <c r="T237" i="13"/>
  <c r="U237" i="13"/>
  <c r="V237" i="13"/>
  <c r="Q243" i="13"/>
  <c r="R243" i="13"/>
  <c r="S243" i="13"/>
  <c r="T243" i="13"/>
  <c r="U243" i="13"/>
  <c r="V243" i="13"/>
  <c r="Q244" i="13"/>
  <c r="R244" i="13"/>
  <c r="S244" i="13"/>
  <c r="T244" i="13"/>
  <c r="U244" i="13"/>
  <c r="V244" i="13"/>
  <c r="Q245" i="13"/>
  <c r="R245" i="13"/>
  <c r="S245" i="13"/>
  <c r="T245" i="13"/>
  <c r="U245" i="13"/>
  <c r="V245" i="13"/>
  <c r="Q252" i="13"/>
  <c r="R252" i="13"/>
  <c r="S252" i="13"/>
  <c r="T252" i="13"/>
  <c r="U252" i="13"/>
  <c r="V252" i="13"/>
  <c r="Q258" i="13"/>
  <c r="R258" i="13"/>
  <c r="S258" i="13"/>
  <c r="T258" i="13"/>
  <c r="U258" i="13"/>
  <c r="V258" i="13"/>
  <c r="Q259" i="13"/>
  <c r="R259" i="13"/>
  <c r="S259" i="13"/>
  <c r="T259" i="13"/>
  <c r="U259" i="13"/>
  <c r="V259" i="13"/>
  <c r="Q266" i="13"/>
  <c r="R266" i="13"/>
  <c r="S266" i="13"/>
  <c r="T266" i="13"/>
  <c r="U266" i="13"/>
  <c r="V266" i="13"/>
  <c r="Q272" i="13"/>
  <c r="R272" i="13"/>
  <c r="S272" i="13"/>
  <c r="T272" i="13"/>
  <c r="U272" i="13"/>
  <c r="V272" i="13"/>
  <c r="Q279" i="13"/>
  <c r="R279" i="13"/>
  <c r="S279" i="13"/>
  <c r="T279" i="13"/>
  <c r="U279" i="13"/>
  <c r="V279" i="13"/>
  <c r="Q285" i="13"/>
  <c r="R285" i="13"/>
  <c r="S285" i="13"/>
  <c r="T285" i="13"/>
  <c r="U285" i="13"/>
  <c r="V285" i="13"/>
  <c r="Q286" i="13"/>
  <c r="R286" i="13"/>
  <c r="S286" i="13"/>
  <c r="T286" i="13"/>
  <c r="U286" i="13"/>
  <c r="V286" i="13"/>
  <c r="Q287" i="13"/>
  <c r="R287" i="13"/>
  <c r="S287" i="13"/>
  <c r="T287" i="13"/>
  <c r="U287" i="13"/>
  <c r="V287" i="13"/>
  <c r="Q294" i="13"/>
  <c r="R294" i="13"/>
  <c r="S294" i="13"/>
  <c r="T294" i="13"/>
  <c r="U294" i="13"/>
  <c r="V294" i="13"/>
  <c r="Q297" i="13"/>
  <c r="R297" i="13"/>
  <c r="S297" i="13"/>
  <c r="T297" i="13"/>
  <c r="U297" i="13"/>
  <c r="V297" i="13"/>
  <c r="Q303" i="13"/>
  <c r="R303" i="13"/>
  <c r="S303" i="13"/>
  <c r="T303" i="13"/>
  <c r="U303" i="13"/>
  <c r="V303" i="13"/>
  <c r="Q309" i="13"/>
  <c r="R309" i="13"/>
  <c r="S309" i="13"/>
  <c r="T309" i="13"/>
  <c r="U309" i="13"/>
  <c r="V309" i="13"/>
  <c r="Q310" i="13"/>
  <c r="R310" i="13"/>
  <c r="S310" i="13"/>
  <c r="T310" i="13"/>
  <c r="U310" i="13"/>
  <c r="V310" i="13"/>
  <c r="Q311" i="13"/>
  <c r="R311" i="13"/>
  <c r="S311" i="13"/>
  <c r="T311" i="13"/>
  <c r="U311" i="13"/>
  <c r="V311" i="13"/>
  <c r="Q312" i="13"/>
  <c r="R312" i="13"/>
  <c r="S312" i="13"/>
  <c r="T312" i="13"/>
  <c r="U312" i="13"/>
  <c r="V312" i="13"/>
  <c r="Q319" i="13"/>
  <c r="R319" i="13"/>
  <c r="S319" i="13"/>
  <c r="T319" i="13"/>
  <c r="U319" i="13"/>
  <c r="V319" i="13"/>
  <c r="Q325" i="13"/>
  <c r="R325" i="13"/>
  <c r="S325" i="13"/>
  <c r="T325" i="13"/>
  <c r="U325" i="13"/>
  <c r="V325" i="13"/>
  <c r="Q326" i="13"/>
  <c r="R326" i="13"/>
  <c r="S326" i="13"/>
  <c r="T326" i="13"/>
  <c r="U326" i="13"/>
  <c r="V326" i="13"/>
  <c r="Q327" i="13"/>
  <c r="R327" i="13"/>
  <c r="S327" i="13"/>
  <c r="T327" i="13"/>
  <c r="U327" i="13"/>
  <c r="V327" i="13"/>
  <c r="Q340" i="13"/>
  <c r="R340" i="13"/>
  <c r="S340" i="13"/>
  <c r="T340" i="13"/>
  <c r="U340" i="13"/>
  <c r="V340" i="13"/>
  <c r="Q346" i="13"/>
  <c r="R346" i="13"/>
  <c r="S346" i="13"/>
  <c r="T346" i="13"/>
  <c r="U346" i="13"/>
  <c r="V346" i="13"/>
  <c r="Q347" i="13"/>
  <c r="R347" i="13"/>
  <c r="S347" i="13"/>
  <c r="T347" i="13"/>
  <c r="U347" i="13"/>
  <c r="V347" i="13"/>
  <c r="Q348" i="13"/>
  <c r="R348" i="13"/>
  <c r="S348" i="13"/>
  <c r="T348" i="13"/>
  <c r="U348" i="13"/>
  <c r="V348" i="13"/>
  <c r="Q349" i="13"/>
  <c r="R349" i="13"/>
  <c r="S349" i="13"/>
  <c r="T349" i="13"/>
  <c r="U349" i="13"/>
  <c r="V349" i="13"/>
  <c r="Q350" i="13"/>
  <c r="R350" i="13"/>
  <c r="S350" i="13"/>
  <c r="T350" i="13"/>
  <c r="U350" i="13"/>
  <c r="V350" i="13"/>
  <c r="Q351" i="13"/>
  <c r="R351" i="13"/>
  <c r="S351" i="13"/>
  <c r="T351" i="13"/>
  <c r="U351" i="13"/>
  <c r="V351" i="13"/>
  <c r="Q358" i="13"/>
  <c r="R358" i="13"/>
  <c r="S358" i="13"/>
  <c r="T358" i="13"/>
  <c r="U358" i="13"/>
  <c r="V358" i="13"/>
  <c r="Q362" i="13"/>
  <c r="R362" i="13"/>
  <c r="S362" i="13"/>
  <c r="T362" i="13"/>
  <c r="U362" i="13"/>
  <c r="V362" i="13"/>
  <c r="Q363" i="13"/>
  <c r="R363" i="13"/>
  <c r="S363" i="13"/>
  <c r="T363" i="13"/>
  <c r="U363" i="13"/>
  <c r="V363" i="13"/>
  <c r="Q375" i="13"/>
  <c r="R375" i="13"/>
  <c r="S375" i="13"/>
  <c r="T375" i="13"/>
  <c r="U375" i="13"/>
  <c r="V375" i="13"/>
  <c r="Q381" i="13"/>
  <c r="R381" i="13"/>
  <c r="S381" i="13"/>
  <c r="T381" i="13"/>
  <c r="U381" i="13"/>
  <c r="V381" i="13"/>
  <c r="Q382" i="13"/>
  <c r="R382" i="13"/>
  <c r="S382" i="13"/>
  <c r="T382" i="13"/>
  <c r="U382" i="13"/>
  <c r="V382" i="13"/>
  <c r="Q383" i="13"/>
  <c r="R383" i="13"/>
  <c r="S383" i="13"/>
  <c r="T383" i="13"/>
  <c r="U383" i="13"/>
  <c r="V383" i="13"/>
  <c r="Q384" i="13"/>
  <c r="R384" i="13"/>
  <c r="S384" i="13"/>
  <c r="T384" i="13"/>
  <c r="U384" i="13"/>
  <c r="V384" i="13"/>
  <c r="Q385" i="13"/>
  <c r="R385" i="13"/>
  <c r="S385" i="13"/>
  <c r="T385" i="13"/>
  <c r="U385" i="13"/>
  <c r="V385" i="13"/>
  <c r="Q392" i="13"/>
  <c r="R392" i="13"/>
  <c r="S392" i="13"/>
  <c r="T392" i="13"/>
  <c r="U392" i="13"/>
  <c r="V392" i="13"/>
  <c r="Q398" i="13"/>
  <c r="R398" i="13"/>
  <c r="S398" i="13"/>
  <c r="T398" i="13"/>
  <c r="U398" i="13"/>
  <c r="V398" i="13"/>
  <c r="Q399" i="13"/>
  <c r="R399" i="13"/>
  <c r="S399" i="13"/>
  <c r="T399" i="13"/>
  <c r="U399" i="13"/>
  <c r="V399" i="13"/>
  <c r="Q400" i="13"/>
  <c r="R400" i="13"/>
  <c r="S400" i="13"/>
  <c r="T400" i="13"/>
  <c r="U400" i="13"/>
  <c r="V400" i="13"/>
  <c r="Q413" i="13"/>
  <c r="R413" i="13"/>
  <c r="S413" i="13"/>
  <c r="T413" i="13"/>
  <c r="U413" i="13"/>
  <c r="V413" i="13"/>
  <c r="Q419" i="13"/>
  <c r="R419" i="13"/>
  <c r="S419" i="13"/>
  <c r="T419" i="13"/>
  <c r="U419" i="13"/>
  <c r="V419" i="13"/>
  <c r="Q420" i="13"/>
  <c r="R420" i="13"/>
  <c r="S420" i="13"/>
  <c r="T420" i="13"/>
  <c r="U420" i="13"/>
  <c r="V420" i="13"/>
  <c r="Q421" i="13"/>
  <c r="R421" i="13"/>
  <c r="S421" i="13"/>
  <c r="T421" i="13"/>
  <c r="U421" i="13"/>
  <c r="V421" i="13"/>
  <c r="Q422" i="13"/>
  <c r="R422" i="13"/>
  <c r="S422" i="13"/>
  <c r="T422" i="13"/>
  <c r="U422" i="13"/>
  <c r="V422" i="13"/>
  <c r="Q423" i="13"/>
  <c r="R423" i="13"/>
  <c r="S423" i="13"/>
  <c r="T423" i="13"/>
  <c r="U423" i="13"/>
  <c r="V423" i="13"/>
  <c r="Q430" i="13"/>
  <c r="R430" i="13"/>
  <c r="S430" i="13"/>
  <c r="T430" i="13"/>
  <c r="U430" i="13"/>
  <c r="V430" i="13"/>
  <c r="Q436" i="13"/>
  <c r="R436" i="13"/>
  <c r="S436" i="13"/>
  <c r="T436" i="13"/>
  <c r="U436" i="13"/>
  <c r="V436" i="13"/>
  <c r="Q437" i="13"/>
  <c r="R437" i="13"/>
  <c r="S437" i="13"/>
  <c r="T437" i="13"/>
  <c r="U437" i="13"/>
  <c r="V437" i="13"/>
  <c r="Q438" i="13"/>
  <c r="R438" i="13"/>
  <c r="S438" i="13"/>
  <c r="T438" i="13"/>
  <c r="U438" i="13"/>
  <c r="V438" i="13"/>
  <c r="Q451" i="13"/>
  <c r="R451" i="13"/>
  <c r="S451" i="13"/>
  <c r="T451" i="13"/>
  <c r="U451" i="13"/>
  <c r="V451" i="13"/>
  <c r="Q457" i="13"/>
  <c r="R457" i="13"/>
  <c r="S457" i="13"/>
  <c r="T457" i="13"/>
  <c r="U457" i="13"/>
  <c r="V457" i="13"/>
  <c r="Q458" i="13"/>
  <c r="R458" i="13"/>
  <c r="S458" i="13"/>
  <c r="T458" i="13"/>
  <c r="U458" i="13"/>
  <c r="V458" i="13"/>
  <c r="Q459" i="13"/>
  <c r="R459" i="13"/>
  <c r="S459" i="13"/>
  <c r="T459" i="13"/>
  <c r="U459" i="13"/>
  <c r="V459" i="13"/>
  <c r="Q466" i="13"/>
  <c r="R466" i="13"/>
  <c r="S466" i="13"/>
  <c r="T466" i="13"/>
  <c r="U466" i="13"/>
  <c r="V466" i="13"/>
  <c r="Q472" i="13"/>
  <c r="R472" i="13"/>
  <c r="S472" i="13"/>
  <c r="T472" i="13"/>
  <c r="U472" i="13"/>
  <c r="V472" i="13"/>
  <c r="Q479" i="13"/>
  <c r="R479" i="13"/>
  <c r="S479" i="13"/>
  <c r="T479" i="13"/>
  <c r="U479" i="13"/>
  <c r="V479" i="13"/>
  <c r="Q485" i="13"/>
  <c r="R485" i="13"/>
  <c r="S485" i="13"/>
  <c r="T485" i="13"/>
  <c r="U485" i="13"/>
  <c r="V485" i="13"/>
  <c r="Q486" i="13"/>
  <c r="R486" i="13"/>
  <c r="S486" i="13"/>
  <c r="T486" i="13"/>
  <c r="U486" i="13"/>
  <c r="V486" i="13"/>
  <c r="Q487" i="13"/>
  <c r="R487" i="13"/>
  <c r="S487" i="13"/>
  <c r="T487" i="13"/>
  <c r="U487" i="13"/>
  <c r="V487" i="13"/>
  <c r="Q488" i="13"/>
  <c r="R488" i="13"/>
  <c r="S488" i="13"/>
  <c r="T488" i="13"/>
  <c r="U488" i="13"/>
  <c r="V488" i="13"/>
  <c r="Q495" i="13"/>
  <c r="R495" i="13"/>
  <c r="S495" i="13"/>
  <c r="T495" i="13"/>
  <c r="U495" i="13"/>
  <c r="V495" i="13"/>
  <c r="Q501" i="13"/>
  <c r="R501" i="13"/>
  <c r="S501" i="13"/>
  <c r="T501" i="13"/>
  <c r="U501" i="13"/>
  <c r="V501" i="13"/>
  <c r="Q502" i="13"/>
  <c r="R502" i="13"/>
  <c r="S502" i="13"/>
  <c r="T502" i="13"/>
  <c r="U502" i="13"/>
  <c r="V502" i="13"/>
  <c r="Q521" i="13"/>
  <c r="R521" i="13"/>
  <c r="S521" i="13"/>
  <c r="T521" i="13"/>
  <c r="U521" i="13"/>
  <c r="V521" i="13"/>
  <c r="Q533" i="13"/>
  <c r="R533" i="13"/>
  <c r="S533" i="13"/>
  <c r="T533" i="13"/>
  <c r="U533" i="13"/>
  <c r="V533" i="13"/>
  <c r="Q539" i="13"/>
  <c r="R539" i="13"/>
  <c r="S539" i="13"/>
  <c r="T539" i="13"/>
  <c r="U539" i="13"/>
  <c r="V539" i="13"/>
  <c r="Q546" i="13"/>
  <c r="R546" i="13"/>
  <c r="S546" i="13"/>
  <c r="T546" i="13"/>
  <c r="U546" i="13"/>
  <c r="V546" i="13"/>
  <c r="Q551" i="13"/>
  <c r="R551" i="13"/>
  <c r="S551" i="13"/>
  <c r="T551" i="13"/>
  <c r="U551" i="13"/>
  <c r="V551" i="13"/>
  <c r="Q558" i="13"/>
  <c r="R558" i="13"/>
  <c r="S558" i="13"/>
  <c r="T558" i="13"/>
  <c r="U558" i="13"/>
  <c r="V558" i="13"/>
  <c r="Q564" i="13"/>
  <c r="R564" i="13"/>
  <c r="S564" i="13"/>
  <c r="T564" i="13"/>
  <c r="U564" i="13"/>
  <c r="V564" i="13"/>
  <c r="Q571" i="13"/>
  <c r="R571" i="13"/>
  <c r="S571" i="13"/>
  <c r="T571" i="13"/>
  <c r="U571" i="13"/>
  <c r="V571" i="13"/>
  <c r="Q577" i="13"/>
  <c r="R577" i="13"/>
  <c r="S577" i="13"/>
  <c r="T577" i="13"/>
  <c r="U577" i="13"/>
  <c r="V577" i="13"/>
  <c r="Q584" i="13"/>
  <c r="R584" i="13"/>
  <c r="S584" i="13"/>
  <c r="T584" i="13"/>
  <c r="U584" i="13"/>
  <c r="V584" i="13"/>
  <c r="Q589" i="13"/>
  <c r="R589" i="13"/>
  <c r="S589" i="13"/>
  <c r="T589" i="13"/>
  <c r="U589" i="13"/>
  <c r="V589" i="13"/>
  <c r="Q596" i="13"/>
  <c r="R596" i="13"/>
  <c r="S596" i="13"/>
  <c r="T596" i="13"/>
  <c r="U596" i="13"/>
  <c r="V596" i="13"/>
  <c r="Q602" i="13"/>
  <c r="R602" i="13"/>
  <c r="S602" i="13"/>
  <c r="T602" i="13"/>
  <c r="U602" i="13"/>
  <c r="V602" i="13"/>
  <c r="Q603" i="13"/>
  <c r="R603" i="13"/>
  <c r="S603" i="13"/>
  <c r="T603" i="13"/>
  <c r="U603" i="13"/>
  <c r="V603" i="13"/>
  <c r="Q604" i="13"/>
  <c r="R604" i="13"/>
  <c r="S604" i="13"/>
  <c r="T604" i="13"/>
  <c r="U604" i="13"/>
  <c r="V604" i="13"/>
  <c r="Q617" i="13"/>
  <c r="R617" i="13"/>
  <c r="S617" i="13"/>
  <c r="T617" i="13"/>
  <c r="U617" i="13"/>
  <c r="V617" i="13"/>
  <c r="Q623" i="13"/>
  <c r="R623" i="13"/>
  <c r="S623" i="13"/>
  <c r="T623" i="13"/>
  <c r="U623" i="13"/>
  <c r="V623" i="13"/>
  <c r="Q630" i="13"/>
  <c r="R630" i="13"/>
  <c r="S630" i="13"/>
  <c r="T630" i="13"/>
  <c r="U630" i="13"/>
  <c r="V630" i="13"/>
  <c r="Q635" i="13"/>
  <c r="R635" i="13"/>
  <c r="S635" i="13"/>
  <c r="T635" i="13"/>
  <c r="U635" i="13"/>
  <c r="V635" i="13"/>
  <c r="Q642" i="13"/>
  <c r="R642" i="13"/>
  <c r="S642" i="13"/>
  <c r="T642" i="13"/>
  <c r="U642" i="13"/>
  <c r="V642" i="13"/>
  <c r="Q647" i="13"/>
  <c r="R647" i="13"/>
  <c r="S647" i="13"/>
  <c r="T647" i="13"/>
  <c r="U647" i="13"/>
  <c r="V647" i="13"/>
  <c r="Q654" i="13"/>
  <c r="R654" i="13"/>
  <c r="S654" i="13"/>
  <c r="T654" i="13"/>
  <c r="U654" i="13"/>
  <c r="V654" i="13"/>
  <c r="Q660" i="13"/>
  <c r="R660" i="13"/>
  <c r="S660" i="13"/>
  <c r="T660" i="13"/>
  <c r="U660" i="13"/>
  <c r="V660" i="13"/>
  <c r="Q667" i="13"/>
  <c r="R667" i="13"/>
  <c r="S667" i="13"/>
  <c r="T667" i="13"/>
  <c r="U667" i="13"/>
  <c r="V667" i="13"/>
  <c r="Q672" i="13"/>
  <c r="R672" i="13"/>
  <c r="S672" i="13"/>
  <c r="T672" i="13"/>
  <c r="U672" i="13"/>
  <c r="V672" i="13"/>
  <c r="Q679" i="13"/>
  <c r="R679" i="13"/>
  <c r="S679" i="13"/>
  <c r="T679" i="13"/>
  <c r="U679" i="13"/>
  <c r="V679" i="13"/>
  <c r="Q685" i="13"/>
  <c r="R685" i="13"/>
  <c r="S685" i="13"/>
  <c r="T685" i="13"/>
  <c r="U685" i="13"/>
  <c r="V685" i="13"/>
  <c r="Q692" i="13"/>
  <c r="R692" i="13"/>
  <c r="S692" i="13"/>
  <c r="T692" i="13"/>
  <c r="U692" i="13"/>
  <c r="V692" i="13"/>
  <c r="Q698" i="13"/>
  <c r="R698" i="13"/>
  <c r="S698" i="13"/>
  <c r="T698" i="13"/>
  <c r="U698" i="13"/>
  <c r="V698" i="13"/>
  <c r="Q699" i="13"/>
  <c r="R699" i="13"/>
  <c r="S699" i="13"/>
  <c r="T699" i="13"/>
  <c r="U699" i="13"/>
  <c r="V699" i="13"/>
  <c r="Q700" i="13"/>
  <c r="R700" i="13"/>
  <c r="S700" i="13"/>
  <c r="T700" i="13"/>
  <c r="U700" i="13"/>
  <c r="V700" i="13"/>
  <c r="Q713" i="13"/>
  <c r="R713" i="13"/>
  <c r="S713" i="13"/>
  <c r="T713" i="13"/>
  <c r="U713" i="13"/>
  <c r="V713" i="13"/>
  <c r="Q719" i="13"/>
  <c r="R719" i="13"/>
  <c r="S719" i="13"/>
  <c r="T719" i="13"/>
  <c r="U719" i="13"/>
  <c r="V719" i="13"/>
  <c r="Q726" i="13"/>
  <c r="R726" i="13"/>
  <c r="S726" i="13"/>
  <c r="T726" i="13"/>
  <c r="U726" i="13"/>
  <c r="V726" i="13"/>
  <c r="Q731" i="13"/>
  <c r="R731" i="13"/>
  <c r="S731" i="13"/>
  <c r="T731" i="13"/>
  <c r="U731" i="13"/>
  <c r="V731" i="13"/>
  <c r="Q738" i="13"/>
  <c r="R738" i="13"/>
  <c r="S738" i="13"/>
  <c r="T738" i="13"/>
  <c r="U738" i="13"/>
  <c r="V738" i="13"/>
  <c r="Q744" i="13"/>
  <c r="R744" i="13"/>
  <c r="S744" i="13"/>
  <c r="T744" i="13"/>
  <c r="U744" i="13"/>
  <c r="V744" i="13"/>
  <c r="Q751" i="13"/>
  <c r="R751" i="13"/>
  <c r="S751" i="13"/>
  <c r="T751" i="13"/>
  <c r="U751" i="13"/>
  <c r="V751" i="13"/>
  <c r="Q756" i="13"/>
  <c r="R756" i="13"/>
  <c r="S756" i="13"/>
  <c r="T756" i="13"/>
  <c r="U756" i="13"/>
  <c r="V756" i="13"/>
  <c r="Q763" i="13"/>
  <c r="R763" i="13"/>
  <c r="S763" i="13"/>
  <c r="T763" i="13"/>
  <c r="U763" i="13"/>
  <c r="V763" i="13"/>
  <c r="Q769" i="13"/>
  <c r="R769" i="13"/>
  <c r="S769" i="13"/>
  <c r="T769" i="13"/>
  <c r="U769" i="13"/>
  <c r="V769" i="13"/>
  <c r="Q776" i="13"/>
  <c r="R776" i="13"/>
  <c r="S776" i="13"/>
  <c r="T776" i="13"/>
  <c r="U776" i="13"/>
  <c r="V776" i="13"/>
  <c r="Q782" i="13"/>
  <c r="R782" i="13"/>
  <c r="S782" i="13"/>
  <c r="T782" i="13"/>
  <c r="U782" i="13"/>
  <c r="V782" i="13"/>
  <c r="Q795" i="13"/>
  <c r="R795" i="13"/>
  <c r="S795" i="13"/>
  <c r="T795" i="13"/>
  <c r="U795" i="13"/>
  <c r="V795" i="13"/>
  <c r="Q801" i="13"/>
  <c r="R801" i="13"/>
  <c r="S801" i="13"/>
  <c r="T801" i="13"/>
  <c r="U801" i="13"/>
  <c r="V801" i="13"/>
  <c r="Q808" i="13"/>
  <c r="R808" i="13"/>
  <c r="S808" i="13"/>
  <c r="T808" i="13"/>
  <c r="U808" i="13"/>
  <c r="V808" i="13"/>
  <c r="Q813" i="13"/>
  <c r="R813" i="13"/>
  <c r="S813" i="13"/>
  <c r="T813" i="13"/>
  <c r="U813" i="13"/>
  <c r="V813" i="13"/>
  <c r="Q820" i="13"/>
  <c r="R820" i="13"/>
  <c r="S820" i="13"/>
  <c r="T820" i="13"/>
  <c r="U820" i="13"/>
  <c r="V820" i="13"/>
  <c r="Q825" i="13"/>
  <c r="R825" i="13"/>
  <c r="S825" i="13"/>
  <c r="T825" i="13"/>
  <c r="U825" i="13"/>
  <c r="V825" i="13"/>
  <c r="Q832" i="13"/>
  <c r="R832" i="13"/>
  <c r="S832" i="13"/>
  <c r="T832" i="13"/>
  <c r="U832" i="13"/>
  <c r="V832" i="13"/>
  <c r="Q838" i="13"/>
  <c r="R838" i="13"/>
  <c r="S838" i="13"/>
  <c r="T838" i="13"/>
  <c r="U838" i="13"/>
  <c r="V838" i="13"/>
  <c r="Q845" i="13"/>
  <c r="R845" i="13"/>
  <c r="S845" i="13"/>
  <c r="T845" i="13"/>
  <c r="U845" i="13"/>
  <c r="V845" i="13"/>
  <c r="Q850" i="13"/>
  <c r="R850" i="13"/>
  <c r="S850" i="13"/>
  <c r="T850" i="13"/>
  <c r="U850" i="13"/>
  <c r="V850" i="13"/>
  <c r="Q857" i="13"/>
  <c r="R857" i="13"/>
  <c r="S857" i="13"/>
  <c r="T857" i="13"/>
  <c r="U857" i="13"/>
  <c r="V857" i="13"/>
  <c r="Q863" i="13"/>
  <c r="R863" i="13"/>
  <c r="S863" i="13"/>
  <c r="T863" i="13"/>
  <c r="U863" i="13"/>
  <c r="V863" i="13"/>
  <c r="Q870" i="13"/>
  <c r="R870" i="13"/>
  <c r="S870" i="13"/>
  <c r="T870" i="13"/>
  <c r="U870" i="13"/>
  <c r="V870" i="13"/>
  <c r="Q876" i="13"/>
  <c r="R876" i="13"/>
  <c r="S876" i="13"/>
  <c r="T876" i="13"/>
  <c r="U876" i="13"/>
  <c r="V876" i="13"/>
  <c r="Q877" i="13"/>
  <c r="R877" i="13"/>
  <c r="S877" i="13"/>
  <c r="T877" i="13"/>
  <c r="U877" i="13"/>
  <c r="V877" i="13"/>
  <c r="Q890" i="13"/>
  <c r="R890" i="13"/>
  <c r="S890" i="13"/>
  <c r="T890" i="13"/>
  <c r="U890" i="13"/>
  <c r="V890" i="13"/>
  <c r="Q896" i="13"/>
  <c r="R896" i="13"/>
  <c r="S896" i="13"/>
  <c r="T896" i="13"/>
  <c r="U896" i="13"/>
  <c r="V896" i="13"/>
  <c r="Q903" i="13"/>
  <c r="R903" i="13"/>
  <c r="S903" i="13"/>
  <c r="T903" i="13"/>
  <c r="U903" i="13"/>
  <c r="V903" i="13"/>
  <c r="Q908" i="13"/>
  <c r="R908" i="13"/>
  <c r="S908" i="13"/>
  <c r="T908" i="13"/>
  <c r="U908" i="13"/>
  <c r="V908" i="13"/>
  <c r="Q915" i="13"/>
  <c r="R915" i="13"/>
  <c r="S915" i="13"/>
  <c r="T915" i="13"/>
  <c r="U915" i="13"/>
  <c r="V915" i="13"/>
  <c r="Q920" i="13"/>
  <c r="R920" i="13"/>
  <c r="S920" i="13"/>
  <c r="T920" i="13"/>
  <c r="U920" i="13"/>
  <c r="V920" i="13"/>
  <c r="Q927" i="13"/>
  <c r="R927" i="13"/>
  <c r="S927" i="13"/>
  <c r="T927" i="13"/>
  <c r="U927" i="13"/>
  <c r="V927" i="13"/>
  <c r="Q933" i="13"/>
  <c r="R933" i="13"/>
  <c r="S933" i="13"/>
  <c r="T933" i="13"/>
  <c r="U933" i="13"/>
  <c r="V933" i="13"/>
  <c r="Q940" i="13"/>
  <c r="R940" i="13"/>
  <c r="S940" i="13"/>
  <c r="T940" i="13"/>
  <c r="U940" i="13"/>
  <c r="V940" i="13"/>
  <c r="Q945" i="13"/>
  <c r="R945" i="13"/>
  <c r="S945" i="13"/>
  <c r="T945" i="13"/>
  <c r="U945" i="13"/>
  <c r="V945" i="13"/>
  <c r="Q952" i="13"/>
  <c r="R952" i="13"/>
  <c r="S952" i="13"/>
  <c r="T952" i="13"/>
  <c r="U952" i="13"/>
  <c r="V952" i="13"/>
  <c r="Q958" i="13"/>
  <c r="R958" i="13"/>
  <c r="S958" i="13"/>
  <c r="T958" i="13"/>
  <c r="U958" i="13"/>
  <c r="V958" i="13"/>
  <c r="Q965" i="13"/>
  <c r="R965" i="13"/>
  <c r="S965" i="13"/>
  <c r="T965" i="13"/>
  <c r="U965" i="13"/>
  <c r="V965" i="13"/>
  <c r="Q971" i="13"/>
  <c r="R971" i="13"/>
  <c r="S971" i="13"/>
  <c r="T971" i="13"/>
  <c r="U971" i="13"/>
  <c r="V971" i="13"/>
  <c r="Q972" i="13"/>
  <c r="R972" i="13"/>
  <c r="S972" i="13"/>
  <c r="T972" i="13"/>
  <c r="U972" i="13"/>
  <c r="V972" i="13"/>
  <c r="Q985" i="13"/>
  <c r="R985" i="13"/>
  <c r="S985" i="13"/>
  <c r="T985" i="13"/>
  <c r="U985" i="13"/>
  <c r="V985" i="13"/>
  <c r="Q990" i="13"/>
  <c r="R990" i="13"/>
  <c r="S990" i="13"/>
  <c r="T990" i="13"/>
  <c r="U990" i="13"/>
  <c r="V990" i="13"/>
  <c r="Q997" i="13"/>
  <c r="R997" i="13"/>
  <c r="S997" i="13"/>
  <c r="T997" i="13"/>
  <c r="U997" i="13"/>
  <c r="V997" i="13"/>
  <c r="Q1002" i="13"/>
  <c r="R1002" i="13"/>
  <c r="S1002" i="13"/>
  <c r="T1002" i="13"/>
  <c r="U1002" i="13"/>
  <c r="V1002" i="13"/>
  <c r="Q1009" i="13"/>
  <c r="R1009" i="13"/>
  <c r="S1009" i="13"/>
  <c r="T1009" i="13"/>
  <c r="U1009" i="13"/>
  <c r="V1009" i="13"/>
  <c r="Q1015" i="13"/>
  <c r="R1015" i="13"/>
  <c r="S1015" i="13"/>
  <c r="T1015" i="13"/>
  <c r="U1015" i="13"/>
  <c r="V1015" i="13"/>
  <c r="Q1022" i="13"/>
  <c r="R1022" i="13"/>
  <c r="S1022" i="13"/>
  <c r="T1022" i="13"/>
  <c r="U1022" i="13"/>
  <c r="V1022" i="13"/>
  <c r="Q1027" i="13"/>
  <c r="R1027" i="13"/>
  <c r="S1027" i="13"/>
  <c r="T1027" i="13"/>
  <c r="U1027" i="13"/>
  <c r="V1027" i="13"/>
  <c r="Q1034" i="13"/>
  <c r="R1034" i="13"/>
  <c r="S1034" i="13"/>
  <c r="T1034" i="13"/>
  <c r="U1034" i="13"/>
  <c r="V1034" i="13"/>
  <c r="Q1040" i="13"/>
  <c r="R1040" i="13"/>
  <c r="S1040" i="13"/>
  <c r="T1040" i="13"/>
  <c r="U1040" i="13"/>
  <c r="V1040" i="13"/>
  <c r="Q1047" i="13"/>
  <c r="R1047" i="13"/>
  <c r="S1047" i="13"/>
  <c r="T1047" i="13"/>
  <c r="U1047" i="13"/>
  <c r="V1047" i="13"/>
  <c r="Q1053" i="13"/>
  <c r="R1053" i="13"/>
  <c r="S1053" i="13"/>
  <c r="T1053" i="13"/>
  <c r="U1053" i="13"/>
  <c r="V1053" i="13"/>
  <c r="Q1054" i="13"/>
  <c r="R1054" i="13"/>
  <c r="S1054" i="13"/>
  <c r="T1054" i="13"/>
  <c r="U1054" i="13"/>
  <c r="V1054" i="13"/>
  <c r="Q1055" i="13"/>
  <c r="R1055" i="13"/>
  <c r="S1055" i="13"/>
  <c r="T1055" i="13"/>
  <c r="U1055" i="13"/>
  <c r="V1055" i="13"/>
  <c r="Q1072" i="13"/>
  <c r="R1072" i="13"/>
  <c r="S1072" i="13"/>
  <c r="T1072" i="13"/>
  <c r="U1072" i="13"/>
  <c r="V1072" i="13"/>
  <c r="Q1078" i="13"/>
  <c r="R1078" i="13"/>
  <c r="S1078" i="13"/>
  <c r="T1078" i="13"/>
  <c r="U1078" i="13"/>
  <c r="V1078" i="13"/>
  <c r="Q1079" i="13"/>
  <c r="R1079" i="13"/>
  <c r="S1079" i="13"/>
  <c r="T1079" i="13"/>
  <c r="U1079" i="13"/>
  <c r="V1079" i="13"/>
  <c r="Q1080" i="13"/>
  <c r="R1080" i="13"/>
  <c r="S1080" i="13"/>
  <c r="T1080" i="13"/>
  <c r="U1080" i="13"/>
  <c r="V1080" i="13"/>
  <c r="Q1081" i="13"/>
  <c r="R1081" i="13"/>
  <c r="S1081" i="13"/>
  <c r="T1081" i="13"/>
  <c r="U1081" i="13"/>
  <c r="V1081" i="13"/>
  <c r="Q1082" i="13"/>
  <c r="R1082" i="13"/>
  <c r="S1082" i="13"/>
  <c r="T1082" i="13"/>
  <c r="U1082" i="13"/>
  <c r="V1082" i="13"/>
  <c r="Q1089" i="13"/>
  <c r="R1089" i="13"/>
  <c r="S1089" i="13"/>
  <c r="T1089" i="13"/>
  <c r="U1089" i="13"/>
  <c r="V1089" i="13"/>
  <c r="Q1095" i="13"/>
  <c r="R1095" i="13"/>
  <c r="S1095" i="13"/>
  <c r="T1095" i="13"/>
  <c r="U1095" i="13"/>
  <c r="V1095" i="13"/>
  <c r="Q1102" i="13"/>
  <c r="R1102" i="13"/>
  <c r="S1102" i="13"/>
  <c r="T1102" i="13"/>
  <c r="U1102" i="13"/>
  <c r="V1102" i="13"/>
  <c r="Q1108" i="13"/>
  <c r="R1108" i="13"/>
  <c r="S1108" i="13"/>
  <c r="T1108" i="13"/>
  <c r="U1108" i="13"/>
  <c r="V1108" i="13"/>
  <c r="Q1109" i="13"/>
  <c r="R1109" i="13"/>
  <c r="S1109" i="13"/>
  <c r="T1109" i="13"/>
  <c r="U1109" i="13"/>
  <c r="V1109" i="13"/>
  <c r="Q1110" i="13"/>
  <c r="R1110" i="13"/>
  <c r="S1110" i="13"/>
  <c r="T1110" i="13"/>
  <c r="U1110" i="13"/>
  <c r="V1110" i="13"/>
  <c r="Q1117" i="13"/>
  <c r="R1117" i="13"/>
  <c r="S1117" i="13"/>
  <c r="T1117" i="13"/>
  <c r="U1117" i="13"/>
  <c r="V1117" i="13"/>
  <c r="Q1122" i="13"/>
  <c r="R1122" i="13"/>
  <c r="S1122" i="13"/>
  <c r="T1122" i="13"/>
  <c r="U1122" i="13"/>
  <c r="V1122" i="13"/>
  <c r="Q1129" i="13"/>
  <c r="R1129" i="13"/>
  <c r="S1129" i="13"/>
  <c r="T1129" i="13"/>
  <c r="U1129" i="13"/>
  <c r="V1129" i="13"/>
  <c r="Q1134" i="13"/>
  <c r="R1134" i="13"/>
  <c r="S1134" i="13"/>
  <c r="T1134" i="13"/>
  <c r="U1134" i="13"/>
  <c r="V1134" i="13"/>
  <c r="Q1135" i="13"/>
  <c r="R1135" i="13"/>
  <c r="S1135" i="13"/>
  <c r="T1135" i="13"/>
  <c r="U1135" i="13"/>
  <c r="V1135" i="13"/>
  <c r="Q1142" i="13"/>
  <c r="R1142" i="13"/>
  <c r="S1142" i="13"/>
  <c r="T1142" i="13"/>
  <c r="U1142" i="13"/>
  <c r="V1142" i="13"/>
  <c r="Q1147" i="13"/>
  <c r="R1147" i="13"/>
  <c r="S1147" i="13"/>
  <c r="T1147" i="13"/>
  <c r="U1147" i="13"/>
  <c r="V1147" i="13"/>
  <c r="Q1161" i="13"/>
  <c r="R1161" i="13"/>
  <c r="S1161" i="13"/>
  <c r="T1161" i="13"/>
  <c r="U1161" i="13"/>
  <c r="V1161" i="13"/>
  <c r="P1166" i="13"/>
  <c r="O1166" i="13"/>
  <c r="Q1174" i="13"/>
  <c r="R1174" i="13"/>
  <c r="S1174" i="13"/>
  <c r="T1174" i="13"/>
  <c r="U1174" i="13"/>
  <c r="V1174" i="13"/>
  <c r="Q1178" i="13"/>
  <c r="R1178" i="13"/>
  <c r="S1178" i="13"/>
  <c r="T1178" i="13"/>
  <c r="U1178" i="13"/>
  <c r="V1178" i="13"/>
  <c r="P1180" i="13" l="1"/>
  <c r="P1176" i="13"/>
  <c r="P531" i="13"/>
  <c r="O925" i="13"/>
  <c r="O62" i="13"/>
  <c r="P901" i="13"/>
  <c r="P167" i="13"/>
  <c r="O1180" i="13"/>
  <c r="P1100" i="13"/>
  <c r="P843" i="13"/>
  <c r="P594" i="13"/>
  <c r="P62" i="13"/>
  <c r="O1176" i="13"/>
  <c r="O1115" i="13"/>
  <c r="P544" i="13"/>
  <c r="O95" i="13"/>
  <c r="O301" i="13"/>
  <c r="P1140" i="13"/>
  <c r="P995" i="13"/>
  <c r="P1020" i="13"/>
  <c r="P774" i="13"/>
  <c r="P761" i="13"/>
  <c r="P736" i="13"/>
  <c r="P628" i="13"/>
  <c r="O220" i="13"/>
  <c r="O211" i="13"/>
  <c r="P85" i="13"/>
  <c r="P1152" i="13"/>
  <c r="P1045" i="13"/>
  <c r="P1007" i="13"/>
  <c r="O977" i="13"/>
  <c r="P609" i="13"/>
  <c r="O1060" i="13"/>
  <c r="P913" i="13"/>
  <c r="O855" i="13"/>
  <c r="O690" i="13"/>
  <c r="O390" i="13"/>
  <c r="P158" i="13"/>
  <c r="P507" i="13"/>
  <c r="O356" i="13"/>
  <c r="P44" i="13"/>
  <c r="P1127" i="13"/>
  <c r="O1127" i="13"/>
  <c r="O1032" i="13"/>
  <c r="P938" i="13"/>
  <c r="O938" i="13"/>
  <c r="P925" i="13"/>
  <c r="O913" i="13"/>
  <c r="O736" i="13"/>
  <c r="O652" i="13"/>
  <c r="O640" i="13"/>
  <c r="O556" i="13"/>
  <c r="P220" i="13"/>
  <c r="P1060" i="13"/>
  <c r="P830" i="13"/>
  <c r="P749" i="13"/>
  <c r="O705" i="13"/>
  <c r="O1087" i="13"/>
  <c r="O1007" i="13"/>
  <c r="P963" i="13"/>
  <c r="P950" i="13"/>
  <c r="P868" i="13"/>
  <c r="P855" i="13"/>
  <c r="O843" i="13"/>
  <c r="O806" i="13"/>
  <c r="P787" i="13"/>
  <c r="O774" i="13"/>
  <c r="O761" i="13"/>
  <c r="P724" i="13"/>
  <c r="O724" i="13"/>
  <c r="P677" i="13"/>
  <c r="P569" i="13"/>
  <c r="P556" i="13"/>
  <c r="P277" i="13"/>
  <c r="O250" i="13"/>
  <c r="O235" i="13"/>
  <c r="O167" i="13"/>
  <c r="P665" i="13"/>
  <c r="P582" i="13"/>
  <c r="P464" i="13"/>
  <c r="O493" i="13"/>
  <c r="O367" i="13"/>
  <c r="P317" i="13"/>
  <c r="P235" i="13"/>
  <c r="O44" i="13"/>
  <c r="O609" i="13"/>
  <c r="O531" i="13"/>
  <c r="O477" i="13"/>
  <c r="O137" i="13"/>
  <c r="O53" i="13"/>
  <c r="O443" i="13"/>
  <c r="O332" i="13"/>
  <c r="P1032" i="13" l="1"/>
  <c r="P443" i="13"/>
  <c r="P109" i="13"/>
  <c r="P477" i="13"/>
  <c r="P428" i="13"/>
  <c r="P806" i="13"/>
  <c r="O787" i="13"/>
  <c r="O507" i="13"/>
  <c r="P211" i="13"/>
  <c r="O1045" i="13"/>
  <c r="O1152" i="13"/>
  <c r="O544" i="13"/>
  <c r="O882" i="13"/>
  <c r="O317" i="13"/>
  <c r="P705" i="13"/>
  <c r="P95" i="13"/>
  <c r="P292" i="13"/>
  <c r="P332" i="13"/>
  <c r="O963" i="13"/>
  <c r="P250" i="13"/>
  <c r="O594" i="13"/>
  <c r="O950" i="13"/>
  <c r="P977" i="13"/>
  <c r="O818" i="13"/>
  <c r="O995" i="13"/>
  <c r="O109" i="13"/>
  <c r="O677" i="13"/>
  <c r="P123" i="13"/>
  <c r="O405" i="13"/>
  <c r="O1100" i="13"/>
  <c r="P356" i="13"/>
  <c r="O85" i="13"/>
  <c r="O292" i="13"/>
  <c r="P53" i="13"/>
  <c r="O749" i="13"/>
  <c r="P390" i="13"/>
  <c r="P652" i="13"/>
  <c r="O665" i="13"/>
  <c r="P301" i="13"/>
  <c r="P182" i="13"/>
  <c r="P493" i="13"/>
  <c r="P367" i="13"/>
  <c r="O582" i="13"/>
  <c r="O901" i="13"/>
  <c r="P818" i="13"/>
  <c r="O428" i="13"/>
  <c r="O196" i="13"/>
  <c r="O464" i="13"/>
  <c r="O830" i="13"/>
  <c r="P1115" i="13"/>
  <c r="O182" i="13"/>
  <c r="O277" i="13"/>
  <c r="P137" i="13"/>
  <c r="O264" i="13"/>
  <c r="P405" i="13"/>
  <c r="P196" i="13"/>
  <c r="P640" i="13"/>
  <c r="O868" i="13"/>
  <c r="P1087" i="13"/>
  <c r="O569" i="13"/>
  <c r="O1140" i="13"/>
  <c r="O158" i="13"/>
  <c r="O628" i="13"/>
  <c r="P882" i="13"/>
  <c r="P264" i="13"/>
  <c r="P690" i="13"/>
  <c r="O1020" i="13"/>
  <c r="D30" i="2" l="1"/>
  <c r="E30" i="2"/>
  <c r="G30" i="2"/>
  <c r="G77" i="2"/>
  <c r="H77" i="2" s="1"/>
  <c r="G76" i="1"/>
  <c r="H76" i="1" s="1"/>
  <c r="G77" i="1" l="1"/>
  <c r="G78" i="2"/>
  <c r="G61" i="2"/>
  <c r="H76" i="2" l="1"/>
  <c r="A78" i="1"/>
  <c r="H75" i="1"/>
  <c r="G91" i="2" l="1"/>
  <c r="H91" i="2" s="1"/>
  <c r="G90" i="1"/>
  <c r="H38" i="7"/>
  <c r="H25" i="7" l="1"/>
  <c r="H26" i="7"/>
  <c r="H27" i="7"/>
  <c r="H28" i="7"/>
  <c r="H29" i="7"/>
  <c r="H30" i="7"/>
  <c r="H31" i="7"/>
  <c r="H32" i="7"/>
  <c r="H33" i="7"/>
  <c r="H34" i="7"/>
  <c r="H35" i="7"/>
  <c r="H36" i="7"/>
  <c r="H37" i="7"/>
  <c r="H39" i="7"/>
  <c r="H40" i="7"/>
  <c r="H41" i="7"/>
  <c r="H42" i="7"/>
  <c r="H43" i="7"/>
  <c r="H44" i="7"/>
  <c r="H45" i="7"/>
  <c r="H90" i="1" l="1"/>
  <c r="D29" i="1" l="1"/>
  <c r="D32" i="1"/>
  <c r="D83" i="1" s="1"/>
  <c r="G29" i="1"/>
  <c r="E29" i="1"/>
  <c r="H29" i="1" l="1"/>
  <c r="E46" i="7" l="1"/>
  <c r="F46" i="7"/>
  <c r="G46" i="7"/>
  <c r="I46" i="7"/>
  <c r="D33" i="2" s="1"/>
  <c r="D84" i="2" s="1"/>
  <c r="J46" i="7"/>
  <c r="D46" i="7"/>
  <c r="D15" i="7" l="1"/>
  <c r="A79" i="2" l="1"/>
  <c r="A82" i="2" s="1"/>
  <c r="A25" i="7" l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7" i="7" s="1"/>
  <c r="B24" i="7"/>
  <c r="H24" i="7" l="1"/>
  <c r="G59" i="7"/>
  <c r="C59" i="7"/>
  <c r="G56" i="7"/>
  <c r="C56" i="7"/>
  <c r="G53" i="7"/>
  <c r="C53" i="7"/>
  <c r="G50" i="7"/>
  <c r="K35" i="7"/>
  <c r="K34" i="7"/>
  <c r="K33" i="7"/>
  <c r="K32" i="7"/>
  <c r="K31" i="7"/>
  <c r="K30" i="7"/>
  <c r="K29" i="7"/>
  <c r="K28" i="7"/>
  <c r="E17" i="7"/>
  <c r="D17" i="7"/>
  <c r="A1" i="7"/>
  <c r="H46" i="7" l="1"/>
  <c r="D13" i="7" s="1"/>
  <c r="G103" i="2" l="1"/>
  <c r="C103" i="2"/>
  <c r="G100" i="2"/>
  <c r="C100" i="2"/>
  <c r="G97" i="2"/>
  <c r="C97" i="2"/>
  <c r="G94" i="2"/>
  <c r="F80" i="2"/>
  <c r="E80" i="2"/>
  <c r="D80" i="2"/>
  <c r="H78" i="2"/>
  <c r="H75" i="2"/>
  <c r="H88" i="2" s="1"/>
  <c r="F70" i="2"/>
  <c r="E70" i="2"/>
  <c r="D70" i="2"/>
  <c r="G63" i="2"/>
  <c r="F63" i="2"/>
  <c r="E63" i="2"/>
  <c r="D63" i="2"/>
  <c r="H61" i="2"/>
  <c r="H63" i="2" s="1"/>
  <c r="F57" i="2"/>
  <c r="G52" i="2"/>
  <c r="F52" i="2"/>
  <c r="E52" i="2"/>
  <c r="D52" i="2"/>
  <c r="H51" i="2"/>
  <c r="H52" i="2" s="1"/>
  <c r="A51" i="2"/>
  <c r="A56" i="2" s="1"/>
  <c r="A61" i="2" s="1"/>
  <c r="A68" i="2" s="1"/>
  <c r="A75" i="2" s="1"/>
  <c r="A84" i="2" s="1"/>
  <c r="G48" i="2"/>
  <c r="F48" i="2"/>
  <c r="E48" i="2"/>
  <c r="D48" i="2"/>
  <c r="H46" i="2"/>
  <c r="H48" i="2" s="1"/>
  <c r="H36" i="2"/>
  <c r="G36" i="2"/>
  <c r="F36" i="2"/>
  <c r="E36" i="2"/>
  <c r="D36" i="2"/>
  <c r="G32" i="2"/>
  <c r="F32" i="2"/>
  <c r="F84" i="2" s="1"/>
  <c r="E32" i="2"/>
  <c r="D32" i="2"/>
  <c r="H30" i="2"/>
  <c r="F28" i="2"/>
  <c r="E28" i="2"/>
  <c r="D28" i="2"/>
  <c r="E12" i="2"/>
  <c r="G102" i="1"/>
  <c r="C102" i="1"/>
  <c r="G99" i="1"/>
  <c r="C99" i="1"/>
  <c r="G96" i="1"/>
  <c r="C96" i="1"/>
  <c r="G93" i="1"/>
  <c r="F79" i="1"/>
  <c r="E79" i="1"/>
  <c r="D79" i="1"/>
  <c r="H77" i="1"/>
  <c r="H74" i="1"/>
  <c r="H87" i="1" s="1"/>
  <c r="F69" i="1"/>
  <c r="E69" i="1"/>
  <c r="D69" i="1"/>
  <c r="F62" i="1"/>
  <c r="E62" i="1"/>
  <c r="D62" i="1"/>
  <c r="H60" i="1"/>
  <c r="H62" i="1" s="1"/>
  <c r="F56" i="1"/>
  <c r="G51" i="1"/>
  <c r="F51" i="1"/>
  <c r="E51" i="1"/>
  <c r="D51" i="1"/>
  <c r="H50" i="1"/>
  <c r="H51" i="1" s="1"/>
  <c r="A55" i="1"/>
  <c r="A60" i="1" s="1"/>
  <c r="A67" i="1" s="1"/>
  <c r="G47" i="1"/>
  <c r="F47" i="1"/>
  <c r="E47" i="1"/>
  <c r="D47" i="1"/>
  <c r="H45" i="1"/>
  <c r="H47" i="1" s="1"/>
  <c r="H35" i="1"/>
  <c r="G35" i="1"/>
  <c r="F35" i="1"/>
  <c r="E35" i="1"/>
  <c r="D35" i="1"/>
  <c r="G31" i="1"/>
  <c r="F31" i="1"/>
  <c r="F83" i="1" s="1"/>
  <c r="E31" i="1"/>
  <c r="D31" i="1"/>
  <c r="F27" i="1"/>
  <c r="E27" i="1"/>
  <c r="D27" i="1"/>
  <c r="E11" i="1"/>
  <c r="E52" i="1" l="1"/>
  <c r="E55" i="1" s="1"/>
  <c r="D52" i="1"/>
  <c r="D55" i="1" s="1"/>
  <c r="G53" i="2"/>
  <c r="G58" i="2" s="1"/>
  <c r="G64" i="2" s="1"/>
  <c r="E53" i="2"/>
  <c r="E56" i="2" s="1"/>
  <c r="E57" i="2" s="1"/>
  <c r="E58" i="2" s="1"/>
  <c r="E64" i="2" s="1"/>
  <c r="E81" i="2" s="1"/>
  <c r="E82" i="2" s="1"/>
  <c r="E83" i="2" s="1"/>
  <c r="H32" i="2"/>
  <c r="H53" i="2" s="1"/>
  <c r="G52" i="1"/>
  <c r="G57" i="1" s="1"/>
  <c r="D53" i="2"/>
  <c r="D56" i="2" s="1"/>
  <c r="H84" i="2"/>
  <c r="H83" i="1"/>
  <c r="A68" i="1"/>
  <c r="A74" i="1" s="1"/>
  <c r="A75" i="1" s="1"/>
  <c r="F52" i="1"/>
  <c r="F57" i="1" s="1"/>
  <c r="F63" i="1" s="1"/>
  <c r="F80" i="1" s="1"/>
  <c r="F81" i="1" s="1"/>
  <c r="F82" i="1" s="1"/>
  <c r="F53" i="2"/>
  <c r="F58" i="2" s="1"/>
  <c r="F64" i="2" s="1"/>
  <c r="F81" i="2" s="1"/>
  <c r="F82" i="2" s="1"/>
  <c r="F83" i="2" s="1"/>
  <c r="E56" i="1"/>
  <c r="E57" i="1" s="1"/>
  <c r="E63" i="1" s="1"/>
  <c r="E80" i="1" s="1"/>
  <c r="E81" i="1" s="1"/>
  <c r="E82" i="1" s="1"/>
  <c r="H31" i="1"/>
  <c r="H52" i="1" s="1"/>
  <c r="G62" i="1"/>
  <c r="G63" i="1" l="1"/>
  <c r="A81" i="1"/>
  <c r="A83" i="1" s="1"/>
  <c r="E86" i="2"/>
  <c r="F86" i="2"/>
  <c r="E85" i="1"/>
  <c r="F85" i="1"/>
  <c r="D57" i="2"/>
  <c r="H56" i="2"/>
  <c r="D56" i="1"/>
  <c r="H55" i="1"/>
  <c r="H57" i="2" l="1"/>
  <c r="D58" i="2"/>
  <c r="H56" i="1"/>
  <c r="D57" i="1"/>
  <c r="D64" i="2" l="1"/>
  <c r="H64" i="2" s="1"/>
  <c r="H58" i="2"/>
  <c r="D63" i="1"/>
  <c r="H57" i="1"/>
  <c r="G68" i="2" l="1"/>
  <c r="G69" i="2"/>
  <c r="G79" i="2"/>
  <c r="D81" i="2"/>
  <c r="D82" i="2" s="1"/>
  <c r="D83" i="2" s="1"/>
  <c r="H63" i="1"/>
  <c r="D80" i="1"/>
  <c r="D81" i="1" s="1"/>
  <c r="G78" i="1" l="1"/>
  <c r="G68" i="1"/>
  <c r="G67" i="1"/>
  <c r="G85" i="2"/>
  <c r="H85" i="2" s="1"/>
  <c r="H90" i="2" s="1"/>
  <c r="H68" i="2"/>
  <c r="G67" i="2"/>
  <c r="H67" i="2" s="1"/>
  <c r="G66" i="1"/>
  <c r="H66" i="1" s="1"/>
  <c r="D82" i="1"/>
  <c r="D85" i="1" s="1"/>
  <c r="G84" i="1" l="1"/>
  <c r="H84" i="1" s="1"/>
  <c r="H89" i="1" s="1"/>
  <c r="H67" i="1"/>
  <c r="H79" i="2"/>
  <c r="H80" i="2" s="1"/>
  <c r="G80" i="2"/>
  <c r="G70" i="2"/>
  <c r="H69" i="2"/>
  <c r="H70" i="2" s="1"/>
  <c r="G69" i="1"/>
  <c r="H68" i="1"/>
  <c r="H78" i="1"/>
  <c r="H79" i="1" s="1"/>
  <c r="G79" i="1"/>
  <c r="G81" i="2" l="1"/>
  <c r="G82" i="2" s="1"/>
  <c r="G83" i="2" s="1"/>
  <c r="H69" i="1"/>
  <c r="H80" i="1" s="1"/>
  <c r="H81" i="2"/>
  <c r="G80" i="1"/>
  <c r="G81" i="1" s="1"/>
  <c r="G82" i="1" s="1"/>
  <c r="G85" i="1" s="1"/>
  <c r="H85" i="1" s="1"/>
  <c r="D86" i="2"/>
  <c r="H81" i="1" l="1"/>
  <c r="G86" i="2"/>
  <c r="H82" i="2"/>
  <c r="H82" i="1"/>
  <c r="H83" i="2" l="1"/>
  <c r="E10" i="1" l="1"/>
  <c r="H88" i="1"/>
  <c r="G88" i="1"/>
  <c r="H86" i="2" l="1"/>
  <c r="E11" i="2" s="1"/>
  <c r="H89" i="2"/>
  <c r="G89" i="2"/>
</calcChain>
</file>

<file path=xl/sharedStrings.xml><?xml version="1.0" encoding="utf-8"?>
<sst xmlns="http://schemas.openxmlformats.org/spreadsheetml/2006/main" count="27120" uniqueCount="3858">
  <si>
    <t>"УТВЕРЖДАЮ"</t>
  </si>
  <si>
    <t>СВОДНЫЙ  СМЕТНЫЙ  РАСЧЕТ</t>
  </si>
  <si>
    <t xml:space="preserve">Сводный сметный расчет в сумме  </t>
  </si>
  <si>
    <t>тыс.руб.</t>
  </si>
  <si>
    <t>В том числе возвратных сумм</t>
  </si>
  <si>
    <t>СВОДНЫЙ СМЕТНЫЙ РАСЧЕТ СТОИМОСТИ СТРОИТЕЛЬСТВА</t>
  </si>
  <si>
    <t>(наименование стройки)</t>
  </si>
  <si>
    <t>№ пп</t>
  </si>
  <si>
    <t>Номера сметных расчетов и смет</t>
  </si>
  <si>
    <t>Наименование глав, объектов, работ и затрат</t>
  </si>
  <si>
    <t>Сметная стоимость, тыс. руб.</t>
  </si>
  <si>
    <t>Общая сметная стоимость, тыс. руб.</t>
  </si>
  <si>
    <t>строительных работ</t>
  </si>
  <si>
    <t>монтажных работ</t>
  </si>
  <si>
    <t>оборудования, мебели, инвентаря</t>
  </si>
  <si>
    <t>прочих</t>
  </si>
  <si>
    <t>Глава 1. "Подготовка площадок (территорий) капитального ремонта"</t>
  </si>
  <si>
    <t>Подготовка площадок (территорий) капитального ремонта</t>
  </si>
  <si>
    <t>Итого по главе 1</t>
  </si>
  <si>
    <t>Глава 2. "Основные объекты"</t>
  </si>
  <si>
    <t>02-01</t>
  </si>
  <si>
    <t>Итого по Главе 2</t>
  </si>
  <si>
    <t>Глава 3. "Объекты подсобного и обслуживающего назначения"</t>
  </si>
  <si>
    <t>Объекты подсобного и обслуживающего назначения</t>
  </si>
  <si>
    <t>Итого по Главе 3</t>
  </si>
  <si>
    <t>Глава 4.Объекты энергетического хозяйства</t>
  </si>
  <si>
    <t>Затртат нет</t>
  </si>
  <si>
    <t>Итого по Главе 4</t>
  </si>
  <si>
    <t>Глава 5. Объекты транспортного хозяйства и связи</t>
  </si>
  <si>
    <t>Итого по Главе 5</t>
  </si>
  <si>
    <t>Глава 4. "Наружные сети и сооружения (водоснабжения, водоотведения, теплоснабжения, газоснабжения и т.п.)"</t>
  </si>
  <si>
    <t>Наружные сети и сооружения (водоснабжения, водоотведения, теплоснабжения, газоснабжения и т.п.)</t>
  </si>
  <si>
    <t>Глава 5. "Благоустройство и озеленение территории"</t>
  </si>
  <si>
    <t xml:space="preserve">Благоустройство и озеленение территории </t>
  </si>
  <si>
    <t>Итого по Главам 1-5</t>
  </si>
  <si>
    <t>Глава 6. "Временные здания и сооружения"</t>
  </si>
  <si>
    <t>Итого по Главе 6</t>
  </si>
  <si>
    <t>Итого по Главам 1-6</t>
  </si>
  <si>
    <t>Глава 7. "Прочие работы и затраты"</t>
  </si>
  <si>
    <t>ТСН-2001.11 Табл.1, п.9.
Письмо ДЭПР от 25.08.17 г. № ДПР-20-3/1-93/17</t>
  </si>
  <si>
    <t>Итого по Главе 7</t>
  </si>
  <si>
    <t>Итого по Главам 1-7</t>
  </si>
  <si>
    <t>Глава 8. "Содержание службы заказчика. Строительный контроль"</t>
  </si>
  <si>
    <t>ТСН-2001.12 п. 2.4.13.Приказ МКЭ от 29.08.2014 № 80, т.1, п.2</t>
  </si>
  <si>
    <t>Сопровождение разработки, согласования проектной документации и прохождения государственной экспертизы</t>
  </si>
  <si>
    <t>Приказ Москомэкспертизы от 29.08.14 г. № 80. Прил., п.3, п.4</t>
  </si>
  <si>
    <t>риказ Москомэкспертизы от 29.08.14 г. № 80. Прил. Таб.2</t>
  </si>
  <si>
    <t>Итого по Главе 8</t>
  </si>
  <si>
    <t>Глава 11. Подготовка эксплутационных кадров для строящегося объекта капитального строительства</t>
  </si>
  <si>
    <t>Глава 9. "Публичный технологический и ценовой аудит, аудит проектной документации, проектные и изыскательские работы"</t>
  </si>
  <si>
    <t>ТСН-2001.12  п.12.1</t>
  </si>
  <si>
    <t>Проектные работы</t>
  </si>
  <si>
    <t>Проведение государственной экспертизы проектной документации объекта</t>
  </si>
  <si>
    <t xml:space="preserve">  </t>
  </si>
  <si>
    <t>ТСН-2001.12 Прил.6, п.12.5</t>
  </si>
  <si>
    <t>Согласование проектно-сметной документации - 0,15 % от итога глав 1-7</t>
  </si>
  <si>
    <t>Итого по Главе 9</t>
  </si>
  <si>
    <t>Итого по Главам 1-9</t>
  </si>
  <si>
    <t>ТСН-2001.12 п. 3.2.25а</t>
  </si>
  <si>
    <t>Резерв средств на непредвиденные работы и затраты-2%</t>
  </si>
  <si>
    <t>Итого по сводному сметному расчету (в ценах 2018 г.) без НДС</t>
  </si>
  <si>
    <t>ТСН-2001.12 п.3.2.28</t>
  </si>
  <si>
    <t xml:space="preserve">Всего по сводному сметному расчету </t>
  </si>
  <si>
    <t>В том числе :</t>
  </si>
  <si>
    <t>ПИР без НДС</t>
  </si>
  <si>
    <t>НДС</t>
  </si>
  <si>
    <t>Возвратные суммы (справочно)</t>
  </si>
  <si>
    <t>Главный инженер проекта</t>
  </si>
  <si>
    <t>(подпись, инициалы, фамилия)</t>
  </si>
  <si>
    <t>Начальник отдела</t>
  </si>
  <si>
    <t>(наименование отдела, подпись, инициалы, фамилия)</t>
  </si>
  <si>
    <t>Составил</t>
  </si>
  <si>
    <t>(должность, подпись, инициалы, фамилия)</t>
  </si>
  <si>
    <t>Проверил</t>
  </si>
  <si>
    <t>Форма 3</t>
  </si>
  <si>
    <t>(наименование стройки и/или объекта)</t>
  </si>
  <si>
    <t>(наименование объекта, комплекса работ и затрат)</t>
  </si>
  <si>
    <t>Сметная стоимость, тыс.руб.</t>
  </si>
  <si>
    <t xml:space="preserve">  тыс.руб.</t>
  </si>
  <si>
    <t xml:space="preserve">Средства на оплату труда  </t>
  </si>
  <si>
    <t xml:space="preserve">Расчетный измеритель единичной стоимости  </t>
  </si>
  <si>
    <t>№ п/п</t>
  </si>
  <si>
    <t>Номера локальных сметных расчетов (смет)</t>
  </si>
  <si>
    <t>Наименование работ и затрат</t>
  </si>
  <si>
    <t>Средства на оплату труда, тыс. руб.</t>
  </si>
  <si>
    <t>Показатели единичной стоимости</t>
  </si>
  <si>
    <t>строительных (ремонтно-строительных) работ</t>
  </si>
  <si>
    <t>работ по монтажу оборудования</t>
  </si>
  <si>
    <t>оборудования, мебели и инвентаря</t>
  </si>
  <si>
    <t>прочих затрат</t>
  </si>
  <si>
    <t>всего</t>
  </si>
  <si>
    <t xml:space="preserve">ИТОГО: </t>
  </si>
  <si>
    <t>ОБЪЕКТНЫЙ СМЕТНЫЙ РАСЧЕТ №02-01</t>
  </si>
  <si>
    <t>02-01-02</t>
  </si>
  <si>
    <t>02-01-03</t>
  </si>
  <si>
    <t>02-01-04</t>
  </si>
  <si>
    <t>Составлен(а) в уровне текущих (прогнозных) цен  ТСН-2001 ремонт</t>
  </si>
  <si>
    <t>02-01-13</t>
  </si>
  <si>
    <t>02-01-14</t>
  </si>
  <si>
    <t>02-01-15</t>
  </si>
  <si>
    <t>02-01-16</t>
  </si>
  <si>
    <t>02-01-17</t>
  </si>
  <si>
    <t>Система охранной сигнализации</t>
  </si>
  <si>
    <t>Содержание службы заказчика - 1,25 % х 1,1 = 1,375 % от итога по гл.1-7</t>
  </si>
  <si>
    <t>3</t>
  </si>
  <si>
    <t>5</t>
  </si>
  <si>
    <t>Оборудование</t>
  </si>
  <si>
    <t xml:space="preserve"> </t>
  </si>
  <si>
    <t>Кровля</t>
  </si>
  <si>
    <t>Фасады</t>
  </si>
  <si>
    <t>Отопление</t>
  </si>
  <si>
    <t>Теплоснабжение вентиляции</t>
  </si>
  <si>
    <t>Вентиляция</t>
  </si>
  <si>
    <t>Кондиционирование</t>
  </si>
  <si>
    <t>02-01-05</t>
  </si>
  <si>
    <t>02-01-06</t>
  </si>
  <si>
    <t>02-01-07</t>
  </si>
  <si>
    <t>02-01-08</t>
  </si>
  <si>
    <t>02-01-09</t>
  </si>
  <si>
    <t>02-01-10</t>
  </si>
  <si>
    <t>02-01-11</t>
  </si>
  <si>
    <t>02-01-12</t>
  </si>
  <si>
    <t>Противодымная вентиляция</t>
  </si>
  <si>
    <t>Локальная вычислительная сеть. Структурированная кабельная сеть. Система Телефонизации</t>
  </si>
  <si>
    <t>Система радиофикации</t>
  </si>
  <si>
    <t>Система часофикации</t>
  </si>
  <si>
    <t>Система охранного видеонаблюдения</t>
  </si>
  <si>
    <t>Система контроля доступа</t>
  </si>
  <si>
    <t>Система пожарной сигнализации. Автоматизированная система управления системами противопожарной защиты.</t>
  </si>
  <si>
    <t>Система оповещения и управления эвакуацией людей при пожаре</t>
  </si>
  <si>
    <t>02-01-18</t>
  </si>
  <si>
    <t>02-01-20</t>
  </si>
  <si>
    <t>Система водоснабжения</t>
  </si>
  <si>
    <t>Система водоотведения</t>
  </si>
  <si>
    <t>Электромонтажные работы</t>
  </si>
  <si>
    <t>в т.ч. стоимость материалов</t>
  </si>
  <si>
    <t>Конструктивные решения</t>
  </si>
  <si>
    <t>в т.ч. Стоимость материалов</t>
  </si>
  <si>
    <t>Компенсация затрат НДС-20% на материалы и оборудование</t>
  </si>
  <si>
    <t>02-01-21</t>
  </si>
  <si>
    <t>ОЗДС</t>
  </si>
  <si>
    <t>"_____"________________2019 г.</t>
  </si>
  <si>
    <t>02-01-19.1</t>
  </si>
  <si>
    <t>02-01-19.2</t>
  </si>
  <si>
    <t xml:space="preserve">Интерьеры по проекту приспособления </t>
  </si>
  <si>
    <t>Интерьеры по проекту реставрации</t>
  </si>
  <si>
    <t>02-01-22</t>
  </si>
  <si>
    <t>Возвратные суммы</t>
  </si>
  <si>
    <t>Оплата услуг за круглосуточную усиленную охрану объектов строительства городского заказа. Расчёт:15,04 х 1 х (6 х 365/12) / 1000</t>
  </si>
  <si>
    <t>ТСН -2001.10. т.1 п.21</t>
  </si>
  <si>
    <t>Временные здания и сооружения 1,5%</t>
  </si>
  <si>
    <t>ТСН -2001.10. п.21</t>
  </si>
  <si>
    <t xml:space="preserve">Оплата услуг за круглосуточную усиленную охрану объектов строительства городского заказа. </t>
  </si>
  <si>
    <t>Авторский надзор-2,65%*1,2</t>
  </si>
  <si>
    <t>НДС-20% по п.8 и 13</t>
  </si>
  <si>
    <t>Составлен(а) в уровне текущих (прогнозных) цен ТСН-2001 на 01.01.2001г.</t>
  </si>
  <si>
    <t>ТСН-2001.12, прил.6</t>
  </si>
  <si>
    <t>МРР-10.1-17, табл.1, п.3</t>
  </si>
  <si>
    <t>Строительный контроль (технический надзор) - 2,14 % от итога по гл.1-7</t>
  </si>
  <si>
    <t xml:space="preserve">Проведение государственной историко-культурной экспертизы </t>
  </si>
  <si>
    <t xml:space="preserve">Выполнение работ по капитальному ремонту, реставрации и приспособлению строения №18 под размещение физиотерапевтического отделения ГБУЗ «Психиатрическая клиническая больница №1 им. Н.А. Алексеева Департамента здравоохранения города Москвы» </t>
  </si>
  <si>
    <t>ГБУЗ "Дирекция развития объектов здравоохранения города Москвы"</t>
  </si>
  <si>
    <t>Заместитель директора</t>
  </si>
  <si>
    <t>___________________Миколенко А.М.</t>
  </si>
  <si>
    <t xml:space="preserve"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
</t>
  </si>
  <si>
    <t xml:space="preserve"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
</t>
  </si>
  <si>
    <t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t>
  </si>
  <si>
    <t>Составлен(а) в уровне текущих (прогнозных) цен ТСН-2001 МГЭ ремонт №157 октябрь 2019 года и Коэффициенты пересчета к ТСН-2001.13-2 сентябрь 2019 года</t>
  </si>
  <si>
    <t>Ремонт кровли</t>
  </si>
  <si>
    <t xml:space="preserve">Проверил   </t>
  </si>
  <si>
    <t xml:space="preserve">Составил   </t>
  </si>
  <si>
    <t xml:space="preserve">   Итого возвратных сумм</t>
  </si>
  <si>
    <t xml:space="preserve">   Итого по ТСН-2001.16</t>
  </si>
  <si>
    <t>Всего по позиции:</t>
  </si>
  <si>
    <t>ЭМ</t>
  </si>
  <si>
    <t>Содержание свалки отходов строительства и сноса</t>
  </si>
  <si>
    <t>Перевозка строительного мусора на расстояние до 29 км автосамосвалами грузоподъемностью до 10 т</t>
  </si>
  <si>
    <t>%</t>
  </si>
  <si>
    <t>НР и СП от ЗПМ</t>
  </si>
  <si>
    <t>в т.ч. ЗПМ</t>
  </si>
  <si>
    <t>Механизированная погрузка строительного мусора в автомобили-самосвалы</t>
  </si>
  <si>
    <t>чел-ч</t>
  </si>
  <si>
    <t>ЗТР</t>
  </si>
  <si>
    <t>СП от ЗП</t>
  </si>
  <si>
    <t>НР от ЗП</t>
  </si>
  <si>
    <t/>
  </si>
  <si>
    <t>Упоры дверные напольные из цинковых антифрикционных сплавов, хромированные, высота до 24 мм</t>
  </si>
  <si>
    <t>ЗП</t>
  </si>
  <si>
    <t>Постановка болтов нормальной точности</t>
  </si>
  <si>
    <r>
      <t>3.9-44-1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</si>
  <si>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экстренного открывания дверей накладного типа "Антипаника" в комплекте: устройство для аварийного выхода - 1 шт., штанга - 1 шт., наружное устройство доступа - 1 шт.</t>
  </si>
  <si>
    <t>Доводчик дверной типа «НОРА-M» №4S, масса двери до 120 кг</t>
  </si>
  <si>
    <t>Установка дверного доводчика к дверям из древесины</t>
  </si>
  <si>
    <r>
      <t>3.10-78-1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</si>
  <si>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Доводчик дверной типа «НОРА-M» №5S, масса двери до 150 кг</t>
  </si>
  <si>
    <t>МР</t>
  </si>
  <si>
    <t>Установка дверного доводчика к металлическим дверям</t>
  </si>
  <si>
    <r>
      <t>3.10-82-1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</si>
  <si>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Блоки дверные металлические противопожарные с заполнением минеральной ватой, окрашенные порошковыми красками, марка ДПМ-Пульс-02/60, двупольные, 1400х2100 мм, масса 174 кг, с замком-защелкой, без доводчика/ ДВ4*, ДВ5*</t>
  </si>
  <si>
    <t>Блоки дверные металлические противопожарные с заполнением минеральной ватой, окрашенные порошковыми красками, марка ДПМ-Пульс-02/60, двупольные, 1300х2100 мм, масса 166,6 кг, с замком-защелкой, без доводчика/ ДВ7</t>
  </si>
  <si>
    <t>Блоки дверные металлические противопожарные с заполнением минеральной ватой, окрашенные порошковыми красками, марка ДПМ-Пульс-02/60, двупольные, 1200х2100 мм, масса 159 кг, с замком-защелкой, без доводчика/ДВ1*</t>
  </si>
  <si>
    <t>Установка противопожарных металлических двупольных дверных блоков</t>
  </si>
  <si>
    <r>
      <t>3.9-74-2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</si>
  <si>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Блоки дверные металлические противопожарные с заполнением минеральной ватой, окрашенные порошковыми красками, марка ДПМ-Пульс-01/30, однопольные, 1000х2100 мм, масса 105 кг, с замком-защелкой, без доводчика/ ДВ2</t>
  </si>
  <si>
    <t>Установка противопожарных металлических однопольных дверных блоков</t>
  </si>
  <si>
    <r>
      <t>3.9-74-1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</si>
  <si>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Блоки дверные внутренние, двупольные, остекленные, со сплошным заполнением щита, облицованные шпоном строганным твердолиственных и ценных пород, со скобяными приборами, марка ДО21-13, площадь 2,63 м2/ ДВ4, ДВ5</t>
  </si>
  <si>
    <t>Блоки дверные внутренние, двупольные, остекленные, со сплошным заполнением щита, облицованные шпоном строганным твердолиственных и ценных пород, со скобяными приборами, марка ДО21-13, площадь 2,63 м2/ ДВ1</t>
  </si>
  <si>
    <t>Блоки дверные внутренние, однопольные, глухие, со сплошным заполнением щита, облицованные шпоном строганным твердолиственных и ценных пород, со скобяными приборами, марка ДГ21-10, площадь 2,1 м2/ ДВ2*, ДВ2(Л), ДВ2(П)</t>
  </si>
  <si>
    <t>Блоки дверные внутренние, однопольные, глухие, со сплошным заполнением щита, облицованные шпоном строганных твердолиственных и ценных пород, со скобяными приборами, марка ДГ21-9, площадь 1,89 м2/ ДВ3(Л), ДВ3(П)</t>
  </si>
  <si>
    <t>Блоки дверные внутренние, глухие, со сплошным заполнением щита, однопольные, облицованные шпоном строганным твердолиственных и ценных пород, со скобяными приборами, марка ДГ21-8, площадь 1,68 м2/ ДВ6(Л), ДВ6(П)</t>
  </si>
  <si>
    <t>Установка блоков в наружных и внутренних дверных проемах в каменных стенах площадь проема до 3 м2</t>
  </si>
  <si>
    <r>
      <t>3.10-21-1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</si>
  <si>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керамические, типа керамогранит, неполированные, размер 600х600х10 мм, артикул цвета ST 043; 072; 093</t>
  </si>
  <si>
    <t>Смеси сухие цементно-песчаные, клеевые, высокоадгезионные для плиточных работ, В12,5 (М150), F50, крупность заполнителя не более 0,5 мм</t>
  </si>
  <si>
    <t>Смеси сухие фуговочные для заделки швов между плитками (различная цветовая гамма), В7,5 (М100), F50, крупность заполнителя 0,3 мм</t>
  </si>
  <si>
    <t>Устройство полов из керамических крупноразмерных плиток типа керамогранит на клее из сухих смесей толщиной слоя 4 мм с затиркой швов</t>
  </si>
  <si>
    <r>
      <t>3.11-36-1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</si>
  <si>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Каркасы и сетки арматурные плоские, собранные и сваренные (связанные) в арматурные изделия, класс ВР-I, диаметр 5 мм</t>
  </si>
  <si>
    <t>Армирование подстилающих слоев и набетонок</t>
  </si>
  <si>
    <r>
      <t>3.6-6-10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</si>
  <si>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*4</t>
  </si>
  <si>
    <t>Растворы цементные, марка 150</t>
  </si>
  <si>
    <r>
      <t>1.3-2-6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</si>
  <si>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или исключается на каждые 5 мм изменения толщины стяжки к позиции 3.11-10-1</t>
  </si>
  <si>
    <r>
      <t>3.11-10-2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</si>
  <si>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стяжек цементных толщиной 20 мм</t>
  </si>
  <si>
    <r>
      <t>3.11-10-1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</si>
  <si>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Пленка полиэтиленовая армированная</t>
  </si>
  <si>
    <t>Устройство пароизоляции из полиэтиленовой пленки в один слой насухо</t>
  </si>
  <si>
    <r>
      <t>3.11-38-1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</si>
  <si>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из минеральной ваты на синтетическом связующем, теплоизоляционные, марка ППЖ-180/ ЭКОВЕР СТЭП</t>
  </si>
  <si>
    <t>Устройство тепло и звукоизоляции сплошной из плит или матов минераловатных или стекловолокнистых</t>
  </si>
  <si>
    <r>
      <t>3.11-8-1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</si>
  <si>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Линолеум поливинилхлоридный высокой износостойкости, класс 34/43, истираемость 110 (86) мкм (Р), группа горючести Г1, толщина 2 мм</t>
  </si>
  <si>
    <t>Клей водно-дисперсионный акриловый, универсальный для укладки поливинилхлоридных и текстильных покрытий</t>
  </si>
  <si>
    <t>Устройство покрытий из рулонного линолеума высокой износостойкости на клее со сваркой стыков</t>
  </si>
  <si>
    <r>
      <t>3.11-42-1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</si>
  <si>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*6</t>
  </si>
  <si>
    <t>к нр *36</t>
  </si>
  <si>
    <t>Смеси бетонные, БСГ, легкого бетона на пористых заполнителях, класс прочности В12,5 (М150); средняя плотность D 1500</t>
  </si>
  <si>
    <r>
      <t>1.3-1-25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</si>
  <si>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или исключается на каждые 5 мм изменения толщины стяжки к позиции 3.11-10-5</t>
  </si>
  <si>
    <r>
      <t>3.11-10-6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</si>
  <si>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стяжек легкобетонных толщиной 20 мм</t>
  </si>
  <si>
    <r>
      <t>3.11-10-5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</si>
  <si>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Ламинированное напольное покрытие (ламинат) на основе древесноволокнистых плит, бесклеевое, 32 класса воздействия нагрузки, толщина 8 мм</t>
  </si>
  <si>
    <t>Устройство покрытия из ламинат- паркета на основе износостойкого пластика бесклеевым (замковым) способом</t>
  </si>
  <si>
    <r>
      <t>3.11-37-1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</si>
  <si>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*56</t>
  </si>
  <si>
    <t>к нр *2</t>
  </si>
  <si>
    <t>Смеси бетонные, БСГ, тяжелого бетона на гранитном щебне, класс прочности В10 (М150); П3, фракция 5-20</t>
  </si>
  <si>
    <t>Устройство бетонной подготовки</t>
  </si>
  <si>
    <r>
      <t>3.6-1-1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</si>
  <si>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*12</t>
  </si>
  <si>
    <t>Устройство покрытий щебеночных с пропиткой битумом</t>
  </si>
  <si>
    <r>
      <t>3.11-12-3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</si>
  <si>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Краски водно-дисперсионные поливинилацетатные, белые, марка ВД-ВА-17</t>
  </si>
  <si>
    <t>Шпатлевка масляно-клеевая универсальная</t>
  </si>
  <si>
    <t>Улучшенная окраска поливинилацетатными водоэмульсионными составами по штукатурке стен</t>
  </si>
  <si>
    <r>
      <t>3.15-96-3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</si>
  <si>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Раствор известковый, марка 4</t>
  </si>
  <si>
    <t>Растворы цементно-известковые, марка 75</t>
  </si>
  <si>
    <t>Смеси сухие штукатурные цементно-песчаные для внутренних и наружных работ, улучшенные с импортными добавками, В12,5 (М150), F50, крупность заполнителя не более 0,5 мм</t>
  </si>
  <si>
    <t>Вода</t>
  </si>
  <si>
    <t>Штукатурка поверхностей оконных и дверных откосов по бетону и камню плоских</t>
  </si>
  <si>
    <r>
      <t>3.15-57-1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</si>
  <si>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Поливинилацетатная окраска фасадов с лесов с подготовкой поверхности по штукатурке или бетону</t>
  </si>
  <si>
    <r>
      <t>3.15-83-3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</si>
  <si>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 сухие штукатурные цементно-песчаные для внутренних и наружных работ, бездобавочные, В12,5 (М150), F50, крупность заполнителя не более 0,5 мм</t>
  </si>
  <si>
    <t>Высококачественная штукатурка цементно-известковым раствором по камню откосов плоских фасадов при ширине до 200 мм</t>
  </si>
  <si>
    <r>
      <t>3.15-43-1</t>
    </r>
    <r>
      <rPr>
        <i/>
        <sz val="10"/>
        <rFont val="Arial"/>
        <family val="2"/>
        <charset val="204"/>
      </rPr>
      <t xml:space="preserve">
Поправка: 12, п.2.2. 5</t>
    </r>
  </si>
  <si>
    <r>
      <t>Клипса CR-190</t>
    </r>
    <r>
      <rPr>
        <i/>
        <sz val="10"/>
        <rFont val="Arial"/>
        <family val="2"/>
        <charset val="204"/>
      </rPr>
      <t xml:space="preserve">
Базисная стоимость: 17,25 = [110 / 1,2 /  5,42] +  2% Трансп</t>
    </r>
  </si>
  <si>
    <r>
      <t>Торцевой элемент CR-190 с компенсатором</t>
    </r>
    <r>
      <rPr>
        <i/>
        <sz val="10"/>
        <rFont val="Arial"/>
        <family val="2"/>
        <charset val="204"/>
      </rPr>
      <t xml:space="preserve">
Базисная стоимость: 50,18 = [320 / 1,2 /  5,42] +  2% Трансп</t>
    </r>
  </si>
  <si>
    <r>
      <t>Отбойник CR-190</t>
    </r>
    <r>
      <rPr>
        <i/>
        <sz val="10"/>
        <rFont val="Arial"/>
        <family val="2"/>
        <charset val="204"/>
      </rPr>
      <t xml:space="preserve">
Базисная стоимость: 147,42 = [940 / 1,2 /  5,42] +  2% Трансп</t>
    </r>
  </si>
  <si>
    <t>Монтаж доски-отбойника на алюминиевом профиле шириной 200 мм по стенам из кирпича и бетона</t>
  </si>
  <si>
    <r>
      <t>3.15-174-7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</si>
  <si>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Угловая накладка SO-50. L-3м.п.</t>
    </r>
    <r>
      <rPr>
        <i/>
        <sz val="10"/>
        <rFont val="Arial"/>
        <family val="2"/>
        <charset val="204"/>
      </rPr>
      <t xml:space="preserve">
Базисная стоимость: 89,39 = [570 / 1,2 /  5,42] +  2% Трансп</t>
    </r>
  </si>
  <si>
    <r>
      <t>Соединительный элемент HR-142</t>
    </r>
    <r>
      <rPr>
        <i/>
        <sz val="10"/>
        <rFont val="Arial"/>
        <family val="2"/>
        <charset val="204"/>
      </rPr>
      <t xml:space="preserve">
Базисная стоимость: 29,79 = [190 / 1,2 /  5,42] +  2% Трансп</t>
    </r>
  </si>
  <si>
    <r>
      <t>Кронштейн алюминиевый HR-142</t>
    </r>
    <r>
      <rPr>
        <i/>
        <sz val="10"/>
        <rFont val="Arial"/>
        <family val="2"/>
        <charset val="204"/>
      </rPr>
      <t xml:space="preserve">
Базисная стоимость: 68,22 = [435 / 1,2 /  5,42] +  2% Трансп</t>
    </r>
  </si>
  <si>
    <r>
      <t>Торцевой элемент HR-142 с компенсатором</t>
    </r>
    <r>
      <rPr>
        <i/>
        <sz val="10"/>
        <rFont val="Arial"/>
        <family val="2"/>
        <charset val="204"/>
      </rPr>
      <t xml:space="preserve">
Базисная стоимость: 103,51 = [660 / 1,2 /  5,42] +  2% Трансп</t>
    </r>
  </si>
  <si>
    <r>
      <t>Поручень-отбойник HR-142</t>
    </r>
    <r>
      <rPr>
        <i/>
        <sz val="10"/>
        <rFont val="Arial"/>
        <family val="2"/>
        <charset val="204"/>
      </rPr>
      <t xml:space="preserve">
Базисная стоимость: 263,47 = [1 680 / 1,2 /  5,42] +  2% Трансп</t>
    </r>
  </si>
  <si>
    <t>Монтаж поручня-отбойника на алюминиевом профиле по стенам из кирпича и бетона</t>
  </si>
  <si>
    <r>
      <t>3.15-174-3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</si>
  <si>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Плитки керамические, типа керамогранит, неполированные, размер 30х30 см, толщина 8 мм, цвет: светло-серый, серый, светло-зеленый, бежевый</t>
  </si>
  <si>
    <t>Смеси сухие клеевые, высокоадгезионные, для внутренних и наружных работ, для облицовки поверхностей керамогранитом, натуральным и искусственным камнем, керамической плиткой, для кладки блоков из ячеистого бетона</t>
  </si>
  <si>
    <t>Смеси сухие цементные водостойкие для затирки межплиточных швов</t>
  </si>
  <si>
    <t>Устройство плинтусов из крупноразмерной плитки типа "керамогранит"</t>
  </si>
  <si>
    <r>
      <t>3.11-28-8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</si>
  <si>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Плинтусы поливинилхлоридные электротехнические совмещенные</t>
  </si>
  <si>
    <t>Уголки из ПВХ наружные, для плинтуса, высота 55 мм</t>
  </si>
  <si>
    <t>Уголки из ПВХ внутренние, для плинтуса, высота 55 мм</t>
  </si>
  <si>
    <t>Заглушки торцевые из ПВХ, для плинтуса, высота 55 мм</t>
  </si>
  <si>
    <t>Соединитель из ПВХ, для плинтуса, высота 55 мм</t>
  </si>
  <si>
    <t>Устройство плинтусов поливинилхлоридных на винтах самонарезающих</t>
  </si>
  <si>
    <r>
      <t>3.11-29-3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</si>
  <si>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Камни, марка СКГ-2, гипсобетонные</t>
  </si>
  <si>
    <t>Кладка из легкобетонных камней без облицовки стен при высоте этажа до 4 м</t>
  </si>
  <si>
    <r>
      <t>3.8-18-1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</si>
  <si>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минераловатные теплоизоляционные на синтетическом связующем, марка П-100</t>
  </si>
  <si>
    <t>Листы гипсокартонные, толщина 12-16 мм</t>
  </si>
  <si>
    <t>Уголки из оцинкованной стали для крепления несущих элементов двери к полу и потолку, размеры 100х99х123х2,0 мм</t>
  </si>
  <si>
    <t>Профили стоек для монтажа гипсовых перегородок и подвесных потолков, стальные, оцинкованные, марка ПС, сечение 100х50х0,6 мм</t>
  </si>
  <si>
    <t>Лента полимерная микропористая уплотнительная самоклеящаяся, типа "Дихтунгсбанд", ширина 95 мм, толщина 3,2 мм</t>
  </si>
  <si>
    <t>Устройство перегородок из гипсокартонных листов (ГКЛ) с одинарным металлическим каркасом и обшивкой с двух сторон по два слоя с каждой по системе типа "КНАУФ" (С 112), с одним дверным проемом</t>
  </si>
  <si>
    <r>
      <t>3.10-89-2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</si>
  <si>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Плитки керамические глазурованные для внутренней облицовки гладкие, белые и цветные (однотонные), квадратные и прямоугольные, сорт I</t>
  </si>
  <si>
    <t>Гладкая облицовка стен (без карнизных, плинтусных и угловых плиток) на клее из сухих смесей по камню и бетону/ АР.ВР л.5</t>
  </si>
  <si>
    <r>
      <t>3.15-149-1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</si>
  <si>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ЗИПС-Модуль, сэндвич-панель</t>
    </r>
    <r>
      <rPr>
        <i/>
        <sz val="10"/>
        <rFont val="Arial"/>
        <family val="2"/>
        <charset val="204"/>
      </rPr>
      <t xml:space="preserve">
Базисная стоимость: 262,95 = [1 676,69 / 1,2 /  5,42] +  2% Трансп</t>
    </r>
  </si>
  <si>
    <t>Смеси сухие штукатурные цементно-песчаные для внутренних и наружных работ, водоудерживающие и повышающие адгезионные свойства, В12,5 (М150), F50, крупность заполнителя не более 0,5 мм</t>
  </si>
  <si>
    <t>Облицовка гипсовыми и гипсоволокнистыми листами сухой штукатурки стен при отделке под окраску</t>
  </si>
  <si>
    <r>
      <t>3.15-71-1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</si>
  <si>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Краски водно-дисперсионные для внутренних работ, марка "ВД-БИО"</t>
  </si>
  <si>
    <t>Добавляется на окраску поливинилацетатными красками стеклообоев на каждый последующий слой к позициям 3.15-140-1, 3.15-140-2</t>
  </si>
  <si>
    <r>
      <t>3.15-140-3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</si>
  <si>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Обои стеклотканевые под покраску для стен и потолков, однослойные</t>
  </si>
  <si>
    <t>Смеси сухие шпатлевочные для сухих помещений на органическом связующем (Ветонит KR)</t>
  </si>
  <si>
    <t>Настенное покрытие стеклообоями с окраской поливинилацетатными красками за один раз с подготовкой</t>
  </si>
  <si>
    <r>
      <t>3.15-140-1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</si>
  <si>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 сухие штукатурные цементно-известково-песчаные для внутренних и наружных работ, для тонкой штукатурки ячеистых блоков и других пористых оснований, В5 (М75), F25, крупность заполнителя не более 1,0 мм</t>
  </si>
  <si>
    <t>Высококачественная штукатурка стен по бетону полимерцементным раствором толщиной 10 мм</t>
  </si>
  <si>
    <r>
      <t>3.15-56-1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</si>
  <si>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Шпатлевка модифицированная</t>
  </si>
  <si>
    <t>Смеси сухие штукатурные цементно-известково-песчаные для внутренних и наружных работ, для ручного нанесения, В7,5 (М100), F50, крупность заполнителя не более 0,5 мм</t>
  </si>
  <si>
    <t>Улучшенное оштукатуривание стен цементно-известковым раствором по камню и бетону внутри зданий (кирпичные перегородки)</t>
  </si>
  <si>
    <r>
      <t>3.15-52-3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</si>
  <si>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Гладкая облицовка стен (без карнизных, плинтусных и угловых плиток) на клее из сухих смесей по камню и бетону</t>
  </si>
  <si>
    <t>Улучшенная окраска поливинилацетатными водоэмульсионными составами по штукатурке потолков</t>
  </si>
  <si>
    <r>
      <t>3.15-96-4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</si>
  <si>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Отдельные конструктивные элементы с преобладанием толстолистовой стали, средняя масса сборочной единицы до 0,05 т</t>
  </si>
  <si>
    <t>Потолки реечные подвесные из алюминиевых профилей, ширина рейки 30 мм, окрашенные порошковой эмалью</t>
  </si>
  <si>
    <t>Устройство подвесных потолков из алюминиевых реек</t>
  </si>
  <si>
    <r>
      <t>3.34-12-1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</si>
  <si>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Улучшенная окраска поливинилацетатными водоэмульсионными составами потолков по сборным конструкциям, подготовленным под окраску</t>
  </si>
  <si>
    <r>
      <t>3.15-96-6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</si>
  <si>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Подготовка под окраску или оклейку обоями подвесных потолков из гипсокартонных листов</t>
  </si>
  <si>
    <r>
      <t>3.15-104-2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</si>
  <si>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Тяги подвесов из оцинкованной стали для монтажа подвесных потолков, длина 500 мм</t>
  </si>
  <si>
    <t>Устройство подвесных потолков из гипсокартонных листов на металлическом каркасе по системе типа "КНАУФ", одноуровневые (П 113)</t>
  </si>
  <si>
    <r>
      <t>3.10-98-2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</si>
  <si>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Масса мусора</t>
  </si>
  <si>
    <t>Снятие дверных полотен</t>
  </si>
  <si>
    <t>Демонтаж дверных коробок в каменных стенах с отбивкой штукатурки в откосах</t>
  </si>
  <si>
    <t>Разборка кирпичных перегородок/ ТЗК лист 40</t>
  </si>
  <si>
    <t>ВСЕГО затрат в текущем уровне цен, руб.</t>
  </si>
  <si>
    <t>Коэффици-енты (индексы) пересчета, нормы НР и СП</t>
  </si>
  <si>
    <t>Всего в ценах на январь 2000 года, руб.</t>
  </si>
  <si>
    <t>Коэффи-циенты зимних удорожа-ний</t>
  </si>
  <si>
    <t>Попра-вочные коэффи-
циенты</t>
  </si>
  <si>
    <t>Цена на ед. изм., руб.</t>
  </si>
  <si>
    <t>Кол-во единиц</t>
  </si>
  <si>
    <t>Ед. изм.</t>
  </si>
  <si>
    <t>Шифр расценки и коды ресурсов</t>
  </si>
  <si>
    <t>№ и период сборника коэффициентов (индексов) пересчета: ТСН-2001 МГЭ ремонт №157 октябрь 2019 года и Коэффициенты пересчета к ТСН-2001.13-2 сентябрь 2019 года</t>
  </si>
  <si>
    <t>Составлен(а) по ТСН-2001 с учетом Дополнения №: 54</t>
  </si>
  <si>
    <t>тыс. руб.</t>
  </si>
  <si>
    <t>Возврат материалов</t>
  </si>
  <si>
    <t xml:space="preserve">Кроме того: </t>
  </si>
  <si>
    <t>чел.-ч.</t>
  </si>
  <si>
    <t>Затраты труда</t>
  </si>
  <si>
    <t>Средства на оплату труда</t>
  </si>
  <si>
    <t>Прочие работы и затраты</t>
  </si>
  <si>
    <t>Работы по монтажу оборудования</t>
  </si>
  <si>
    <t>Строительные работы</t>
  </si>
  <si>
    <t>Сметная стоимость</t>
  </si>
  <si>
    <t>В текущем уровне цен</t>
  </si>
  <si>
    <t>В базисном уровне цен</t>
  </si>
  <si>
    <t>(наименование работ и затрат)</t>
  </si>
  <si>
    <t>"_____"________________ 2019 г.</t>
  </si>
  <si>
    <t>"СОГЛАСОВАНО"</t>
  </si>
  <si>
    <t>Форма № 4б</t>
  </si>
  <si>
    <t>Размещение строительного мусора</t>
  </si>
  <si>
    <t>Перевозка строительного мусора на расстояние до 29 км автосамосвалами грузоподъемностью до 20 т</t>
  </si>
  <si>
    <t>Доводчик дверной типа «ДОРМА» TS/83, масса двери до 150 кг</t>
  </si>
  <si>
    <t>ПЕТЛИ НАКЛАДНЫЕ</t>
  </si>
  <si>
    <t>Пригонка и навеска вновь изготовленных по старым образцам дверных двупольных полотен</t>
  </si>
  <si>
    <t>Пригонка и навеска вновь изготовленных по старым образцам дверных однопольных полотен</t>
  </si>
  <si>
    <t>Шурупы латунные</t>
  </si>
  <si>
    <t>Листы бронзовые</t>
  </si>
  <si>
    <t>Листы латунные, толщина 0,4-25,0 мм</t>
  </si>
  <si>
    <t>Полоса из стали углеродистой обыкновенного качества, спокойной</t>
  </si>
  <si>
    <t>Изготовление дверных петель (размер карты 175 х 50 мм) с профилированным колпачком старинного образца из черного и цветного металла/ 11 полотен по 3 петли на каждую при высоте больше 2 м</t>
  </si>
  <si>
    <t>Установка изготовленных вновь или реставрированных приборов из 2-х ручек скоб с цапфами</t>
  </si>
  <si>
    <t>Проволока из цветных металлов латунная, толщина 8 мм</t>
  </si>
  <si>
    <t>Сталь круглая нержавеющая, диаметр 8 мм</t>
  </si>
  <si>
    <t>Изготовление комплектов дверных приборов старинного образца из бронзы или латуни из гладких фигурных деталей частично орнаментованных размер ручки 13 см, с розетками и ключевинами полотен 11 = 11 комплектов</t>
  </si>
  <si>
    <t>Стеклопакеты из полированного стекла, однокамерные, площадь до 0,21-0,6 м2, толщина стекла 3 мм</t>
  </si>
  <si>
    <t>Штапики лиственных пород, окрашенные, сечение 10х16 мм</t>
  </si>
  <si>
    <t>Остекление деревянных переплетов стеклопакетами площадью до 0,5 м2</t>
  </si>
  <si>
    <t>Установка неостекленных глухих оконных переплетов</t>
  </si>
  <si>
    <t>Краски масляные для внутренних работ, готовые к применению, марка "МА-15 БИО"</t>
  </si>
  <si>
    <t>Шпатлевка для работ по дереву, марка "Акрил-Д"</t>
  </si>
  <si>
    <t>Высококачественная масляная окраска дверей и профилированных облицовок деревянных</t>
  </si>
  <si>
    <t>Высококачественная масляная окраска окон и тяг деревянных</t>
  </si>
  <si>
    <t>Расчистка деревянных поверхностей от масляной окраски трудноудаляемой со смывкой на сложной профилированной поверхности</t>
  </si>
  <si>
    <t>Выемка деталей крепления оконных и дверных приборов площадью до 10 дм2 из цветных металлов, категория сложности II</t>
  </si>
  <si>
    <t>Выемка деталей крепления оконных и дверных приборов площадью до 10 дм2 из цветных металлов, категория сложности I</t>
  </si>
  <si>
    <t>Снятие оконных переплетов остекленных</t>
  </si>
  <si>
    <t>Разборка дверных полотен со снятием с петель</t>
  </si>
  <si>
    <t>Доски хвойных пород, обрезные, длина 2-6,5 м, сорт II, толщина 40-60 мм</t>
  </si>
  <si>
    <t>Реставрация дубовых дверных коробок площадью до 3,5 м2 в каменных стенах</t>
  </si>
  <si>
    <t>Реставрация дубовых дверных коробок площадью до 6 м2 в каменных стенах</t>
  </si>
  <si>
    <t>Установка изготовленных вновь или реставрированных врезных шпингалетов - задвижек</t>
  </si>
  <si>
    <t>Шурупы с потайной головкой, черные, размер 5,0х70 мм</t>
  </si>
  <si>
    <t>Листы свинцовые, толщина 1,0х500х1000 мм</t>
  </si>
  <si>
    <t>Сталь круглая нержавеющая, диаметр 6 мм</t>
  </si>
  <si>
    <t>Изготовление дверных врезных шпингалетов старинного образца из цветного металла с латунной облицовкой длиной до 80 см</t>
  </si>
  <si>
    <t>Установка изготовленных вновь или реставрированных замков дверных с латунной облицовкой (врезных)</t>
  </si>
  <si>
    <t>Изготовление врезных простых замков с облицовкой планок латунью</t>
  </si>
  <si>
    <t>Установка изготовленных вновь или реставрированных дверных петель с латунной облицовкой</t>
  </si>
  <si>
    <t>Изготовление дверных петель (размер карты 175 х 50 мм) с профилированным колпачком старинного образца из черного и цветного металла/ дверное полотно свыше 3м, по 3 шт на 1 полотно</t>
  </si>
  <si>
    <t>Изготовление комплектов дверных приборов старинного образца из бронзы или латуни из гладких фигурных деталей частично орнаментованных размер ручки 13 см, с розетками и ключевинами/ 2 двери по 2 полотна, 4 дверных полотен по 8 ручек = 4 комплекта</t>
  </si>
  <si>
    <t>Лак "Мордан", масляный</t>
  </si>
  <si>
    <t>Покрытие масляными или спиртовыми лаками по проолифленной поверхности за 2 раза заполнений дверных проемов</t>
  </si>
  <si>
    <t>Морилка натуральная</t>
  </si>
  <si>
    <t>Петля накладная с ходом на центрах, марка ПН 1-150 с напылением</t>
  </si>
  <si>
    <t>Бруски твердых лиственных пород обрезные, длина 2-6,5 м, сорт I, толщина 80-100 мм</t>
  </si>
  <si>
    <t>Изготовление (воссоздание) дверных полотен с прямолинейным верхом -филенчатые двупольные глухие</t>
  </si>
  <si>
    <t>Воссоздание (изготовление) оконных переплетов по старым образцам при изготовлении из клееных элементов, переплеты глухие простые</t>
  </si>
  <si>
    <t>Воссоздание коробок с криволинейным верхом количеством слоев 3</t>
  </si>
  <si>
    <t>Воссоздание коробок с прямолинейным верхом количеством слоев 3</t>
  </si>
  <si>
    <t>Разборка переплетов со снятием с петель остекленных</t>
  </si>
  <si>
    <t>Разборка коробок в каменных стенах с отбивкой штукатурки в откосах и зондированием</t>
  </si>
  <si>
    <t>Разборка наличников с одной стороны оконного или дверного проема</t>
  </si>
  <si>
    <t>Установка изготовленных вновь или реставрированных оконных петель с латунной облицовкой</t>
  </si>
  <si>
    <t>Пруток латунный</t>
  </si>
  <si>
    <t>Изготовление петель латунных размером 60 х 75 мм</t>
  </si>
  <si>
    <t>Установка изготовленных вновь или реставрированных накладных шпингалетов - задвижек</t>
  </si>
  <si>
    <t>Бронза в чушках</t>
  </si>
  <si>
    <t>Проволока из цветных металлов латунная, толщина 0,32-0,9 мм</t>
  </si>
  <si>
    <t>Листы латунные, холоднокатаные, марка Л85, толщина 1 мм, размер 600х1500 мм, 600х2000 мм</t>
  </si>
  <si>
    <t>Листы свинцовые, толщина 0,5х500х1000 мм</t>
  </si>
  <si>
    <t>Проволока стальная низкоуглеродистая общего назначения, диаметр 1,1 мм</t>
  </si>
  <si>
    <t>Круг, квадрат горячекатаный из стали углеродистой обыкновенного качества, полуспокойной, размер 5-12 мм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</si>
  <si>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круглым стержнем длиной до 30 см/ лист 12 023/18КНИ3.1</t>
  </si>
  <si>
    <t>Покрытие масляными или спиртовыми лаками по проолифленной поверхности за 2 раза заполнений оконных проемов</t>
  </si>
  <si>
    <t>Бруски твердых лиственных пород обрезные, длина 2-6,5 м, сорт I, толщина 32-75 мм</t>
  </si>
  <si>
    <t>Воссоздание подоконных досок по старому образцу</t>
  </si>
  <si>
    <t>Воссоздание (изготовление) оконных переплетов по старым образцам при изготовлении из клееных элементов, переплеты глухие средней сложности</t>
  </si>
  <si>
    <t>Воссоздание (изготовление) оконных переплетов по старым образцам при изготовлении из клееных элементов, переплеты створные средней сложности</t>
  </si>
  <si>
    <t>Воссоздание оконных переплетов по старым образцам при изготовлении из клееных элементов, переплеты створные простые</t>
  </si>
  <si>
    <t>Установка изготовленных вновь дверных и оконных коробок и колод с пригонкой по месту, в каменных стенах</t>
  </si>
  <si>
    <t>Разборка подоконных досок в каменных стенах с отбивкой штукатурки в откосах</t>
  </si>
  <si>
    <t>Средство биоцидное для защиты от поражения водорослями и грибками минеральных поверхностей, типа "Капатокс"</t>
  </si>
  <si>
    <t>Обработка поверхностей потолков грунтовкой глубокого проникновения внутри помещения</t>
  </si>
  <si>
    <r>
      <t>3.15-165-2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</si>
  <si>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Биоцидная обработка поверхности раствором типа "Фассаденрайнигер", вид поверхности - гладкая и цилиндрическая</t>
  </si>
  <si>
    <r>
      <t>7.10-35-1</t>
    </r>
    <r>
      <rPr>
        <i/>
        <sz val="10"/>
        <rFont val="Arial"/>
        <family val="2"/>
        <charset val="204"/>
      </rPr>
      <t xml:space="preserve">
Поправка: ТСН-2001.7-10. О.П. п.22</t>
    </r>
  </si>
  <si>
    <t>Биоцидная обработка поверхности раствором типа "Фассаденрайнигер", вид поверхности - профилированная</t>
  </si>
  <si>
    <t>Микрокальцит (мрамор мелкоизмельченный), фракция 40 мкм</t>
  </si>
  <si>
    <t>Реставрация поврежденных поверхностей камня цементной мастикой, плоские и цилиндрические поверхности и криволинейные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</si>
  <si>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гладкая прямолинейная и криволинейная поверхности</t>
  </si>
  <si>
    <t>Расчистка металлических поверхностей от масляной окраски средней прочности на профилированной поверхности средней сложности</t>
  </si>
  <si>
    <t>Кирпич реставрационный, размер 300х145х80 мм, большемерный</t>
  </si>
  <si>
    <t>Реставрация кирпичной кладки стен большемерным кирпичом с простым архитектурным оформлением кладки до 0,5 м3 в одном месте</t>
  </si>
  <si>
    <t>Реставрация лицевой поверхности кирпичной кладки (кроме архитектурных деталей) большемерным кирпичом глубиной заделки в 0,5 кирпича</t>
  </si>
  <si>
    <t>Очистка поверхности щетками</t>
  </si>
  <si>
    <t>Расчистка кирпичных поверхностей от масляной окраски трудноудаляемой на профилированной поверхности средней сложности</t>
  </si>
  <si>
    <t>Расчистка кирпичных поверхностей от масляной окраски трудноудаляемой на гладкой поверхности</t>
  </si>
  <si>
    <r>
      <t>7.10-4-4</t>
    </r>
    <r>
      <rPr>
        <i/>
        <sz val="10"/>
        <rFont val="Arial"/>
        <family val="2"/>
        <charset val="204"/>
      </rPr>
      <t xml:space="preserve">
Поправка: ТСН-2001.7-10. О.П. п.22</t>
    </r>
  </si>
  <si>
    <t>Разборка покрытий из штучного паркета на мастике</t>
  </si>
  <si>
    <t>Разборка покрытий из линолеума и релина</t>
  </si>
  <si>
    <t>Разборка покрытий из керамических плиток</t>
  </si>
  <si>
    <t>Разборка кирпичных перегородок</t>
  </si>
  <si>
    <t>Разборка первоначальной кирпичной кладки стен, столбов, колонн, сводов, арок, глав и т.д. или поздних пристроек и заделок в памятниках непосредственно сопрягающихся с древней кладкой при большой прочности кладки</t>
  </si>
  <si>
    <t>Разборка кладки стен из кирпича простых</t>
  </si>
  <si>
    <r>
      <t>6.53-2-1</t>
    </r>
    <r>
      <rPr>
        <i/>
        <sz val="10"/>
        <rFont val="Arial"/>
        <family val="2"/>
        <charset val="204"/>
      </rPr>
      <t xml:space="preserve">
Поправка: ТСН-2001.6-53. р3. п.3.1.1</t>
    </r>
  </si>
  <si>
    <t>Разборка бетонных оснований под полы из гравия</t>
  </si>
  <si>
    <t>Разборка цементных покрытий, толщина 30 мм</t>
  </si>
  <si>
    <t>Разборка стальных балок перекрытий</t>
  </si>
  <si>
    <t>Устройство уплотняемых самоходными катками подстилающих слоев щебеночных</t>
  </si>
  <si>
    <r>
      <t>3.11-3-2</t>
    </r>
    <r>
      <rPr>
        <i/>
        <sz val="10"/>
        <rFont val="Arial"/>
        <family val="2"/>
        <charset val="204"/>
      </rPr>
      <t xml:space="preserve">
Поправка: ТСН-2001.6. О.П. п.23.1</t>
    </r>
  </si>
  <si>
    <t>Разборка фундаментов бутовых</t>
  </si>
  <si>
    <t>Разборка засыпной изоляции перекрытий, междуэтажных, толщина засыпки 8 см</t>
  </si>
  <si>
    <t>Разборка монолитных железобетонных перекрытий</t>
  </si>
  <si>
    <t>Разборка фундаментов бетонных. 023/18КН-КР 4.2 лист 1.1</t>
  </si>
  <si>
    <t>Доски хвойных пород, необрезные, длина 2-6,5 м, сорт II, толщина 19-22 мм</t>
  </si>
  <si>
    <t>Выемка грунта с погрузкой при изменении уровня пола в здании. 023/18КН-КР 4.2 лист 1.1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</si>
  <si>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12-14 мм</t>
  </si>
  <si>
    <t>Прокат листовой, толщина более 4 мм, из стали углеродистой обыкновенного качества, спокойной</t>
  </si>
  <si>
    <t>Уголок равнополочный, ширина полки более 70 мм, из стали углеродистой обыкновенного качества, спокойной</t>
  </si>
  <si>
    <t>Усиление кирпичных стен металлическим каркасом</t>
  </si>
  <si>
    <t>Шайбы стальные, диаметр 20 мм, для крепления блоков обделки вертикальных шахтных стволов</t>
  </si>
  <si>
    <t>Гайки стальные к шпильке резьбовой, диаметр 20 мм, для крепления блоков обделки вертикальных шахтных стволов</t>
  </si>
  <si>
    <t>Шпилька стальная резьбовая, диаметр 20 мм, длина 225 мм, для крепления блоков обделки вертикальных шахтных стволов</t>
  </si>
  <si>
    <t>Швеллер №№ 12-40, из стали углеродистой обыкновенного качества, спокойной</t>
  </si>
  <si>
    <t>Растворы цементно-известковые, марка 100</t>
  </si>
  <si>
    <t>Заделка борозд в бетонных стенах, добавлять на каждые следующие 10 мм глубины к позиции 6.69-10-4</t>
  </si>
  <si>
    <t>Заделка борозд в бетонных стенах, добавлять на каждые следующие 50 мм ширины к позиции 6.69-10-4</t>
  </si>
  <si>
    <t>Окраска огрунтованных металлических поверхностей эмалями ПФ-115</t>
  </si>
  <si>
    <t>Грунтовка глифталевая, ГФ-021</t>
  </si>
  <si>
    <t>Огрунтовка металлических поверхностей грунтовкой ГФ-021 за один раз</t>
  </si>
  <si>
    <t>Уголок равнополочный, ширина полки 35-70 мм, из стали углеродистой обыкновенного качества, спокойной</t>
  </si>
  <si>
    <t>Монтаж лестниц прямолинейных и криволинейных, пожарных с ограждением</t>
  </si>
  <si>
    <r>
      <t>3.9-19-1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</si>
  <si>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закладных деталей весом до 4 кг</t>
  </si>
  <si>
    <r>
      <t>3.6-6-7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</si>
  <si>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Обработка деревянных конструкций чердачных помещений огнебиозащитным составом "ПП"</t>
  </si>
  <si>
    <t>Доски хвойных пород, обрезные, длина 2-6,5 м, сорт II, толщина 25-32 мм</t>
  </si>
  <si>
    <t>Укладка ходовых досок</t>
  </si>
  <si>
    <r>
      <t>3.10-11-1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</si>
  <si>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минераловатные теплоизоляционные гидрофобизированные на основе базальтового волокна "Rockwool", жесткие, марка "Руф Баттс Н", толщина от 40 до 200 мм</t>
  </si>
  <si>
    <t>Плиты минераловатные теплоизоляционные гидрофобизированные на основе базальтового волокна "Rockwool", сверхжесткие, марка "Руф Баттс В", толщина 40 мм</t>
  </si>
  <si>
    <t>Теплоизоляция покрытий и перекрытий изделиями из волокнистых и зернистых материалов насухо</t>
  </si>
  <si>
    <r>
      <t>3.26-27-1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</si>
  <si>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Пленка пароизоляционная, марка "Ютафол Н 110"</t>
  </si>
  <si>
    <r>
      <t>3.11-38-1</t>
    </r>
    <r>
      <rPr>
        <i/>
        <sz val="10"/>
        <rFont val="Arial"/>
        <family val="2"/>
        <charset val="204"/>
      </rPr>
      <t xml:space="preserve">
Поправка: 12, п.2.2. 5</t>
    </r>
  </si>
  <si>
    <t>Устройство тепло и звукоизоляции засыпной керамзитовой</t>
  </si>
  <si>
    <r>
      <t>3.11-7-2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</si>
  <si>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Разборка засыпной изоляции перекрытий, чердачных, толщина засыпки 20 см</t>
  </si>
  <si>
    <t>Трубы хризотилцементные безнапорные, марка БНТ, диаметр условного прохода 200 мм, внутренний диаметр 191 мм</t>
  </si>
  <si>
    <t>Смеси бетонные, БСГ, тяжелого бетона на известняковом щебне фракция 20-40 для инженерных коммуникаций и дорог, класс прочности В15 (М200); П2, F100, W2</t>
  </si>
  <si>
    <t>Устройство водоотводных лотков из 1/2 асбестоцементных труб на отмостке</t>
  </si>
  <si>
    <t>Смеси асфальтобетонные дорожные горячие мелкозернистые, марка II, тип В</t>
  </si>
  <si>
    <t>Устройство покрытий из асфальтобетонных смесей вручную, толщина 4 см</t>
  </si>
  <si>
    <t>Смеси бетонные, БСГ, тяжелого бетона на гравийном щебне, фракция 5-20, класс прочности В15,0 (М200); П4, F100, W4</t>
  </si>
  <si>
    <r>
      <t>3.6-1-1</t>
    </r>
    <r>
      <rPr>
        <i/>
        <sz val="10"/>
        <rFont val="Arial"/>
        <family val="2"/>
        <charset val="204"/>
      </rPr>
      <t xml:space="preserve">
Поправка: 12, п.2.2. 5</t>
    </r>
  </si>
  <si>
    <t>Устройство уплотняемых трамбовками подстилающих слоев песчаных</t>
  </si>
  <si>
    <r>
      <t>3.11-2-1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</si>
  <si>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Разборка покрытий и оснований цементобетонных</t>
  </si>
  <si>
    <t>Разборка покрытий и оснований асфальтобетонных</t>
  </si>
  <si>
    <t>Состав цементный защитный проникающего действия "Кальматрон", "Кальмафлекс"</t>
  </si>
  <si>
    <t>Сплошное гидроизоляционное покрытие составом типа "Кальматрон"</t>
  </si>
  <si>
    <t>Гидроизоляция швов составом типа "Кальматрон"</t>
  </si>
  <si>
    <t>Сплошное гидроизоляционное покрытие составом типа "Кальматрон"/стены</t>
  </si>
  <si>
    <t>Полоса из стали углеродистой обыкновенного качества, полуспокойной</t>
  </si>
  <si>
    <t>Площадки с настилом из листовой, рифленой, просечной или круглой стали, каркасами и элементами жесткости из прокатных и гнутых профилей, прямоугольные и трапециевидные</t>
  </si>
  <si>
    <t>Монтаж площадок с настилом и ограждением из листовой, рифленой, просечной и круглой стали</t>
  </si>
  <si>
    <r>
      <t>3.9-20-1</t>
    </r>
    <r>
      <rPr>
        <i/>
        <sz val="10"/>
        <rFont val="Arial"/>
        <family val="2"/>
        <charset val="204"/>
      </rPr>
      <t xml:space="preserve">
Поправка: 12, п.2.2. 5</t>
    </r>
  </si>
  <si>
    <t>Уголок равнополочный, ширина полки 35-70 мм, из стали углеродистой обыкновенного качества, полуспокойной</t>
  </si>
  <si>
    <t>Монтаж связей и распорок из одиночных и парных уголков, гнутосварных профилей для пролетов, до 24 м при высоте здания до 25 м</t>
  </si>
  <si>
    <r>
      <t>3.9-18-1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</si>
  <si>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Профили стальные электросварные квадратного сечения трубчатые, размер стороны 60 мм, толщина стенки 3 мм</t>
  </si>
  <si>
    <t>Профили стальные электросварные квадратного сечения трубчатые, размер стороны 20 мм, толщина стенки 1,5 мм</t>
  </si>
  <si>
    <t>Профили стальные электросварные квадратного сечения трубчатые, размер стороны 40 мм, толщина стенки 3 мм</t>
  </si>
  <si>
    <t>Профили стальные электросварные квадратного сечения (трубчатые балки), размер стороны 40 мм, толщина стенки 2 мм</t>
  </si>
  <si>
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</si>
  <si>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Устройство первого слоя оклеечной гидроизоляции рулонными материалами на битумной мастике</t>
  </si>
  <si>
    <r>
      <t>3.11-4-1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</si>
  <si>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Молоко цементное</t>
  </si>
  <si>
    <t>Проливка подстиляющих слоев раствором</t>
  </si>
  <si>
    <r>
      <t>3.11-40-1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</si>
  <si>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</si>
  <si>
    <t>Смеси бетонные, БСГ, тяжелого бетона на гранитном щебне, класс прочности В25 (М350); П3, фракция 5-20, F150, W6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</si>
  <si>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100 мм</t>
  </si>
  <si>
    <r>
      <t>3.6-15-10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</si>
  <si>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Анкер-шпилька распорный, высокоэффективный, с шестигранной гайкой и шайбой, из оцинкованной стали, для использования в бетоне с трещинами, диаметр 12 мм, длина 215 мм, толщина прикрепляемой детали минимальная/максимальная 120/140 мм</t>
  </si>
  <si>
    <t>Установка закладных деталей весом до 20 кг/ ЗД-1к</t>
  </si>
  <si>
    <r>
      <t>3.6-6-8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</si>
  <si>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Болты стальные высокопрочные М20х60-80 мм, класс точности "В"</t>
  </si>
  <si>
    <t>Установка закладных деталей весом более 20 кг/ ЗД-1к</t>
  </si>
  <si>
    <t>Балки перекрытий и балки под установку оборудования из горячекатаных одиночных швеллеров и двутавров</t>
  </si>
  <si>
    <t>Укладка металлических балок при смене перекрытий</t>
  </si>
  <si>
    <t>Установка закладных деталей весом до 20 кг</t>
  </si>
  <si>
    <t>Балки покрытий постоянные по высоте из двутавров с параллельными гранями полок</t>
  </si>
  <si>
    <t>Колонны одноэтажных зданий и крановых эстакад, одноветвевые из двутавров</t>
  </si>
  <si>
    <t>Монтаж колонн одноэтажных и многоэтажных зданий и крановых эстакад высотой до 25 м цельного сечения, массой до 1 т</t>
  </si>
  <si>
    <r>
      <t>3.9-11-1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</si>
  <si>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первого слоя обмазочной гидроизоляции битумной мастикой толщиной 2 мм</t>
  </si>
  <si>
    <r>
      <t>3.11-4-5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</si>
  <si>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фундаментных плит бетонных плоских</t>
  </si>
  <si>
    <r>
      <t>3.6-1-14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</si>
  <si>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Каркасы и сетки арматурные плоские, собранные и сваренные (связанные) в арматурные изделия, класс А-I, диаметр 16-18 мм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</si>
  <si>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16-18 мм</t>
  </si>
  <si>
    <t>Смеси бетонные, БСГ, тяжелого бетона на гравийном щебне, фракция 5-20, класс прочности В12,5 (М150); П2, F50, W2</t>
  </si>
  <si>
    <t>Устройство уплотняемых трамбовками подстилающих слоев щебеночных</t>
  </si>
  <si>
    <r>
      <t>3.11-2-3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</si>
  <si>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Арматурные заготовки (стержни, хомуты и т.п.), не собранные в каркасы или сетки, проволока арматурная гладкая периодического профиля, класса ВР-I, диаметр 5 мм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</si>
  <si>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10 мм</t>
  </si>
  <si>
    <t>Устройство фундаментных плит железобетонных с ребрами вверх</t>
  </si>
  <si>
    <r>
      <t>3.6-1-18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</si>
  <si>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Материал рулонный кровельный и гидроизоляционный наплавляемый битумный на основе стеклохолста "Гидростеклоизол", марка ХПП-3,5</t>
  </si>
  <si>
    <t>Добавляется на каждый последующий слой к позиции 3.11-4-1</t>
  </si>
  <si>
    <r>
      <t>3.11-4-2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</si>
  <si>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 бетонные, БСГ, тяжелого бетона на гранитном щебне, класс прочности В7,5 (М100); П3, фракция 5-20</t>
  </si>
  <si>
    <r>
      <t>3.11-2-1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</si>
  <si>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Арматурные заготовки (стержни, хомуты и т.п.), не собранные в каркасы или сетки, арматурная сталь периодического профиля, класс А-III, диаметр 12-14 мм</t>
  </si>
  <si>
    <t>Плиты теплоизоляционные из экструдированного пенополистирола со ступенчатой формой кромки, плотность 38-42 кг/м3, группа горючести Г4</t>
  </si>
  <si>
    <t>Теплоизоляция строительных конструкций покрытий и перекрытий изделиями из пенопласта насухо/ КР.С 4.2 лист 1</t>
  </si>
  <si>
    <r>
      <t>3.26-29-5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</si>
  <si>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Разработка грунта вручную с креплениями в траншеях шириной до 2 м глубиной до 2 м группа грунтов 1-3</t>
  </si>
  <si>
    <r>
      <t>3.1-49-1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</si>
  <si>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Кирпич керамический обыкновенный, размер 250х120х65 мм, марка 150</t>
  </si>
  <si>
    <t>Реставрация кладки сводов, арок, глав и закомар в старой технике объемом до 1 м3 в одном месте стандартным кирпичом толщиной кладки в 0,5 и в 1,0 кирпич простой сложности</t>
  </si>
  <si>
    <t>Каркасы и сетки арматурные пространственные собранные и сваренные (связанные) в арматурные изделия, класс А-I, диаметр 16-18 мм</t>
  </si>
  <si>
    <t>Монтаж стальных балок и ригелей перекрытий, покрытий и под установку оборудования в зданиях высотой до 30 м</t>
  </si>
  <si>
    <r>
      <t>3.9-13-1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</si>
  <si>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</si>
  <si>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Гидроизоляция стен, фундаментов боковая обмазочная битумная в 2 слоя по выравненной поверхности бутовой кладки, кирпичу, бетону</t>
  </si>
  <si>
    <r>
      <t>3.8-2-7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</si>
  <si>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Каркасы и сетки арматурные пространственные собранные и сваренные (связанные) в арматурные изделия, класс А-III, диаметр 16-18 мм</t>
  </si>
  <si>
    <t>Устройство бетонных фундаментов общего назначения под колонны объемом до 3 м3</t>
  </si>
  <si>
    <r>
      <t>3.6-1-2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</si>
  <si>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3.6-1-1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</si>
  <si>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Щебень из естественного камня для строительных работ, марка 1400, фракция 5-10 мм</t>
  </si>
  <si>
    <t>Устройство щебеночного основания под фундаменты</t>
  </si>
  <si>
    <r>
      <t>3.8-1-2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</si>
  <si>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Пакер инъекционный металлический с плоской головкой, диаметр 18 мм, длина 130 мм</t>
  </si>
  <si>
    <t>Укрепление расслоившейся кирпичной кладки путем инъектирования связующими растворами, формовка и заделка розеток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</si>
  <si>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более 5 мм</t>
  </si>
  <si>
    <t>Сверление электроперфоратором сквозных отверстий в кирпичных стенах толщиной в 3 кирпича, диаметр отверстий, мм, до 20</t>
  </si>
  <si>
    <t>ВОЗВРАТ
Стальной лом черных металлов, вид лома 12А, для расчета возвратных сумм</t>
  </si>
  <si>
    <t>Доски хвойных пород, обрезные, длина 2-6,5 м, сорт I, толщина 40-60 мм</t>
  </si>
  <si>
    <t>Бруски хвойных пород обрезные, длина 2-6,5 м, сорт I, толщина 50-60 мм</t>
  </si>
  <si>
    <t>Смена обрешетки крыш из досок и брусков с прозорами</t>
  </si>
  <si>
    <t>Прокат листовой для строительных стальных конструкций, толщина более 3 мм, сталь С255</t>
  </si>
  <si>
    <t>Болты строительные с шестигранной головкой, диаметр резьбы 16 мм</t>
  </si>
  <si>
    <t>Монтаж мелких конструкций из стали различного профиля массой до 20 кг</t>
  </si>
  <si>
    <r>
      <t>3.9-35-1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</si>
  <si>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Анкер клиновой, стальной, оцинкованный, для установки в pастянутой и сжатой зоне бетона, диаметр 20 мм, длина 195 мм, максимальная толщина закрепляемой детали 60 мм</t>
  </si>
  <si>
    <t>Установка распорных анкеров в готовые отверстия</t>
  </si>
  <si>
    <r>
      <t>3.9-72-2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</si>
  <si>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Шпилька резьбовая, стальная, оцинкованная, с заостренным концом, в комплекте с шайбой и гайкой, М20x300 мм</t>
  </si>
  <si>
    <t>Шпилька резьбовая, стальная, оцинкованная, с заостренным концом, в комплекте с шайбой и гайкой, М16x190 мм</t>
  </si>
  <si>
    <t>Шпилька резьбовая, стальная, оцинкованная, с заостренным концом, в комплекте с шайбой и гайкой, М12x160 мм</t>
  </si>
  <si>
    <t>Сверло с алмазным покрытием, диаметр 20 мм</t>
  </si>
  <si>
    <t>Сверление сквозных отверстий в бетонных стенах и полах электроперфоратором, диаметр отверстия до 20 мм, глубина сверления 100 мм</t>
  </si>
  <si>
    <t>Брусья хвойных пород обрезные, длина 2-6,5 м, сорт I-II, толщина 180 мм и более</t>
  </si>
  <si>
    <t>Смена стоек и подкосов стен из брусьев</t>
  </si>
  <si>
    <t>Укрепление стропильных ног расшивкой досками с двух сторон</t>
  </si>
  <si>
    <t>Замена подстропильных досок мауэрлатов (одно-двух и многоскатных, мансардных, вальмовых, полувальмовых, щипцовых, многощипцовых)</t>
  </si>
  <si>
    <t>Брусья хвойных пород обрезные, длина 2-6,5 м, сорт I-II, толщина 130-150 мм</t>
  </si>
  <si>
    <t>Бревна строительные окоренные, хвойных пород, длина 3-6,5 м, диаметр 14-24 см, сорт II</t>
  </si>
  <si>
    <t>Замена стропил из бревен (одно-двух и многоскатных, мансардных, вальмовых, полувальмовых, щипцовых, многощипцовых)</t>
  </si>
  <si>
    <t>Сталь листовая, оцинкованная, толщина 0,55-0,65 мм</t>
  </si>
  <si>
    <t>Смена фигурных элементов водосточных труб диаметром 14 см - колена с земли или подмостей оцинкованной сталью, масса 1 м2 листа - 4 кг</t>
  </si>
  <si>
    <t>Смена фигурных элементов водосточных труб диаметром 14 см - отливов с земли или подмостей оцинкованной сталью, масса 1 м2 листа - 4 кг</t>
  </si>
  <si>
    <t>Смена фигурных элементов водосточных труб диаметром 14 см - воронок с земли или подмостей оцинкованной сталью, масса 1 м2 листа - 4 кг</t>
  </si>
  <si>
    <t>Смена фигурных элементов водосточных труб диаметром 14 см - труб с земли или подмостей оцинкованной сталью, масса 1 м2 листа - 4 кг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</si>
  <si>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- 5 кг, ширина покрытия 0,4 м</t>
  </si>
  <si>
    <t>Рядовое покрытие средней сложности крыш оцинкованной кровельной сталью, масса 1 м2 листа - 5 кг</t>
  </si>
  <si>
    <t>Разборка поясков, сандриков, желобов, отливов, свесов и т.п. из листовой стали</t>
  </si>
  <si>
    <t>Разборка покрытий кровли из листовой стали</t>
  </si>
  <si>
    <t>ВОЗВРАТ
Стальной лом черных металлов, вид лома 5А, для расчета возвратных сумм</t>
  </si>
  <si>
    <t>Спуск грузов при помощи электролебедок до 10 м</t>
  </si>
  <si>
    <t>Подъем грузов при помощи электролебедок до 10 м</t>
  </si>
  <si>
    <t>Разборка металлических инвентарных лесов на фасадах</t>
  </si>
  <si>
    <t>Леса инвентарные металлические трубчатые на хомутах со щитами ЛСПХ, 100 м2</t>
  </si>
  <si>
    <t>Устройство металлических инвентарных лесов на фасадах</t>
  </si>
  <si>
    <t>Разборка монолитных бетонных перекрытий/ бетонный навес</t>
  </si>
  <si>
    <t>Разборка покрытий кровли из листовой стали/ козырьки</t>
  </si>
  <si>
    <t>Разборка покрытий кровли из листовой стали/ окрытие приямков</t>
  </si>
  <si>
    <t>Разборка металлических лестничных решеток, массой 1 м решетки свыше 60 кг/ лестницы</t>
  </si>
  <si>
    <t>Воссоздание надписей</t>
  </si>
  <si>
    <t>Смеси сухие цементно-известковые, шпатлевочные с минеральным наполнителем тонкого помола и синтетическими добавками для наружных и внутренних работ, типа "Фассаден-Фюльшпахтель".</t>
  </si>
  <si>
    <t>Краска на силикатной основе высококачественная, фасадная, готовая к применению, типа "Кизелит-Фассаденфарбе"</t>
  </si>
  <si>
    <t>Окраска фасадов готовыми силикатными красками с подготовкой поверхности вновь оштукатуренных или ранее очищенных от старой краски, вид поверхности - гладкая и цилиндрическая</t>
  </si>
  <si>
    <t>Цемент декоративный портландский белый, марка 400</t>
  </si>
  <si>
    <t>Реставрация и воссоздание штукатурки фасадов по кирпичным поверхностям известково-цементным (или известковым) раствором стен гладких</t>
  </si>
  <si>
    <t>Установка резьбы площадью свыше 10 дм2</t>
  </si>
  <si>
    <t>Мастика на основе пчелиного воска для обработки деревянных поверхностей</t>
  </si>
  <si>
    <t>Воссоздание отделочных покрытий резьбы восковыми мастиками, категория сложности резьбы II</t>
  </si>
  <si>
    <t>Заготовка деревянная из дуба (массив дерева)</t>
  </si>
  <si>
    <t>Воссоздание орнамента в деревянных элементах здания ручным способом (народная резьба), глубина пропила до 25 мм</t>
  </si>
  <si>
    <t>Установка изделий на место без пайки швов</t>
  </si>
  <si>
    <t>Краски эмалевые алкидные однокомпонентные, быстросохнущие, марки "Темалак ФД 50", "Темалак ФД 80"</t>
  </si>
  <si>
    <t>Окраска новых или ранее расчищенных металлических поверхностей алкидными быстросохнущими эмалями, оконных переплетов и труб</t>
  </si>
  <si>
    <t>Грунтовка алкидная однокомпонентная универсальная быстросохнущая антикоррозийная, типа "Риса ХС Штальшуцгрунд"</t>
  </si>
  <si>
    <t>Огрунтовка новых или ранее расчищенных металлических поверхностей алкидными грунтовками типа "ХС Штальшуцгрунд", за один раз оконных переплетов и труб</t>
  </si>
  <si>
    <t>Болты строительные анкерные с гайками</t>
  </si>
  <si>
    <t>Установка анкерных болтов в готовые гнезда с заделкой длиной до 1 м</t>
  </si>
  <si>
    <t>Поковки строительные (скобы, закрепы, хомуты) простые, масса 1,8 кг</t>
  </si>
  <si>
    <t>Пробивка (сверление) отверстий под элементы крепления с их установкой диаметром до 50 мм глубиной до 200 мм в кладке из большемерного кирпича</t>
  </si>
  <si>
    <t>Сборка металлических оград, решеток, ворот слесарным способом на заклепках</t>
  </si>
  <si>
    <t>Прокат листовой, толщина до 4 мм, из стали углеродистой обыкновенного качества, полуспокойной</t>
  </si>
  <si>
    <t>Воссоздание вырезных декоративных деталей из листовой стали толщиной 2 мм простых/ 023/18КН-КНИ3.1 лист 28</t>
  </si>
  <si>
    <t>Укрепитель мелкопористых мягких пород минерального происхождения, из эфира кремневой кислоты без гидрофобизующих добавок, типа "КСЕ 100"</t>
  </si>
  <si>
    <t>Обработка поверхности белого камня камнеукрепителем, поверхность гладкая и цилиндрическая</t>
  </si>
  <si>
    <t>Масса материалов</t>
  </si>
  <si>
    <t>Смывка на основе поверхностно-активных веществ, концентрированная, водородный показатель 11,5 pH, для очистки от загрязнений, пыли, масляных и жировых налётов минеральных поверхностей, штукатурки, каменных, бетонных поверхностей и природного камня</t>
  </si>
  <si>
    <t>Промывка водой с моющим и средствами поверхности из камня перед проведением биоцидных работ, поверхность гладкая и цилиндрическая</t>
  </si>
  <si>
    <t>Ручная расчистка от легкоудаляемых поверхностных загрязнений и слабых покрасок (клеевых и эмульсионных) архитектурных деталей с соблюдением осторожности во избежание повреждения камня, вид поверхности - плоская и цилиндрическая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</si>
  <si>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более 5 мм/ 024/18КН-КНИ3.2 (62+17+23+14+4=120 м3)</t>
  </si>
  <si>
    <t>Отбивка штукатурки с кирпичных и бетонных поверхностей стен и потолков отдельными местами</t>
  </si>
  <si>
    <t>Известь гидратная (пушонка)</t>
  </si>
  <si>
    <t>Реставрация швов кирпичной кладки путем заполнения специальным (известковым) раствором гладких поверхностей</t>
  </si>
  <si>
    <t>Реставрация кирпичных перемычек большемерным кирпичом одно и трехцентровых прямых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</si>
  <si>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валик с подсечкой скоция и т.п./ печные трубы том КНИ 3.1 лист 6/ 023/18КН-КНИ3.1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</si>
  <si>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полуовал, треугольник и т.п./ печные трубы том КНИ 3.1 лист 6/ 023/18КН-КНИ3.1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</si>
  <si>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фаски// печные трубы том КНИ 3.1 лист 6/ 023/18КН-КНИ3.1</t>
  </si>
  <si>
    <t>Реставрация кладки прямоугольных кирпичных столбов сечением 1,5х1,5 большемерного кирпича при сложном архитектурном оформлении/ печные трубы том КНИ 3.1 лист 6/ 023/18КН-КНИ3.1</t>
  </si>
  <si>
    <t>Реставрация кирпичной кладки стен большемерным кирпичом при сложном архитектурном оформлении кладки до 0,5 м3 в одном месте/ том КНИ 3.1 п.3</t>
  </si>
  <si>
    <t>Реставрация лицевой поверхности кирпичной кладки (кроме архитектурных деталей) большемерным кирпичом глубиной заделки в 0,5 кирпича/ АР раздел 6, 023/18 КНИ 3.1лист 14 стр.24</t>
  </si>
  <si>
    <t>Реставрация лицевой поверхности кирпичной кладки (кроме архитектурных деталей) большемерным кирпичом глубиной заделки в 1 кирпич/ 023/18 КНИ 3.1, АР раздел 6 023/18 КНИ 3.1лист 14 стр.24</t>
  </si>
  <si>
    <t>Восстановление поверхности кирпичной кладки, биоцидная обработка силиконовым антисептическим составом</t>
  </si>
  <si>
    <t>Расчистка кирпичных поверхностей от масляной окраски трудноудаляемой на сложной профилированной поверхности</t>
  </si>
  <si>
    <t>Расчистка кирпичных поверхностей от масляной окраски трудноудаляемой на гладкой поверхности/ торцевых фасадов и цоколя</t>
  </si>
  <si>
    <t>Разборка первоначальной кирпичной кладки стен, столбов, колонн, сводов, арок, глав и т.д. или поздних пристроек и заделок в памятниках непосредственно сопрягающихся с древней кладкой при большой прочности кладки/ 023/18КН-КНИ3.1 лист 40 п.4</t>
  </si>
  <si>
    <t>ОБОРУДОВАНИЕ:
Ручка дверная наклонная (поручень реабилитационный), размер 310х58 мм, в комплекте. Материал латунь, дуб, в комплекте: прокладки-амортизаторы резиновые, крепежные элементы</t>
  </si>
  <si>
    <t>ОБОРУДОВАНИЕ:
Зеркало в металлической раме, размеры 1600х500 мм. Каркас из хромированной трубы диаметром 25 мм, регулировка по высоте, зеркальное полотно без острых кромок с травмобезопасной пленкой</t>
  </si>
  <si>
    <t>ОБОРУДОВАНИЕ:
Поручень реабилитационный настенный, размеры 700х90 мм, в комплекте. Материал сталь нержавеющая с полировкой, крепление стена две точки, в комплекте: прокладки-амортизаторы резиновые, крепежные элементы</t>
  </si>
  <si>
    <t>ОБОРУДОВАНИЕ:
Поручень реабилитационный настенный, размеры 1500х90 мм, в комплекте. Материал сталь нержавеющая с полировкой, крепление стена две точки, в комплекте: прокладки-амортизаторы резиновые, крепежные элементы</t>
  </si>
  <si>
    <t>ОБОРУДОВАНИЕ:
Поручень реабилитационный откидной для установки около унитаза, размеры 700х700 мм, в комплекте. Материал сталь нержавеющая с полировкой, крепление стена три точки, в комплекте: прокладки-амортизаторы резиновые, крепежные элементы</t>
  </si>
  <si>
    <t>Плитка тактильная поливинилхлоридная, размеры 300х300х4 мм</t>
  </si>
  <si>
    <t>Укладка тактильных плиток (указателей) поливинилхлоридных размером 300х300х4 мм на клее/ 023/18КН-ОДИ л. 1, л.2</t>
  </si>
  <si>
    <r>
      <t>3.11-47-1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</si>
  <si>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Знаки безопасности и эвакуационные указатели из пластика с фотолюминесцентным покрытием, размер 200х200 мм</t>
  </si>
  <si>
    <t>Установка номерных табличек для квартир/ 023/18КН-ОДИ л. 1, л.2</t>
  </si>
  <si>
    <r>
      <t>3.9-65-1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</si>
  <si>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Умывальники специального назначения, хирургические в комплекте со смесителем настенным локтевым, кронштейнами, латунным сифоном и выпуском, размер 650х590х190 мм</t>
  </si>
  <si>
    <t>Установка раковин</t>
  </si>
  <si>
    <r>
      <t>3.17-5-4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</si>
  <si>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Подводки к водоразборной арматуре, с двумя латунными накидными гайками, длина 500 мм</t>
  </si>
  <si>
    <t>Унитазы-компакт керамические нестандартной высоты для людей с ограниченными физическими возможностями, размеры 360х670х480 мм, с горизонтальным выпуском</t>
  </si>
  <si>
    <t>Установка унитазов с бачком непосредстенно присоединенным</t>
  </si>
  <si>
    <r>
      <t>3.17-3-1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</si>
  <si>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Извещатели (кнопки) тревожной сигнализации с фиксацией, тип "ИО-101-2" (КНФ-1)</t>
  </si>
  <si>
    <t>Ключ или кнопка на панели</t>
  </si>
  <si>
    <t>1</t>
  </si>
  <si>
    <t>Разработка специальных технических условий для проектирования</t>
  </si>
  <si>
    <t>В том числе оборудование не облагаемое НДС</t>
  </si>
  <si>
    <t>Разборка трубопроводов на сварке диаметром труб до 100 мм</t>
  </si>
  <si>
    <t>Разборка трубопроводов из водогазопроводных труб диаметром до 50 мм</t>
  </si>
  <si>
    <t>Разборка трубопроводов из водогазопроводных труб диаметром до 40 мм</t>
  </si>
  <si>
    <t>Разборка трубопроводов из водогазопроводных труб диаметром до 25 мм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</si>
  <si>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40 мм</t>
  </si>
  <si>
    <t>Врезки в действующие внутренние сети трубопроводов отопления и водоснабжения диаметром 40 мм</t>
  </si>
  <si>
    <r>
      <t>3.16-27-5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</si>
  <si>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32 мм</t>
  </si>
  <si>
    <t>Врезки в действующие внутренние сети трубопроводов отопления и водоснабжения диаметром 32 мм</t>
  </si>
  <si>
    <r>
      <t>3.16-27-4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</si>
  <si>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Термостат-смеситель, латунный, центральный, без стопора, корпус встраиваемого смесителя (без комплекта верхней монтажной части), для скрытого монтажа, термоэлемент с невыдвижным шпинделем, отводы 1/2"</t>
  </si>
  <si>
    <t>Установка смесителей</t>
  </si>
  <si>
    <r>
      <t>3.17-2-3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</si>
  <si>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Кран шаровой латунный полнопроходной Techno-A (аналог V665), Tmax=120°С, Р=1,6 МПа, диаметр 25 мм</t>
  </si>
  <si>
    <t>Муфты угловые латунные никелированные для присоединения полотенцесушителей, "гайка-гайка", в комплекте с отражателем и прокладками, диаметр условного прохода 25 мм</t>
  </si>
  <si>
    <t>Полотенцесушители из нержавеющей стали, серия МП 50-60 (с двумя полочками), высота 500 мм, длина 600 мм, диаметр условного прохода 25 мм</t>
  </si>
  <si>
    <t>Установка полотенцесушителей из нержавеющей стали П-образных, М-образных, МП-образных</t>
  </si>
  <si>
    <r>
      <t>3.17-2-6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</si>
  <si>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</si>
  <si>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Клей для крепления теплоизоляционных трубок к поверхности трубопровода, марка "K-Flex К 414"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</si>
  <si>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48 мм, толщина 9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</si>
  <si>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42 мм, толщина 9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</si>
  <si>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35 мм, толщина 9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</si>
  <si>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28 мм, толщина 9 мм</t>
  </si>
  <si>
    <t>Лента из вспененного каучука, самоклеящаяся, для проклейки швов универсальной теплоизоляции, диапазон температур применения от -200 до +105°C, коэффициент теплопроводности при температуре 0°C не более 0,036 Вт/(м х °C), ширина 50 мм, толщина 3 мм</t>
  </si>
  <si>
    <t>Изоляция трубопроводов изделиями из вспененного каучука, вспененного полиэтилена, трубками</t>
  </si>
  <si>
    <r>
      <t>3.26-16-1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</si>
  <si>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Гидравлическое испытание трубопроводов систем отопления, водопровода и горячего водоснабжения диаметром до 100 мм</t>
  </si>
  <si>
    <r>
      <t>3.16-29-2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</si>
  <si>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Гидравлическое испытание трубопроводов систем отопления, водопровода и горячего водоснабжения диаметром до 50 мм</t>
  </si>
  <si>
    <r>
      <t>3.16-29-1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</si>
  <si>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65 мм</t>
  </si>
  <si>
    <t>Опорные части трубопроводов стальные огрунтованные</t>
  </si>
  <si>
    <t>Прокладка трубопроводов водоснабжения из стальных водогазопроводных оцинкованных труб диаметром 65 мм</t>
  </si>
  <si>
    <r>
      <t>3.16-7-7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</si>
  <si>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50 мм</t>
  </si>
  <si>
    <t>Кран шаровой латунный полнопроходной Techno-A (аналог V665), Tmax=120°С, Р=1,6 МПа, диаметр 50 мм</t>
  </si>
  <si>
    <t>Прокладка трубопроводов водоснабжения из стальных водогазопроводных оцинкованных труб диаметром 50 мм</t>
  </si>
  <si>
    <r>
      <t>3.16-7-6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</si>
  <si>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40 мм</t>
  </si>
  <si>
    <t>Кран шаровой латунный полнопроходной Techno-A (аналог V665), Tmax=120°С, Р=1,6 МПа, диаметр 40 мм</t>
  </si>
  <si>
    <t>Прокладка трубопроводов водоснабжения из стальных водогазопроводных оцинкованных труб диаметром 40 мм</t>
  </si>
  <si>
    <r>
      <t>3.16-7-5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</si>
  <si>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32 мм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</si>
  <si>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6,3 м3/ч, диаметр условного прохода 32 мм</t>
  </si>
  <si>
    <t>Кран шаровой латунный полнопроходной Techno-A (аналог V665), Tmax=120°С, Р=1,6 МПа, диаметр 32 мм</t>
  </si>
  <si>
    <t>Прокладка трубопроводов водоснабжения из стальных водогазопроводных оцинкованных труб диаметром 32 мм</t>
  </si>
  <si>
    <r>
      <t>3.16-7-4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</si>
  <si>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25 мм</t>
  </si>
  <si>
    <t>Прокладка трубопроводов водоснабжения из стальных водогазопроводных оцинкованных труб диаметром 25 мм</t>
  </si>
  <si>
    <r>
      <t>3.16-7-3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</si>
  <si>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20 мм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</si>
  <si>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2,5 м3/ч, диаметр условного прохода 20 мм</t>
  </si>
  <si>
    <t>Кран шаровой латунный полнопроходной Techno-A (аналог V665), Tmax=120°С, Р=1,6 МПа, диаметр 20 мм</t>
  </si>
  <si>
    <t>Прокладка трубопроводов водоснабжения из стальных водогазопроводных оцинкованных труб диаметром 20 мм</t>
  </si>
  <si>
    <r>
      <t>3.16-7-2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</si>
  <si>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15 мм</t>
  </si>
  <si>
    <t>Кран шаровой латунный полнопроходной, со спускным элементом и заглушкой, Techno-C (аналог V3000В),Tmax=120°С, Р=2,5 МПа, диаметр 15 мм</t>
  </si>
  <si>
    <t>Кран шаровой латунный полнопроходной Techno-A (аналог V665), Tmax=120°С, Р=1,6 МПа, диаметр 15 мм</t>
  </si>
  <si>
    <t>Прокладка трубопроводов водоснабжения из стальных водогазопроводных оцинкованных труб диаметром 15 мм</t>
  </si>
  <si>
    <r>
      <t>3.16-7-1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</si>
  <si>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Шкафы пожарного крана металлические навесные, окрашенные порошковыми красками, остекленные оргстеклом, марка ШПК-Пульс-320НО, двухсекционные, 540х1300х230 мм, с местом для двух огнетушителей, с замком-защелкой</t>
  </si>
  <si>
    <t>Установка шкафов металлических для санитарно-технических систем на стене или в нише, шкаф массой до 20 кг</t>
  </si>
  <si>
    <r>
      <t>3.16-37-2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</si>
  <si>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Рукава пожарные напорные, льняные, диаметр 51 мм</t>
  </si>
  <si>
    <t>Вентили бронзовые (латунные) запорные муфтовые, марка 15б3рк, давление 1,0 (10) МПа (кгс/см2), диаметр 50 мм</t>
  </si>
  <si>
    <t>Установка кранов пожарных диаметром 50 мм</t>
  </si>
  <si>
    <r>
      <t>3.16-20-1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</si>
  <si>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Фланцы стальные плоские приварные с соединительным выступом, из стали ВСт3СП, ГОСТ 12820-80, условное давление 1,6 (16) МПа (кгс/см2), диаметр условного прохода 100 мм</t>
  </si>
  <si>
    <t>Врезки в действующие внутренние сети трубопроводов отопления и водоснабжения диаметром 100 мм</t>
  </si>
  <si>
    <r>
      <t>3.16-27-8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</si>
  <si>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Вентили бронзовые (латунные) запорные муфтовые, марка 15б3рк, давление 1,0 (10) МПа (кгс/см2), диаметр 25 мм</t>
  </si>
  <si>
    <t>Установка кранов поливочных, диаметром 25 мм</t>
  </si>
  <si>
    <r>
      <t>3.16-20-3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</si>
  <si>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114 мм, толщина 9 мм</t>
  </si>
  <si>
    <t>Трубки теплоизоляционные из вспененного синтетического каучука, для систем трубопроводов, диапазон температур применения от -50 до +110°С, теплопроводность при температуре 0°С не более 0,036 Вт/(м х К), внутренний диаметр 28 мм, толщина 9 мм</t>
  </si>
  <si>
    <t>Трубки теплоизоляционные из вспененного синтетического каучука, для систем трубопроводов, диапазон температур применения от -50 до +110°С, теплопроводность при температуре 0°С не более 0,036 Вт/(м х К), внутренний диаметр 22 мм, толщина 9 мм</t>
  </si>
  <si>
    <t>Узлы трубопроводов из стальных водогазопроводных оцинкованных труб с гильзами для водоснабжения, диаметр условного прохода 100 мм</t>
  </si>
  <si>
    <t>Прокладка трубопроводов водоснабжения из стальных водогазопроводных оцинкованных труб диаметром 100 мм</t>
  </si>
  <si>
    <r>
      <t>3.16-7-10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</si>
  <si>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Краны латунные шаровые муфтовые проходные, марка 11б27п, диаметр 50 мм</t>
  </si>
  <si>
    <t>Вентили чугунные запорные муфтовые, марка 15ч8п2, давление 1,6 (16) МПа (кгс/см2), диаметр условного прохода 15 мм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</si>
  <si>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</si>
  <si>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r>
      <t>3.16-15-1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</si>
  <si>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Фильтры для очистки воды магнитно-механические для улавливания стойких механических примесей в неагрессивных жидкостях, муфтовые, марка ФММ-32</t>
  </si>
  <si>
    <t>Установка фильтров диаметром 40 мм</t>
  </si>
  <si>
    <r>
      <t>3.18-19-3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</si>
  <si>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Термометры стеклянные технические ртутные прямые</t>
  </si>
  <si>
    <t>Установка термометров в оправе прямых или угловых</t>
  </si>
  <si>
    <r>
      <t>3.18-20-4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</si>
  <si>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Клапаны чугунные, обратные, фланцевые, тип 402, условное давление 1,6 (16) МПа (кгс/см2), диаметр 100 мм</t>
  </si>
  <si>
    <t>Фланец стальной плоский приварной с соединительным выступом, из стали Ст3сп, номинальное давление PN 2,5 (25) МПа (кгс/см2), номинальный диаметр DN 100 мм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</si>
  <si>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</si>
  <si>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r>
      <t>3.16-15-3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</si>
  <si>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Гильзы защитные из полипропилена PP-R80, для защиты труб в местах прохода через строительные конструкции</t>
  </si>
  <si>
    <t>Опора неподвижная щитовая ДУ 50 мм</t>
  </si>
  <si>
    <t>Опора скользящая ОПП-3 для трубопроводов, диаметр условного прохода (ДУ) 50 мм</t>
  </si>
  <si>
    <t>Обвязки водомеров из стальных водогазопроводных бесшовных и сварных труб с фланцами, болтами, гайками, прокладками и муфтовой арматурой с обводной линией, диаметр водомера, до 40 мм</t>
  </si>
  <si>
    <t>Счетчики холодной воды крыльчатые, с импульсным выходом, диаметр 20 мм</t>
  </si>
  <si>
    <t>Манометры показывающие, для измерения избыточного давления в пылебрызгозащищенном исполнении МП-4У, класс точности 1,5, общего назначения с трехходовым краном, ОБМ1-100, ОБМВ1-100, ОБВ1-100</t>
  </si>
  <si>
    <t>ОБОРУДОВАНИЕ:
Задвижка чугунная, параллельная, фланцевая с выдвижным шпинделем, для воды и пара, тип 30ч906бр, давление 1,0 МПа, диаметр 100 мм, с электроприводом НА-04. Температура рабочей среды (максимальная) +225°С</t>
  </si>
  <si>
    <t>Задвижки чугунные, с обрезиненным клином невыдвижным шпинделем, фланцевые, для холодной воды, марка МЗВ (30ч39р), давление 1,0 (10) МПа (кгс/см2), диаметр 100 мм</t>
  </si>
  <si>
    <t>Установка водомерных узлов, поставляемых на место монтажа собранными в блоки, с обводной линией диаметром ввода до 100 мм диаметром водомера до 80 мм</t>
  </si>
  <si>
    <r>
      <t>3.16-22-2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</si>
  <si>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Размещение строительного мусора (унитазы, умывальники)</t>
  </si>
  <si>
    <t>Демонтаж смесителя с душем</t>
  </si>
  <si>
    <t>Демонтаж санитарно-технических приборов поддонов</t>
  </si>
  <si>
    <t>Демонтаж санитарно-технических приборов умывальников или раковин</t>
  </si>
  <si>
    <t>Демонтаж санитарно-технических приборов унитазов со смывным бачком</t>
  </si>
  <si>
    <t>Разборка трубопроводов из чугунных канализационных труб диаметром до 100 мм</t>
  </si>
  <si>
    <t>Разборка трубопроводов из чугунных канализационных труб диаметром до 50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</si>
  <si>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108 мм, толщина 13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</si>
  <si>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60 мм, толщина 13 мм</t>
  </si>
  <si>
    <t>Муфты противопожарные "Огракс-ПМ-110/60"с вкладышем из огнезащитного терморасширяющегося материала серии "Огракс-Л"</t>
  </si>
  <si>
    <t>Установка противопожарных муфт на канализационных стояках из полипропиленовых труб в междуэтажных перекрытиях, муфт с креплением болтами к перекрытиям</t>
  </si>
  <si>
    <r>
      <t>3.16-33-2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</si>
  <si>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канализации диаметром 100 мм</t>
  </si>
  <si>
    <r>
      <t>3.16-28-2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</si>
  <si>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Смена санитарно-технических приборов, смена сифонов/ 023/18КН-ИОС3 Лист 1 п.10</t>
  </si>
  <si>
    <t>Детали из полиэтилена для труб, ревизии, диаметр 110 мм/ прочистка</t>
  </si>
  <si>
    <t>Детали из полиэтилена для труб, крышки ревизий, диаметр 110 мм</t>
  </si>
  <si>
    <t>Детали из полиэтилена для труб, ревизии, диаметр 110 мм</t>
  </si>
  <si>
    <t>Заготовки трубные поливинилхлоридные, внутренней канализации без средств крепления, диаметр 100 мм</t>
  </si>
  <si>
    <t>Прокладка трубопроводов канализации из ПВХ труб диаметром 100 мм - 150 мм</t>
  </si>
  <si>
    <r>
      <t>3.16-13-2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</si>
  <si>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Ревизии с крышкой для канализации из полиэтилена низкого давления, диаметр 50 мм/ прочистка</t>
  </si>
  <si>
    <t>Ревизии с крышкой для канализации из полиэтилена низкого давления, диаметр 50 мм</t>
  </si>
  <si>
    <t>Заготовки трубные поливинилхлоридные, внутренней канализации без средств крепления, диаметр 50 мм</t>
  </si>
  <si>
    <t>Прокладка трубопроводов канализации из ПВХ труб диаметром до 50 мм</t>
  </si>
  <si>
    <r>
      <t>3.16-13-1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</si>
  <si>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Ревизии чугунные, ГОСТ 694224-80, диаметр условного прохода 100 мм/ прочистка</t>
  </si>
  <si>
    <t>Трубы чугунные напорные раструбные, класс А, диаметр условного прохода 100 мм, толщина стенки 8,3 мм</t>
  </si>
  <si>
    <t>Прокладка по стенам зданий и в каналах труб чугунных напорных раструбных диаметром 100 мм</t>
  </si>
  <si>
    <r>
      <t>3.16-2-3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</si>
  <si>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Трапы чугунные с вертикальным отводом условным проходом 50 мм</t>
  </si>
  <si>
    <t>Установка трапов диаметром 50 мм</t>
  </si>
  <si>
    <r>
      <t>3.17-1-11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</si>
  <si>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Поддоны душевые чугунные эмалированные, размер 800х800х365 мм, глубокие, в комплекте с сифоном СПРЧПМ (СПРППМ) и выпуском ВСЛВН (ВСПВН)</t>
  </si>
  <si>
    <t>Кабины душевые с каркасом из алюминиевого профиля и стенками из ударопрочного поликарбоната двухстенные с угловым входом без поддона, размер 800х800х1850 мм</t>
  </si>
  <si>
    <t>Установка душевых кабин с чугунными поддонами</t>
  </si>
  <si>
    <r>
      <t>3.17-1-16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</si>
  <si>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Смесители для хирургических умывальников, локтевые</t>
  </si>
  <si>
    <t>Мойки из нержавеющей стали с двумя чашами, размеры 830х430 мм</t>
  </si>
  <si>
    <t>Установка моек на два отделения</t>
  </si>
  <si>
    <r>
      <t>3.17-5-2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</si>
  <si>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Мойки чугунные эмалированные на одно отделение, размер 500х600 мм, с сифоном</t>
  </si>
  <si>
    <t>Установка моек на одно отделение</t>
  </si>
  <si>
    <r>
      <t>3.17-5-1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</si>
  <si>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Смесители для душа комбинированные, с гибким шлангом флажковые с керамическим затвором и кронштейном, Vidima Ideal+Arma</t>
  </si>
  <si>
    <t>Сифоны бутылочные из цветных металлов, латунные</t>
  </si>
  <si>
    <t>Поддоны душевые чугунные эмалированные, размер 800х800х167 мм, мелкие, в комплекте с сифоном СПРЧПМ (СПРППМ) и выпуском ВСЛВН (ВСПВН),</t>
  </si>
  <si>
    <t>Установка поддонов душевых чугунных и стальных мелких</t>
  </si>
  <si>
    <r>
      <t>3.17-1-10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</si>
  <si>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Смесители для ванн и умывальников "Елочка" с керамическим затвором,Vidima Ideal+Arma</t>
  </si>
  <si>
    <t>Мойки стальные эмалированные на одно отделение, размер 500х500 мм, в комплекте со смесителем СМ-М-ЦАД, с сифоном СБП2М, комплектом кронштейнов КР МБ</t>
  </si>
  <si>
    <t>Выпуски пластмассовые к санитарно-техническим приборам, к умывальникам</t>
  </si>
  <si>
    <t>Умывальники керамические прямоугольные ""Классик"</t>
  </si>
  <si>
    <t>Кронштейны чугунные для умывальников и моек скрытый большой КСБ, длина 320 мм</t>
  </si>
  <si>
    <t>Установка умывальников одиночных с подводкой холодной и горячей воды</t>
  </si>
  <si>
    <r>
      <t>3.17-1-6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</si>
  <si>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Подводки гибкие армированные для воды, антивибрационные в комплекте с прокладками, диаметр 15 мм, длина 500 мм</t>
  </si>
  <si>
    <t>Монтаж гибких подводок к водогазоразборной арматуре</t>
  </si>
  <si>
    <r>
      <t>3.16-14-1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</si>
  <si>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Унитазы керамические тарельчатые, комплект с отдельной полочкой в комплекте с запорной арматурой и бачком, размер 700х580х360 мм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</si>
  <si>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50 мм</t>
  </si>
  <si>
    <t>Врезки в действующие внутренние сети трубопроводов отопления и водоснабжения диаметром 50 мм</t>
  </si>
  <si>
    <r>
      <t>3.16-27-6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</si>
  <si>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Клапаны чугунные, обратные, фланцевые, тип 402, условное давление 1,6 (16) МПа (кгс/см2), диаметр 50 мм</t>
  </si>
  <si>
    <t>Фланец стальной плоский приварной с соединительным выступом, из стали Ст3сп, номинальное давление PN 2,5 (25) МПа (кгс/см2), номинальный диаметр DN 50 мм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</si>
  <si>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</si>
  <si>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r>
      <t>3.16-15-2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</si>
  <si>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Насос дренажный погружной одноступенчатый с поплавковым выключателем, подача до 14 м3/ч, напор до 9 м, напряжение 220 В, номинальная мощность электродвигателя 0,3 кВт, частота вращения 2900 об/мин, для воды температурой до 50°С, плотностью до 1000 кг/м3, с максимальным диаметром пропускаемых твердых частиц до 10 мм/  Wilo Drain TMW 32/11</t>
  </si>
  <si>
    <t>Установка насосов погружных центробежных фекальных с электродвигателем производительностью 10 м3/час</t>
  </si>
  <si>
    <r>
      <t>3.17-10-1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</si>
  <si>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89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</si>
  <si>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76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</si>
  <si>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60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</si>
  <si>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35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</si>
  <si>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28 мм, толщина 9 мм</t>
  </si>
  <si>
    <t>Рулоны теплоизоляционные из вспененного синтетического каучука с алюминиевым покрытием, для систем вентиляции и кондиционирования, диапазон температур применения от -50 до +110°С, теплопроводность при температуре 0°С не более 0,036 Вт/(м х К ), толщина 9 мм</t>
  </si>
  <si>
    <t>Лента из вспененного синтетического каучука, самоклеящаяся, для продольных и поперечных швов теплоизоляции, ширина 50 мм, толщина 3 мм</t>
  </si>
  <si>
    <t>Олифа для окраски комбинированная "Оксоль"</t>
  </si>
  <si>
    <t>Масляная окраска белилами с добавлением колера металлических решеток, переплетов, труб, диаметром менее 50 мм и т.п. за два раза</t>
  </si>
  <si>
    <t>Узлы трубопроводов из стальных водогазопроводных оцинкованных труб с гильзами для водоснабжения, диаметр условного прохода 80 мм</t>
  </si>
  <si>
    <t>Кран шаровой латунный полнопроходной Techno-A (аналог V665), Tmax=120°С, Р=1,6 МПа, диаметр 80 мм</t>
  </si>
  <si>
    <t>Прокладка трубопроводов водоснабжения из стальных водогазопроводных оцинкованных труб диаметром 80 мм</t>
  </si>
  <si>
    <t>Кран шаровой латунный полнопроходной Techno-A (аналог V665), Tmax=120°С, Р=1,6 МПа, диаметр 65 мм</t>
  </si>
  <si>
    <t>Узлы трубопроводов из стальных водогазопроводных неоцинкованных труб с гильзами для систем отопления, диаметр условного прохода 50 мм</t>
  </si>
  <si>
    <t>Прокладка трубопроводов отопления из стальных водогазопроводных неоцинкованных труб диаметром 50 мм</t>
  </si>
  <si>
    <t>Узлы трубопроводов из стальных водогазопроводных неоцинкованных труб с гильзами для систем отопления, диаметр условного прохода 32 мм</t>
  </si>
  <si>
    <t>Прокладка трубопроводов отопления из стальных водогазопроводных неоцинкованных труб диаметром 32 мм</t>
  </si>
  <si>
    <t>Узлы трубопроводов из стальных водогазопроводных неоцинкованных труб с гильзами для систем отопления, диаметр условного прохода 25 мм</t>
  </si>
  <si>
    <t>Прокладка трубопроводов отопления из стальных водогазопроводных неоцинкованных труб диаметром 25 мм</t>
  </si>
  <si>
    <t>Завеса воздушно-тепловая (регулируемая)</t>
  </si>
  <si>
    <t>Кондиционер местный неавтономный с централизованным теполохолодоснабжением (вентиляторные теплообменники, эжекционные доводчики и т.п.) общей подачей по воздуху до 3 тыс.м3/ч при количестве однотипных кондиционеров в одном помещении до 5</t>
  </si>
  <si>
    <t>Установка завес воздушно-тепловых</t>
  </si>
  <si>
    <t>Люк ревизионный стальной, с распашной дверцей с магнитом, окрашен порошковой краской, цвет белый матовый, размеры 300х500 мм</t>
  </si>
  <si>
    <t>Люк ревизионный стальной, с распашной дверцей с магнитом, окрашен порошковой краской, цвет белый матовый, размеры 200х200 мм</t>
  </si>
  <si>
    <t>Сверло с алмазным покрытием, диаметр 8 мм</t>
  </si>
  <si>
    <t>Трубы напорные PN10 (номинальное давление 10 атм) из полипропилена PPRC, наружный диаметр 32 мм</t>
  </si>
  <si>
    <t>Хомуты из оцинкованной стали с резиновыми прокладками для жесткого и скользящего крепления полипропиленовых труб, наружный диаметр 32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</si>
  <si>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</si>
  <si>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Трубы напорные PN10 (номинальное давление 10 атм) из полипропилена PPRC, наружный диаметр 25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</si>
  <si>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</si>
  <si>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Трубы напорные PN10 (номинальное давление 10 атм) из полипропилена PPRC, наружный диаметр 20 мм</t>
  </si>
  <si>
    <t>Хомуты из оцинкованной стали с резиновыми прокладками для жесткого и скользящего крепления полипропиленовых труб, наружный диаметр 20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</si>
  <si>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</si>
  <si>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42 мм, толщина 13 мм</t>
  </si>
  <si>
    <t>Трубы медные для отопления и водоснабжения, наружный диаметр (толщина стенки), мм, 42 (2,0)</t>
  </si>
  <si>
    <t>Трубопроводы из медных труб на условное давление до 2,5 МПа наружный диаметр труб 55 мм</t>
  </si>
  <si>
    <t>Трубы медные для отопления и водоснабжения, наружный диаметр (толщина стенки), мм, 35 (1,2)</t>
  </si>
  <si>
    <t>Трубопроводы из медных труб на условное давление до 2,5 МПа наружный диаметр труб 35 мм</t>
  </si>
  <si>
    <t>Трубы медные для систем кондиционирования, наружный диаметр (толщина стенки), мм, 28,6 (1,27)</t>
  </si>
  <si>
    <t>Трубы медные для систем кондиционирования, наружный диаметр (толщина стенки), мм, 22,2 (1,14)</t>
  </si>
  <si>
    <t>Трубы медные для систем кондиционирования, наружный диаметр (толщина стенки), мм, 19,1 (0,89)</t>
  </si>
  <si>
    <t>Трубопроводы из медных труб на условное давление до 2,5 МПа наружный диаметр труб 28 мм</t>
  </si>
  <si>
    <t>Трубы медные для систем кондиционирования, наружный диаметр (толщина стенки), мм, 15,9 (0,89)</t>
  </si>
  <si>
    <t>Трубы медные для систем кондиционирования, наружный диаметр (толщина стенки), мм, 12,7 (0,81)</t>
  </si>
  <si>
    <t>Трубы медные для систем кондиционирования, наружный диаметр (толщина стенки), мм, 9,52 (0,81)</t>
  </si>
  <si>
    <t>Трубы медные для систем кондиционирования, наружный диаметр (толщина стенки), мм, 6,35 (0,76)</t>
  </si>
  <si>
    <t>Трубопроводы из медных труб на условное давление до 2,5 МПа наружный диаметр труб 18 мм</t>
  </si>
  <si>
    <t>ОБОРУДОВАНИЕ:
Насос дренажный (помпа) для кондиционеров производительность 500 л/ч, высота всасывания 2 м, высота отведения конденсата 5,4 м. Мощность 90 Вт, питание 230 В, 50 Гц, уровень шума 47 дБ, IP20, габаритные размеры 195x130x170 мм</t>
  </si>
  <si>
    <t>Установка узлов насосов ручных</t>
  </si>
  <si>
    <t>Приборы, устанавливаемые на фланцевых соединениях (управляющий и исполнительный блок ротации)</t>
  </si>
  <si>
    <t>Средства крепления - кронштейн и подставка под оборудование из сортовой стали</t>
  </si>
  <si>
    <t>Установка наружного блока сплит-системы весом до 30 кг</t>
  </si>
  <si>
    <t>Установка внутреннего блока сплит-системы весом до 10 кг</t>
  </si>
  <si>
    <t>Приборы, устанавливаемые на металлоконструкциях или щитах, масса приборов до 5 кг</t>
  </si>
  <si>
    <t>Рефнеты-разветвители медные для трубных систем кондиционирования, диаметр 28,6 мм</t>
  </si>
  <si>
    <t>Установка внутреннего блока сплит-системы весом до 15 кг</t>
  </si>
  <si>
    <t>Установка автономных кондиционеров (вес 547 кг)</t>
  </si>
  <si>
    <t>Регулировочно-запорные устройства, клапан огнезадерживающий</t>
  </si>
  <si>
    <t>Сеть систем вентиляции и кондиционирования воздуха при количестве секции, до 5</t>
  </si>
  <si>
    <t>Вентилятор осевой с входными элементами сети, установленный в воздуховоде, шахте, проеме, или крышного типа, № 4-8</t>
  </si>
  <si>
    <t>Клей "Армафлекс"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</si>
  <si>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10 мм, теплопроводность при температуре 25°С не более 0,038 Вт/(м х К), для строительных конструкций, воздуховодов систем вентиляции и дымоудаления</t>
  </si>
  <si>
    <t>Мембрана полипропиленовая, ветро-влагозащитная (А), паропроницаемая с огнезащитными добавками, для устройства систем навесных вентилируемых фасадов</t>
  </si>
  <si>
    <t>Маты минераловатные теплоизоляционные с односторонним кашированием алюминиевой фольгой, толщина 50 мм</t>
  </si>
  <si>
    <t>Изоляция плоских и криволинейных поверхностей изделиями из вспененного каучука, вспененного полиэтилена, листами</t>
  </si>
  <si>
    <t>Установка клапанов огнезадерживающих периметром до 4500 мм</t>
  </si>
  <si>
    <t>Установка клапанов огнезадерживающих периметром до 3200 мм</t>
  </si>
  <si>
    <t>Установка клапанов огнезадерживающих периметром до 1600 мм</t>
  </si>
  <si>
    <t>Установка заслонок воздушных и клапанов воздушных КВР с ручным приводом диаметром до 250 мм</t>
  </si>
  <si>
    <t>Установка воздухораспределителей, предназначенных для подачи воздуха в рабочую зону массой до 20 кг</t>
  </si>
  <si>
    <t>Решетки вентиляционные, жалюзийные, регулируемые, алюминиевые, марка АДР, размер 300х150 мм</t>
  </si>
  <si>
    <t>Решетки вентиляционные, жалюзийные, регулируемые, алюминиевые, марка АДР, размер 300х100 мм</t>
  </si>
  <si>
    <t>Решетки жалюзийные, стальные, регулируемые, марка РР 100х200</t>
  </si>
  <si>
    <t>Установка решеток жалюзийных площадью в свету до 0,25 м2</t>
  </si>
  <si>
    <t>Решетки вентиляционные, потолочные, алюминиевые, тип 4АПР, размеры 600х600 мм</t>
  </si>
  <si>
    <t>Решетки вентиляционные, потолочные, алюминиевые, марка 4АПН, размер 450х450 мм (400х400)</t>
  </si>
  <si>
    <t>Диффузоры вентиляционные приточные/вытяжные круглые стальные, диаметр воздуховода 200 мм</t>
  </si>
  <si>
    <t>Установка воздухораспределителей, предназначенных для подачи воздуха в верхнюю зону массой до 10 кг</t>
  </si>
  <si>
    <t>Клапаны воздушные регулирующие, марка УВК с ручным приводом, размер 600х500 мм</t>
  </si>
  <si>
    <t>Установка клапанов обратных периметром до 2400 мм</t>
  </si>
  <si>
    <t>Клапаны воздушные регулирующие, марка УВК с ручным приводом, размер 400х500 мм (500х300)</t>
  </si>
  <si>
    <t>Клапаны воздушные регулирующие, марка УВК с ручным приводом, размер 400х400 мм (400х300)</t>
  </si>
  <si>
    <t>Установка клапанов обратных периметром до 1000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</si>
  <si>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315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</si>
  <si>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250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</si>
  <si>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200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</si>
  <si>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160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</si>
  <si>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125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</si>
  <si>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100 мм</t>
  </si>
  <si>
    <t>Установка клапанов обратных диаметром до 355 мм</t>
  </si>
  <si>
    <t>Средства крепления - подвеска перфорированная из оцинкованной стали для подвешивания воздуховодов</t>
  </si>
  <si>
    <t>Детали ненормализованные воздуховодов, из черной стали (включая сварные) и оцинкованной стали</t>
  </si>
  <si>
    <t>Воздуховоды прямоугольного сечения из оцинкованной стали, толщина стенки до 1,2 мм, периметр до 8000 мм</t>
  </si>
  <si>
    <t>Прокладка воздуховодов из черной, оцинкованной стали и алюминия толщиной 0,9 мм периметром до 7200 мм</t>
  </si>
  <si>
    <t>Воздуховоды прямоугольного сечения из оцинкованной стали, толщина стенки до 1,2 мм, периметр до 4000 мм</t>
  </si>
  <si>
    <t>Прокладка воздуховодов из черной, оцинкованной стали и алюминия толщиной 0,9 мм периметром 3700 мм, от 4100 до 4500 мм</t>
  </si>
  <si>
    <t>Прокладка воздуховодов из черной, оцинкованной стали и алюминия толщиной 0,7 мм периметром до 3200 мм</t>
  </si>
  <si>
    <t>Прокладка воздуховодов из черной, оцинкованной стали и алюминия толщиной 0,7 мм периметром до 2400 мм</t>
  </si>
  <si>
    <t>Прокладка воздуховодов из черной, оцинкованной стали и алюминия толщиной 0,7 мм периметром от 1100 до 1600 мм</t>
  </si>
  <si>
    <t>Воздуховоды круглого сечения из оцинкованной стали, толщина стенки до 1,2 мм, диаметр 250-450 мм</t>
  </si>
  <si>
    <t>Прокладка воздуховодов из черной, оцинкованной стали и алюминия толщиной 0,6 мм диаметром до 450 мм</t>
  </si>
  <si>
    <t>Прокладка воздуховодов из черной, оцинкованной стали и алюминия толщиной 0,6 мм диаметром до 355 мм</t>
  </si>
  <si>
    <t>Прокладка воздуховодов из черной, оцинкованной стали и алюминия толщиной 0,6 мм диаметром до 250 мм</t>
  </si>
  <si>
    <t>Воздуховоды круглого сечения из оцинкованной стали, толщина стенки до 1,2 мм, диаметр до 200 мм</t>
  </si>
  <si>
    <t>Прокладка воздуховодов из черной, оцинкованной стали и алюминия толщиной 0,5 мм диаметром до 200 мм</t>
  </si>
  <si>
    <t>Установка камер приточных типовых без секции орошения и установок приточных производительностью до 10 тыс.м3/час</t>
  </si>
  <si>
    <t>Установка кронштейнов под вентиляционное оборудование</t>
  </si>
  <si>
    <t>Установка вентиляторов осевых массой до 0,05 т</t>
  </si>
  <si>
    <t>Установка глушителей шума вентиляционных установок трубчатых круглого сечения типа ГТК 1-2 диаметром обечайки 200 мм</t>
  </si>
  <si>
    <t>Установка вставок гибких к радиальным вентиляторам</t>
  </si>
  <si>
    <t>Грязевики для улавливания взвешенных частиц грязи в системах водяного отопления, диаметр 80 мм</t>
  </si>
  <si>
    <t>Установка грязевиков наружным диаметром патрубков 89 мм</t>
  </si>
  <si>
    <t>Фланец стальной плоский приварной с соединительным выступом, из стали Ст3сп, номинальное давление PN 1,0 (10) МПа (кгс/см2), номинальный диаметр DN 80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</si>
  <si>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42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</si>
  <si>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22 мм, толщина 9 мм</t>
  </si>
  <si>
    <t>Краски масляные жидкотертые цветные (готовые к употреблению) для наружных и внутренних работ, марка МА-15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</si>
  <si>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16,0 м3/ч, диаметр условного прохода 50 мм</t>
  </si>
  <si>
    <t>Узлы трубопроводов из стальных водогазопроводных неоцинкованных труб с гильзами для систем отопления, диаметр условного прохода 40 мм</t>
  </si>
  <si>
    <t>Прокладка трубопроводов отопления из стальных водогазопроводных неоцинкованных труб диаметром 40 мм</t>
  </si>
  <si>
    <t>Узлы трубопроводов из стальных водогазопроводных неоцинкованных труб с гильзами для систем отопления, диаметр условного прохода 20 мм</t>
  </si>
  <si>
    <t>Прокладка трубопроводов отопления из стальных водогазопроводных неоцинкованных труб диаметром 20 мм</t>
  </si>
  <si>
    <t>Узлы трубопроводов из стальных водогазопроводных неоцинкованных труб с гильзами для систем отопления, диаметр условного прохода 15 мм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</si>
  <si>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1,6 м3/ч, диаметр условного прохода 15 мм</t>
  </si>
  <si>
    <t>Прокладка трубопроводов отопления из стальных водогазопроводных неоцинкованных труб диаметром 15 мм</t>
  </si>
  <si>
    <t>Воздухоотводчик латунный автоматический тип Wind (аналог Matic), Tmax=120°С, Р=1,0 МПа</t>
  </si>
  <si>
    <t>Установка воздухоотводчиков</t>
  </si>
  <si>
    <t>Радиаторы стальные панельные тип 22 (боковая подводка), высота 500 мм, длина 1300 мм, теплоотдача 2,844 кВт</t>
  </si>
  <si>
    <t>Радиаторы стальные панельные (нижняя подводка) со встроенным терморегулирующим клапаном, тип 20, высота 500 мм, длина 1400 мм, теплоотдача 1830 Вт</t>
  </si>
  <si>
    <t>Радиаторы стальные панельные (нижняя подводка) со встроенным терморегулирующим клапаном, тип 20, высота 500 мм, длина 1200 мм, теплоотдача 1568 Вт</t>
  </si>
  <si>
    <t>Радиаторы стальные панельные (нижняя подводка) со встроенным терморегулирующим клапаном, тип 20, высота 500 мм, длина 1100 мм, теплоотдача 1438 Вт</t>
  </si>
  <si>
    <t>Радиаторы стальные панельные (нижняя подводка) со встроенным терморегулирующим клапаном, тип 20, высота 500 мм, длина 1000 мм, теплоотдача 1307 Вт</t>
  </si>
  <si>
    <t>Радиаторы стальные панельные (нижняя подводка) со встроенным терморегулирующим клапаном, тип 20, высота 500 мм, длина 800 мм, теплоотдача 1046 Вт</t>
  </si>
  <si>
    <t>Установка радиаторов стальных</t>
  </si>
  <si>
    <t>Перевозка строительного мусора на расстояние 25 км автосамосвалами грузоподъемностью до 20 т</t>
  </si>
  <si>
    <t>Разборка трубопроводов центрального отопления на сварке диаметром труб до 100 мм</t>
  </si>
  <si>
    <t>Разборка трубопроводов центрального отопления на сварке диаметром труб до 50 мм</t>
  </si>
  <si>
    <t>Демонтаж радиатора массой до 80 кг</t>
  </si>
  <si>
    <t>Проверка всего технологического комплекса в режимах работы и контроля, сдача в эксплуатацию</t>
  </si>
  <si>
    <t>Кабели магистральные (витая пара) неэкранированные одножильные, категория 5е Enhanced, производство фирмы "AESP", тип UTP, число элементов и диаметр жилы 4х2х0,51 мм (AWG 24)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</si>
  <si>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</t>
  </si>
  <si>
    <t>Держатели пластиковые с защелкой для крепления труб, рукавов и гибких вводов диаметром 16 мм</t>
  </si>
  <si>
    <t>Коробка ответвительная пластиковая, 6 вводов для труб и кабеля, крышка с уплотнителем и фиксатором, степень защиты IP55, размер без учета кабельных вводов 70х70х50 мм</t>
  </si>
  <si>
    <t>Трубы электротехнические гофрированные, поливинилхлоридные, негорючие, с зондом, наружный диаметр 16 мм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</si>
  <si>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</si>
  <si>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t>Камеры видеонаблюдения, внутренняя</t>
  </si>
  <si>
    <t>Камеры видеонаблюдения, наружная</t>
  </si>
  <si>
    <t>Устройство связи с согласующим устройством (вызывная панель)</t>
  </si>
  <si>
    <t>Блок питания сети (БПС) в диспетчерской</t>
  </si>
  <si>
    <t>Аппаратура настольная массой до 20 кг</t>
  </si>
  <si>
    <t>Стойка, полустойка, каркас стойки или шкаф, плата дополнительная, устанавливаемая на готовом месте стойки//сервер</t>
  </si>
  <si>
    <t>Стойка, полустойка, каркас стойки или шкаф, плата дополнительная, устанавливаемая на готовом месте стойки//маршрутизатор</t>
  </si>
  <si>
    <t>Стойка, полустойка, каркас стойки или шкаф, плата дополнительная, устанавливаемая на готовом месте стойки//Карта удаленного управления</t>
  </si>
  <si>
    <t>Стойка, полустойка, каркас стойки или шкаф, плата дополнительная, устанавливаемая на готовом месте стойки</t>
  </si>
  <si>
    <t>Отдельно устанавливаемые преобразователь или блок питания</t>
  </si>
  <si>
    <t>Коммутатор служебной связи</t>
  </si>
  <si>
    <t>Стойка, полустойка, каркас стойки или шкаф, масса до 100 кг</t>
  </si>
  <si>
    <t>№ и период сборника коэффициентов (индексов) пересчета: ТСН-2001 МГЭ строительство №157 октябрь 2019 года и Коэффициенты пересчета к ТСН-2001.13-2 сентябрь 2019 года</t>
  </si>
  <si>
    <r>
      <t>3.16-40-3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</si>
  <si>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3.16-40-2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</si>
  <si>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Кабели витая пара экранированные (U/FTP) в оболочке с пониженным дымо- и газовыделением из композиции, не содержащей галогенов, категория 6, одножильные, для внутренней прокладки, тип STP4-C6-солид-индор-LSZH, число пар и диаметр жилы 4х2х0,57 мм</t>
  </si>
  <si>
    <t>Провода и кабели в коробах, провод, сечением до 6 мм2</t>
  </si>
  <si>
    <t>Кабель для систем пожарной сигнализации с медными жилами, марка КПСнг(А)-FRLS, напряжение 300 В, число пар и сечение жил 1х2х1,0 мм2</t>
  </si>
  <si>
    <t>Кабель для систем пожарной сигнализации с медными жилами, марка КПСнг(А)-FRHF, напряжение 300 В, число пар и сечение жил 2х2х0,75 мм2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</si>
  <si>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2,5 мм2</t>
  </si>
  <si>
    <t>Кабель-каналы, размер 105х50 мм, короба с направляющими</t>
  </si>
  <si>
    <t>Прокладка пластикового кабель-канала по бетонному основанию</t>
  </si>
  <si>
    <t>Кабель-каналы, размер 20х12,5 мм, кабель-каналы</t>
  </si>
  <si>
    <t>Держатели пластиковые с защелкой для крепления труб, рукавов и гибких вводов диаметром 20 мм</t>
  </si>
  <si>
    <t>Трубы поливинилхлоридные для электропроводок, гладкие, усиленного типа из отходов ПВХ, наружный диаметр 20 мм, толщина стенки 1,5 мм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</si>
  <si>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</si>
  <si>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Извещатели ПС автоматические, тепловой электроконтактный, магнито-контактный в нормальном исполнении</t>
  </si>
  <si>
    <t>Детали на пультах и панелях - переключатель</t>
  </si>
  <si>
    <t>Извещатели охранные магнитоконтактные, малогабаритные, тип ИО-102-4</t>
  </si>
  <si>
    <t>Охранно-пожарный извещатель (ОПД) в коллекторе</t>
  </si>
  <si>
    <t>Блок информационно-управляющий (БИУ) в диспетчерской/МРШ-02(16)</t>
  </si>
  <si>
    <t>Блок контроля датчиков (контроллер)</t>
  </si>
  <si>
    <t>Кабели для систем охранной и пожарной сигнализации, витые пары в общем экране с дренажным проводником, в оболочке из ПВХ пластиката пониженной пожароопасности, с низким дымо- и газовыделением, марка КПСВЭВнг-LS, число пар и сечение 2х2х0,75 мм2</t>
  </si>
  <si>
    <t>F-разъемы, тип F56- ALM 4.9/8.4, для кабеля RG 6</t>
  </si>
  <si>
    <t>Соединения разъемные медные - наружная резьба с прокладкой для пайки медных труб, размер 18ммх3/4"</t>
  </si>
  <si>
    <t>Кабели для радиовещания и телевидения радиочастотные коаксиальные со сплошной полиэтиленовой изоляцией, марка РК 50-7-12</t>
  </si>
  <si>
    <t>Кабели для радиовещания и телевидения радиочастотные коаксиальные со сплошной полиэтиленовой изоляцией, марка РК 75-4-113</t>
  </si>
  <si>
    <t>Коробки радиотрансляционные универсальные, для сети проводного вещания, тип УК-2П</t>
  </si>
  <si>
    <t>Коробки радиотрансляционные, универсальные, тип РОН, для подключения радиотрансляционной сети</t>
  </si>
  <si>
    <t>Розетки радиотрансляционные, тип РПВ-1, открытой установки</t>
  </si>
  <si>
    <t>Аппаратура настенного типа, розетка микрофонная</t>
  </si>
  <si>
    <t>Разные устройства, монтаж коробки телевизионной (ответвители, разветвители магистральные, домовые, абонентские), УСС, БФТК</t>
  </si>
  <si>
    <t>Антенна приемная уличная пассивная, дециметрового диапазона, диапазон частот от 470 до 602 МГц, принимаемые телеканалы с 21 по 37, коэффициент усиления от 14,5 до 17 дБ, коэффициент защитного отношения от 28 до 30 дБ, ширина диаграммы направленности в горизонтальной/вертикальной плоскости от 23° до 33°/от 26° до 37°, ветровая нагрузка в горизонтальной/вертикальной плоскости 136 Н/217 Н, размер 2720 мм</t>
  </si>
  <si>
    <t>Антенные устройства, монтаж антенны дополнительной для приема ТВ на ранее установленной опоре, с действующими ТВ антеннами</t>
  </si>
  <si>
    <t>Антенна эфирная УКВ/FM, коэффициент усиления антенны 6,5/5,5 дБ, число элементов: 5, 3 канала</t>
  </si>
  <si>
    <t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t>
  </si>
  <si>
    <t>Сжимы, тип У859М для проводников магистральных сечением от 50 до 70 мм2 и ответвительных от 4 до 35 мм2</t>
  </si>
  <si>
    <t>Наконечники кабельные медные луженые под пайку, тип 35-8(10)</t>
  </si>
  <si>
    <t>Канаты (тросы) стальные, диаметр 21,5 мм</t>
  </si>
  <si>
    <t>Антенны (мачты) телевизионные, тип Вертикаль 6 (МТ 6/1), высота 6 м (без защелок-натяжителей и проволоки для оттяжек)</t>
  </si>
  <si>
    <t>Разные устройства, монтаж антенного тв усилителя на мачте ( без измерений) без повала мачты</t>
  </si>
  <si>
    <t>Блок передачи данных (БПД) в коллекторе</t>
  </si>
  <si>
    <t>Шкаф или статив (стойка) массой до 100 кг/Устройство сопряжения с РСО г. Москвы "УС-1"</t>
  </si>
  <si>
    <t>Шкаф или панель коммутации связи и сигнализации на стене или в нише, до 20 пар</t>
  </si>
  <si>
    <t>Аппаратура настольного типа, громкоговоритель настольный</t>
  </si>
  <si>
    <t>Стойка, полустойка, каркас стойки или шкаф, масса до 100 кг/Устройство подачи программ вещания</t>
  </si>
  <si>
    <t>ОБОРУДОВАНИЕ:
Блок контрольно-пусковой С2000-КПБ с 6 исполнительными реле. Коммутируемое напряжение (от источника питания блока) от 10,2 В до 28,4 В постоянного тока, максимальный коммутируемый ток одного канала 2 А, максимальный коммутируемый ток блока 3 А, максимальный ток контроля исправности цепей 1,5 мА, количество радиальных неадресных технологических шлейфов сигнализации (ШС) – 2 шт., сопротивление проводов ШС без учёта выносного элемента, не более 100 Ом, рабочий диапазон температур от -30 до +55 °C, степень защиты корпуса IР20, габаритные размеры 156х107х35 мм</t>
  </si>
  <si>
    <t>ОБОРУДОВАНИЕ:
Блок релейный исполнительный сигнально-пусковой С2000-СП2. Напряжение в линии связи 8…12В, ток потребления от линии связи не более 1 мА, 2 выхода реле, коммутируемая мощность 30 ВА, коммутируемый ток 2 А, габаритные размеры 156?107?39 мм</t>
  </si>
  <si>
    <t>ОБОРУДОВАНИЕ:
Блок релейный исполнительный сигнально-пусковой С2000-СП4. Количество выходов 2, максимальное коммутируемое напряжение 220 В, максимальный коммутируемый ток 1 А, максимальная коммутируемая мощность 220 ВА, контролируемых сигнальных шлейфов 3, степень защиты IP20, диапазон рабочих температур -30…+55град.С, габаритные размеры 156х107х39 мм</t>
  </si>
  <si>
    <t>Щиты и пульты массой до 50 кг/навесной шкаф СE</t>
  </si>
  <si>
    <t>Кабель для систем пожарной сигнализации с медными жилами, марка КПСнг(А)-FRLS, напряжение 300 В, число пар и сечение жил 2х2х1,0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</si>
  <si>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6 мм2</t>
  </si>
  <si>
    <t>Короб электротехнический из ПВХ, для прокладки кабелей, с крышкой и направляющими для разделителей, сечение 40х40 мм</t>
  </si>
  <si>
    <t>Прокладка пластикового кабель-канала по кирпичному основанию</t>
  </si>
  <si>
    <t>Короба электротехнические для прокладки проводов, размер 20х12,5 мм/16х12мм</t>
  </si>
  <si>
    <t>Трубы электротехнические гофрированные, поливинилхлоридные, негорючие, с зондом, наружный диаметр 20 мм</t>
  </si>
  <si>
    <t>Устройство коммутационное нормально разомкнутое, на замыкание, количество каналов коммутации 2, напряжение управления 10-14 В, напряжение коммутируемое до 250 В, ток коммутируемый до 5 А, для систем охранной, пожарной сигнализации и контроля доступа</t>
  </si>
  <si>
    <t>Блок информационно-управляющий (БИУ)/Устройство коммутационное</t>
  </si>
  <si>
    <t>Блок релейный/блок сигнально-пусковой С2000-СП1</t>
  </si>
  <si>
    <t>Блок релейный/блок сигнально-пусковой С2000-СП2</t>
  </si>
  <si>
    <t>Блок релейный/блок сигнально-пусковой С2000-СП4</t>
  </si>
  <si>
    <t>Извещатели пожарные ручные электроконтактные адресные для линии связи от контроллера С2000-КДЛ, тип "ИПР 513-3А"</t>
  </si>
  <si>
    <t>Аппараты приемные, приборы ПС приемно-контрольные, пусковые, прибор ПС на 1 луч</t>
  </si>
  <si>
    <t>Блоки разветвительно-изолирующие для участка двухпроводной линии с коротким замыканием, тип "БРИЗ"</t>
  </si>
  <si>
    <t>Блок релейный/БРИЗ</t>
  </si>
  <si>
    <t>Извещатели пожарные дымовые оптико-электронные адресно-аналоговые в комплекте с базой (розеткой), тип "ДИП-34А" (ИП 212-34А)</t>
  </si>
  <si>
    <t>Извещатели ПС автоматические, дымовой, фотоэлектрический, радиоизотопный, световой в нормальном исполнении</t>
  </si>
  <si>
    <t>Аппараты приемные, приборы приемно-контрольные объектовые на 2 луча</t>
  </si>
  <si>
    <t>Блок информационно-управляющий (БИУ)</t>
  </si>
  <si>
    <t>Приборы и устройства сигнализарующие объектовые, устройства ультразвуковые, блок питания и контроля</t>
  </si>
  <si>
    <t>Преобразователь электрический многозонный</t>
  </si>
  <si>
    <t>Аппаратура настольная, аппарат настольный массой до 0,015 т</t>
  </si>
  <si>
    <t>№ и период сборника коэффициентов (индексов) пересчета: Коэффициенты пересчета к ТСН-2001.13-2 сентябрь 2019 года</t>
  </si>
  <si>
    <t>Измерение сопротивления растеканию тока контура с диагональю до 1000 м</t>
  </si>
  <si>
    <t>Проверка наличия цепи между заземлителями и заземленными элементами</t>
  </si>
  <si>
    <t>Замер полного сопротивления цепи "фаза-нуль"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</si>
  <si>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</si>
  <si>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Провода монтажные высоковольтные телевизионные, с многопроволочной медной жилой, с двухслойной изоляцией из фторопласта и поливинилхлоридного пластиката, напряжение до 40000 В постоянного тока, сечение жилы 0,35 мм2, марка ПВМТ-40</t>
  </si>
  <si>
    <t>Элементы барьерные электризуемые (БЭ) для охранно-защитной дератизационной системы</t>
  </si>
  <si>
    <t>Провода при открытой проводке для систем ОПС, провод двух- и трехжильный с разделительным основанием по стенам и потолкам, прокладываемый по основаниям бетонным и металлическим</t>
  </si>
  <si>
    <t>Канаты (тросы) стальные арматурные, 1х7, диаметр каната 12 мм, диаметр проволоки 4 мм</t>
  </si>
  <si>
    <t>Раскатка несущих тросов и контактных проводов, раскатка несущего троса "по верху"</t>
  </si>
  <si>
    <t>Проводник заземляющий открыто по строительным основаниям из круглой стали, диаметр 8 мм</t>
  </si>
  <si>
    <t>Заготовки для электропроводки из водогазопроводных труб, диаметр условного прохода 50 мм</t>
  </si>
  <si>
    <t>Трубы стальные по установленным конструкциям, трубы по стенам с креплением скобами, диаметр до 50 мм</t>
  </si>
  <si>
    <t>Заготовки для электропроводки из водогазопроводных труб, диаметр условного прохода 25 мм</t>
  </si>
  <si>
    <t>Трубы стальные по установленным конструкциям, трубы по стенам с креплением скобами, диаметр до 25 мм</t>
  </si>
  <si>
    <t>Выключатели автоматические дифференциального тока, двухполюсные, тип DS202 АС-С, на ток 6-25 А/30 мА</t>
  </si>
  <si>
    <t>Выключатели автоматические, тип S201, однополюсные, на ток 10-25 А</t>
  </si>
  <si>
    <t>Выключатели автоматические трехполюсные, на ток 200,250 А, тип ВА 57-35</t>
  </si>
  <si>
    <t>Выключатели автоматические, тип S203, трехполюсные, на ток 50 А, 63 А</t>
  </si>
  <si>
    <t>Выключатели автоматические, тип S203, трехполюсные, на ток 20-40 А</t>
  </si>
  <si>
    <t>Выключатели автоматические, тип S203, трехполюсные, на ток 10 А, 16 А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</si>
  <si>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250 А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</si>
  <si>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100 А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</si>
  <si>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25 А</t>
  </si>
  <si>
    <t>Щиты распределительные навесные металлические с шинами, DIN-рейками, защитными панелями и замком, степень защиты IP31, тип ЩРН-24, размеры 310х395х130 мм</t>
  </si>
  <si>
    <t>Щиты распределительные навесные металлические с шинами, DIN-рейками, защитными панелями и замком, степень защиты IP31, тип ЩРН-48, размеры 310х645х130 мм</t>
  </si>
  <si>
    <t>Пульты и шкафы управления, шкаф (пульт) управления навесной, высота, ширина, глубина до 600х600х350 мм</t>
  </si>
  <si>
    <t>Провод установочный с медной жилой, марка ПуГВнг(А)-LS, напряжение 450/750 В, число жил и сечение 1х25 мм2</t>
  </si>
  <si>
    <t>Провод установочный с медной жилой, марка ПуГВнг(А)-LS, напряжение 450/750 В, число жил и сечение 1х4 мм2</t>
  </si>
  <si>
    <t>Провод установочный с медной жилой, марка ПуГВнг(А)-LS, напряжение 450/750 В, число жил и сечение 1х2,5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</si>
  <si>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5х16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</si>
  <si>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5х10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</si>
  <si>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5х6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</si>
  <si>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5х4 мм2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</si>
  <si>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5х2,5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</si>
  <si>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5х2,5 мм2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</si>
  <si>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3х2,5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</si>
  <si>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3х2,5 мм2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</si>
  <si>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3х1,5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</si>
  <si>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3х1,5 мм2</t>
  </si>
  <si>
    <t>Проводник заземляющий из медного изолированного провода сечением 25 мм2 открыто по строительным основаниям</t>
  </si>
  <si>
    <t>Провода и кабели по стальным конструкциям и панелям, провод, сечением до 400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</si>
  <si>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120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</si>
  <si>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70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</si>
  <si>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35 мм2</t>
  </si>
  <si>
    <t>Провода и кабели в лотках, провод, сечением до 6 мм2</t>
  </si>
  <si>
    <t>Лотки стальные перфорированные оцинкованные кабельные простые, тип PNK-200, размеры 2500х200х50 мм</t>
  </si>
  <si>
    <t>Лотки металлические штампованные по установленным конструкциям, ширина лотков до 200 мм</t>
  </si>
  <si>
    <t>Кабель-каналы размер 100х60 мм, короба с направляющими</t>
  </si>
  <si>
    <t>Коробки для установки выключателей, переключателей и штепсельных розеток при скрытой электропроводке, тип КУВ-1М УХЛЗ</t>
  </si>
  <si>
    <t>Розетки штепсельные, серия "Этюд", напряжение 250 В, сила тока 16 А, скрытой установки, степень защиты IP44, одноместные, с заземляющими контактами, защитными шторками и крышкой, тип РС16-044</t>
  </si>
  <si>
    <t>Розетка штепсельная утопленного типа при скрытой проводке</t>
  </si>
  <si>
    <t>Коробки распределительные пластиковые, для открытой проводки, 6 выводов, с сальниками, степень защиты IP55, размеры 100х100х55 мм</t>
  </si>
  <si>
    <t>Розетки штепсельные, серия "Этюд", напряжение 250 В, сила тока 16 А, скрытой установки, с заземляющими контактами и защитными шторками, двухместные, тип РС16-008</t>
  </si>
  <si>
    <t>Розетки штепсельные скрытой установки одноместные двухполюсные, нормируемое напряжение 250 В, номинальный ток 16 А, серия "Селена", типа РС16-426, одноместная, с боковым заземляющим контактом, брызгозащищенной и защитной шторкой</t>
  </si>
  <si>
    <t>Переключатели на два направления одноклавишные, нормируемое напряжение 250 В, номинальный ток 10 А, типа С610-396, скрытой установки, серия "Селена"</t>
  </si>
  <si>
    <t>Переключатель утопленного типа при скрытой проводке</t>
  </si>
  <si>
    <t>Выключатели, серия "Этюд", напряжение 250 В, сила тока 10 А, открытой установки, одноклавишные, тип ВА10-001</t>
  </si>
  <si>
    <t>Выключатель одноклавишный неутопленного типа при открытой проводке</t>
  </si>
  <si>
    <t>Выключатели, серия "Этюд", напряжение 250 В, сила тока 10 А, скрытой установки, двухклавишные, тип ВС10-002</t>
  </si>
  <si>
    <t>Выключатель двухклавишный утопленного типа при скрытой проводке</t>
  </si>
  <si>
    <t>Выключатели, серия "Этюд", напряжение 250 В, сила тока 10 А, скрытой установки, одноклавишные, тип ВС10-001</t>
  </si>
  <si>
    <t>Выключатель одноклавишный утопленного типа при скрытой проводке</t>
  </si>
  <si>
    <t>Указатель местонахождения пожарного гидранта настенный светодиодный с блоком питания независимого исполнения в распаечной коробке, мощность 5 Вт, рассеиватель из оргстекла толщиной 8 мм, трафарет из пленки оракал, степень защиты IP65, габаритные размеры 205х150 мм</t>
  </si>
  <si>
    <t>Указатели световые светодиодные, степень защиты IP20, тип ДБО 02-1-006, с аккумулятором</t>
  </si>
  <si>
    <t>Светильники для ламп накаливания, световые настенные указатели</t>
  </si>
  <si>
    <t>Лампы люминесцентные ртутные низкого давления общего применения, тип ЛДЦ, ЛД, ЛХБ, ЛХТ, ЛБ, тип цоколя G13, мощность 36 Вт</t>
  </si>
  <si>
    <t>Лампы люминесцентные компактные энергосберегающие со встроенным ПРА, напряжение 220 В, цоколь E14, E27, мощность 15 Вт, спирального типа</t>
  </si>
  <si>
    <t>Светильник в подвесных потолках</t>
  </si>
  <si>
    <t>Светильники с люминесцентными компактными лампами, потолочные или встраиваемые, степень защиты IP54, артикул OWP 2х55, с зеркальной решеткой и стеклом</t>
  </si>
  <si>
    <t>Светильники с люминесцентными лампами, светильник отдельно устанавливаемый на штырях с количеством ламп в светильнике 2</t>
  </si>
  <si>
    <t>Светильники с люминесцентными лампами, светильник отдельно устанавливаемый на штырях с количеством ламп в светильнике 1</t>
  </si>
  <si>
    <t>Пульты и шкафы управления, пульт управления напольный, высота до 1200 мм, глубина и ширина по фронту до 700х600 мм</t>
  </si>
  <si>
    <t>ОБОРУДОВАНИЕ:
Устройства вводно-распределительные типа ВРУ-8504 МУ, панели распределительные, тип 3Р-103. Габаритные размеры 2000(1800)х450х450 мм, степень защиты IP31. Установленные аппараты: выключатели автоматические 3 полюса до 63 А – 20 шт.</t>
  </si>
  <si>
    <t>ОБОРУДОВАНИЕ:
Устройства вводно-распределительные типа ВРУ-8504 МУ, панели вводные, тип 3ВП-5-25. Габаритные размеры 2000(1800)х630х450 мм, степень защиты IP30. Установленные аппараты: амперметр 250/5 А – 3 шт., вольтметр 450 В – 1 шт., переключатель – 1 шт., предохранитель 250 А - 3 шт., переключатель-разъединитель 250 А – 1 шт., выключатель автоматический 1 полюс 6А – 1 шт., патрон с лампой накаливания – 1 шт., трансформатор тока 250/5 А – 3 шт., конденсатор 1000 В 0,47 мкФ – 3 шт., счетчик 3-фазный – 1 шт.</t>
  </si>
  <si>
    <t>Щиты и стеллажи с блоками резисторов (ящиками сопротивления) высотой свыше 1700 мм, щит собираемый из отдельных панелей и блоков управления однорядный или двухрядный без блоков резисторов, глубиной до 800 мм шкафного исполнения</t>
  </si>
  <si>
    <t>Кабели для систем пожарной безопасности с медными жилами, с изоляцией из кремнийорганической резины, с общим экраном из алюминиевой фольги, в оболочке из ПВХ пластиката пониженной пожарной опасности, марка КСРЭВнг-FRLS, число жил и диаметр 4х0,5 мм</t>
  </si>
  <si>
    <t>Кабели высокочастотные парной скрутки с медными однопроволочными жилами, с ПЭ изоляцией, в оболочке из ПВХ пластиката с общим экраном из фольгированной алюминием полимерной ленты под оболочкой, марка КВПЭФ(ParLan F/UTP) cat 5e 2х2х0,52 мм</t>
  </si>
  <si>
    <t>Сигнализация вызывная, пульт или табло с количеством сигналов до 10</t>
  </si>
  <si>
    <t>ОБОРУДОВАНИЕ:
Батарея аккумуляторная, емкость 7 А/ч. Напряжение 12 В</t>
  </si>
  <si>
    <t>Консоли кабельные стальные, тип К-250</t>
  </si>
  <si>
    <t>Клемма заземления, U-образная оцинкованная резьбовая скоба и две латунные губки, в комплекте с гайками М4, ширина 25 мм, площадь сечения круглого заземляющего провода от 7,0 до 78,5 мм2 (диаметр от 3 до 10 мм), ширина плоского проводника до 40 мм, для заземления проволочного металлического лотка кабельного канала</t>
  </si>
  <si>
    <t>Коробки установочные, серия "Tyco", из полистирола, для скрытой проводки, диаметр 65 мм, высота 40 мм, без саморезов, артикул 10180</t>
  </si>
  <si>
    <t>Кабель-каналы, размер 105х50 мм, рамки-суппорт "Мозаик" на 2 модуля</t>
  </si>
  <si>
    <t>Розетка локальной сети, разъем RJ-45, скрытой установки, раздельная, 1-местная, степень защиты IP20, механизм с металлической крепежной рамой, без декоративной крышки</t>
  </si>
  <si>
    <t>Розетка штепсельная неутопленного типа при открытой проводке</t>
  </si>
  <si>
    <t>Комплексная наладка системы контроля и управления доступом (СКУД)</t>
  </si>
  <si>
    <t>Лотки кабельные оцинкованные, перфорированные, простые, без крышек, тип PNK-50</t>
  </si>
  <si>
    <t>Профиль перфорированный монтажный длиной 2 м</t>
  </si>
  <si>
    <t>Кабель-каналы, размер 20х10 мм, кабель-каналы/16*12</t>
  </si>
  <si>
    <t>Кабель для систем пожарной сигнализации с медными жилами, марка КПСЭнг(А)-FRHF, напряжение 300 В, число пар и сечение жил 2х2х1,0 мм2</t>
  </si>
  <si>
    <t>Аппаратура цветного телевидения, устройство видеоконтрольное</t>
  </si>
  <si>
    <t>Доводчик дверной типа «ДОРМА» TS/68, масса двери до 90 кг</t>
  </si>
  <si>
    <t>Комплекты крепежные №7 для электромагнитных замков марки "Цифрал"</t>
  </si>
  <si>
    <t>Изделия домофона "Визит", "Элтис", замок электромагнитный, марка ML-400</t>
  </si>
  <si>
    <t>Электромагниты (электрическая часть), электромагнит длинно- или короткоходовой, масса до 15 кг</t>
  </si>
  <si>
    <t>Блок считывания кода (БСК) и считыватель в диспетчерской</t>
  </si>
  <si>
    <t>ОБОРУДОВАНИЕ:
Резервированный источник питания (РИП-12-1/7М2-Р) РИП-12 исп.20</t>
  </si>
  <si>
    <t>ОБОРУДОВАНИЕ:
Контроллер доступа С2000-2. Разнообразные режимы работы, режим запрета повторного прохода (Antipassback), встроенный звуковой сигнализатор, управление и передача сообщений по интерфейсу RS-485 в ИСО «Орион»</t>
  </si>
  <si>
    <t>Кабель связи симметричный для цифровых систем передач с медными жилами, марка F/UTP Cat 5e ZH нг(А)-HF, напряжение 145 В, число пар и диаметр жил 4x2x0,52 мм</t>
  </si>
  <si>
    <t>Кабели для радиовещания и телевидения, микрофонные с жилами из медных проволок, марка КММ, число жил и сечение 2х0,35 мм2</t>
  </si>
  <si>
    <t>Кабель для систем пожарной сигнализации с медными жилами, марка КПСЭнг(А)-FRLS, напряжение 300 В, число пар и сечение жил 1х2х1,5 мм2</t>
  </si>
  <si>
    <t>Короба электротехнические для прокладки проводов, размер 20х12,5 мм</t>
  </si>
  <si>
    <t>ОБОРУДОВАНИЕ:
Источник питания резервированный РИП-24, напряжение 24 В. Ток 3 А</t>
  </si>
  <si>
    <t>Блок бесперебойного питания (ББП) в диспетчерской</t>
  </si>
  <si>
    <t>Аппараты приемные, приборы приемно-контрольные, сигнальные, концентратор, блок линейный</t>
  </si>
  <si>
    <t>Громкоговоритель или звуковая колонка в помещении</t>
  </si>
  <si>
    <t>Транспарант световой (табло)</t>
  </si>
  <si>
    <t>Оповещатели световые, тип Маяк-1</t>
  </si>
  <si>
    <t>Аппаратура настольная, аппарат настольный массой до 0,015 т/микрофонная консоль</t>
  </si>
  <si>
    <t>Блок бесперебойного питания (ББП) в диспетчерской/ источник бесперебойного питания</t>
  </si>
  <si>
    <t>Блоки с тремя выключателями и одной штепсельной розеткой утопленного типа при скрытой проводке</t>
  </si>
  <si>
    <t>Усилитель сигнала линии активный (УСЛ-А) в диспетчерской / усилитель мощности</t>
  </si>
  <si>
    <t>Блок информационно-управляющий (БИУ) в диспетчерской  /блок контроля</t>
  </si>
  <si>
    <t>Аппаратура настольная, аппарат настольный массой до 0,1 т/звуковой процессор</t>
  </si>
  <si>
    <t>Аппаратура настольная, аппарат настольный массой до 0,1 т/селектор связи</t>
  </si>
  <si>
    <t>Стойка, полустойка, каркас стойки или шкаф, плата дополнительная, устанавливаемая на готовом месте стойки / вентиляторный модуль</t>
  </si>
  <si>
    <t>Кабели силовые с медными жилами, напряжение 1000 В, марка ВВГнг(А)-LS, число жил и сечение 2х1,5 мм2</t>
  </si>
  <si>
    <t>Часы электрические вторичные, тип ВЧС1-М2ПВ-2ЧР-300-323К; ВЧ 03, диаметр циферблата 285 мм</t>
  </si>
  <si>
    <t>Электрочасы вторичные для помещений, электрочасы односторонние на стене</t>
  </si>
  <si>
    <t>Антенные устройства для приема ТВ сигнала со спутника, монтаж антенны для приема сигнала с одного спутника, диаметр антенны до 1,5 м</t>
  </si>
  <si>
    <t>Разные устройства, монтаж базового блока головной станции настенного типа</t>
  </si>
  <si>
    <t>Комплексная пусконаладка системы, добавлять к позиции 5.2-35-1 на каждое адресное устройство (С2000-ПТ - 2 шт., С2000-АСПТ - 5 шт., С2000-КПБ - 5 шт., УДП 513-3М - 5 шт., ДИП-31 - 18 шт., Маяк-24-3М2 - 6 шт., ТРВ-Гарант-14,5-Г-В - 20 шт.)    ,</t>
  </si>
  <si>
    <t>Комплексная пусконаладка системы</t>
  </si>
  <si>
    <r>
      <t>ОБОРУДОВАНИЕ:
Модуль пожаротушения тонкораспыленной водой ТРВ-Гарант-14,5-Г-В</t>
    </r>
    <r>
      <rPr>
        <i/>
        <sz val="10"/>
        <color rgb="FF821E82"/>
        <rFont val="Arial"/>
        <family val="2"/>
        <charset val="204"/>
      </rPr>
      <t xml:space="preserve">
Базисная стоимость: 3 839,75 = [19 450 / 1,2 /  4,4] +  1,2% Трансп +  3% Заг.скл</t>
    </r>
  </si>
  <si>
    <r>
      <t>Оповещатель звуковой Маяк-24-3М2</t>
    </r>
    <r>
      <rPr>
        <i/>
        <sz val="10"/>
        <rFont val="Arial"/>
        <family val="2"/>
        <charset val="204"/>
      </rPr>
      <t xml:space="preserve">
Базисная стоимость: 25,56 = [163 / 1,2 /  5,42] +  2% Трансп</t>
    </r>
  </si>
  <si>
    <t>Вода (объём 16,5л, заправка на этапе монтажа)</t>
  </si>
  <si>
    <t>Кронштейны стальные для крепления модулей пожаротушения Ураган</t>
  </si>
  <si>
    <t>Монтаж модуля установки пожаротушения тонкораспыленной водой объемом 13 л к монолитной железобетонной плите перекрытия при высоте помещения до 4 м</t>
  </si>
  <si>
    <t>ОБОРУДОВАНИЕ:
Монтажный бокс для настенной установки модулей типа M200-SMB. Материал пластик, габаритные размеры 132х137х40 мм</t>
  </si>
  <si>
    <t>*1,02</t>
  </si>
  <si>
    <t>Кабель для систем пожарной сигнализации с медными жилами, марка КПСЭнг(А)-FRHF, напряжение 300 В, число пар и сечение жил 1х2х0,75 мм2</t>
  </si>
  <si>
    <t>Кабель для систем пожарной сигнализации с медными жилами, марка КПСЭнг(А)-FRHF, напряжение 300 В, число пар и сечение жил 2х2х0,75 мм2</t>
  </si>
  <si>
    <t>Коробки для соединения и разветвления электрических цепей, тип КЗНА-08 УЗ, стальные, количество зажимов 8, степень защиты IP31, размеры 227х195х84 мм</t>
  </si>
  <si>
    <t>Провода силовые с медными жилами в поливинилхлоридной изоляции, марка ПВ3, номинальное напряжение до 450 В, число жил и сечение 1х25 мм2</t>
  </si>
  <si>
    <r>
      <t>ОБОРУДОВАНИЕ:
Устройство коммутационное УК-ВК исп.14</t>
    </r>
    <r>
      <rPr>
        <i/>
        <sz val="10"/>
        <color rgb="FF821E82"/>
        <rFont val="Arial"/>
        <family val="2"/>
        <charset val="204"/>
      </rPr>
      <t xml:space="preserve">
Базисная стоимость: 130,30 = [660 / 1,2 /  4,4] +  1,2% Трансп +  3% Заг.скл</t>
    </r>
  </si>
  <si>
    <t>Аппараты приемные, устройства промежуточные на 1 луч</t>
  </si>
  <si>
    <r>
      <t>Извещатель пожарный дымовой оптико-электронный ДИП-31</t>
    </r>
    <r>
      <rPr>
        <i/>
        <sz val="10"/>
        <rFont val="Arial"/>
        <family val="2"/>
        <charset val="204"/>
      </rPr>
      <t xml:space="preserve">
Базисная стоимость: 40,65 = [259,2 / 1,2 /  5,42] +  2% Трансп</t>
    </r>
  </si>
  <si>
    <r>
      <t>ОБОРУДОВАНИЕ:
Устройство дистанционного пуска УДП 513-3М</t>
    </r>
    <r>
      <rPr>
        <i/>
        <sz val="10"/>
        <color rgb="FF821E82"/>
        <rFont val="Arial"/>
        <family val="2"/>
        <charset val="204"/>
      </rPr>
      <t xml:space="preserve">
Базисная стоимость: 81,92 = [414,96 / 1,2 /  4,4] +  1,2% Трансп +  3% Заг.скл</t>
    </r>
  </si>
  <si>
    <t>Пост управления кнопочный общего назначения, устанавливаемый на конструкции на стене или колонне с количеством элементов поста до 3</t>
  </si>
  <si>
    <t>Аппараты приемные,приборы ПС приемно-контрольные, пусковые, концентратор, блок линейный</t>
  </si>
  <si>
    <t>ОБОРУДОВАНИЕ:
Аккумулятор герметичный свинцово-кислотный 12 В, 4,5 А·ч. Габаритные размеры 90х70х101 мм</t>
  </si>
  <si>
    <t>ОБОРУДОВАНИЕ:
Прибор приемно-контрольный пожарный на 3 шлейфа С2000-АСПТ (без стоимости батареи). Резервное питание под аккумуляторную батарею 24 В/4,5 А*ч, в комплекте: резисторы, диоды, вставка плавкая, ключи к замкам механическому и электроконтактному, шурупы, втулки, габаритные размеры 310х254х85 мм</t>
  </si>
  <si>
    <t>Аппараты приемные, приборы приемно-контрольные объектовые на 1 луч</t>
  </si>
  <si>
    <t>ОБОРУДОВАНИЕ:
Блок индикации и управления пожаротушением типа С2000-ПТ. 50 двухцветных индикаторов и 8 системных индикаторов, размеры 170х340х25,5 мм</t>
  </si>
  <si>
    <t>За каждый последующий параметр регулирования (стабилизации) добавлять к позиции 5.2-22-1</t>
  </si>
  <si>
    <r>
      <t>5.2-22-2</t>
    </r>
    <r>
      <rPr>
        <i/>
        <sz val="10"/>
        <rFont val="Arial"/>
        <family val="2"/>
        <charset val="204"/>
      </rPr>
      <t xml:space="preserve">
Поправка: ТСН-2001.5. р2. п.2.5</t>
    </r>
  </si>
  <si>
    <t>Комплексная наладка систем, реализующих функции автоматического регулирования (стабилизации) параметров технологического объекта с двумя параметрами регулирования (стабилизации)</t>
  </si>
  <si>
    <r>
      <t>5.2-22-1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</si>
  <si>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ОБОРУДОВАНИЕ:
КИПиА к МО5 (L=700 м3/ч, Pc=170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</si>
  <si>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t>Механизм исполнительный массой до 20 кг</t>
  </si>
  <si>
    <r>
      <t>4.11-16-1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</si>
  <si>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4.11-2-3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</si>
  <si>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Щиты и пульты массой до 50 кг</t>
  </si>
  <si>
    <r>
      <t>4.11-17-1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</si>
  <si>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ОБОРУДОВАНИЕ:
КИПиА к МО4 (L=350 м3/ч, Pc=170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</si>
  <si>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МО3 (L=350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</si>
  <si>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МО2 (L=350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</si>
  <si>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МО1 (L=350 м3/ч, Pc=170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</si>
  <si>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В5 (L=160 м3/ч, Pc=100 Па)/Цена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</si>
  <si>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В4.4 (L=100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</si>
  <si>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В4.3 (L=140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</si>
  <si>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В4.2 (L=390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</si>
  <si>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 В4.1 (L=290 м3/ч, Pc=150 Па)/ Цена 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</si>
  <si>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В3.6 (L=75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</si>
  <si>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В3.5 (L=235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</si>
  <si>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В3.4 (L=225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</si>
  <si>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В3.3 (L=250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</si>
  <si>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В3.2 (L=125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</si>
  <si>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В3.1 (L=200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</si>
  <si>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 (L=1320 м3/ч, Pc=250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15 861,55 = [80 345,53 / 1,2 /  4,4] +  3% Трансп +  1,2% Заг.скл</t>
    </r>
  </si>
  <si>
    <r>
      <t>ОБОРУДОВАНИЕ:
КИПиА к В2 (L=3130 м3/ч, Pc=300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26 827,63 = [135 893,46 / 1,2 /  4,4] +  3% Трансп +  1,2% Заг.скл</t>
    </r>
  </si>
  <si>
    <r>
      <t>ОБОРУДОВАНИЕ:
КИПиА к В1.6 (L=205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</si>
  <si>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В1.5 (L=830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</si>
  <si>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В1.4 (L=275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</si>
  <si>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В1.3 (L=305 м3/ч, Pc=140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</si>
  <si>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В1.2 (L=440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</si>
  <si>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4.11-3-1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</si>
  <si>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ОБОРУДОВАНИЕ:
КИПиА к В1.1 (L=180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</si>
  <si>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 (L=7110 м3/ч, Pc=400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17 432,34 = [88 302,27 / 1,2 /  4,4] +  3% Трансп +  1,2% Заг.скл</t>
    </r>
  </si>
  <si>
    <r>
      <t>ОБОРУДОВАНИЕ:
КИПиА к В0.3 (L=350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</si>
  <si>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В0.2 (L=80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</si>
  <si>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В0.1 (L=230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</si>
  <si>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П5 (L=1500 м3/ч, Pc=300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36 209,26 = [183 415,44 / 1,2 /  4,4] +  3% Трансп +  1,2% Заг.скл</t>
    </r>
  </si>
  <si>
    <r>
      <t>ОБОРУДОВАНИЕ:
КИПиА к П4 (L=710 м3/ч, Pc=200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35 683,20 = [180 750,73 / 1,2 /  4,4] +  3% Трансп +  1,2% Заг.скл</t>
    </r>
  </si>
  <si>
    <r>
      <t>ОБОРУДОВАНИЕ:
КИПиА к П3 (L=1260 м3/ч, Pc=300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34 631,11 = [175 421,39 / 1,2 /  4,4] +  3% Трансп +  1,2% Заг.скл</t>
    </r>
  </si>
  <si>
    <r>
      <t>ОБОРУДОВАНИЕ:
КИПиА к П2резерв (L=4170 м3/ч, Pc=600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36 631,16 = [185 552,5 / 1,2 /  4,4] +  3% Трансп +  1,2% Заг.скл</t>
    </r>
  </si>
  <si>
    <r>
      <t>ОБОРУДОВАНИЕ:
КИПиА к П2 (L=4170 м3/ч, Pc=600 Па)/ Ценна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40 839,58 = [206 869,99 / 1,2 /  4,4] +  3% Трансп +  1,2% Заг.скл</t>
    </r>
  </si>
  <si>
    <r>
      <t>ОБОРУДОВАНИЕ:
КИПиА к П1 (L=10345 м3/ч, Pc=550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49 325,86 = [249 856,64 / 1,2 /  4,4] +  3% Трансп +  1,2% Заг.скл</t>
    </r>
  </si>
  <si>
    <r>
      <t>ОБОРУДОВАНИЕ:
КИПиА к П0 (L=580 м3/ч, Pc=250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37 296,09 = [188 920,68 / 1,2 /  4,4] +  3% Трансп +  1,2% Заг.скл</t>
    </r>
  </si>
  <si>
    <r>
      <t>ОБОРУДОВАНИЕ:
Система диспетчерского управления boss стандартной версии (BMHST00XS0)/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76 561,71 = [387 817,86 / 1,2 /  4,4] +  3% Трансп +  1,2% Заг.скл</t>
    </r>
  </si>
  <si>
    <r>
      <t>ОБОРУДОВАНИЕ:
Компьютерная станция (монитор, клавиатура, мышь, сетевой фильтр) Верхний уровень/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5 554,06 = [28 133,68 / 1,2 /  4,4] +  3% Трансп +  1,2% Заг.скл</t>
    </r>
  </si>
  <si>
    <r>
      <t>4.10-75-6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</si>
  <si>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4.8-288-2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</si>
  <si>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Кабели контрольные с медными жилами с поливинилхлоридной изоляцией, марка КВВГЭ, число жил и сечение 10х1,5 мм2</t>
  </si>
  <si>
    <r>
      <t>Низкотоксичный кабель ParLan U/UTP Cat5e PVCLS нг(А)-LSLTx 4х2х0,52</t>
    </r>
    <r>
      <rPr>
        <i/>
        <sz val="10"/>
        <rFont val="Arial"/>
        <family val="2"/>
        <charset val="204"/>
      </rPr>
      <t xml:space="preserve">
Базисная стоимость: 7,33 = [46,75 / 1,2 /  5,42] +  2% Трансп</t>
    </r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</si>
  <si>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</t>
  </si>
  <si>
    <r>
      <t>4.8-175-3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</si>
  <si>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Кабель для систем пожарной сигнализации с медными жилами, марка КПСЭнг(А)-FRLS, напряжение 300 В, число пар и сечение жил 2х2х1,5 мм2</t>
  </si>
  <si>
    <r>
      <t>Кабель КПСВВНГ(А)-LSLTX 1Х2Х1,0</t>
    </r>
    <r>
      <rPr>
        <i/>
        <sz val="10"/>
        <rFont val="Arial"/>
        <family val="2"/>
        <charset val="204"/>
      </rPr>
      <t xml:space="preserve">
Базисная стоимость: 3,75 = [23,96 / 1,2 /  5,42] +  2% Трансп</t>
    </r>
  </si>
  <si>
    <r>
      <t>4.8-175-2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</si>
  <si>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Smeta.RU  (495) 974-1589</t>
  </si>
  <si>
    <t xml:space="preserve">______________________ </t>
  </si>
  <si>
    <t>Архитектурные решения. Приспособления.</t>
  </si>
  <si>
    <t>Основание: чертежи № 023/18КН-АР1 Том 3.1</t>
  </si>
  <si>
    <t>Раздел: Демонтажные работы. АР.ВР лист 3</t>
  </si>
  <si>
    <t>6.55-3-1</t>
  </si>
  <si>
    <t>1 м3 кладки</t>
  </si>
  <si>
    <t>Объем: 634,38=2537,52*0,25</t>
  </si>
  <si>
    <t>1,1</t>
  </si>
  <si>
    <t>9999990001</t>
  </si>
  <si>
    <t>т</t>
  </si>
  <si>
    <t>2</t>
  </si>
  <si>
    <t>6.56-12-1</t>
  </si>
  <si>
    <t>100 шт.</t>
  </si>
  <si>
    <t>Объем: 0,65=(48+2+2+1+1+11)/100</t>
  </si>
  <si>
    <t>2,1</t>
  </si>
  <si>
    <t>6.56-13-1</t>
  </si>
  <si>
    <t>100 м2</t>
  </si>
  <si>
    <t>Объем: 1,2156=(0,9*2,1*48+1,2*2,1*2+1*2,1*2+1,3*2,1*1+1,35*2*1+0,7*2,1*11)/100</t>
  </si>
  <si>
    <t>3,1</t>
  </si>
  <si>
    <t>Итого по разделу: Демонтажные работы. АР.ВР лист 3</t>
  </si>
  <si>
    <t>Раздел: Отделочные работы. АР.ВР л.7</t>
  </si>
  <si>
    <t>Подраздел: Потолок</t>
  </si>
  <si>
    <t>4</t>
  </si>
  <si>
    <t>Объем: 16,7541=1675,41/100</t>
  </si>
  <si>
    <t>)*1,15</t>
  </si>
  <si>
    <t>)*1,25</t>
  </si>
  <si>
    <t>4,1</t>
  </si>
  <si>
    <t>1.1-1-3721</t>
  </si>
  <si>
    <t>м</t>
  </si>
  <si>
    <t>4,2</t>
  </si>
  <si>
    <t>1.7-4-39</t>
  </si>
  <si>
    <t>4,3</t>
  </si>
  <si>
    <t>1.1-1-567</t>
  </si>
  <si>
    <t>м2</t>
  </si>
  <si>
    <t>5,1</t>
  </si>
  <si>
    <t>1.1-1-1483</t>
  </si>
  <si>
    <t>6</t>
  </si>
  <si>
    <t>100 м2 окрашиваемой поверхности</t>
  </si>
  <si>
    <t>6,1</t>
  </si>
  <si>
    <t>6,2</t>
  </si>
  <si>
    <t>1.1-1-2180</t>
  </si>
  <si>
    <t>7</t>
  </si>
  <si>
    <t>100 м2 поверхности</t>
  </si>
  <si>
    <t>Объем: 0,3408=34,08/100</t>
  </si>
  <si>
    <t>7,1</t>
  </si>
  <si>
    <t>1.6-2-134</t>
  </si>
  <si>
    <t>7,2</t>
  </si>
  <si>
    <t>1.6-1-284</t>
  </si>
  <si>
    <t>8</t>
  </si>
  <si>
    <t>Объем: 5,568=556,8/100</t>
  </si>
  <si>
    <t>8,1</t>
  </si>
  <si>
    <t>8,2</t>
  </si>
  <si>
    <t>Итого по подразделу: Потолок</t>
  </si>
  <si>
    <t>Подраздел: Стены</t>
  </si>
  <si>
    <t>9</t>
  </si>
  <si>
    <t>100 м2 оклеиваемой поверхности</t>
  </si>
  <si>
    <t>Объем: 30,7908=3079,08/100</t>
  </si>
  <si>
    <t>9,1</t>
  </si>
  <si>
    <t>9,2</t>
  </si>
  <si>
    <t>1.3-2-44</t>
  </si>
  <si>
    <t>кг</t>
  </si>
  <si>
    <t>9,3</t>
  </si>
  <si>
    <t>1.1-1-1820</t>
  </si>
  <si>
    <t>10</t>
  </si>
  <si>
    <t>10,1</t>
  </si>
  <si>
    <t>11</t>
  </si>
  <si>
    <t>100 м2 оштукатуриваемой поверхности</t>
  </si>
  <si>
    <t>Объем: 24,076=2407,6/100</t>
  </si>
  <si>
    <t>11,1</t>
  </si>
  <si>
    <t>1.1-1-118</t>
  </si>
  <si>
    <t>м3</t>
  </si>
  <si>
    <t>11,2</t>
  </si>
  <si>
    <t>1.3-2-29</t>
  </si>
  <si>
    <t>11,3</t>
  </si>
  <si>
    <t>1.3-2-13</t>
  </si>
  <si>
    <t>12</t>
  </si>
  <si>
    <t>12,1</t>
  </si>
  <si>
    <t>12,2</t>
  </si>
  <si>
    <t>13</t>
  </si>
  <si>
    <t>Объем: 5,7917=579,17/100</t>
  </si>
  <si>
    <t>13,1</t>
  </si>
  <si>
    <t>13,2</t>
  </si>
  <si>
    <t>13,3</t>
  </si>
  <si>
    <t>14</t>
  </si>
  <si>
    <t>14,1</t>
  </si>
  <si>
    <t>15</t>
  </si>
  <si>
    <t>Объем: 7,81=781/100</t>
  </si>
  <si>
    <t>15,1</t>
  </si>
  <si>
    <t>1.3-2-50</t>
  </si>
  <si>
    <t>15,2</t>
  </si>
  <si>
    <t>1.3-2-36</t>
  </si>
  <si>
    <t>15,3</t>
  </si>
  <si>
    <t>1.1-1-834</t>
  </si>
  <si>
    <t>16</t>
  </si>
  <si>
    <t>Объем: 3,5477=354,77/100</t>
  </si>
  <si>
    <t>16,1</t>
  </si>
  <si>
    <t>16,2</t>
  </si>
  <si>
    <t>16,3</t>
  </si>
  <si>
    <t>17</t>
  </si>
  <si>
    <t>17,1</t>
  </si>
  <si>
    <t>17,2</t>
  </si>
  <si>
    <t>18</t>
  </si>
  <si>
    <t>Объем: 22,629=2262,9/100</t>
  </si>
  <si>
    <t>18,1</t>
  </si>
  <si>
    <t>1.3-2-31</t>
  </si>
  <si>
    <t>19</t>
  </si>
  <si>
    <t>19,1</t>
  </si>
  <si>
    <t>19,2</t>
  </si>
  <si>
    <t>19,3</t>
  </si>
  <si>
    <t>20</t>
  </si>
  <si>
    <t>20,1</t>
  </si>
  <si>
    <t>21</t>
  </si>
  <si>
    <t>100 м2 отделываемой поверхности</t>
  </si>
  <si>
    <t>Объем: 4,9617=496,17/100</t>
  </si>
  <si>
    <t>21,1</t>
  </si>
  <si>
    <t>21,2</t>
  </si>
  <si>
    <t>1.3-2-25</t>
  </si>
  <si>
    <t>21,3</t>
  </si>
  <si>
    <t>1.3-2-15</t>
  </si>
  <si>
    <t>21,4</t>
  </si>
  <si>
    <t>Прайс лист</t>
  </si>
  <si>
    <t>22</t>
  </si>
  <si>
    <t>Объем: 0,6728=67,28/100</t>
  </si>
  <si>
    <t>22,1</t>
  </si>
  <si>
    <t>22,2</t>
  </si>
  <si>
    <t>22,3</t>
  </si>
  <si>
    <t>Итого по подразделу: Стены</t>
  </si>
  <si>
    <t>Подраздел: Перегородки</t>
  </si>
  <si>
    <t>23</t>
  </si>
  <si>
    <t>100 м2 перегородки за вычетом проемов</t>
  </si>
  <si>
    <t>Объем: 6,914=691,4/100</t>
  </si>
  <si>
    <t>23,1</t>
  </si>
  <si>
    <t>23,2</t>
  </si>
  <si>
    <t>1.7-4-33</t>
  </si>
  <si>
    <t>23,3</t>
  </si>
  <si>
    <t>23,4</t>
  </si>
  <si>
    <t>1.7-4-45</t>
  </si>
  <si>
    <t>шт.</t>
  </si>
  <si>
    <t>23,5</t>
  </si>
  <si>
    <t>23,6</t>
  </si>
  <si>
    <t>1.1-1-890</t>
  </si>
  <si>
    <t>24</t>
  </si>
  <si>
    <t>Объем: 184,612=1846,12*0,1</t>
  </si>
  <si>
    <t>24,1</t>
  </si>
  <si>
    <t>24,2</t>
  </si>
  <si>
    <t>1.5-1-189</t>
  </si>
  <si>
    <t>Итого по подразделу: Перегородки</t>
  </si>
  <si>
    <t>Подраздел: Низ стен.</t>
  </si>
  <si>
    <t>25</t>
  </si>
  <si>
    <t>100 м плинтусов</t>
  </si>
  <si>
    <t>Объем: 12,1321=(1213,21)/100</t>
  </si>
  <si>
    <t>25,1</t>
  </si>
  <si>
    <t>1.9-12-127</t>
  </si>
  <si>
    <t>25,2</t>
  </si>
  <si>
    <t>1.9-12-126</t>
  </si>
  <si>
    <t>25,3</t>
  </si>
  <si>
    <t>1.9-12-128</t>
  </si>
  <si>
    <t>25,4</t>
  </si>
  <si>
    <t>1.9-12-129</t>
  </si>
  <si>
    <t>25,5</t>
  </si>
  <si>
    <t>1.1-1-289</t>
  </si>
  <si>
    <t>26</t>
  </si>
  <si>
    <t>100 м</t>
  </si>
  <si>
    <t>Объем: 5,714=571,4/100</t>
  </si>
  <si>
    <t>26,1</t>
  </si>
  <si>
    <t>1.3-2-149</t>
  </si>
  <si>
    <t>26,2</t>
  </si>
  <si>
    <t>1.3-2-167</t>
  </si>
  <si>
    <t>26,3</t>
  </si>
  <si>
    <t>1.1-1-2398</t>
  </si>
  <si>
    <t>Итого по подразделу: Низ стен.</t>
  </si>
  <si>
    <t>Подраздел: Отбойная доска</t>
  </si>
  <si>
    <t>27</t>
  </si>
  <si>
    <t>10 м</t>
  </si>
  <si>
    <t>Объем: 25,8=258/10</t>
  </si>
  <si>
    <t>27,1</t>
  </si>
  <si>
    <t>КП "ВЕЙТАН"</t>
  </si>
  <si>
    <t>27,2</t>
  </si>
  <si>
    <t>27,3</t>
  </si>
  <si>
    <t>27,4</t>
  </si>
  <si>
    <t>27,5</t>
  </si>
  <si>
    <t>28</t>
  </si>
  <si>
    <t>Объем: 90,6=906/10</t>
  </si>
  <si>
    <t>28,1</t>
  </si>
  <si>
    <t>28,2</t>
  </si>
  <si>
    <t>28,3</t>
  </si>
  <si>
    <t>Итого по подразделу: Отбойная доска</t>
  </si>
  <si>
    <t>Подраздел: Ремонт откосов</t>
  </si>
  <si>
    <t>29</t>
  </si>
  <si>
    <t>100 м откосов</t>
  </si>
  <si>
    <t>Объем: 0,807=80,7/100</t>
  </si>
  <si>
    <t>29,1</t>
  </si>
  <si>
    <t>29,2</t>
  </si>
  <si>
    <t>1.3-2-24</t>
  </si>
  <si>
    <t>29,3</t>
  </si>
  <si>
    <t>30</t>
  </si>
  <si>
    <t>30,1</t>
  </si>
  <si>
    <t>1.1-1-438</t>
  </si>
  <si>
    <t>31</t>
  </si>
  <si>
    <t>Объем: 0,969=96,9/100</t>
  </si>
  <si>
    <t>31,1</t>
  </si>
  <si>
    <t>31,2</t>
  </si>
  <si>
    <t>1.3-2-26</t>
  </si>
  <si>
    <t>31,3</t>
  </si>
  <si>
    <t>31,4</t>
  </si>
  <si>
    <t>32</t>
  </si>
  <si>
    <t>32,1</t>
  </si>
  <si>
    <t>1.1-1-1487</t>
  </si>
  <si>
    <t>32,2</t>
  </si>
  <si>
    <t>Итого по подразделу: Ремонт откосов</t>
  </si>
  <si>
    <t>Итого по разделу: Отделочные работы. АР.ВР л.7</t>
  </si>
  <si>
    <t>Раздел: Полы. АР.ВР л. 6</t>
  </si>
  <si>
    <t>Подраздел: К2</t>
  </si>
  <si>
    <t>33</t>
  </si>
  <si>
    <t>100 м2 покрытия</t>
  </si>
  <si>
    <t>Объем: 1,5804=158,04/100</t>
  </si>
  <si>
    <t>34</t>
  </si>
  <si>
    <t>100 м2 стяжки</t>
  </si>
  <si>
    <t>34,1</t>
  </si>
  <si>
    <t>1.3-1-25</t>
  </si>
  <si>
    <t>35</t>
  </si>
  <si>
    <t>)*1,15*12</t>
  </si>
  <si>
    <t>)*1,25*12</t>
  </si>
  <si>
    <t>35,1</t>
  </si>
  <si>
    <t>37</t>
  </si>
  <si>
    <t>100 м3 в деле</t>
  </si>
  <si>
    <t>Объем: 0,126432=(158,04*0,08)/100</t>
  </si>
  <si>
    <t>37,1</t>
  </si>
  <si>
    <t>1.3-1-37</t>
  </si>
  <si>
    <t>38</t>
  </si>
  <si>
    <t>38,1</t>
  </si>
  <si>
    <t>1.3-2-6</t>
  </si>
  <si>
    <t>39</t>
  </si>
  <si>
    <t>)*1,15*2</t>
  </si>
  <si>
    <t>)*1,25*2</t>
  </si>
  <si>
    <t>39,1</t>
  </si>
  <si>
    <t>40</t>
  </si>
  <si>
    <t>100 м2 пола</t>
  </si>
  <si>
    <t>40,1</t>
  </si>
  <si>
    <t>40,2</t>
  </si>
  <si>
    <t>40,3</t>
  </si>
  <si>
    <t>1.1-1-3228</t>
  </si>
  <si>
    <t>Итого по подразделу: К2</t>
  </si>
  <si>
    <t>Подраздел: К6</t>
  </si>
  <si>
    <t>41</t>
  </si>
  <si>
    <t>Объем: 6,7201=672,01/100</t>
  </si>
  <si>
    <t>41,1</t>
  </si>
  <si>
    <t>42</t>
  </si>
  <si>
    <t>)*1,15*56</t>
  </si>
  <si>
    <t>)*1,25*56</t>
  </si>
  <si>
    <t>42,1</t>
  </si>
  <si>
    <t>43</t>
  </si>
  <si>
    <t>43,1</t>
  </si>
  <si>
    <t>1.1-1-2389</t>
  </si>
  <si>
    <t>44</t>
  </si>
  <si>
    <t>44,1</t>
  </si>
  <si>
    <t>45</t>
  </si>
  <si>
    <t>)*1,15*6</t>
  </si>
  <si>
    <t>)*1,25*6</t>
  </si>
  <si>
    <t>45,1</t>
  </si>
  <si>
    <t>46</t>
  </si>
  <si>
    <t>1 Т</t>
  </si>
  <si>
    <t>Объем: 1,948829=672,01*2,9/1000</t>
  </si>
  <si>
    <t>46,1</t>
  </si>
  <si>
    <t>1.3-4-75</t>
  </si>
  <si>
    <t>47</t>
  </si>
  <si>
    <t>47,1</t>
  </si>
  <si>
    <t>47,2</t>
  </si>
  <si>
    <t>47,3</t>
  </si>
  <si>
    <t>Итого по подразделу: К6</t>
  </si>
  <si>
    <t>Подраздел: К4</t>
  </si>
  <si>
    <t>48</t>
  </si>
  <si>
    <t>Объем: 0,7832=78,32/100</t>
  </si>
  <si>
    <t>48,1</t>
  </si>
  <si>
    <t>49</t>
  </si>
  <si>
    <t>)*1,15*36</t>
  </si>
  <si>
    <t>)*1,25*36</t>
  </si>
  <si>
    <t>49,1</t>
  </si>
  <si>
    <t>50</t>
  </si>
  <si>
    <t>50,1</t>
  </si>
  <si>
    <t>51</t>
  </si>
  <si>
    <t>51,1</t>
  </si>
  <si>
    <t>52</t>
  </si>
  <si>
    <t>Объем: 0,227128=78,32*2,9/1000</t>
  </si>
  <si>
    <t>52,1</t>
  </si>
  <si>
    <t>53</t>
  </si>
  <si>
    <t>53,1</t>
  </si>
  <si>
    <t>1.1-1-2491</t>
  </si>
  <si>
    <t>Итого по подразделу: К4</t>
  </si>
  <si>
    <t>Подраздел: К5</t>
  </si>
  <si>
    <t>54</t>
  </si>
  <si>
    <t>Объем: 11,5222=1152,22/100</t>
  </si>
  <si>
    <t>54,1</t>
  </si>
  <si>
    <t>55</t>
  </si>
  <si>
    <t>55,1</t>
  </si>
  <si>
    <t>56</t>
  </si>
  <si>
    <t>56,1</t>
  </si>
  <si>
    <t>57</t>
  </si>
  <si>
    <t>57,1</t>
  </si>
  <si>
    <t>58</t>
  </si>
  <si>
    <t>58,1</t>
  </si>
  <si>
    <t>59</t>
  </si>
  <si>
    <t>Объем: 3,341438=1152,22*2,9/1000</t>
  </si>
  <si>
    <t>59,1</t>
  </si>
  <si>
    <t>60</t>
  </si>
  <si>
    <t>60,1</t>
  </si>
  <si>
    <t>1.1-1-3259</t>
  </si>
  <si>
    <t>60,2</t>
  </si>
  <si>
    <t>1.1-1-3320</t>
  </si>
  <si>
    <t>Итого по подразделу: К5</t>
  </si>
  <si>
    <t>Подраздел: К3</t>
  </si>
  <si>
    <t>61</t>
  </si>
  <si>
    <t>Объем: 0,9901=99,01/100</t>
  </si>
  <si>
    <t>61,1</t>
  </si>
  <si>
    <t>62</t>
  </si>
  <si>
    <t>62,1</t>
  </si>
  <si>
    <t>63</t>
  </si>
  <si>
    <t>63,1</t>
  </si>
  <si>
    <t>64</t>
  </si>
  <si>
    <t>64,1</t>
  </si>
  <si>
    <t>65</t>
  </si>
  <si>
    <t>65,1</t>
  </si>
  <si>
    <t>66</t>
  </si>
  <si>
    <t>Объем: 0,287129=99,01*2,9/1000</t>
  </si>
  <si>
    <t>66,1</t>
  </si>
  <si>
    <t>67</t>
  </si>
  <si>
    <t>67,1</t>
  </si>
  <si>
    <t>67,2</t>
  </si>
  <si>
    <t>Итого по подразделу: К3</t>
  </si>
  <si>
    <t>Подраздел: К7</t>
  </si>
  <si>
    <t>68</t>
  </si>
  <si>
    <t>100 м2 изолируемой поверхности</t>
  </si>
  <si>
    <t>Объем: 1,4349=143,49/100</t>
  </si>
  <si>
    <t>68,1</t>
  </si>
  <si>
    <t>1.1-1-893</t>
  </si>
  <si>
    <t>69</t>
  </si>
  <si>
    <t>69,1</t>
  </si>
  <si>
    <t>70</t>
  </si>
  <si>
    <t>70,1</t>
  </si>
  <si>
    <t>71</t>
  </si>
  <si>
    <t>)*1,15*4</t>
  </si>
  <si>
    <t>)*1,25*4</t>
  </si>
  <si>
    <t>71,1</t>
  </si>
  <si>
    <t>72</t>
  </si>
  <si>
    <t>Объем: 0,416121=143,49*2,9/1000</t>
  </si>
  <si>
    <t>72,1</t>
  </si>
  <si>
    <t>73</t>
  </si>
  <si>
    <t>73,1</t>
  </si>
  <si>
    <t>73,2</t>
  </si>
  <si>
    <t>73,3</t>
  </si>
  <si>
    <t>Итого по подразделу: К7</t>
  </si>
  <si>
    <t>Итого по разделу: Полы. АР.ВР л. 6</t>
  </si>
  <si>
    <t>Раздел: Двери. АР.ВР л.5</t>
  </si>
  <si>
    <t>74</t>
  </si>
  <si>
    <t>100 м2 проемов</t>
  </si>
  <si>
    <t>Объем: 1,9803=(2*2,52+1*2,1+7*2,1+4*2,1+35*1,89+30*1,89+2,94*6+2,73*3+1,47*5+1,47*8)/100</t>
  </si>
  <si>
    <t>74,2</t>
  </si>
  <si>
    <t>1.9-7-13</t>
  </si>
  <si>
    <t>74,3</t>
  </si>
  <si>
    <t>1.9-7-21</t>
  </si>
  <si>
    <t>74,4</t>
  </si>
  <si>
    <t>1.9-7-32</t>
  </si>
  <si>
    <t>74,8</t>
  </si>
  <si>
    <t>1.9-7-74</t>
  </si>
  <si>
    <t>74,9</t>
  </si>
  <si>
    <t>75</t>
  </si>
  <si>
    <t>10 шт.</t>
  </si>
  <si>
    <t>Объем: 0,1=1/10</t>
  </si>
  <si>
    <t>75,1</t>
  </si>
  <si>
    <t>1.7-2-89</t>
  </si>
  <si>
    <t>76</t>
  </si>
  <si>
    <t>Объем: 0,5=(1+2+1+1)/10</t>
  </si>
  <si>
    <t>76,1</t>
  </si>
  <si>
    <t>1.7-2-100</t>
  </si>
  <si>
    <t>76,2</t>
  </si>
  <si>
    <t>1.7-2-101</t>
  </si>
  <si>
    <t>76,3</t>
  </si>
  <si>
    <t>1.7-2-102</t>
  </si>
  <si>
    <t>77</t>
  </si>
  <si>
    <t>1  ШТ.</t>
  </si>
  <si>
    <t>77,1</t>
  </si>
  <si>
    <t>1.8-1-75</t>
  </si>
  <si>
    <t>78</t>
  </si>
  <si>
    <t>1 ПРИБОР</t>
  </si>
  <si>
    <t>Объем: 102=2+1+7+4+35+30+6+3+5+8+1</t>
  </si>
  <si>
    <t>78,1</t>
  </si>
  <si>
    <t>1.8-1-74</t>
  </si>
  <si>
    <t>78,2</t>
  </si>
  <si>
    <t>1.8-1-85</t>
  </si>
  <si>
    <t>КОМПЛЕКТ</t>
  </si>
  <si>
    <t>79</t>
  </si>
  <si>
    <t>100 шт. болтов</t>
  </si>
  <si>
    <t>Объем: 1,06=106/100</t>
  </si>
  <si>
    <t>79,1</t>
  </si>
  <si>
    <t>1.8-1-90</t>
  </si>
  <si>
    <t>Итого по разделу: Двери. АР.ВР л.5</t>
  </si>
  <si>
    <t>Прямые затраты</t>
  </si>
  <si>
    <t>Раздел: Разные работы</t>
  </si>
  <si>
    <t>80</t>
  </si>
  <si>
    <t>6.68-13-1</t>
  </si>
  <si>
    <t>Объем: 1277,019408=-1*(-1268,76+-6,825+-1,434408)</t>
  </si>
  <si>
    <t>Итого по разделу: Разные работы</t>
  </si>
  <si>
    <t>Раздел: Вывоз мусора</t>
  </si>
  <si>
    <t>81</t>
  </si>
  <si>
    <t>15.2-29-10</t>
  </si>
  <si>
    <t>82</t>
  </si>
  <si>
    <t>15.1-0-1</t>
  </si>
  <si>
    <t>Итого по разделу: Вывоз мусора</t>
  </si>
  <si>
    <t>Итого по локальной смете: Архитектурные решения. Приспособления.</t>
  </si>
  <si>
    <t>Стоимость материальных ресурсов (всего)</t>
  </si>
  <si>
    <t>Стоимость материалов (всего)</t>
  </si>
  <si>
    <t>Стоимость оборудования (всего)</t>
  </si>
  <si>
    <t>Эксплуатация машин</t>
  </si>
  <si>
    <t>ЗП машинистов</t>
  </si>
  <si>
    <t>Основная ЗП рабочих</t>
  </si>
  <si>
    <t>Строительные работы с НР и СП</t>
  </si>
  <si>
    <t>Монтажные работы с НР и СП</t>
  </si>
  <si>
    <t>Прочие работы с НР и СП</t>
  </si>
  <si>
    <t>Накладные расходы</t>
  </si>
  <si>
    <t>Сметная прибыль</t>
  </si>
  <si>
    <t>Всего с НР и СП</t>
  </si>
  <si>
    <t>Архитектурные решения. Реставрация и приспособления</t>
  </si>
  <si>
    <t>Раздел: ИНТЕРЬЕР</t>
  </si>
  <si>
    <t>7.3-1-3</t>
  </si>
  <si>
    <t>1 м3 разбираемой поверхности</t>
  </si>
  <si>
    <t>9900</t>
  </si>
  <si>
    <t>Объем: 195,9=1159,6*0,15+73,2*0,3</t>
  </si>
  <si>
    <t>6.57-2-7</t>
  </si>
  <si>
    <t>6.57-2-5</t>
  </si>
  <si>
    <t>6.57-2-4</t>
  </si>
  <si>
    <t>7.10-4-4</t>
  </si>
  <si>
    <t>1 М2 РАЗВЕРНУТОЙ ПОВЕРХНОСТИ</t>
  </si>
  <si>
    <t>Объем: 5196,9=4935,1+261,8</t>
  </si>
  <si>
    <t>Объем: 2198,3=1745,1+453,2</t>
  </si>
  <si>
    <t>)*1,2</t>
  </si>
  <si>
    <t>7.10-4-5</t>
  </si>
  <si>
    <t>Объем: 239,2=107,6+131,6</t>
  </si>
  <si>
    <t>3.13-17-6</t>
  </si>
  <si>
    <t>1 м2</t>
  </si>
  <si>
    <t>7.3-2-1</t>
  </si>
  <si>
    <t>1 М2 ЛИЦА КИРПИЧНОЙ КЛАДКИ ФАКТИЧЕСКИ РЕСТАВРИРУЕМОЙ ПОВЕРХНОСТИ</t>
  </si>
  <si>
    <t>1.1-2-152</t>
  </si>
  <si>
    <t>10,2</t>
  </si>
  <si>
    <t>10,3</t>
  </si>
  <si>
    <t>7.3-5-1</t>
  </si>
  <si>
    <t>7.10-5-2</t>
  </si>
  <si>
    <t>7.4-60-1</t>
  </si>
  <si>
    <t>7.4-59-1</t>
  </si>
  <si>
    <t>1.1-2-167</t>
  </si>
  <si>
    <t>7.10-35-1</t>
  </si>
  <si>
    <t>10 м2 развернутой поверхности</t>
  </si>
  <si>
    <t>Объем: 519,69=(4935,1+261,8)/10</t>
  </si>
  <si>
    <t>1.1-2-192</t>
  </si>
  <si>
    <t>7.10-35-2</t>
  </si>
  <si>
    <t>Объем: 23,92=(107,6+131,6)/10</t>
  </si>
  <si>
    <t>Объем: 219,83=(1745,1+453,2)/10</t>
  </si>
  <si>
    <t>Объем: 6,255=(625,5)/100</t>
  </si>
  <si>
    <t>Итого по разделу: ИНТЕРЬЕР</t>
  </si>
  <si>
    <t>Раздел: ПРОЕМЫ</t>
  </si>
  <si>
    <t>Подраздел: Воссоздание окон. лист 12 023/18КНИ3.1</t>
  </si>
  <si>
    <t>7.5-5-4</t>
  </si>
  <si>
    <t>1 створка</t>
  </si>
  <si>
    <t>Объем: 616=4*4+20*2+131*4+2*6+2*6+1*2+1*2+4*2</t>
  </si>
  <si>
    <t>7.5-5-8</t>
  </si>
  <si>
    <t>1 коробка</t>
  </si>
  <si>
    <t>Объем: 165=4+20+131+2+2+1+1+4</t>
  </si>
  <si>
    <t>7.5-5-10</t>
  </si>
  <si>
    <t>1 подоконная доска</t>
  </si>
  <si>
    <t>7.5-28-3</t>
  </si>
  <si>
    <t>1 М КОРОБКИ ИЛИ КОЛОДЫ</t>
  </si>
  <si>
    <t>)*1.2</t>
  </si>
  <si>
    <t>1.1-1-70</t>
  </si>
  <si>
    <t>7.5-28-8</t>
  </si>
  <si>
    <t>7.5-28-11</t>
  </si>
  <si>
    <t>1 коробка или колода</t>
  </si>
  <si>
    <t>7.5-32-7</t>
  </si>
  <si>
    <t>1 м2 переплета</t>
  </si>
  <si>
    <t>7.5-32-8</t>
  </si>
  <si>
    <t>7.5-32-11</t>
  </si>
  <si>
    <t>7.5-49-1</t>
  </si>
  <si>
    <t>1 М2 ОСТЕКЛЕНИЯ</t>
  </si>
  <si>
    <t>1.9-12-85</t>
  </si>
  <si>
    <t>1.1-1-1184</t>
  </si>
  <si>
    <t>7.5-35-1</t>
  </si>
  <si>
    <t>1 М2 ПОДОКОННОЙ ДОСКИ</t>
  </si>
  <si>
    <t>1.1-1-69</t>
  </si>
  <si>
    <t>3.15-112-8</t>
  </si>
  <si>
    <t>100 м2 покрытий поверхности</t>
  </si>
  <si>
    <t>1.1-1-657</t>
  </si>
  <si>
    <t>1.1-1-498</t>
  </si>
  <si>
    <t>7.22-2-16</t>
  </si>
  <si>
    <t>1 задвижка</t>
  </si>
  <si>
    <t>1.1-1-1082</t>
  </si>
  <si>
    <t>1.1-1-962</t>
  </si>
  <si>
    <t>32,3</t>
  </si>
  <si>
    <t>1.1-1-578</t>
  </si>
  <si>
    <t>32,4</t>
  </si>
  <si>
    <t>1.1-2-41</t>
  </si>
  <si>
    <t>32,5</t>
  </si>
  <si>
    <t>1.1-1-577</t>
  </si>
  <si>
    <t>32,6</t>
  </si>
  <si>
    <t>1.1-1-3530</t>
  </si>
  <si>
    <t>32,7</t>
  </si>
  <si>
    <t>1.1-2-53</t>
  </si>
  <si>
    <t>32,8</t>
  </si>
  <si>
    <t>1.1-2-55</t>
  </si>
  <si>
    <t>7.22-9-10</t>
  </si>
  <si>
    <t>7.22-3-5</t>
  </si>
  <si>
    <t>34,2</t>
  </si>
  <si>
    <t>1.1-2-50</t>
  </si>
  <si>
    <t>34,3</t>
  </si>
  <si>
    <t>7.22-9-15</t>
  </si>
  <si>
    <t>1 ПАРА ПЕТЕЛЬ</t>
  </si>
  <si>
    <t>Итого по подразделу: Воссоздание окон. лист 12 023/18КНИ3.1</t>
  </si>
  <si>
    <t>Подраздел: Воссоздание дверей наружних</t>
  </si>
  <si>
    <t>36</t>
  </si>
  <si>
    <t>7.5-5-1</t>
  </si>
  <si>
    <t>1 проем</t>
  </si>
  <si>
    <t>36,1</t>
  </si>
  <si>
    <t>7.5-5-2</t>
  </si>
  <si>
    <t>1 полотно</t>
  </si>
  <si>
    <t>7.5-32-10</t>
  </si>
  <si>
    <t>43,2</t>
  </si>
  <si>
    <t>7.5-31-2</t>
  </si>
  <si>
    <t>1 М2 ПОЛОТНА</t>
  </si>
  <si>
    <t>7.5-31-12</t>
  </si>
  <si>
    <t>1.8-1-44</t>
  </si>
  <si>
    <t>3.15-112-7</t>
  </si>
  <si>
    <t>7.22-1-9</t>
  </si>
  <si>
    <t>1 комплект из 2 ручек, 2 розеток, 2 ключевины или 2 ручек и 2 накладок</t>
  </si>
  <si>
    <t>Объем: 4=2*2</t>
  </si>
  <si>
    <t>1.1-1-2467</t>
  </si>
  <si>
    <t>48,2</t>
  </si>
  <si>
    <t>1.1-1-952</t>
  </si>
  <si>
    <t>48,3</t>
  </si>
  <si>
    <t>48,4</t>
  </si>
  <si>
    <t>1.1-2-40</t>
  </si>
  <si>
    <t>7.22-9-4</t>
  </si>
  <si>
    <t>7.22-3-1</t>
  </si>
  <si>
    <t>1.1-1-1092</t>
  </si>
  <si>
    <t>50,4</t>
  </si>
  <si>
    <t>50,6</t>
  </si>
  <si>
    <t>50,7</t>
  </si>
  <si>
    <t>7.22-9-14</t>
  </si>
  <si>
    <t>7.22-3-12</t>
  </si>
  <si>
    <t>1 замок с 2 ключами</t>
  </si>
  <si>
    <t>52,3</t>
  </si>
  <si>
    <t>52,5</t>
  </si>
  <si>
    <t>7.22-9-5</t>
  </si>
  <si>
    <t>3.10-78-1</t>
  </si>
  <si>
    <t>)*1.15</t>
  </si>
  <si>
    <t>)*1.25</t>
  </si>
  <si>
    <t>1.8-1-83</t>
  </si>
  <si>
    <t>7.22-2-17</t>
  </si>
  <si>
    <t>1.1-1-2466</t>
  </si>
  <si>
    <t>55,2</t>
  </si>
  <si>
    <t>1.1-1-579</t>
  </si>
  <si>
    <t>55,3</t>
  </si>
  <si>
    <t>55,4</t>
  </si>
  <si>
    <t>55,5</t>
  </si>
  <si>
    <t>1.1-1-1501</t>
  </si>
  <si>
    <t>7.22-9-11</t>
  </si>
  <si>
    <t>Итого по подразделу: Воссоздание дверей наружних</t>
  </si>
  <si>
    <t>Подраздел: Реставрация</t>
  </si>
  <si>
    <t>7.5-29-4</t>
  </si>
  <si>
    <t>1.1-1-222</t>
  </si>
  <si>
    <t>7.5-29-1</t>
  </si>
  <si>
    <t>6.56-2-2</t>
  </si>
  <si>
    <t>7.22-10-1</t>
  </si>
  <si>
    <t>1 комплект</t>
  </si>
  <si>
    <t>7.22-10-2</t>
  </si>
  <si>
    <t>7.10-3-9</t>
  </si>
  <si>
    <t>Объем: 90,6528807=1,16*2,69*3*(2,2+0,6)+1,62*2,95*3*(2,2+0,4)+3,44*3*1*(1,2+0,4)+(3,14*1,71*1,71/2)*(0,3+0,8)+(6,53+7,62)*0,12*1,1*3</t>
  </si>
  <si>
    <t>7.10-10-12</t>
  </si>
  <si>
    <t>10 М2 ОКРАШИВАЕМОЙ ПОВЕРХНОСТИ</t>
  </si>
  <si>
    <t>Объем: 0,50499207=((3,14*1,71*1,71/2)*(0,3+0,8))/10</t>
  </si>
  <si>
    <t>1.1-1-1479</t>
  </si>
  <si>
    <t>7.10-10-13</t>
  </si>
  <si>
    <t>Объем: 8,560296=(90,6528807-0,50499207*10)/10</t>
  </si>
  <si>
    <t>65,2</t>
  </si>
  <si>
    <t>1.1-1-2182</t>
  </si>
  <si>
    <t>6.56-10-2</t>
  </si>
  <si>
    <t>100 створок, фрамуг, форточек</t>
  </si>
  <si>
    <t>68,2</t>
  </si>
  <si>
    <t>68,3</t>
  </si>
  <si>
    <t>68,4</t>
  </si>
  <si>
    <t>70,4</t>
  </si>
  <si>
    <t>70,6</t>
  </si>
  <si>
    <t>70,7</t>
  </si>
  <si>
    <t>7.5-31-11</t>
  </si>
  <si>
    <t>4983110000</t>
  </si>
  <si>
    <t>74,1</t>
  </si>
  <si>
    <t>Итого по подразделу: Реставрация</t>
  </si>
  <si>
    <t>Итого по разделу: ПРОЕМЫ</t>
  </si>
  <si>
    <t>Объем: 634,28252=-1*(-2,668+-391,8+-103,6776+-3,40092+-5,698+-94,962+-25,872+-3,465+-2,475+-0,018+-0,044+-0,042+-0,016+-0,132+-0,012)</t>
  </si>
  <si>
    <t>15.2-29-11</t>
  </si>
  <si>
    <t>Итого по локальной смете: Архитектурные решения. Реставрация и приспособления</t>
  </si>
  <si>
    <t>Сырчина М. В.</t>
  </si>
  <si>
    <t>Конструктивные решения. Приспособления.</t>
  </si>
  <si>
    <t>Основание: чертежи № 023/18КН-КР 4.2</t>
  </si>
  <si>
    <t>Раздел: Устройство лестниц в подвале. 023/18КН-КР 4.2</t>
  </si>
  <si>
    <t>Подраздел: Лестницы входа в подвал в осях "2-4/Г-В/2". 023/18КН-КР 4.2 лист 1</t>
  </si>
  <si>
    <t>100 м3 грунта</t>
  </si>
  <si>
    <t>Объем: 0,062=6,2/100</t>
  </si>
  <si>
    <t>1 м3 подстилающего слоя</t>
  </si>
  <si>
    <t>Объем: 0,0195=1,95/100</t>
  </si>
  <si>
    <t>1.3-1-36</t>
  </si>
  <si>
    <t>Объем: 0,195=19,5/100</t>
  </si>
  <si>
    <t>1.1-1-144</t>
  </si>
  <si>
    <t>Объем: 0,07=(7)/100</t>
  </si>
  <si>
    <t>1.3-4-22</t>
  </si>
  <si>
    <t>1.3-4-21</t>
  </si>
  <si>
    <t>6,3</t>
  </si>
  <si>
    <t>1.3-1-41</t>
  </si>
  <si>
    <t>6,4</t>
  </si>
  <si>
    <t>1.3-4-33</t>
  </si>
  <si>
    <t>1 м3 изоляции</t>
  </si>
  <si>
    <t>1.1-1-3305</t>
  </si>
  <si>
    <t>Итого по подразделу: Лестницы входа в подвал в осях "2-4/Г-В/2". 023/18КН-КР 4.2 лист 1</t>
  </si>
  <si>
    <t>Подраздел: Лестницы входа в подвал в осях "11/В-В/2". 023/18КН-КР 4.2 лист 1</t>
  </si>
  <si>
    <t>Объем: 0,0014=0,14/100</t>
  </si>
  <si>
    <t>Объем: 0,0144=1,44/100</t>
  </si>
  <si>
    <t>Объем: 0,005=(0,5)/100</t>
  </si>
  <si>
    <t>13,4</t>
  </si>
  <si>
    <t>Итого по подразделу: Лестницы входа в подвал в осях "11/В-В/2". 023/18КН-КР 4.2 лист 1</t>
  </si>
  <si>
    <t>Итого по разделу: Устройство лестниц в подвале. 023/18КН-КР 4.2</t>
  </si>
  <si>
    <t>Раздел: Уменьшение уровня пола в подвале на 450 мм в осях «8-11/ В-Г». 023/18КН-КР 4.2 лист 1.1</t>
  </si>
  <si>
    <t>Объем: 0,09=9/100</t>
  </si>
  <si>
    <t>Объем: 0,9=90/100</t>
  </si>
  <si>
    <t>Объем: 0,135=(13,5)/100</t>
  </si>
  <si>
    <t>Итого по разделу: Уменьшение уровня пола в подвале на 450 мм в осях «8-11/ В-Г». 023/18КН-КР 4.2 лист 1.1</t>
  </si>
  <si>
    <t>Раздел: Устройство перекрытия в осях "11-14/В-Г". 023/18КН-КР 4.2 лист 2</t>
  </si>
  <si>
    <t>Подраздел: Монолитный железобетонный фундамент ФБ-1./ 023/18КН-КР 4.2 лист 2</t>
  </si>
  <si>
    <t>Объем: 0,8=0,4*2</t>
  </si>
  <si>
    <t>Объем: 0,008=(0,4*2)/100</t>
  </si>
  <si>
    <t>1.3-1-163</t>
  </si>
  <si>
    <t>Объем: 0,70704=(44,2*4+176,72)/1000*2</t>
  </si>
  <si>
    <t>1.3-4-5</t>
  </si>
  <si>
    <t>1.3-4-45</t>
  </si>
  <si>
    <t>Объем: 0,045=2,25/100*2</t>
  </si>
  <si>
    <t>Объем: 0,36=(18*2)/100</t>
  </si>
  <si>
    <t>Итого по подразделу: Монолитный железобетонный фундамент ФБ-1./ 023/18КН-КР 4.2 лист 2</t>
  </si>
  <si>
    <t>Подраздел: Монолитный железобетонный фундамент ФБ-2. 023/18КН-КР 4.2 лист 2</t>
  </si>
  <si>
    <t>Объем: 0,4=0,2*2</t>
  </si>
  <si>
    <t>Объем: 0,004=(0,2*2)/100</t>
  </si>
  <si>
    <t>Объем: 0,2732=(17,1*4+68,2)/1000*2</t>
  </si>
  <si>
    <t>Объем: 0,02=1/100*2</t>
  </si>
  <si>
    <t>Объем: 0,16=(8*2)/100</t>
  </si>
  <si>
    <t>Итого по подразделу: Монолитный железобетонный фундамент ФБ-2. 023/18КН-КР 4.2 лист 2</t>
  </si>
  <si>
    <t>Подраздел: Устройство перекрытия./ 023/18КН-КР 4.2 лист 2, 2.1</t>
  </si>
  <si>
    <t>1 т конструкций</t>
  </si>
  <si>
    <t>1.6-1-16</t>
  </si>
  <si>
    <t>6.54-12-1</t>
  </si>
  <si>
    <t>Объем: 2,1833=(540+1345+298,3)/1000</t>
  </si>
  <si>
    <t>1.6-1-167</t>
  </si>
  <si>
    <t>Объем: 0,256=(83,6+172,4)/1000</t>
  </si>
  <si>
    <t>33,1</t>
  </si>
  <si>
    <t>Объем: 0,066=(54+12)/1000</t>
  </si>
  <si>
    <t>1.6-1-207</t>
  </si>
  <si>
    <t>Итого по подразделу: Устройство перекрытия./ 023/18КН-КР 4.2 лист 2, 2.1</t>
  </si>
  <si>
    <t>Подраздел: Закладные детали. 023/18КН-КР 4.2 лист 2.1, 2.2</t>
  </si>
  <si>
    <t>3.6-6-9</t>
  </si>
  <si>
    <t>Объем: 0,34=340/1000</t>
  </si>
  <si>
    <t>35,2</t>
  </si>
  <si>
    <t>1.1-1-2485</t>
  </si>
  <si>
    <t>Объем: 0,0311=(31,1)/1000</t>
  </si>
  <si>
    <t>36,2</t>
  </si>
  <si>
    <t>1.7-5-160</t>
  </si>
  <si>
    <t>Итого по подразделу: Закладные детали. 023/18КН-КР 4.2 лист 2.1, 2.2</t>
  </si>
  <si>
    <t>Подраздел: Монтаж перектытия в осях "11-14/В-Г". 023/18КН-КР 4.2 лист 2.3</t>
  </si>
  <si>
    <t>Объем: 0,122=12,2/100</t>
  </si>
  <si>
    <t>37,2</t>
  </si>
  <si>
    <t>1.3-4-3</t>
  </si>
  <si>
    <t>37,3</t>
  </si>
  <si>
    <t>1 м3</t>
  </si>
  <si>
    <t>1.3-2-181</t>
  </si>
  <si>
    <t>Объем: 0,53=53/100</t>
  </si>
  <si>
    <t>1.1-1-1794</t>
  </si>
  <si>
    <t>Итого по подразделу: Монтаж перектытия в осях "11-14/В-Г". 023/18КН-КР 4.2 лист 2.3</t>
  </si>
  <si>
    <t>Итого по разделу: Устройство перекрытия в осях "11-14/В-Г". 023/18КН-КР 4.2 лист 2</t>
  </si>
  <si>
    <t>Раздел: Устройство пандуса. 023/18КН-КР 4.2 лист 3</t>
  </si>
  <si>
    <t>Объем: 2,5096=(1705+292,4+494+18,2)/1000</t>
  </si>
  <si>
    <t>1.1-1-2228</t>
  </si>
  <si>
    <t>44,2</t>
  </si>
  <si>
    <t>1.1-1-2279</t>
  </si>
  <si>
    <t>44,3</t>
  </si>
  <si>
    <t>1.1-1-2271</t>
  </si>
  <si>
    <t>44,4</t>
  </si>
  <si>
    <t>1.1-1-2284</t>
  </si>
  <si>
    <t>1.1-1-1114</t>
  </si>
  <si>
    <t>Объем: 1,4601=1,455+0,0051</t>
  </si>
  <si>
    <t>1.6-1-216</t>
  </si>
  <si>
    <t>46,2</t>
  </si>
  <si>
    <t>1.1-1-1091</t>
  </si>
  <si>
    <t>Итого по разделу: Устройство пандуса. 023/18КН-КР 4.2 лист 3</t>
  </si>
  <si>
    <t>Раздел: Гидроизоляция подвала здания. 023/18КН-КР 4.2 лист 4</t>
  </si>
  <si>
    <t>6.52-16-1</t>
  </si>
  <si>
    <t>Объем: 6,23=623/100</t>
  </si>
  <si>
    <t>1.1-1-1695</t>
  </si>
  <si>
    <t>6.52-16-2</t>
  </si>
  <si>
    <t>Объем: 2,09=209/100</t>
  </si>
  <si>
    <t>Объем: 3,073=307,3/100</t>
  </si>
  <si>
    <t>Итого по разделу: Гидроизоляция подвала здания. 023/18КН-КР 4.2 лист 4</t>
  </si>
  <si>
    <t>Раздел: Устройство отмостки. 023/18КН-КР 4.2 лист 4</t>
  </si>
  <si>
    <t>6.68-51-4</t>
  </si>
  <si>
    <t>100 м3 конструкций</t>
  </si>
  <si>
    <t>Объем: 0,074=(0,04*185)/100</t>
  </si>
  <si>
    <t>6.68-51-5</t>
  </si>
  <si>
    <t>Объем: 0,185=(0,1*185)/100</t>
  </si>
  <si>
    <t>Объем: 37=0,2*185</t>
  </si>
  <si>
    <t>1.3-1-137</t>
  </si>
  <si>
    <t>3.27-46-1</t>
  </si>
  <si>
    <t>Объем: 1,85=185/100</t>
  </si>
  <si>
    <t>1.3-3-9</t>
  </si>
  <si>
    <t>6.68-83-1</t>
  </si>
  <si>
    <t>Объем: 5,6=(3,5*16)/10</t>
  </si>
  <si>
    <t>1.3-1-70</t>
  </si>
  <si>
    <t>1.12-3-27</t>
  </si>
  <si>
    <t>Итого по разделу: Устройство отмостки. 023/18КН-КР 4.2 лист 4</t>
  </si>
  <si>
    <t>Раздел: Утепление чердака. 023/18КН-КР 4.2 лист 5</t>
  </si>
  <si>
    <t>6.54-16-1</t>
  </si>
  <si>
    <t>Объем: 3,375=337,5/100</t>
  </si>
  <si>
    <t>3.6-6-10</t>
  </si>
  <si>
    <t>Объем: 11,25=1125/100</t>
  </si>
  <si>
    <t>1.1-1-2688</t>
  </si>
  <si>
    <t>Объем: 168,75=112,5+56,25</t>
  </si>
  <si>
    <t>1.1-1-2921</t>
  </si>
  <si>
    <t>63,2</t>
  </si>
  <si>
    <t>1.1-1-2922</t>
  </si>
  <si>
    <t>Объем: 1,7=170/100</t>
  </si>
  <si>
    <t>1.1-1-221</t>
  </si>
  <si>
    <t>6.62-32-1</t>
  </si>
  <si>
    <t>1 м2 поверхности</t>
  </si>
  <si>
    <t>Подраздел: Устройство металлической стремянки. 023/18КН-КР 4.2 лист 5</t>
  </si>
  <si>
    <t>Объем: 0,00472=1,18*4/1000</t>
  </si>
  <si>
    <t>1.1-1-1104</t>
  </si>
  <si>
    <t>Объем: 0,08176=(9,8+10,4+0,24)*4/1000</t>
  </si>
  <si>
    <t>1.1-1-1117</t>
  </si>
  <si>
    <t>3.13-9-2</t>
  </si>
  <si>
    <t>Объем: 0,028=0,7*4/100</t>
  </si>
  <si>
    <t>*1,15*2</t>
  </si>
  <si>
    <t>*1,25*2</t>
  </si>
  <si>
    <t>*2</t>
  </si>
  <si>
    <t>1.1-1-165</t>
  </si>
  <si>
    <t>3.13-11-8</t>
  </si>
  <si>
    <t>*1,15</t>
  </si>
  <si>
    <t>*1,25</t>
  </si>
  <si>
    <t>Итого по подразделу: Устройство металлической стремянки. 023/18КН-КР 4.2 лист 5</t>
  </si>
  <si>
    <t>Итого по разделу: Утепление чердака. 023/18КН-КР 4.2 лист 5</t>
  </si>
  <si>
    <t>Раздел: Металлические рамы. 023/18КН-КР 4.2 лист 6</t>
  </si>
  <si>
    <t>Подраздел: РМ-1. 023/18КН-КР 4.2 лист 6</t>
  </si>
  <si>
    <t>6.53-25-1</t>
  </si>
  <si>
    <t>Объем: 0,14997=(36+70,65+15,32+5,24+14,08+3,14+3,6+0,1+0,24+1,2+0,4)/1000</t>
  </si>
  <si>
    <t>1.1-1-1145</t>
  </si>
  <si>
    <t>70,2</t>
  </si>
  <si>
    <t>1.1-1-1118</t>
  </si>
  <si>
    <t>70,3</t>
  </si>
  <si>
    <t>1.3-4-4</t>
  </si>
  <si>
    <t>70,5</t>
  </si>
  <si>
    <t>1.1-1-3705</t>
  </si>
  <si>
    <t>1.1-1-3699</t>
  </si>
  <si>
    <t>1.1-1-3700</t>
  </si>
  <si>
    <t>6.69-10-5</t>
  </si>
  <si>
    <t>100 м борозд</t>
  </si>
  <si>
    <t>Объем: 0,2492=(1,27*1+1,47*5+1,77*1+2,07*1)*2/100</t>
  </si>
  <si>
    <t>1.3-2-14</t>
  </si>
  <si>
    <t>6.69-10-6</t>
  </si>
  <si>
    <t>Итого по подразделу: РМ-1. 023/18КН-КР 4.2 лист 6</t>
  </si>
  <si>
    <t>Подраздел: РМ-2. 023/18КН-КР 4.2 лист 7</t>
  </si>
  <si>
    <t>Объем: 0,799=(41,8+70,65+15,32+6,74+14,08+4,71+4,5+0,1+0,3+1,2+0,4)*5/1000</t>
  </si>
  <si>
    <t>73,4</t>
  </si>
  <si>
    <t>73,5</t>
  </si>
  <si>
    <t>73,6</t>
  </si>
  <si>
    <t>73,7</t>
  </si>
  <si>
    <t>Итого по подразделу: РМ-2. 023/18КН-КР 4.2 лист 7</t>
  </si>
  <si>
    <t>Подраздел: РМ-3. 023/18КН-КР 4.2 лист 8</t>
  </si>
  <si>
    <t>Объем: 0,17472=(50,3+70,65+15,32+9+14,08+7,85+5,4+0,12+0,4+1,2+0,4)/1000</t>
  </si>
  <si>
    <t>74,5</t>
  </si>
  <si>
    <t>74,6</t>
  </si>
  <si>
    <t>74,7</t>
  </si>
  <si>
    <t>Итого по подразделу: РМ-3. 023/18КН-КР 4.2 лист 8</t>
  </si>
  <si>
    <t>Подраздел: РМ-4. 023/18КН-КР 4.2 лист 9</t>
  </si>
  <si>
    <t>Объем: 0,20282=(76,2+70,65+15,32+11,2+14,08+7,85+5,4+0,12+0,4+1,2+0,4)/1000</t>
  </si>
  <si>
    <t>75,2</t>
  </si>
  <si>
    <t>75,3</t>
  </si>
  <si>
    <t>75,4</t>
  </si>
  <si>
    <t>75,5</t>
  </si>
  <si>
    <t>75,6</t>
  </si>
  <si>
    <t>75,7</t>
  </si>
  <si>
    <t>Итого по подразделу: РМ-4. 023/18КН-КР 4.2 лист 9</t>
  </si>
  <si>
    <t>Подраздел: Усиление кирпичных стен в местах прохода коммуникаций для проемов. 023/18КН-КР 4.2 лист 9</t>
  </si>
  <si>
    <t>10 м3 кладки</t>
  </si>
  <si>
    <t>Объем: 1,56=15,6/10</t>
  </si>
  <si>
    <t>)*0,33</t>
  </si>
  <si>
    <t>Объем: 0,33145=(242+80,41+9,04)/1000</t>
  </si>
  <si>
    <t>77,2</t>
  </si>
  <si>
    <t>77,3</t>
  </si>
  <si>
    <t>Итого по подразделу: Усиление кирпичных стен в местах прохода коммуникаций для проемов. 023/18КН-КР 4.2 лист 9</t>
  </si>
  <si>
    <t>Итого по разделу: Металлические рамы. 023/18КН-КР 4.2 лист 6</t>
  </si>
  <si>
    <t>Раздел: Демонтажные работы</t>
  </si>
  <si>
    <t>6.51-3-2</t>
  </si>
  <si>
    <t>Объем: 0,54=54/100</t>
  </si>
  <si>
    <t>1.1-1-200</t>
  </si>
  <si>
    <t>6.52-1-2</t>
  </si>
  <si>
    <t>Итого по разделу: Демонтажные работы</t>
  </si>
  <si>
    <t>Раздел: Демонтаж перектытия в осях "11-14/В-Г". 023/18КН-КР 4.2 лист 2.4, 2.5</t>
  </si>
  <si>
    <t>6.57-2-8</t>
  </si>
  <si>
    <t>Объем: 0,528=52,8/100</t>
  </si>
  <si>
    <t>80,1</t>
  </si>
  <si>
    <t>6.54-2-3</t>
  </si>
  <si>
    <t>81,1</t>
  </si>
  <si>
    <t>6.54-16-2</t>
  </si>
  <si>
    <t>82,1</t>
  </si>
  <si>
    <t>83</t>
  </si>
  <si>
    <t>6.52-1-1</t>
  </si>
  <si>
    <t>Объем: 6,5=2,25*2+1*2</t>
  </si>
  <si>
    <t>83,1</t>
  </si>
  <si>
    <t>84</t>
  </si>
  <si>
    <t>Объем: 1,2=0,4*2+0,2*2</t>
  </si>
  <si>
    <t>)*0,8</t>
  </si>
  <si>
    <t>84,1</t>
  </si>
  <si>
    <t>85</t>
  </si>
  <si>
    <t>6.54-4-1</t>
  </si>
  <si>
    <t>1 балка</t>
  </si>
  <si>
    <t>Объем: 30=4+2+2+2+6+3+9+1+1</t>
  </si>
  <si>
    <t>85,1</t>
  </si>
  <si>
    <t>Итого по разделу: Демонтаж перектытия в осях "11-14/В-Г". 023/18КН-КР 4.2 лист 2.4, 2.5</t>
  </si>
  <si>
    <t>Раздел: Демонтаж пандуса. 023/18КН-КР 4.2 лист 3</t>
  </si>
  <si>
    <t>86</t>
  </si>
  <si>
    <t>Объем: 0,95=95/100</t>
  </si>
  <si>
    <t>86,1</t>
  </si>
  <si>
    <t>87</t>
  </si>
  <si>
    <t>6.57-4-1</t>
  </si>
  <si>
    <t>100 м3</t>
  </si>
  <si>
    <t>Объем: 0,2375=(9,5+14,25)/100</t>
  </si>
  <si>
    <t>87,1</t>
  </si>
  <si>
    <t>88</t>
  </si>
  <si>
    <t>Объем: 0,911=(0,8+1,05*5+1,36+1,7)/10</t>
  </si>
  <si>
    <t>88,1</t>
  </si>
  <si>
    <t>Итого по разделу: Демонтаж пандуса. 023/18КН-КР 4.2 лист 3</t>
  </si>
  <si>
    <t>89</t>
  </si>
  <si>
    <t>Объем: 265,15177=-1*(-13,32+-33,3+-39,2175+-32,1516+-21,6+-15,6+-2,49216+-15,275+-3,54+-3,6+-6,27+-56,525+-18,77571+-3,4848)</t>
  </si>
  <si>
    <t>90</t>
  </si>
  <si>
    <t>91</t>
  </si>
  <si>
    <t>Итого по локальной смете: Конструктивные решения. Приспособления.</t>
  </si>
  <si>
    <t>Трудозатраты строителей</t>
  </si>
  <si>
    <t>Конструктивные решения. Реставрация.</t>
  </si>
  <si>
    <t>Основание: чертежи № 023/18КН-КР 4.4</t>
  </si>
  <si>
    <t>Раздел: Укрепление сводов. 023/18КН-КР 4.4 лист1</t>
  </si>
  <si>
    <t>6.69-29-26</t>
  </si>
  <si>
    <t>100 отверстий</t>
  </si>
  <si>
    <t>7.3-14-7</t>
  </si>
  <si>
    <t>50 л инъекционного раствора</t>
  </si>
  <si>
    <t>Объем: 500=(25*1000)/50</t>
  </si>
  <si>
    <t>7.3-14-3</t>
  </si>
  <si>
    <t>10 розеток</t>
  </si>
  <si>
    <t>1.7-11-13</t>
  </si>
  <si>
    <t>Итого по разделу: Укрепление сводов. 023/18КН-КР 4.4 лист1</t>
  </si>
  <si>
    <t>Раздел: Укрепление стен подвала. 023/18КН-КР 4.4 лист1</t>
  </si>
  <si>
    <t>Объем: 1240=62*1000/50</t>
  </si>
  <si>
    <t>Итого по разделу: Укрепление стен подвала. 023/18КН-КР 4.4 лист1</t>
  </si>
  <si>
    <t>Раздел: Перекрытие над подвалом в осях В-Г/2-5 и В-Г/8-11. 023/18КН-КР 4.4 лист2</t>
  </si>
  <si>
    <t>1 м3 основания</t>
  </si>
  <si>
    <t>1.1-1-1533</t>
  </si>
  <si>
    <t>1.3-4-106</t>
  </si>
  <si>
    <t>1.1-1-613</t>
  </si>
  <si>
    <t>Объем: 8,59=(604+488+5777+720+242+357+402)/1000</t>
  </si>
  <si>
    <t>Объем: 4,2=420/100</t>
  </si>
  <si>
    <t>1.3-4-86</t>
  </si>
  <si>
    <t>7.3-9-13</t>
  </si>
  <si>
    <t>1.1-1-353</t>
  </si>
  <si>
    <t>1000 шт.</t>
  </si>
  <si>
    <t>Итого по разделу: Перекрытие над подвалом в осях В-Г/2-5 и В-Г/8-11. 023/18КН-КР 4.4 лист2</t>
  </si>
  <si>
    <t>Итого по локальной смете: Конструктивные решения. Реставрация.</t>
  </si>
  <si>
    <t>Основание: чертежи № 023/18КН-КНИ3.1</t>
  </si>
  <si>
    <t>Раздел: КРЫША</t>
  </si>
  <si>
    <t>Подраздел: Покрытие</t>
  </si>
  <si>
    <t>6.58-2-2</t>
  </si>
  <si>
    <t>Объем: 14,371=1437,1/100</t>
  </si>
  <si>
    <t>6.58-4-1</t>
  </si>
  <si>
    <t>Объем: 10,9455=(91,41/0,2+131,3/0,4+123,7/0,4)/100</t>
  </si>
  <si>
    <t>7.6-2-10</t>
  </si>
  <si>
    <t>1 м2 покрытия</t>
  </si>
  <si>
    <t>1.1-1-1086</t>
  </si>
  <si>
    <t>7.6-6-7</t>
  </si>
  <si>
    <t>1 м покрытия</t>
  </si>
  <si>
    <t>Объем: 306,15=122,46/0,4</t>
  </si>
  <si>
    <t>Итого по подразделу: Покрытие</t>
  </si>
  <si>
    <t>Подраздел: Водосток</t>
  </si>
  <si>
    <t>7.6-10-8</t>
  </si>
  <si>
    <t>1 М</t>
  </si>
  <si>
    <t>7.6-10-11</t>
  </si>
  <si>
    <t>7.6-10-10</t>
  </si>
  <si>
    <t>7.6-10-9</t>
  </si>
  <si>
    <t>Итого по подразделу: Водосток</t>
  </si>
  <si>
    <t>Подраздел: Стропильная система</t>
  </si>
  <si>
    <t>7.5-22-1</t>
  </si>
  <si>
    <t>1 м конструкций</t>
  </si>
  <si>
    <t>Объем: 710,9=125+8+32+48,6+19+10,5+36+17,6+19+42+40+36+51,2+226</t>
  </si>
  <si>
    <t>1.1-1-64</t>
  </si>
  <si>
    <t>1.1-1-93</t>
  </si>
  <si>
    <t>1.1-1-92</t>
  </si>
  <si>
    <t>10,4</t>
  </si>
  <si>
    <t>7.5-22-3</t>
  </si>
  <si>
    <t>6.58-6-1</t>
  </si>
  <si>
    <t>100 м элементов конструкций</t>
  </si>
  <si>
    <t>Объем: 2,62=(112+90+60)/100</t>
  </si>
  <si>
    <t>6.53-6-4</t>
  </si>
  <si>
    <t>100 М ЭЛЕМЕНТА</t>
  </si>
  <si>
    <t>Объем: 0,32=(8+24)/100</t>
  </si>
  <si>
    <t>6.69-24-1</t>
  </si>
  <si>
    <t>1.7-3-2</t>
  </si>
  <si>
    <t>Объем: 13,65=(282+605+478)/100</t>
  </si>
  <si>
    <t>1.7-5-219</t>
  </si>
  <si>
    <t>1.7-5-220</t>
  </si>
  <si>
    <t>1.7-5-221</t>
  </si>
  <si>
    <t>Объем: 3,32=332/100</t>
  </si>
  <si>
    <t>1.7-5-202</t>
  </si>
  <si>
    <t>1.1-1-3650</t>
  </si>
  <si>
    <t>17,3</t>
  </si>
  <si>
    <t>1.1-1-1106</t>
  </si>
  <si>
    <t>7.5-26-1</t>
  </si>
  <si>
    <t>1 М2 ОБРЕШЕТКИ</t>
  </si>
  <si>
    <t>1.1-1-75</t>
  </si>
  <si>
    <t>18,2</t>
  </si>
  <si>
    <t>1.1-1-217</t>
  </si>
  <si>
    <t>Итого по подразделу: Стропильная система</t>
  </si>
  <si>
    <t>Итого по разделу: КРЫША</t>
  </si>
  <si>
    <t>Объем: 65,845824=7,47292+2,1891+0,2164+0,019151+0,019151+0,038302+26,402+3,698+0,352+25,4388</t>
  </si>
  <si>
    <t>1.7-11-61</t>
  </si>
  <si>
    <t>Объем: 9,955024=7,47292+2,1891+0,2164+0,019151+0,019151+0,038302</t>
  </si>
  <si>
    <t>Объем: 55,8908=65,845824-9,955024</t>
  </si>
  <si>
    <t>Итого по локальной смете: Ремонт кровли</t>
  </si>
  <si>
    <t>Ремонт фасада.</t>
  </si>
  <si>
    <t>Основание: чертежи № 023/18 КНИ 3.1</t>
  </si>
  <si>
    <t>Раздел: ФАСАД</t>
  </si>
  <si>
    <t>Подраздел: Кирпичная поверхность фасада</t>
  </si>
  <si>
    <t>Объем: 522,72=261,36+261,36</t>
  </si>
  <si>
    <t>7.10-4-6</t>
  </si>
  <si>
    <t>7.10-19-3</t>
  </si>
  <si>
    <t>1 м2 проекции стены</t>
  </si>
  <si>
    <t>7.3-2-2</t>
  </si>
  <si>
    <t>7,3</t>
  </si>
  <si>
    <t>7,4</t>
  </si>
  <si>
    <t>9999990003</t>
  </si>
  <si>
    <t>8,3</t>
  </si>
  <si>
    <t>8,4</t>
  </si>
  <si>
    <t>7.3-5-7</t>
  </si>
  <si>
    <t>Объем: 8,641537535=22,9885*80,82/215</t>
  </si>
  <si>
    <t>7.3-6-3</t>
  </si>
  <si>
    <t>7.3-4-1</t>
  </si>
  <si>
    <t>10 ШТ. ВЫТЕСАННОГО БОЛЬШЕМЕРНОГО КИРПИЧА</t>
  </si>
  <si>
    <t>Объем: 9,6=96/10</t>
  </si>
  <si>
    <t>7.3-4-2</t>
  </si>
  <si>
    <t>7.3-4-3</t>
  </si>
  <si>
    <t>Объем: 34,4=344/10</t>
  </si>
  <si>
    <t>7.3-8-1</t>
  </si>
  <si>
    <t>1 М2 ПЕРЕМЫЧЕК</t>
  </si>
  <si>
    <t>14,2</t>
  </si>
  <si>
    <t>14,3</t>
  </si>
  <si>
    <t>14,4</t>
  </si>
  <si>
    <t>7.3-15-1</t>
  </si>
  <si>
    <t>1 М2 ПОВЕРХНОСТИ КЛАДКИ</t>
  </si>
  <si>
    <t>1.1-1-255</t>
  </si>
  <si>
    <t>7.8-2-1</t>
  </si>
  <si>
    <t>1 М2 ОТБИТОЙ ШТУКАТУРКИ</t>
  </si>
  <si>
    <t>Объем: 38,35=(1150+1565+900+220)/100</t>
  </si>
  <si>
    <t>Объем: 1160=(17+23+14+4)*1000/50</t>
  </si>
  <si>
    <t>9904</t>
  </si>
  <si>
    <t>Объем: 383,5=(3835)/10</t>
  </si>
  <si>
    <t>Итого по подразделу: Кирпичная поверхность фасада</t>
  </si>
  <si>
    <t>Подраздел: Белокаменная поверхность фасада</t>
  </si>
  <si>
    <t>7.4-62-1</t>
  </si>
  <si>
    <t>1 м2 расчищенной поверхности</t>
  </si>
  <si>
    <t>7.4-73-1</t>
  </si>
  <si>
    <t>10 м2</t>
  </si>
  <si>
    <t>1.1-1-1878</t>
  </si>
  <si>
    <t>7.4-71-1</t>
  </si>
  <si>
    <t>10 м2 р.п.</t>
  </si>
  <si>
    <t>1.1-1-1862</t>
  </si>
  <si>
    <t>Итого по подразделу: Белокаменная поверхность фасада</t>
  </si>
  <si>
    <t>Подраздел: Декор</t>
  </si>
  <si>
    <t>Итого по подразделу: Декор</t>
  </si>
  <si>
    <t>Подраздел: Дымники</t>
  </si>
  <si>
    <t>7.7-11-3</t>
  </si>
  <si>
    <t>1 ДМ2</t>
  </si>
  <si>
    <t>1.1-1-1108</t>
  </si>
  <si>
    <t>7.7-9-21</t>
  </si>
  <si>
    <t>10 мест крепления</t>
  </si>
  <si>
    <t>7.7-10-8</t>
  </si>
  <si>
    <t>10 отверстий</t>
  </si>
  <si>
    <t>1.1-1-923</t>
  </si>
  <si>
    <t>3.6-6-1</t>
  </si>
  <si>
    <t>1.1-1-59</t>
  </si>
  <si>
    <t>7.10-24-3</t>
  </si>
  <si>
    <t>10 м2 огрунтованной поверхности</t>
  </si>
  <si>
    <t>1.1-1-3680</t>
  </si>
  <si>
    <t>7.10-25-3</t>
  </si>
  <si>
    <t>1.1-1-3191</t>
  </si>
  <si>
    <t>7.6-15-20</t>
  </si>
  <si>
    <t>1 м2 изделия</t>
  </si>
  <si>
    <t>Итого по подразделу: Дымники</t>
  </si>
  <si>
    <t>Подраздел: Подзоры</t>
  </si>
  <si>
    <t>7.13-10-1</t>
  </si>
  <si>
    <t>1 ДМ2 ОРНАМЕНТА</t>
  </si>
  <si>
    <t>1.1-2-101</t>
  </si>
  <si>
    <t>7.13-18-2</t>
  </si>
  <si>
    <t>1 ДМ2 РАЗВЕРНУТОЙ ПОВЕРХНОСТИ</t>
  </si>
  <si>
    <t>1.1-2-200</t>
  </si>
  <si>
    <t>7.13-12-4</t>
  </si>
  <si>
    <t>1 ДЕТАЛЬ</t>
  </si>
  <si>
    <t>Итого по подразделу: Подзоры</t>
  </si>
  <si>
    <t>Подраздел: Надпись на аттике</t>
  </si>
  <si>
    <t>7.8-32-1</t>
  </si>
  <si>
    <t>1.1-1-1339</t>
  </si>
  <si>
    <t>7.10-33-5</t>
  </si>
  <si>
    <t>1.1-1-3938</t>
  </si>
  <si>
    <t>1.3-2-210</t>
  </si>
  <si>
    <t>7.10-27-1</t>
  </si>
  <si>
    <t>1 дм2 надписи</t>
  </si>
  <si>
    <t>Итого по подразделу: Надпись на аттике</t>
  </si>
  <si>
    <t>Итого по разделу: ФАСАД</t>
  </si>
  <si>
    <t>Раздел: РАЗНЫЕ РАБОТЫ</t>
  </si>
  <si>
    <t>6.59-4-2</t>
  </si>
  <si>
    <t>100 м решетки</t>
  </si>
  <si>
    <t>Объем: 0,038=(4,75*0,8)/100</t>
  </si>
  <si>
    <t>Объем: 0,082=8,2/100</t>
  </si>
  <si>
    <t>Объем: 0,266=26,6/100</t>
  </si>
  <si>
    <t>6.54-2-2</t>
  </si>
  <si>
    <t>Объем: 1,56=7,8*0,2</t>
  </si>
  <si>
    <t>7.21-1-1</t>
  </si>
  <si>
    <t>1 М2 ВЕРТИКАЛЬНОЙ ПРОЕКЦИИ ЛЕСОВ НА СТЕНУ</t>
  </si>
  <si>
    <t>2.1-4-70</t>
  </si>
  <si>
    <t>маш.-ч.</t>
  </si>
  <si>
    <t>7.21-1-2</t>
  </si>
  <si>
    <t>7.21-11-1</t>
  </si>
  <si>
    <t>1 ПОДЪЕМ ИЛИ СПУСК</t>
  </si>
  <si>
    <t>Объем: 3642,654975=-1*(-176,1224+-194,6658+-17,455906+-110,952+-1,26+-1,14719+-81,2+-0,0215)/0,08/2</t>
  </si>
  <si>
    <t>7.21-11-2</t>
  </si>
  <si>
    <t>Объем: 2704,1675=-1*(-61,4376+0+-176,1224+-194,6658+-0,441)/0,08/2</t>
  </si>
  <si>
    <t>Итого по разделу: РАЗНЫЕ РАБОТЫ</t>
  </si>
  <si>
    <t>Объем: 434,65972=-1*(-61,4376+0+-176,1224+-194,6658+-0,441+-0,441+-0,19+-0,04264+-0,04264+-0,13832+-1,13832)</t>
  </si>
  <si>
    <t>1.7-11-60</t>
  </si>
  <si>
    <t>Объем: 0,37096=-1*(-0,19+-0,04264+-0,13832)</t>
  </si>
  <si>
    <t>Итого по локальной смете: Ремонт фасада.</t>
  </si>
  <si>
    <t>Основание: чертежи № 023/18КН-ИОС4.СО</t>
  </si>
  <si>
    <t>Раздел: Отопление</t>
  </si>
  <si>
    <t>Подраздел: Демонтажные работы</t>
  </si>
  <si>
    <t>6.65-12-1</t>
  </si>
  <si>
    <t>Объем: 1,39=(16+8+29+26+37+7+16)/100</t>
  </si>
  <si>
    <t>6.65-11-4</t>
  </si>
  <si>
    <t>Объем: 17,93=(1315+82+122+136+98+40)/100</t>
  </si>
  <si>
    <t>*0,82</t>
  </si>
  <si>
    <t>6.65-11-5</t>
  </si>
  <si>
    <t>15.1-25-11</t>
  </si>
  <si>
    <t>Итого по подразделу: Демонтажные работы</t>
  </si>
  <si>
    <t>Подраздел: Монтажные работы</t>
  </si>
  <si>
    <t>3.18-6-2</t>
  </si>
  <si>
    <t>100 кВт радиаторов и конвекторов</t>
  </si>
  <si>
    <t>Объем: 2,12809=(16,544+9,304+37,468+36,946+57,35+11,781+43,416)/100</t>
  </si>
  <si>
    <t>*1,15*1,03</t>
  </si>
  <si>
    <t>*1,25*1,03</t>
  </si>
  <si>
    <t>1.18-4-863</t>
  </si>
  <si>
    <t>1.18-4-864</t>
  </si>
  <si>
    <t>1.18-4-865</t>
  </si>
  <si>
    <t>1.18-4-866</t>
  </si>
  <si>
    <t>7,5</t>
  </si>
  <si>
    <t>1.18-4-867</t>
  </si>
  <si>
    <t>7,6</t>
  </si>
  <si>
    <t>1.18-4-897</t>
  </si>
  <si>
    <t>3.18-21-1</t>
  </si>
  <si>
    <t>1.18-6-143</t>
  </si>
  <si>
    <t>3.16-6-1</t>
  </si>
  <si>
    <t>100 м трубопровода</t>
  </si>
  <si>
    <t>Объем: 13,15=1315/100</t>
  </si>
  <si>
    <t>1.13-3-185</t>
  </si>
  <si>
    <t>1.13-4-61</t>
  </si>
  <si>
    <t>1.12-1-40</t>
  </si>
  <si>
    <t>3.16-6-2</t>
  </si>
  <si>
    <t>Объем: 0,82=82/100</t>
  </si>
  <si>
    <t>1.13-4-62</t>
  </si>
  <si>
    <t>1.13-3-186</t>
  </si>
  <si>
    <t>1.12-1-41</t>
  </si>
  <si>
    <t>3.16-6-3</t>
  </si>
  <si>
    <t>Объем: 1,22=122/100</t>
  </si>
  <si>
    <t>1.13-4-63</t>
  </si>
  <si>
    <t>12,3</t>
  </si>
  <si>
    <t>1.12-1-42</t>
  </si>
  <si>
    <t>3.16-6-4</t>
  </si>
  <si>
    <t>Объем: 1,36=136/100</t>
  </si>
  <si>
    <t>1.13-3-188</t>
  </si>
  <si>
    <t>1.12-1-43</t>
  </si>
  <si>
    <t>3.16-6-5</t>
  </si>
  <si>
    <t>Объем: 0,98=98/100</t>
  </si>
  <si>
    <t>1.12-1-44</t>
  </si>
  <si>
    <t>3.16-6-6</t>
  </si>
  <si>
    <t>Объем: 0,4=40/100</t>
  </si>
  <si>
    <t>1.13-4-66</t>
  </si>
  <si>
    <t>1.13-3-241</t>
  </si>
  <si>
    <t>15,4</t>
  </si>
  <si>
    <t>1.12-1-45</t>
  </si>
  <si>
    <t>3.16-7-8</t>
  </si>
  <si>
    <t>1.12-1-59</t>
  </si>
  <si>
    <t>3.15-107-4</t>
  </si>
  <si>
    <t>Объем: 0,4976=49,76/100</t>
  </si>
  <si>
    <t>1.1-1-461</t>
  </si>
  <si>
    <t>1.1-1-732</t>
  </si>
  <si>
    <t>3.26-16-1</t>
  </si>
  <si>
    <t>10 м изоляции</t>
  </si>
  <si>
    <t>Объем: 63,36=(65,6+82+122+136+98+40+90)/10</t>
  </si>
  <si>
    <t>1.1-1-516</t>
  </si>
  <si>
    <t>1.1-1-2498</t>
  </si>
  <si>
    <t>1.1-1-2544</t>
  </si>
  <si>
    <t>л</t>
  </si>
  <si>
    <t>19,4</t>
  </si>
  <si>
    <t>1.1-1-464</t>
  </si>
  <si>
    <t>1.1-1-3148</t>
  </si>
  <si>
    <t>Объем: 154,98=(65,6+82)*1,05</t>
  </si>
  <si>
    <t>1.1-1-3149</t>
  </si>
  <si>
    <t>Объем: 128,1=122*1,05</t>
  </si>
  <si>
    <t>1.1-1-3150</t>
  </si>
  <si>
    <t>Объем: 142,8=136*1,05</t>
  </si>
  <si>
    <t>1.1-1-3151</t>
  </si>
  <si>
    <t>Объем: 102,9=98*1,05</t>
  </si>
  <si>
    <t>1.1-1-3153</t>
  </si>
  <si>
    <t>Объем: 42=40*1,05</t>
  </si>
  <si>
    <t>1.1-1-3155</t>
  </si>
  <si>
    <t>Объем: 94,5=90*1,05</t>
  </si>
  <si>
    <t>3.16-29-1</t>
  </si>
  <si>
    <t>3.16-29-2</t>
  </si>
  <si>
    <t>Объем: 0,9=(90)/100</t>
  </si>
  <si>
    <t>3.16-15-3</t>
  </si>
  <si>
    <t>1.12-9-6</t>
  </si>
  <si>
    <t>прайс лист</t>
  </si>
  <si>
    <t>3.18-14-3</t>
  </si>
  <si>
    <t>1.18-6-47</t>
  </si>
  <si>
    <t>Итого по подразделу: Монтажные работы</t>
  </si>
  <si>
    <t>Итого по разделу: Отопление</t>
  </si>
  <si>
    <t>Раздел: Вентиляция</t>
  </si>
  <si>
    <t>Подраздел: Приточные установки</t>
  </si>
  <si>
    <t>3.20-40-1</t>
  </si>
  <si>
    <t>1 КАМЕРА</t>
  </si>
  <si>
    <t>*1,05*1,15</t>
  </si>
  <si>
    <t>*1,05*1,25</t>
  </si>
  <si>
    <t>№ ND19-117451/6</t>
  </si>
  <si>
    <t>Итого по подразделу: Приточные установки</t>
  </si>
  <si>
    <t>Подраздел: Вытяжные установки</t>
  </si>
  <si>
    <t>3.20-30-2</t>
  </si>
  <si>
    <t>1 вентилятор</t>
  </si>
  <si>
    <t>3.20-11-1</t>
  </si>
  <si>
    <t>1 клапан</t>
  </si>
  <si>
    <t>3.20-28-1</t>
  </si>
  <si>
    <t>100 кг изделия</t>
  </si>
  <si>
    <t>Объем: 0,15=15/100</t>
  </si>
  <si>
    <t>3.20-23-2</t>
  </si>
  <si>
    <t>3.20-27-1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</si>
  <si>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</si>
  <si>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</si>
  <si>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</si>
  <si>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</si>
  <si>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</si>
  <si>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</si>
  <si>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</si>
  <si>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</si>
  <si>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</si>
  <si>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</si>
  <si>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</si>
  <si>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</si>
  <si>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107</t>
  </si>
  <si>
    <t>108</t>
  </si>
  <si>
    <t>109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</si>
  <si>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</si>
  <si>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</si>
  <si>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</si>
  <si>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</si>
  <si>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</si>
  <si>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</si>
  <si>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</si>
  <si>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</si>
  <si>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</si>
  <si>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</si>
  <si>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</si>
  <si>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</si>
  <si>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</si>
  <si>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</si>
  <si>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</si>
  <si>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</si>
  <si>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</si>
  <si>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</si>
  <si>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</si>
  <si>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</si>
  <si>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</si>
  <si>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</si>
  <si>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</si>
  <si>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</si>
  <si>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</si>
  <si>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</si>
  <si>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</si>
  <si>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</si>
  <si>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</si>
  <si>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</si>
  <si>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</si>
  <si>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</si>
  <si>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</si>
  <si>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</si>
  <si>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</si>
  <si>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</si>
  <si>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</si>
  <si>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</si>
  <si>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</si>
  <si>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</si>
  <si>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</si>
  <si>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</si>
  <si>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</si>
  <si>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</si>
  <si>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</si>
  <si>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</si>
  <si>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</si>
  <si>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</si>
  <si>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</si>
  <si>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</si>
  <si>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171</t>
  </si>
  <si>
    <t>172</t>
  </si>
  <si>
    <t>174</t>
  </si>
  <si>
    <t>175</t>
  </si>
  <si>
    <t>177</t>
  </si>
  <si>
    <t>178</t>
  </si>
  <si>
    <t>180</t>
  </si>
  <si>
    <t>181</t>
  </si>
  <si>
    <t>183</t>
  </si>
  <si>
    <t>184</t>
  </si>
  <si>
    <t>186</t>
  </si>
  <si>
    <t>187</t>
  </si>
  <si>
    <t>189</t>
  </si>
  <si>
    <t>190</t>
  </si>
  <si>
    <t>192</t>
  </si>
  <si>
    <t>193</t>
  </si>
  <si>
    <t>195</t>
  </si>
  <si>
    <t>196</t>
  </si>
  <si>
    <t>198</t>
  </si>
  <si>
    <t>199</t>
  </si>
  <si>
    <t>200</t>
  </si>
  <si>
    <t>Итого по подразделу: Вытяжные установки</t>
  </si>
  <si>
    <t>Итого по разделу: Вентиляция</t>
  </si>
  <si>
    <t>Раздел: Воздуховоды</t>
  </si>
  <si>
    <t>201</t>
  </si>
  <si>
    <t>3.20-1-1</t>
  </si>
  <si>
    <t>100 м2 поверхности воздуховодов</t>
  </si>
  <si>
    <t>Объем: 3,4609=(32,99+102,1+63,35+147,65)/100</t>
  </si>
  <si>
    <t>*1,15*1,05</t>
  </si>
  <si>
    <t>*1,25*1,05</t>
  </si>
  <si>
    <t>201,1</t>
  </si>
  <si>
    <t>1.19-3-5</t>
  </si>
  <si>
    <t>201,2</t>
  </si>
  <si>
    <t>1.19-12-58</t>
  </si>
  <si>
    <t>202</t>
  </si>
  <si>
    <t>3.20-1-4</t>
  </si>
  <si>
    <t>Объем: 3,2594=(325,94)/100</t>
  </si>
  <si>
    <t>202,1</t>
  </si>
  <si>
    <t>1.19-3-6</t>
  </si>
  <si>
    <t>202,2</t>
  </si>
  <si>
    <t>203</t>
  </si>
  <si>
    <t>3.20-1-5</t>
  </si>
  <si>
    <t>Объем: 1,6625=166,25/100</t>
  </si>
  <si>
    <t>203,1</t>
  </si>
  <si>
    <t>203,2</t>
  </si>
  <si>
    <t>204</t>
  </si>
  <si>
    <t>3.20-1-6</t>
  </si>
  <si>
    <t>Объем: 0,2765=27,65/100</t>
  </si>
  <si>
    <t>204,1</t>
  </si>
  <si>
    <t>204,2</t>
  </si>
  <si>
    <t>205</t>
  </si>
  <si>
    <t>3.20-1-10</t>
  </si>
  <si>
    <t>Объем: 3,721=(203+72+7,5+89,6)/100</t>
  </si>
  <si>
    <t>205,1</t>
  </si>
  <si>
    <t>1.19-3-13</t>
  </si>
  <si>
    <t>205,2</t>
  </si>
  <si>
    <t>1.19-3-19</t>
  </si>
  <si>
    <t>205,3</t>
  </si>
  <si>
    <t>206</t>
  </si>
  <si>
    <t>3.20-1-11</t>
  </si>
  <si>
    <t>Объем: 5,56=(111,6+23,8+129,6+27+213,4+50,6)/100</t>
  </si>
  <si>
    <t>206,1</t>
  </si>
  <si>
    <t>206,2</t>
  </si>
  <si>
    <t>206,3</t>
  </si>
  <si>
    <t>207</t>
  </si>
  <si>
    <t>3.20-1-12</t>
  </si>
  <si>
    <t>Объем: 0,898=(23,4+22,4+44)/100</t>
  </si>
  <si>
    <t>207,1</t>
  </si>
  <si>
    <t>207,2</t>
  </si>
  <si>
    <t>207,3</t>
  </si>
  <si>
    <t>208</t>
  </si>
  <si>
    <t>3.20-1-15</t>
  </si>
  <si>
    <t>Объем: 1,134=(100,8+12,6)/100</t>
  </si>
  <si>
    <t>208,1</t>
  </si>
  <si>
    <t>208,2</t>
  </si>
  <si>
    <t>208,3</t>
  </si>
  <si>
    <t>209</t>
  </si>
  <si>
    <t>3.20-1-17</t>
  </si>
  <si>
    <t>Объем: 0,684=68,4/100</t>
  </si>
  <si>
    <t>209,1</t>
  </si>
  <si>
    <t>1.19-3-14</t>
  </si>
  <si>
    <t>209,2</t>
  </si>
  <si>
    <t>209,3</t>
  </si>
  <si>
    <t>210</t>
  </si>
  <si>
    <t>Объем: 165=12+50+14+51+36+2</t>
  </si>
  <si>
    <t>211</t>
  </si>
  <si>
    <t>1.19-6-151</t>
  </si>
  <si>
    <t>212</t>
  </si>
  <si>
    <t>1.19-6-152</t>
  </si>
  <si>
    <t>213</t>
  </si>
  <si>
    <t>1.19-6-153</t>
  </si>
  <si>
    <t>214</t>
  </si>
  <si>
    <t>1.19-6-154</t>
  </si>
  <si>
    <t>215</t>
  </si>
  <si>
    <t>1.19-6-155</t>
  </si>
  <si>
    <t>216</t>
  </si>
  <si>
    <t>1.19-6-156</t>
  </si>
  <si>
    <t>217</t>
  </si>
  <si>
    <t>3.20-11-5</t>
  </si>
  <si>
    <t>218</t>
  </si>
  <si>
    <t>1.19-6-108</t>
  </si>
  <si>
    <t>Объем: 7=5+2</t>
  </si>
  <si>
    <t>219</t>
  </si>
  <si>
    <t>1.19-6-109</t>
  </si>
  <si>
    <t>Объем: 4=2+2</t>
  </si>
  <si>
    <t>220</t>
  </si>
  <si>
    <t>3.20-11-7</t>
  </si>
  <si>
    <t>221</t>
  </si>
  <si>
    <t>1.19-6-114</t>
  </si>
  <si>
    <t>222</t>
  </si>
  <si>
    <t>3.20-8-8</t>
  </si>
  <si>
    <t>1 вохдухораспределитель</t>
  </si>
  <si>
    <t>Объем: 168=40+32+8+6+38+44</t>
  </si>
  <si>
    <t>222,2</t>
  </si>
  <si>
    <t>1.19-7-19</t>
  </si>
  <si>
    <t>222,4</t>
  </si>
  <si>
    <t>1.19-11-167</t>
  </si>
  <si>
    <t>222,5</t>
  </si>
  <si>
    <t>1.19-11-187</t>
  </si>
  <si>
    <t>223</t>
  </si>
  <si>
    <t>3.20-9-1</t>
  </si>
  <si>
    <t>1 решетка</t>
  </si>
  <si>
    <t>223,1</t>
  </si>
  <si>
    <t>1.19-12-109</t>
  </si>
  <si>
    <t>223,2</t>
  </si>
  <si>
    <t>1.19-11-163</t>
  </si>
  <si>
    <t>223,3</t>
  </si>
  <si>
    <t>1.19-11-164</t>
  </si>
  <si>
    <t>223,4</t>
  </si>
  <si>
    <t>ШТ</t>
  </si>
  <si>
    <t>223,5</t>
  </si>
  <si>
    <t>223,6</t>
  </si>
  <si>
    <t>224</t>
  </si>
  <si>
    <t>3.20-8-1</t>
  </si>
  <si>
    <t>224,1</t>
  </si>
  <si>
    <t>224,2</t>
  </si>
  <si>
    <t>225</t>
  </si>
  <si>
    <t>3.20-12-1</t>
  </si>
  <si>
    <t>Объем: 19=2+4+5+8</t>
  </si>
  <si>
    <t>225,1</t>
  </si>
  <si>
    <t>225,2</t>
  </si>
  <si>
    <t>225,3</t>
  </si>
  <si>
    <t>225,4</t>
  </si>
  <si>
    <t>226</t>
  </si>
  <si>
    <t>3.20-11-15</t>
  </si>
  <si>
    <t>226,1</t>
  </si>
  <si>
    <t>226,2</t>
  </si>
  <si>
    <t>227</t>
  </si>
  <si>
    <t>3.20-11-16</t>
  </si>
  <si>
    <t>Объем: 10=5+1+3+1</t>
  </si>
  <si>
    <t>227,1</t>
  </si>
  <si>
    <t>227,2</t>
  </si>
  <si>
    <t>227,3</t>
  </si>
  <si>
    <t>227,4</t>
  </si>
  <si>
    <t>228</t>
  </si>
  <si>
    <t>3.20-11-17</t>
  </si>
  <si>
    <t>228,1</t>
  </si>
  <si>
    <t>228,2</t>
  </si>
  <si>
    <t>229</t>
  </si>
  <si>
    <t>3.26-16-3</t>
  </si>
  <si>
    <t>1 М2 ИЗОЛЯЦИИ</t>
  </si>
  <si>
    <t>229,1</t>
  </si>
  <si>
    <t>229,2</t>
  </si>
  <si>
    <t>1.1-1-2615</t>
  </si>
  <si>
    <t>229,3</t>
  </si>
  <si>
    <t>1.1-1-4330</t>
  </si>
  <si>
    <t>229,4</t>
  </si>
  <si>
    <t>1.1-1-4334</t>
  </si>
  <si>
    <t>229,6</t>
  </si>
  <si>
    <t>1.1-1-386</t>
  </si>
  <si>
    <t>Итого по разделу: Воздуховоды</t>
  </si>
  <si>
    <t>Раздел: Пусконаладочные работы</t>
  </si>
  <si>
    <t>230</t>
  </si>
  <si>
    <t>5.3-32-1</t>
  </si>
  <si>
    <t>1 устройство</t>
  </si>
  <si>
    <t>*0,8</t>
  </si>
  <si>
    <t>231</t>
  </si>
  <si>
    <t>5.3-43-1</t>
  </si>
  <si>
    <t>1 вентиляционная сеть</t>
  </si>
  <si>
    <t>233</t>
  </si>
  <si>
    <t>5.3-11-6</t>
  </si>
  <si>
    <t>Объем: 39=2+4+5+8+7+1+5+1+3+1+1+1</t>
  </si>
  <si>
    <t>Итого по разделу: Пусконаладочные работы</t>
  </si>
  <si>
    <t>Раздел: Теплоснабжение вентиляции</t>
  </si>
  <si>
    <t>234</t>
  </si>
  <si>
    <t>Объем: 0,65=65/100</t>
  </si>
  <si>
    <t>234,1</t>
  </si>
  <si>
    <t>234,2</t>
  </si>
  <si>
    <t>235</t>
  </si>
  <si>
    <t>Объем: 0,17=17/100</t>
  </si>
  <si>
    <t>235,1</t>
  </si>
  <si>
    <t>1.13-4-64</t>
  </si>
  <si>
    <t>235,2</t>
  </si>
  <si>
    <t>236</t>
  </si>
  <si>
    <t>Объем: 1,11=111/100</t>
  </si>
  <si>
    <t>236,1</t>
  </si>
  <si>
    <t>1.13-4-65</t>
  </si>
  <si>
    <t>236,2</t>
  </si>
  <si>
    <t>237</t>
  </si>
  <si>
    <t>3.16-7-7</t>
  </si>
  <si>
    <t>Объем: 0,38=38/100</t>
  </si>
  <si>
    <t>237,1</t>
  </si>
  <si>
    <t>237,2</t>
  </si>
  <si>
    <t>1.12-1-58</t>
  </si>
  <si>
    <t>238</t>
  </si>
  <si>
    <t>Объем: 0,36=36/100</t>
  </si>
  <si>
    <t>238,1</t>
  </si>
  <si>
    <t>1.13-4-68</t>
  </si>
  <si>
    <t>238,2</t>
  </si>
  <si>
    <t>239</t>
  </si>
  <si>
    <t>Объем: 1=100/100</t>
  </si>
  <si>
    <t>239,1</t>
  </si>
  <si>
    <t>239,2</t>
  </si>
  <si>
    <t>240</t>
  </si>
  <si>
    <t>Объем: 26,7=(65+17+111+38+36)/10</t>
  </si>
  <si>
    <t>240,1</t>
  </si>
  <si>
    <t>240,2</t>
  </si>
  <si>
    <t>240,3</t>
  </si>
  <si>
    <t>240,4</t>
  </si>
  <si>
    <t>240,5</t>
  </si>
  <si>
    <t>240,6</t>
  </si>
  <si>
    <t>1.1-1-3154</t>
  </si>
  <si>
    <t>240,7</t>
  </si>
  <si>
    <t>240,8</t>
  </si>
  <si>
    <t>240,9</t>
  </si>
  <si>
    <t>241</t>
  </si>
  <si>
    <t>Объем: 1,93=193/100</t>
  </si>
  <si>
    <t>242</t>
  </si>
  <si>
    <t>Объем: 0,74=74/100</t>
  </si>
  <si>
    <t>Итого по разделу: Теплоснабжение вентиляции</t>
  </si>
  <si>
    <t>Раздел: Кондиционирование</t>
  </si>
  <si>
    <t>243</t>
  </si>
  <si>
    <t>3.20-38-2</t>
  </si>
  <si>
    <t>1 доводчик</t>
  </si>
  <si>
    <t>243,1</t>
  </si>
  <si>
    <t>243,2</t>
  </si>
  <si>
    <t>244</t>
  </si>
  <si>
    <t>3.20-57-1</t>
  </si>
  <si>
    <t>Объем: 31=2+2+10+17</t>
  </si>
  <si>
    <t>245</t>
  </si>
  <si>
    <t>3.20-57-2</t>
  </si>
  <si>
    <t>Объем: 21=12+9</t>
  </si>
  <si>
    <t>246</t>
  </si>
  <si>
    <t>247</t>
  </si>
  <si>
    <t>248</t>
  </si>
  <si>
    <t>249</t>
  </si>
  <si>
    <t>250</t>
  </si>
  <si>
    <t>251</t>
  </si>
  <si>
    <t>252</t>
  </si>
  <si>
    <t>1.12-10-138</t>
  </si>
  <si>
    <t>Объем: 52=11+13+23+3+2</t>
  </si>
  <si>
    <t>253</t>
  </si>
  <si>
    <t>4.11-3-1</t>
  </si>
  <si>
    <t>254</t>
  </si>
  <si>
    <t>255</t>
  </si>
  <si>
    <t>256</t>
  </si>
  <si>
    <t>257</t>
  </si>
  <si>
    <t>Объем: 8=2+4+2</t>
  </si>
  <si>
    <t>258</t>
  </si>
  <si>
    <t>3.20-56-1</t>
  </si>
  <si>
    <t>258,1</t>
  </si>
  <si>
    <t>1.19-12-57</t>
  </si>
  <si>
    <t>259</t>
  </si>
  <si>
    <t>4.11-2-2</t>
  </si>
  <si>
    <t>Объем: 12=4+8</t>
  </si>
  <si>
    <t>260</t>
  </si>
  <si>
    <t>261</t>
  </si>
  <si>
    <t>262</t>
  </si>
  <si>
    <t>263</t>
  </si>
  <si>
    <t>264</t>
  </si>
  <si>
    <t>265</t>
  </si>
  <si>
    <t>3.18-18-7</t>
  </si>
  <si>
    <t>1 УЗЕЛ</t>
  </si>
  <si>
    <t>265,1</t>
  </si>
  <si>
    <t>13.1-5-358</t>
  </si>
  <si>
    <t>266</t>
  </si>
  <si>
    <t>4.12-60-1</t>
  </si>
  <si>
    <t>Объем: 91,9=(270+130+130+23+270+96)/10</t>
  </si>
  <si>
    <t>267</t>
  </si>
  <si>
    <t>1.12-7-186</t>
  </si>
  <si>
    <t>268</t>
  </si>
  <si>
    <t>1.12-7-187</t>
  </si>
  <si>
    <t>269</t>
  </si>
  <si>
    <t>1.12-7-188</t>
  </si>
  <si>
    <t>270</t>
  </si>
  <si>
    <t>1.12-7-192</t>
  </si>
  <si>
    <t>271</t>
  </si>
  <si>
    <t>272</t>
  </si>
  <si>
    <t>273</t>
  </si>
  <si>
    <t>4.12-60-2</t>
  </si>
  <si>
    <t>Объем: 28=(114+70+30+66)/10</t>
  </si>
  <si>
    <t>274</t>
  </si>
  <si>
    <t>1.12-7-189</t>
  </si>
  <si>
    <t>275</t>
  </si>
  <si>
    <t>1.12-7-190</t>
  </si>
  <si>
    <t>276</t>
  </si>
  <si>
    <t>1.12-7-191</t>
  </si>
  <si>
    <t>277</t>
  </si>
  <si>
    <t>4.12-60-3</t>
  </si>
  <si>
    <t>Объем: 7,2=72/10</t>
  </si>
  <si>
    <t>278</t>
  </si>
  <si>
    <t>1.12-7-20</t>
  </si>
  <si>
    <t>279</t>
  </si>
  <si>
    <t>4.12-60-4</t>
  </si>
  <si>
    <t>Объем: 8,7=87/10</t>
  </si>
  <si>
    <t>280</t>
  </si>
  <si>
    <t>1.12-7-23</t>
  </si>
  <si>
    <t>281</t>
  </si>
  <si>
    <t>Объем: 135,8=(1358)/10</t>
  </si>
  <si>
    <t>281,1</t>
  </si>
  <si>
    <t>281,2</t>
  </si>
  <si>
    <t>281,3</t>
  </si>
  <si>
    <t>1.1-1-2507</t>
  </si>
  <si>
    <t>281,4</t>
  </si>
  <si>
    <t>1.1-1-2508</t>
  </si>
  <si>
    <t>281,5</t>
  </si>
  <si>
    <t>1.1-1-2511</t>
  </si>
  <si>
    <t>281,6</t>
  </si>
  <si>
    <t>281,7</t>
  </si>
  <si>
    <t>282</t>
  </si>
  <si>
    <t>3.16-40-1</t>
  </si>
  <si>
    <t>Объем: 3,1=310/100</t>
  </si>
  <si>
    <t>282,1</t>
  </si>
  <si>
    <t>1.12-2-1163</t>
  </si>
  <si>
    <t>282,2</t>
  </si>
  <si>
    <t>1.12-5-150</t>
  </si>
  <si>
    <t>282,3</t>
  </si>
  <si>
    <t>1.7-3-4</t>
  </si>
  <si>
    <t>283</t>
  </si>
  <si>
    <t>Объем: 2=200/100</t>
  </si>
  <si>
    <t>283,2</t>
  </si>
  <si>
    <t>1.12-5-151</t>
  </si>
  <si>
    <t>283,3</t>
  </si>
  <si>
    <t>284</t>
  </si>
  <si>
    <t>Объем: 0,5=50/100</t>
  </si>
  <si>
    <t>284,1</t>
  </si>
  <si>
    <t>1.12-2-1164</t>
  </si>
  <si>
    <t>284,2</t>
  </si>
  <si>
    <t>1.12-5-152</t>
  </si>
  <si>
    <t>284,3</t>
  </si>
  <si>
    <t>285</t>
  </si>
  <si>
    <t>286</t>
  </si>
  <si>
    <t>1.7-11-54</t>
  </si>
  <si>
    <t>287</t>
  </si>
  <si>
    <t>1.7-11-55</t>
  </si>
  <si>
    <t>288</t>
  </si>
  <si>
    <t>3.20-32-5</t>
  </si>
  <si>
    <t>1 агрегат</t>
  </si>
  <si>
    <t>288,1</t>
  </si>
  <si>
    <t>конъктурный анализ п1</t>
  </si>
  <si>
    <t>Итого по разделу: Кондиционирование</t>
  </si>
  <si>
    <t>289</t>
  </si>
  <si>
    <t>5.3-63-1</t>
  </si>
  <si>
    <t>1 кондиционер</t>
  </si>
  <si>
    <t>290</t>
  </si>
  <si>
    <t>5.3-7-1</t>
  </si>
  <si>
    <t>291</t>
  </si>
  <si>
    <t>291,1</t>
  </si>
  <si>
    <t>291,2</t>
  </si>
  <si>
    <t>292</t>
  </si>
  <si>
    <t>292,1</t>
  </si>
  <si>
    <t>292,2</t>
  </si>
  <si>
    <t>293</t>
  </si>
  <si>
    <t>293,1</t>
  </si>
  <si>
    <t>293,2</t>
  </si>
  <si>
    <t>294</t>
  </si>
  <si>
    <t>294,1</t>
  </si>
  <si>
    <t>1.13-4-67</t>
  </si>
  <si>
    <t>294,2</t>
  </si>
  <si>
    <t>295</t>
  </si>
  <si>
    <t>295,1</t>
  </si>
  <si>
    <t>295,2</t>
  </si>
  <si>
    <t>296</t>
  </si>
  <si>
    <t>296,1</t>
  </si>
  <si>
    <t>296,2</t>
  </si>
  <si>
    <t>297</t>
  </si>
  <si>
    <t>297,1</t>
  </si>
  <si>
    <t>297,2</t>
  </si>
  <si>
    <t>297,3</t>
  </si>
  <si>
    <t>297,4</t>
  </si>
  <si>
    <t>297,5</t>
  </si>
  <si>
    <t>297,6</t>
  </si>
  <si>
    <t>297,7</t>
  </si>
  <si>
    <t>297,8</t>
  </si>
  <si>
    <t>297,9</t>
  </si>
  <si>
    <t>298</t>
  </si>
  <si>
    <t>299</t>
  </si>
  <si>
    <t>Основание: чертежи № 023/18КН-ИОС2</t>
  </si>
  <si>
    <t>Раздел: Система водоснабжения. Водомерный узел.</t>
  </si>
  <si>
    <t>1.13-2-80</t>
  </si>
  <si>
    <t>1,2</t>
  </si>
  <si>
    <t>13.1-5-67</t>
  </si>
  <si>
    <t>1,3</t>
  </si>
  <si>
    <t>1.18-5-7</t>
  </si>
  <si>
    <t>1,4</t>
  </si>
  <si>
    <t>1.17-6-50</t>
  </si>
  <si>
    <t>1,5</t>
  </si>
  <si>
    <t>1.12-1-71</t>
  </si>
  <si>
    <t>1,6</t>
  </si>
  <si>
    <t>1.6-1-307</t>
  </si>
  <si>
    <t>1,7</t>
  </si>
  <si>
    <t>1.6-1-324</t>
  </si>
  <si>
    <t>1,8</t>
  </si>
  <si>
    <t>1.12-5-370</t>
  </si>
  <si>
    <t>1.12-9-29</t>
  </si>
  <si>
    <t>2,2</t>
  </si>
  <si>
    <t>1.13-3-110</t>
  </si>
  <si>
    <t>1.18-7-5</t>
  </si>
  <si>
    <t>1 фильтр</t>
  </si>
  <si>
    <t>1.18-7-10</t>
  </si>
  <si>
    <t>1.13-1-99</t>
  </si>
  <si>
    <t>Итого по разделу: Система водоснабжения. Водомерный узел.</t>
  </si>
  <si>
    <t>Раздел: Холодное водоснабжение.</t>
  </si>
  <si>
    <t>Объем: 2,3=230/100</t>
  </si>
  <si>
    <t>1.6-1-264</t>
  </si>
  <si>
    <t>1.13-4-71</t>
  </si>
  <si>
    <t>1.12-1-52</t>
  </si>
  <si>
    <t>1.12-1-53</t>
  </si>
  <si>
    <t>Объем: 0,35=35/100</t>
  </si>
  <si>
    <t>1.12-1-54</t>
  </si>
  <si>
    <t>Объем: 1,35=135/100</t>
  </si>
  <si>
    <t>1.13-4-47</t>
  </si>
  <si>
    <t>1.12-1-57</t>
  </si>
  <si>
    <t>Объем: 0,05=5/100</t>
  </si>
  <si>
    <t>1.12-1-61</t>
  </si>
  <si>
    <t>Объем: 4,5=(230+50+35+135)/100</t>
  </si>
  <si>
    <t>Объем: 22,5=(50+35+135+5)/10</t>
  </si>
  <si>
    <t>1.1-1-2541</t>
  </si>
  <si>
    <t>1.1-1-1291</t>
  </si>
  <si>
    <t>1.1-1-1292</t>
  </si>
  <si>
    <t>1.1-1-3120</t>
  </si>
  <si>
    <t>13,5</t>
  </si>
  <si>
    <t>1.1-1-3124</t>
  </si>
  <si>
    <t>13,6</t>
  </si>
  <si>
    <t>13,7</t>
  </si>
  <si>
    <t>1 кран</t>
  </si>
  <si>
    <t>1.13-1-15</t>
  </si>
  <si>
    <t>1.17-7-30</t>
  </si>
  <si>
    <t>1 врезка</t>
  </si>
  <si>
    <t>1.12-9-21</t>
  </si>
  <si>
    <t>Итого по разделу: Холодное водоснабжение.</t>
  </si>
  <si>
    <t>Раздел: Пожарное оборудование.</t>
  </si>
  <si>
    <t>1.13-1-18</t>
  </si>
  <si>
    <t>1.7-8-14</t>
  </si>
  <si>
    <t>Итого по разделу: Пожарное оборудование.</t>
  </si>
  <si>
    <t>Раздел: Горячее водоснабжение.</t>
  </si>
  <si>
    <t>Объем: 2,38=238/100</t>
  </si>
  <si>
    <t>20,2</t>
  </si>
  <si>
    <t>20,3</t>
  </si>
  <si>
    <t>20,4</t>
  </si>
  <si>
    <t>Объем: 0,72=72/100</t>
  </si>
  <si>
    <t>22,4</t>
  </si>
  <si>
    <t>1.12-1-55</t>
  </si>
  <si>
    <t>Объем: 0,04=4/100</t>
  </si>
  <si>
    <t>1.12-1-56</t>
  </si>
  <si>
    <t>Объем: 0,12=12/100</t>
  </si>
  <si>
    <t>24,3</t>
  </si>
  <si>
    <t>Объем: 5,26=(238+65+135+72+4+12)/100</t>
  </si>
  <si>
    <t>Объем: 40,9=(215+121+61+12)/10</t>
  </si>
  <si>
    <t>28,4</t>
  </si>
  <si>
    <t>1.1-1-3119</t>
  </si>
  <si>
    <t>28,5</t>
  </si>
  <si>
    <t>28,6</t>
  </si>
  <si>
    <t>28,7</t>
  </si>
  <si>
    <t>1.17-1-60</t>
  </si>
  <si>
    <t>1.17-2-38</t>
  </si>
  <si>
    <t>1.17-2-44</t>
  </si>
  <si>
    <t>1.12-9-16</t>
  </si>
  <si>
    <t>1.12-9-17</t>
  </si>
  <si>
    <t>Итого по разделу: Горячее водоснабжение.</t>
  </si>
  <si>
    <t>6.65-1-1</t>
  </si>
  <si>
    <t>Объем: 7,53=(230+50+35+238+65+135)/100</t>
  </si>
  <si>
    <t>6.65-1-2</t>
  </si>
  <si>
    <t>Объем: 0,76=(72+4)/100</t>
  </si>
  <si>
    <t>6.65-1-3</t>
  </si>
  <si>
    <t>Объем: 1,47=(135+12)/100</t>
  </si>
  <si>
    <t>Объем: 0,17=(5+12)/100</t>
  </si>
  <si>
    <t>Итого по локальной смете: Система водоснабжения</t>
  </si>
  <si>
    <t>Основание: чертежи № 023/18КН-ИОС3</t>
  </si>
  <si>
    <t>Раздел: Установка дренажного насоса.</t>
  </si>
  <si>
    <t>1.15-4-17</t>
  </si>
  <si>
    <t>Объем: 0,18=18/100</t>
  </si>
  <si>
    <t>2,3</t>
  </si>
  <si>
    <t>1.12-9-27</t>
  </si>
  <si>
    <t>3,2</t>
  </si>
  <si>
    <t>1.13-3-106</t>
  </si>
  <si>
    <t>1.12-9-18</t>
  </si>
  <si>
    <t>Итого по разделу: Установка дренажного насоса.</t>
  </si>
  <si>
    <t>Раздел: Сантехническое оборудование.</t>
  </si>
  <si>
    <t>1.17-1-49</t>
  </si>
  <si>
    <t>компл.</t>
  </si>
  <si>
    <t>100 м подводок</t>
  </si>
  <si>
    <t>Объем: 0,08=8/100</t>
  </si>
  <si>
    <t>1.12-5-390</t>
  </si>
  <si>
    <t>1.17-2-18</t>
  </si>
  <si>
    <t>1.17-2-31</t>
  </si>
  <si>
    <t>1.17-2-8</t>
  </si>
  <si>
    <t>1.17-1-41</t>
  </si>
  <si>
    <t>1.17-2-25</t>
  </si>
  <si>
    <t>1.17-1-12</t>
  </si>
  <si>
    <t>1.17-1-22</t>
  </si>
  <si>
    <t>1.17-2-12</t>
  </si>
  <si>
    <t>1.17-1-15</t>
  </si>
  <si>
    <t>1.17-1-78</t>
  </si>
  <si>
    <t>1.17-2-22</t>
  </si>
  <si>
    <t>1.17-1-77</t>
  </si>
  <si>
    <t>1.17-1-21</t>
  </si>
  <si>
    <t>1.17-1-65</t>
  </si>
  <si>
    <t>Итого по разделу: Сантехническое оборудование.</t>
  </si>
  <si>
    <t>Раздел: Монтаж трубопровода.</t>
  </si>
  <si>
    <t>100 м труб</t>
  </si>
  <si>
    <t>Объем: 0,02=2/100</t>
  </si>
  <si>
    <t>1.12-8-5</t>
  </si>
  <si>
    <t>1.12-10-16</t>
  </si>
  <si>
    <t>Объем: 4,26=426/100</t>
  </si>
  <si>
    <t>1.12-1-79</t>
  </si>
  <si>
    <t>1.12-5-97</t>
  </si>
  <si>
    <t>Объем: 2,42=242/100</t>
  </si>
  <si>
    <t>1.12-1-80</t>
  </si>
  <si>
    <t>1.12-5-133</t>
  </si>
  <si>
    <t>1.12-5-134</t>
  </si>
  <si>
    <t>21,5</t>
  </si>
  <si>
    <t>6.65-51-7</t>
  </si>
  <si>
    <t>Объем: 0,2=20/100</t>
  </si>
  <si>
    <t>Объем: 0,51=51/100</t>
  </si>
  <si>
    <t>1.12-5-455</t>
  </si>
  <si>
    <t>Объем: 11,6=(68+48)/10</t>
  </si>
  <si>
    <t>1.1-1-2513</t>
  </si>
  <si>
    <t>1.1-1-3167</t>
  </si>
  <si>
    <t>Итого по разделу: Монтаж трубопровода.</t>
  </si>
  <si>
    <t>6.65-2-1</t>
  </si>
  <si>
    <t>6.65-2-2</t>
  </si>
  <si>
    <t>Объем: 2,44=244/100</t>
  </si>
  <si>
    <t>6.65-4-3</t>
  </si>
  <si>
    <t>100 компл.</t>
  </si>
  <si>
    <t>6.65-4-1</t>
  </si>
  <si>
    <t>Объем: 0,65=(46+2+2+15)/100</t>
  </si>
  <si>
    <t>6.65-4-7</t>
  </si>
  <si>
    <t>Объем: 0,1=10/100</t>
  </si>
  <si>
    <t>6.65-3-1</t>
  </si>
  <si>
    <t>Объем: 0,75=(10+46+2+2+15)/100</t>
  </si>
  <si>
    <t>Итого по локальной смете: Система водоотведения.</t>
  </si>
  <si>
    <t>Раздел: Вводно-распределительные устройства</t>
  </si>
  <si>
    <t>4.8-238-2</t>
  </si>
  <si>
    <t>1 м ширины по фронту</t>
  </si>
  <si>
    <t>Объем: 3,06=0,63*2+1,8</t>
  </si>
  <si>
    <t>13.1-1-787</t>
  </si>
  <si>
    <t>панель</t>
  </si>
  <si>
    <t>13.1-1-831</t>
  </si>
  <si>
    <t>4.8-240-1</t>
  </si>
  <si>
    <t>4.8-255-1</t>
  </si>
  <si>
    <t>Итого по разделу: Вводно-распределительные устройства</t>
  </si>
  <si>
    <t>Раздел: Осветительные и электроустановочные приборы</t>
  </si>
  <si>
    <t>4.8-246-1</t>
  </si>
  <si>
    <t>Объем: 0,49=49/100</t>
  </si>
  <si>
    <t>конъюктурный анализ</t>
  </si>
  <si>
    <t>4.8-246-2</t>
  </si>
  <si>
    <t>Объем: 0,16=16/100</t>
  </si>
  <si>
    <t>1.22-2-183</t>
  </si>
  <si>
    <t>4.8-245-19</t>
  </si>
  <si>
    <t>Объем: 4,4=(26+414)/100</t>
  </si>
  <si>
    <t>1.22-6-90</t>
  </si>
  <si>
    <t>Объем: 5,2=52/10</t>
  </si>
  <si>
    <t>1.22-6-7</t>
  </si>
  <si>
    <t>Объем: 104,4=1044/10</t>
  </si>
  <si>
    <t>4.8-245-10</t>
  </si>
  <si>
    <t>Объем: 0,02=(1+1)/100</t>
  </si>
  <si>
    <t>1.22-4-15</t>
  </si>
  <si>
    <t>1.22-4-23</t>
  </si>
  <si>
    <t>4.8-243-2</t>
  </si>
  <si>
    <t>Объем: 1,14=114/100</t>
  </si>
  <si>
    <t>1.21-5-1056</t>
  </si>
  <si>
    <t>4.8-243-5</t>
  </si>
  <si>
    <t>Объем: 0,57=57/100</t>
  </si>
  <si>
    <t>1.21-5-1057</t>
  </si>
  <si>
    <t>4.8-243-1</t>
  </si>
  <si>
    <t>1.21-5-1058</t>
  </si>
  <si>
    <t>4.8-243-7</t>
  </si>
  <si>
    <t>1.21-5-1271</t>
  </si>
  <si>
    <t>4.8-243-9</t>
  </si>
  <si>
    <t>Объем: 2,64=264/100</t>
  </si>
  <si>
    <t>1.21-5-1281</t>
  </si>
  <si>
    <t>Объем: 0,3=30/100</t>
  </si>
  <si>
    <t>1.21-5-1065</t>
  </si>
  <si>
    <t>1.21-5-923</t>
  </si>
  <si>
    <t>1.21-5-1066</t>
  </si>
  <si>
    <t>1.21-5-192</t>
  </si>
  <si>
    <t>Итого по разделу: Осветительные и электроустановочные приборы</t>
  </si>
  <si>
    <t>Раздел: Кабельные работы</t>
  </si>
  <si>
    <t>4.8-280-2</t>
  </si>
  <si>
    <t>Объем: 7,6=760/100</t>
  </si>
  <si>
    <t>1.1-1-2650</t>
  </si>
  <si>
    <t>4.8-158-1</t>
  </si>
  <si>
    <t>Объем: 0,0595=1,19*(50)/1000</t>
  </si>
  <si>
    <t>1.21-5-914</t>
  </si>
  <si>
    <t>4.8-288-2</t>
  </si>
  <si>
    <t>Объем: 7,7=770/100</t>
  </si>
  <si>
    <t>1.12-5-372</t>
  </si>
  <si>
    <t>1.21-5-1136</t>
  </si>
  <si>
    <t>4.8-161-1</t>
  </si>
  <si>
    <t>Объем: 1,5=150/100</t>
  </si>
  <si>
    <t>4.8-162-1</t>
  </si>
  <si>
    <t>4.8-175-2</t>
  </si>
  <si>
    <t>4.8-175-9</t>
  </si>
  <si>
    <t>Объем: 29,44=(3899+725-150-760-770)/100</t>
  </si>
  <si>
    <t>4.8-175-10</t>
  </si>
  <si>
    <t>Объем: 37,4=(2640+400+100+100+300+200)/100</t>
  </si>
  <si>
    <t>4.8-175-11</t>
  </si>
  <si>
    <t>Объем: 0,5=(50)/100</t>
  </si>
  <si>
    <t>4.8-175-12</t>
  </si>
  <si>
    <t>4.8-168-6</t>
  </si>
  <si>
    <t>100 М ТРАССЫ</t>
  </si>
  <si>
    <t>4.8-187-10</t>
  </si>
  <si>
    <t>Объем: 2,7=(120+120+30)/100</t>
  </si>
  <si>
    <t>1.23-8-755</t>
  </si>
  <si>
    <t>км</t>
  </si>
  <si>
    <t>Объем: 3,97698=3899*1,02/1000</t>
  </si>
  <si>
    <t>1.23-8-770</t>
  </si>
  <si>
    <t>Объем: 0,7395=725*1,02/1000</t>
  </si>
  <si>
    <t>1.23-8-756</t>
  </si>
  <si>
    <t>Объем: 2,6928=2640*1,02/1000</t>
  </si>
  <si>
    <t>1.23-8-771</t>
  </si>
  <si>
    <t>Объем: 0,408=400*1,02/1000</t>
  </si>
  <si>
    <t>1.23-8-761</t>
  </si>
  <si>
    <t>Объем: 0,102=100*1,02/1000</t>
  </si>
  <si>
    <t>1.23-8-773</t>
  </si>
  <si>
    <t>1.23-8-762</t>
  </si>
  <si>
    <t>Объем: 0,306=300*1,02/1000</t>
  </si>
  <si>
    <t>1.23-8-763</t>
  </si>
  <si>
    <t>Объем: 0,204=200*1,02/1000</t>
  </si>
  <si>
    <t>1.23-8-764</t>
  </si>
  <si>
    <t>Объем: 0,051=50*1,02/1000</t>
  </si>
  <si>
    <t>1.23-8-765</t>
  </si>
  <si>
    <t>1.23-13-241</t>
  </si>
  <si>
    <t>1.23-13-242</t>
  </si>
  <si>
    <t>Объем: 0,1224=120*1,02/1000</t>
  </si>
  <si>
    <t>1.23-13-244</t>
  </si>
  <si>
    <t>Объем: 0,0306=30*1,02/1000</t>
  </si>
  <si>
    <t>Итого по разделу: Кабельные работы</t>
  </si>
  <si>
    <t>Раздел: Щитовое оборудование</t>
  </si>
  <si>
    <t>4.8-240-4</t>
  </si>
  <si>
    <t>1.21-5-1118</t>
  </si>
  <si>
    <t>1.21-5-1116</t>
  </si>
  <si>
    <t>4.8-218-1</t>
  </si>
  <si>
    <t>4.8-218-2</t>
  </si>
  <si>
    <t>4.8-218-3</t>
  </si>
  <si>
    <t>1.21-5-1040</t>
  </si>
  <si>
    <t>Объем: 15=5+3+2+3+2</t>
  </si>
  <si>
    <t>1.21-5-1041</t>
  </si>
  <si>
    <t>Объем: 6=1+1+1+1+1+1</t>
  </si>
  <si>
    <t>1.21-5-1042</t>
  </si>
  <si>
    <t>1.21-5-480</t>
  </si>
  <si>
    <t>1.21-5-1037</t>
  </si>
  <si>
    <t>Объем: 85=2+18+18+6+6+5+3+3+3+3+1+3+1+5+1+3+1+3</t>
  </si>
  <si>
    <t>1.21-5-1031</t>
  </si>
  <si>
    <t>Объем: 64=20+20+12+12</t>
  </si>
  <si>
    <t>4.10-167-1</t>
  </si>
  <si>
    <t>4.8-170-1</t>
  </si>
  <si>
    <t>Объем: 2,5=250/100</t>
  </si>
  <si>
    <t>1.12-1-24</t>
  </si>
  <si>
    <t>4.8-170-3</t>
  </si>
  <si>
    <t>1.12-1-27</t>
  </si>
  <si>
    <t>4.8-187-8</t>
  </si>
  <si>
    <t>Объем: 1,1=110/100</t>
  </si>
  <si>
    <t>4.8-109-2</t>
  </si>
  <si>
    <t>1 км троса (провода, подвески)</t>
  </si>
  <si>
    <t>1.1-1-319</t>
  </si>
  <si>
    <t>Объем: 8,5=85/10</t>
  </si>
  <si>
    <t>4.10-80-1</t>
  </si>
  <si>
    <t>4.8-216-4</t>
  </si>
  <si>
    <t>4.10-84-3</t>
  </si>
  <si>
    <t>1.14-2-50</t>
  </si>
  <si>
    <t>1.23-11-42</t>
  </si>
  <si>
    <t>Объем: 0,0408=40*1,02/1000</t>
  </si>
  <si>
    <t>Итого по разделу: Щитовое оборудование</t>
  </si>
  <si>
    <t>5.1-162-1</t>
  </si>
  <si>
    <t>1 измерение</t>
  </si>
  <si>
    <t>5.1-154-1</t>
  </si>
  <si>
    <t>1 токоприемник</t>
  </si>
  <si>
    <t>5.1-152-1</t>
  </si>
  <si>
    <t>1 ТОЧКА</t>
  </si>
  <si>
    <t>Объем: 190=178+1,2*10</t>
  </si>
  <si>
    <t>5.1-151-5</t>
  </si>
  <si>
    <t>СКС,ЛВС,ТФ Локальная вычислительная сеть.Структурированная кабельная сеть. Система Телефонизации.</t>
  </si>
  <si>
    <t>Раздел: Оборудование серверной</t>
  </si>
  <si>
    <t>4.10-32-1</t>
  </si>
  <si>
    <t>Прайс</t>
  </si>
  <si>
    <t>4.10-32-4</t>
  </si>
  <si>
    <t>Объем: 37=1+36</t>
  </si>
  <si>
    <t>5,3</t>
  </si>
  <si>
    <t>Подраздел: Оборудование</t>
  </si>
  <si>
    <t>прайс</t>
  </si>
  <si>
    <t>Итого по подразделу: Оборудование</t>
  </si>
  <si>
    <t>Итого по разделу: Оборудование серверной</t>
  </si>
  <si>
    <t>Раздел: WI-Fi оборудование</t>
  </si>
  <si>
    <t>Итого по разделу: WI-Fi оборудование</t>
  </si>
  <si>
    <t>Раздел: Кабельная продукция</t>
  </si>
  <si>
    <t>Объем: 10=1000/100</t>
  </si>
  <si>
    <t>4.8-175-1</t>
  </si>
  <si>
    <t>1.23-4-337</t>
  </si>
  <si>
    <t>Объем: 32=(4200-1000)/100</t>
  </si>
  <si>
    <t>4.8-243-8</t>
  </si>
  <si>
    <t>Объем: 4,63=463/100</t>
  </si>
  <si>
    <t>1.21-5-925</t>
  </si>
  <si>
    <t>1.1-1-2900</t>
  </si>
  <si>
    <t>1.21-5-896</t>
  </si>
  <si>
    <t>Объем: 0,2=0,001*200</t>
  </si>
  <si>
    <t>1.21-5-1410</t>
  </si>
  <si>
    <t>1.21-5-889</t>
  </si>
  <si>
    <t>Итого по разделу: Кабельная продукция</t>
  </si>
  <si>
    <t>Раздел: Система вызова персонала из сан.узла</t>
  </si>
  <si>
    <t>13.1-1-20</t>
  </si>
  <si>
    <t>4.10-151-2</t>
  </si>
  <si>
    <t>4.10-177-1</t>
  </si>
  <si>
    <t>4.10-76-10</t>
  </si>
  <si>
    <t>Объем: 0,01=1/100</t>
  </si>
  <si>
    <t>1.23-3-232</t>
  </si>
  <si>
    <t>Итого по разделу: Система вызова персонала из сан.узла</t>
  </si>
  <si>
    <t>Раздел: Система вызова специалиста</t>
  </si>
  <si>
    <t>Объем: 4=40/10</t>
  </si>
  <si>
    <t>4.8-288-1</t>
  </si>
  <si>
    <t>Объем: 5=500/100</t>
  </si>
  <si>
    <t>1.12-5-371</t>
  </si>
  <si>
    <t>1.23-9-90</t>
  </si>
  <si>
    <t>Итого по разделу: Система вызова специалиста</t>
  </si>
  <si>
    <t>Итого по локальной смете: СКС,ЛВС,ТФ Локальная вычислительная сеть.Структурированная кабельная сеть. Система Телефонизации.</t>
  </si>
  <si>
    <t>Раздел: Система радиофикации</t>
  </si>
  <si>
    <t>4.10-67-1</t>
  </si>
  <si>
    <t>4.10-78-1</t>
  </si>
  <si>
    <t>4.10-75-1</t>
  </si>
  <si>
    <t>4.10-172-1</t>
  </si>
  <si>
    <t>4.10-136-3</t>
  </si>
  <si>
    <t>1.14-1-534</t>
  </si>
  <si>
    <t>35,3</t>
  </si>
  <si>
    <t>1.1-1-2049</t>
  </si>
  <si>
    <t>35,4</t>
  </si>
  <si>
    <t>1.21-5-1207</t>
  </si>
  <si>
    <t>35,5</t>
  </si>
  <si>
    <t>1.21-5-707</t>
  </si>
  <si>
    <t>4.10-134-4</t>
  </si>
  <si>
    <t>1 антенна</t>
  </si>
  <si>
    <t>1.14-1-228</t>
  </si>
  <si>
    <t>4.10-134-7</t>
  </si>
  <si>
    <t>1.14-1-138</t>
  </si>
  <si>
    <t>4.10-136-1</t>
  </si>
  <si>
    <t>38,2</t>
  </si>
  <si>
    <t>4.10-69-7</t>
  </si>
  <si>
    <t>1.14-1-22</t>
  </si>
  <si>
    <t>Объем: 6=600/100</t>
  </si>
  <si>
    <t>43,3</t>
  </si>
  <si>
    <t>1.21-5-1135</t>
  </si>
  <si>
    <t>43,4</t>
  </si>
  <si>
    <t>1.14-1-13</t>
  </si>
  <si>
    <t>43,5</t>
  </si>
  <si>
    <t>1.14-1-16</t>
  </si>
  <si>
    <t>1.23-4-360</t>
  </si>
  <si>
    <t>1.23-5-37</t>
  </si>
  <si>
    <t>1.23-5-21</t>
  </si>
  <si>
    <t>Объем: 2,4=240/100</t>
  </si>
  <si>
    <t>м.п.</t>
  </si>
  <si>
    <t>1.12-10-103</t>
  </si>
  <si>
    <t>1.14-1-529</t>
  </si>
  <si>
    <t>Объем: 1,3=130/100</t>
  </si>
  <si>
    <t>Объем: 0,6=60/100</t>
  </si>
  <si>
    <t>1.23-9-73</t>
  </si>
  <si>
    <t>цена мгэ</t>
  </si>
  <si>
    <t>Итого по разделу: Система радиофикации</t>
  </si>
  <si>
    <t>Итого по локальной смете: Радиофикация.</t>
  </si>
  <si>
    <t>Раздел: Электрочасофикация</t>
  </si>
  <si>
    <t>4.10-136-5</t>
  </si>
  <si>
    <t>4.10-135-3</t>
  </si>
  <si>
    <t>4.10-86-1</t>
  </si>
  <si>
    <t>1.14-1-36</t>
  </si>
  <si>
    <t>Объем: 12=1200/100</t>
  </si>
  <si>
    <t>1.23-8-564</t>
  </si>
  <si>
    <t>Итого по разделу: Электрочасофикация</t>
  </si>
  <si>
    <t>Итого по локальной смете: Система Электрочасофикации</t>
  </si>
  <si>
    <t>Раздел: Видеонаблюдение</t>
  </si>
  <si>
    <t>Подраздел: Серверная</t>
  </si>
  <si>
    <t>4.10-34-5</t>
  </si>
  <si>
    <t>4.10-19-6</t>
  </si>
  <si>
    <t>Итого по подразделу: Серверная</t>
  </si>
  <si>
    <t>Подраздел: Оборудование серверной</t>
  </si>
  <si>
    <t>Итого по подразделу: Оборудование серверной</t>
  </si>
  <si>
    <t>Подраздел: Пост охраны</t>
  </si>
  <si>
    <t>4.10-75-6</t>
  </si>
  <si>
    <t>Итого по подразделу: Пост охраны</t>
  </si>
  <si>
    <t>Подраздел: Оборудование поста охраны</t>
  </si>
  <si>
    <t>Итого по подразделу: Оборудование поста охраны</t>
  </si>
  <si>
    <t>Подраздел: Камеры</t>
  </si>
  <si>
    <t>Объем: 0,3=3/10</t>
  </si>
  <si>
    <t>4.10-174-2</t>
  </si>
  <si>
    <t>Объем: 2=20/10</t>
  </si>
  <si>
    <t>4.10-174-1</t>
  </si>
  <si>
    <t>Объем: 2,4=24/10</t>
  </si>
  <si>
    <t>Итого по подразделу: Камеры</t>
  </si>
  <si>
    <t>Подраздел: Кабели и трубы</t>
  </si>
  <si>
    <t>Объем: 28=2800/100</t>
  </si>
  <si>
    <t>1.21-5-1363</t>
  </si>
  <si>
    <t>Итого по подразделу: Кабели и трубы</t>
  </si>
  <si>
    <t>Итого по разделу: Видеонаблюдение</t>
  </si>
  <si>
    <t>Раздел: ПНР</t>
  </si>
  <si>
    <t>110</t>
  </si>
  <si>
    <t>5.2-32-1</t>
  </si>
  <si>
    <t>1 комплекс</t>
  </si>
  <si>
    <t>Итого по разделу: ПНР</t>
  </si>
  <si>
    <t>Итого по локальной смете: Система охранного видеонаблюдения.</t>
  </si>
  <si>
    <t>Основание: чертежи № 2017-01912-01-0-ИОС5.2</t>
  </si>
  <si>
    <t>Раздел: Система СКУД</t>
  </si>
  <si>
    <t>4.10-168-1</t>
  </si>
  <si>
    <t>4.10-176-1</t>
  </si>
  <si>
    <t>Объем: 0,8=8/10</t>
  </si>
  <si>
    <t>13.1-3-185</t>
  </si>
  <si>
    <t>13.1-1-54</t>
  </si>
  <si>
    <t>41,2</t>
  </si>
  <si>
    <t>4.8-234-1</t>
  </si>
  <si>
    <t>1.21-5-1015</t>
  </si>
  <si>
    <t>1.21-5-1024</t>
  </si>
  <si>
    <t>3.10-82-1</t>
  </si>
  <si>
    <t>1.8-1-88</t>
  </si>
  <si>
    <t>4.10-70-23</t>
  </si>
  <si>
    <t>Объем: 0,2=2/10</t>
  </si>
  <si>
    <t>50,2</t>
  </si>
  <si>
    <t>Объем: 8=800/100</t>
  </si>
  <si>
    <t>51,2</t>
  </si>
  <si>
    <t>1.23-9-118</t>
  </si>
  <si>
    <t>Объем: 3=300/100</t>
  </si>
  <si>
    <t>1.1-1-283</t>
  </si>
  <si>
    <t>1.1-1-2829</t>
  </si>
  <si>
    <t>4.8-160-1</t>
  </si>
  <si>
    <t>Объем: 0,03=3/100</t>
  </si>
  <si>
    <t>1.21-5-555</t>
  </si>
  <si>
    <t>5.2-36-1</t>
  </si>
  <si>
    <t>1 считыватель</t>
  </si>
  <si>
    <t>Итого по разделу: Система СКУД</t>
  </si>
  <si>
    <t>Итого по локальной смете: СКУД Система контроля управления доступа</t>
  </si>
  <si>
    <t>Раздел: Система охранной сигнализации</t>
  </si>
  <si>
    <t>4.10-170-2</t>
  </si>
  <si>
    <t>4.10-163-1</t>
  </si>
  <si>
    <t>4.10-81-1</t>
  </si>
  <si>
    <t>1.14-2-46</t>
  </si>
  <si>
    <t>4.10-59-1</t>
  </si>
  <si>
    <t>1.14-2-80</t>
  </si>
  <si>
    <t>КА №3</t>
  </si>
  <si>
    <t>Объем: 80=8000/100</t>
  </si>
  <si>
    <t>1.12-5-42</t>
  </si>
  <si>
    <t>1.1-1-2426</t>
  </si>
  <si>
    <t>1.23-9-114</t>
  </si>
  <si>
    <t>Объем: 4=400/100</t>
  </si>
  <si>
    <t>1.23-9-102</t>
  </si>
  <si>
    <t>Итого по разделу: Система охранной сигнализации</t>
  </si>
  <si>
    <t>Раздел: Система АУПС</t>
  </si>
  <si>
    <t>4.11-7-1</t>
  </si>
  <si>
    <t>4.11-2-3</t>
  </si>
  <si>
    <t>4.10-82-3</t>
  </si>
  <si>
    <t>4.10-80-9</t>
  </si>
  <si>
    <t>4.10-81-2</t>
  </si>
  <si>
    <t>1.14-2-74</t>
  </si>
  <si>
    <t>4.10-3-6</t>
  </si>
  <si>
    <t>10 блоков</t>
  </si>
  <si>
    <t>Объем: 1,8=18/10</t>
  </si>
  <si>
    <t>1.14-2-81</t>
  </si>
  <si>
    <t>4.10-80-5</t>
  </si>
  <si>
    <t>1.14-2-75</t>
  </si>
  <si>
    <t>Объем: 5,1=51/10</t>
  </si>
  <si>
    <t>1.14-2-61</t>
  </si>
  <si>
    <t>Объем: 40=4000/100</t>
  </si>
  <si>
    <t>83,3</t>
  </si>
  <si>
    <t>4.8-280-1</t>
  </si>
  <si>
    <t>1.1-1-1963</t>
  </si>
  <si>
    <t>Объем: 0,06=6/100</t>
  </si>
  <si>
    <t>1.1-1-4342</t>
  </si>
  <si>
    <t>89,1</t>
  </si>
  <si>
    <t>92</t>
  </si>
  <si>
    <t>Объем: 1=(100)/100</t>
  </si>
  <si>
    <t>92,1</t>
  </si>
  <si>
    <t>1.23-9-104</t>
  </si>
  <si>
    <t>4.11-17-1</t>
  </si>
  <si>
    <t>93,1</t>
  </si>
  <si>
    <t>КА №9</t>
  </si>
  <si>
    <t>13.1-2-217</t>
  </si>
  <si>
    <t>106</t>
  </si>
  <si>
    <t>13.1-2-197</t>
  </si>
  <si>
    <t>13.1-2-205</t>
  </si>
  <si>
    <t>Итого по разделу: Система АУПС</t>
  </si>
  <si>
    <t>Итого по локальной смете: АПС Система пожарной сигнализации</t>
  </si>
  <si>
    <t>Раздел: СОУЭ</t>
  </si>
  <si>
    <t>4.11-7-4</t>
  </si>
  <si>
    <t>4.10-165-4</t>
  </si>
  <si>
    <t>4.8-243-12</t>
  </si>
  <si>
    <t>4.10-173-2</t>
  </si>
  <si>
    <t>Объем: 1,1=11/10</t>
  </si>
  <si>
    <t>4.10-76-15</t>
  </si>
  <si>
    <t>1.14-2-55</t>
  </si>
  <si>
    <t>4.10-76-7</t>
  </si>
  <si>
    <t>4.10-80-7</t>
  </si>
  <si>
    <t>10 лучей</t>
  </si>
  <si>
    <t>Объем: 0,02=0,2/10</t>
  </si>
  <si>
    <t>13.1-1-55</t>
  </si>
  <si>
    <t>81,2</t>
  </si>
  <si>
    <t>1.23-9-105</t>
  </si>
  <si>
    <t>1.23-5-8</t>
  </si>
  <si>
    <t>1.23-3-295</t>
  </si>
  <si>
    <t>Подраздел: Оборудование и материалы</t>
  </si>
  <si>
    <t>Итого по подразделу: Оборудование и материалы</t>
  </si>
  <si>
    <t>Итого по разделу: СОУЭ</t>
  </si>
  <si>
    <t>Итого по локальной смете: СОУЭ Система управления эвакуации</t>
  </si>
  <si>
    <t>Основание: чертежи № чертежи №023/18КН-ТРВ</t>
  </si>
  <si>
    <t>Раздел: Помещение пожарного поста</t>
  </si>
  <si>
    <t>4.10-80-10</t>
  </si>
  <si>
    <t>13.1-2-325</t>
  </si>
  <si>
    <t>Итого по разделу: Помещение пожарного поста</t>
  </si>
  <si>
    <t>Раздел: Помещение №004 "Венткамера"</t>
  </si>
  <si>
    <t>13.1-2-95</t>
  </si>
  <si>
    <t>13.1-1-661</t>
  </si>
  <si>
    <t>4.10-80-3</t>
  </si>
  <si>
    <t>4.8-224-4</t>
  </si>
  <si>
    <t>1 ПОСТ</t>
  </si>
  <si>
    <t>Кон. анализ АУПТ-1</t>
  </si>
  <si>
    <t>Кон. анализ АУПТ-2</t>
  </si>
  <si>
    <t>Кон.анализ АУПТ-3</t>
  </si>
  <si>
    <t>4.10-80-13</t>
  </si>
  <si>
    <t>Кон. анализ АУПТ-4</t>
  </si>
  <si>
    <t>Итого по разделу: Помещение №004 "Венткамера"</t>
  </si>
  <si>
    <t>Раздел: Помещение №005 "Серверная"</t>
  </si>
  <si>
    <t>Итого по разделу: Помещение №005 "Серверная"</t>
  </si>
  <si>
    <t>Раздел: Помещение №007 "Техническое помещения"</t>
  </si>
  <si>
    <t>Итого по разделу: Помещение №007 "Техническое помещения"</t>
  </si>
  <si>
    <t>Раздел: Помещение №008 "Техническое помещение"</t>
  </si>
  <si>
    <t>Итого по разделу: Помещение №008 "Техническое помещение"</t>
  </si>
  <si>
    <t>Раздел: Помещение №009, 010 "Коридор"</t>
  </si>
  <si>
    <t>Итого по разделу: Помещение №009, 010 "Коридор"</t>
  </si>
  <si>
    <t>Раздел: Кабель, вспомогательное оборудование</t>
  </si>
  <si>
    <t>1.23-13-101</t>
  </si>
  <si>
    <t>Объем: 3,5=350/100</t>
  </si>
  <si>
    <t>33,2</t>
  </si>
  <si>
    <t>33,3</t>
  </si>
  <si>
    <t>1.21-5-165</t>
  </si>
  <si>
    <t>Объем: 3,5=(50+300)/100</t>
  </si>
  <si>
    <t>1.23-9-121</t>
  </si>
  <si>
    <t>1.23-9-139</t>
  </si>
  <si>
    <t>13.1-2-261</t>
  </si>
  <si>
    <t>Итого по разделу: Кабель, вспомогательное оборудование</t>
  </si>
  <si>
    <t>Раздел: Технологическое оборудование</t>
  </si>
  <si>
    <t>Подраздел: Помещение №004 "Венткамера"</t>
  </si>
  <si>
    <t>4.37-18-1</t>
  </si>
  <si>
    <t>1.12-10-145</t>
  </si>
  <si>
    <t>Кон. анализ АУПТ-7</t>
  </si>
  <si>
    <t>36,3</t>
  </si>
  <si>
    <t>Итого по подразделу: Помещение №004 "Венткамера"</t>
  </si>
  <si>
    <t>Подраздел: Помещение №005 "Серверная"</t>
  </si>
  <si>
    <t>Итого по подразделу: Помещение №005 "Серверная"</t>
  </si>
  <si>
    <t>Подраздел: Помещение №007 "Техническое помещение"</t>
  </si>
  <si>
    <t>38,3</t>
  </si>
  <si>
    <t>Итого по подразделу: Помещение №007 "Техническое помещение"</t>
  </si>
  <si>
    <t>Подраздел: Помещение №008 "Техническое помещение"</t>
  </si>
  <si>
    <t>39,2</t>
  </si>
  <si>
    <t>39,3</t>
  </si>
  <si>
    <t>Итого по подразделу: Помещение №008 "Техническое помещение"</t>
  </si>
  <si>
    <t>Подраздел: Помещение №009 "Коридор"</t>
  </si>
  <si>
    <t>Итого по подразделу: Помещение №009 "Коридор"</t>
  </si>
  <si>
    <t>Подраздел: Помещение №010 "Коридор"</t>
  </si>
  <si>
    <t>41,3</t>
  </si>
  <si>
    <t>Итого по подразделу: Помещение №010 "Коридор"</t>
  </si>
  <si>
    <t>Подраздел: Резервное оборудование</t>
  </si>
  <si>
    <t>Итого по подразделу: Резервное оборудование</t>
  </si>
  <si>
    <t>Итого по разделу: Технологическое оборудование</t>
  </si>
  <si>
    <t>5.2-35-1</t>
  </si>
  <si>
    <t>5.2-35-2</t>
  </si>
  <si>
    <t>Объем: 61=2+1+1+1+3+1+1+1+3+1+1+1+1+3+1+1+1+1+3+1+1+2+1+6+2+5+1+2+2+4+6</t>
  </si>
  <si>
    <t>Итого по локальной смете: Автоматическая модульная установка токораспыленной водой.</t>
  </si>
  <si>
    <t>Основание: чертежи № 023/18КН-ИОС5.12</t>
  </si>
  <si>
    <t>Раздел: Монтажные работы</t>
  </si>
  <si>
    <t>Объем: 9=(400+500)/100</t>
  </si>
  <si>
    <t>1.23-9-108</t>
  </si>
  <si>
    <t>Объем: 10=(400+600)/100</t>
  </si>
  <si>
    <t>1.23-1-151</t>
  </si>
  <si>
    <t>Объем: 14=1400/100</t>
  </si>
  <si>
    <t>КП "NED"</t>
  </si>
  <si>
    <t>Итого по разделу: Монтажные работы</t>
  </si>
  <si>
    <t>Раздел: Автоматика системы П0 (L=580 м3/ч, Pc=250 Па)</t>
  </si>
  <si>
    <t>Итого по разделу: Автоматика системы П0 (L=580 м3/ч, Pc=250 Па)</t>
  </si>
  <si>
    <t>Раздел: Автоматика системы П1 (L=10345 м3/ч, Pc=550 Па)</t>
  </si>
  <si>
    <t>Итого по разделу: Автоматика системы П1 (L=10345 м3/ч, Pc=550 Па)</t>
  </si>
  <si>
    <t>Раздел: Автоматика системы П2 (L=4170 м3/ч, Pc=600 Па)</t>
  </si>
  <si>
    <t>Итого по разделу: Автоматика системы П2 (L=4170 м3/ч, Pc=600 Па)</t>
  </si>
  <si>
    <t>Раздел: Автоматика системы П2резерв (L=4170 м3/ч, Pc=600 Па)</t>
  </si>
  <si>
    <t>Итого по разделу: Автоматика системы П2резерв (L=4170 м3/ч, Pc=600 Па)</t>
  </si>
  <si>
    <t>Раздел: Автоматика системы П3 (L=1260 м3/ч, Pc=300 Па)</t>
  </si>
  <si>
    <t>Итого по разделу: Автоматика системы П3 (L=1260 м3/ч, Pc=300 Па)</t>
  </si>
  <si>
    <t>Раздел: Автоматика системы П4 (L=710 м3/ч, Pc=200 Па)</t>
  </si>
  <si>
    <t>Итого по разделу: Автоматика системы П4 (L=710 м3/ч, Pc=200 Па)</t>
  </si>
  <si>
    <t>Раздел: Автоматика системы П5 (L=1500 м3/ч, Pc=300 Па)</t>
  </si>
  <si>
    <t>Итого по разделу: Автоматика системы П5 (L=1500 м3/ч, Pc=300 Па)</t>
  </si>
  <si>
    <t>Раздел: Автоматика системы В0.1 (L=230 м3/ч, Pc=100 Па)</t>
  </si>
  <si>
    <t>Итого по разделу: Автоматика системы В0.1 (L=230 м3/ч, Pc=100 Па)</t>
  </si>
  <si>
    <t>Раздел: Автоматика системы В0.2 (L=80 м3/ч, Pc=100 Па)</t>
  </si>
  <si>
    <t>Итого по разделу: Автоматика системы В0.2 (L=80 м3/ч, Pc=100 Па)</t>
  </si>
  <si>
    <t>Раздел: Автоматика системы В0.3 (L=350 м3/ч, Pc=100 Па)</t>
  </si>
  <si>
    <t>Итого по разделу: Автоматика системы В0.3 (L=350 м3/ч, Pc=100 Па)</t>
  </si>
  <si>
    <t>Раздел: Автоматика системы В1 (L=7110 м3/ч, Pc=400 Па)</t>
  </si>
  <si>
    <t>Итого по разделу: Автоматика системы В1 (L=7110 м3/ч, Pc=400 Па)</t>
  </si>
  <si>
    <t>Раздел: Автоматика системы В1.1 (L=180 м3/ч, Pc=150 Па)</t>
  </si>
  <si>
    <t>Итого по разделу: Автоматика системы В1.1 (L=180 м3/ч, Pc=150 Па)</t>
  </si>
  <si>
    <t>Раздел: Автоматика системы В1.2 (L=440 м3/ч, Pc=150 Па)</t>
  </si>
  <si>
    <t>Итого по разделу: Автоматика системы В1.2 (L=440 м3/ч, Pc=150 Па)</t>
  </si>
  <si>
    <t>Раздел: Автоматика системы В1.3 (L=305 м3/ч, Pc=140 Па)</t>
  </si>
  <si>
    <t>Итого по разделу: Автоматика системы В1.3 (L=305 м3/ч, Pc=140 Па)</t>
  </si>
  <si>
    <t>Раздел: Автоматика системы В1.4 (L=275 м3/ч, Pc=100 Па)</t>
  </si>
  <si>
    <t>Итого по разделу: Автоматика системы В1.4 (L=275 м3/ч, Pc=100 Па)</t>
  </si>
  <si>
    <t>Раздел: Автоматика системы В1.5 (L=830 м3/ч, Pc=150 Па)</t>
  </si>
  <si>
    <t>Итого по разделу: Автоматика системы В1.5 (L=830 м3/ч, Pc=150 Па)</t>
  </si>
  <si>
    <t>Раздел: Автоматика системы В1.6 (L=205 м3/ч, Pc=150 Па)</t>
  </si>
  <si>
    <t>Итого по разделу: Автоматика системы В1.6 (L=205 м3/ч, Pc=150 Па)</t>
  </si>
  <si>
    <t>Раздел: Автоматика системы В2 (L=3130 м3/ч, Pc=300 Па)</t>
  </si>
  <si>
    <t>Итого по разделу: Автоматика системы В2 (L=3130 м3/ч, Pc=300 Па)</t>
  </si>
  <si>
    <t>Раздел: Автоматика системы В3 (L=1320 м3/ч, Pc=250 Па)</t>
  </si>
  <si>
    <t>Итого по разделу: Автоматика системы В3 (L=1320 м3/ч, Pc=250 Па)</t>
  </si>
  <si>
    <t>Раздел: Автоматика системы В3.1 (L=200 м3/ч, Pc=100 Па)</t>
  </si>
  <si>
    <t>Итого по разделу: Автоматика системы В3.1 (L=200 м3/ч, Pc=100 Па)</t>
  </si>
  <si>
    <t>Раздел: Автоматика системы В3.2 (L=125 м3/ч, Pc=100 Па)</t>
  </si>
  <si>
    <t>Итого по разделу: Автоматика системы В3.2 (L=125 м3/ч, Pc=100 Па)</t>
  </si>
  <si>
    <t>Раздел: Автоматика системы В3.3 (L=250 м3/ч, Pc=100 Па)</t>
  </si>
  <si>
    <t>Итого по разделу: Автоматика системы В3.3 (L=250 м3/ч, Pc=100 Па)</t>
  </si>
  <si>
    <t>Раздел: Автоматика системы В3.4 (L=225 м3/ч, Pc=100 Па)</t>
  </si>
  <si>
    <t>Итого по разделу: Автоматика системы В3.4 (L=225 м3/ч, Pc=100 Па)</t>
  </si>
  <si>
    <t>Раздел: Автоматика системы В3.5 (L=235 м3/ч, Pc=100 Па)</t>
  </si>
  <si>
    <t>Итого по разделу: Автоматика системы В3.5 (L=235 м3/ч, Pc=100 Па)</t>
  </si>
  <si>
    <t>Раздел: Автоматика системы В3.6 (L=75 м3/ч, Pc=100 Па)</t>
  </si>
  <si>
    <t>Итого по разделу: Автоматика системы В3.6 (L=75 м3/ч, Pc=100 Па)</t>
  </si>
  <si>
    <t>Раздел: Автоматика системы В4.1 (L=290 м3/ч, Pc=150 Па)</t>
  </si>
  <si>
    <t>Итого по разделу: Автоматика системы В4.1 (L=290 м3/ч, Pc=150 Па)</t>
  </si>
  <si>
    <t>Раздел: Автоматика системы В4.2 (L=390 м3/ч, Pc=100 Па)</t>
  </si>
  <si>
    <t>Итого по разделу: Автоматика системы В4.2 (L=390 м3/ч, Pc=100 Па)</t>
  </si>
  <si>
    <t>Раздел: Автоматика системы В4.3 (L=140 м3/ч, Pc=100 Па)</t>
  </si>
  <si>
    <t>Итого по разделу: Автоматика системы В4.3 (L=140 м3/ч, Pc=100 Па)</t>
  </si>
  <si>
    <t>Раздел: Автоматика системы В4.4 (L=100 м3/ч, Pc=100 Па)</t>
  </si>
  <si>
    <t>Итого по разделу: Автоматика системы В4.4 (L=100 м3/ч, Pc=100 Па)</t>
  </si>
  <si>
    <t>Раздел: Автоматика системы В5 (L=160 м3/ч, Pc=100 Па)</t>
  </si>
  <si>
    <t>Итого по разделу: Автоматика системы В5 (L=160 м3/ч, Pc=100 Па)</t>
  </si>
  <si>
    <t>Раздел: Автоматика системы МО1 (L=350 м3/ч, Pc=170 Па)</t>
  </si>
  <si>
    <t>Итого по разделу: Автоматика системы МО1 (L=350 м3/ч, Pc=170 Па)</t>
  </si>
  <si>
    <t>Раздел: Автоматика системы МО2 (L=350 м3/ч, Pc=150 Па)</t>
  </si>
  <si>
    <t>Итого по разделу: Автоматика системы МО2 (L=350 м3/ч, Pc=150 Па)</t>
  </si>
  <si>
    <t>Раздел: Автоматика системы МО3 (L=350 м3/ч, Pc=150 Па)</t>
  </si>
  <si>
    <t>Итого по разделу: Автоматика системы МО3 (L=350 м3/ч, Pc=150 Па)</t>
  </si>
  <si>
    <t>Раздел: Автоматика системы МО4 (L=350 м3/ч, Pc=170 Па)</t>
  </si>
  <si>
    <t>Итого по разделу: Автоматика системы МО4 (L=350 м3/ч, Pc=170 Па)</t>
  </si>
  <si>
    <t>Раздел: Автоматика системы МО5 (L=700 м3/ч, Pc=170 Па)</t>
  </si>
  <si>
    <t>Итого по разделу: Автоматика системы МО5 (L=700 м3/ч, Pc=170 Па)</t>
  </si>
  <si>
    <t>1 комплекс систем</t>
  </si>
  <si>
    <t>1 параметр</t>
  </si>
  <si>
    <t>Итого по локальной смете: Система автоматизации и диспетчеризации инженерных систем</t>
  </si>
  <si>
    <t>Основание: чертежи № 023/18КН-ОДИ</t>
  </si>
  <si>
    <t>Раздел: Монтажные работы и оборудование, облагаемые НДС</t>
  </si>
  <si>
    <t>1.17-1-79</t>
  </si>
  <si>
    <t>1.12-5-1</t>
  </si>
  <si>
    <t>1.17-1-43</t>
  </si>
  <si>
    <t>1.1-1-2638</t>
  </si>
  <si>
    <t>Объем: 8=(5*8*2)/10</t>
  </si>
  <si>
    <t>1.1-1-3574</t>
  </si>
  <si>
    <t>13.3-11-7</t>
  </si>
  <si>
    <t>13.3-11-66</t>
  </si>
  <si>
    <t>Итого по разделу: Монтажные работы и оборудование, облагаемые НДС</t>
  </si>
  <si>
    <t>Раздел: Оборудование, не облагаемое НДС</t>
  </si>
  <si>
    <t>13.3-11-72</t>
  </si>
  <si>
    <t>13.3-11-76</t>
  </si>
  <si>
    <t>13.3-11-78</t>
  </si>
  <si>
    <t>Итого по разделу: Оборудование, не облагаемое НДС</t>
  </si>
  <si>
    <t>Оборудование не облагаемое НДС</t>
  </si>
  <si>
    <t>Итого по сводному сметному расчету (в ценах 2019 г.) без НДС</t>
  </si>
  <si>
    <t>Выполнение работ по капитальному ремонту, реставрации и приспособлению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117152, г. Москва, Загородное ш., д.2, стр. 20.</t>
  </si>
  <si>
    <t>Основание: чертежи № 023/18КН-ИОС1</t>
  </si>
  <si>
    <t>Основание: чертежи № 023/18КН-ИОС5.1,2,3</t>
  </si>
  <si>
    <t>Основание: чертежи № 023/18КН-ИОС5.4</t>
  </si>
  <si>
    <t>Основание: чертежи № 023/18КН-ИОС5.5</t>
  </si>
  <si>
    <t>Основание: чертежи № 023/18КН-ИОС5.6</t>
  </si>
  <si>
    <t>Основание: чертежи № 023/18КН-ИОС5.8</t>
  </si>
  <si>
    <t>Основание: чертежи № 023/18КН-ИОС5.9</t>
  </si>
  <si>
    <t>Основание: чертежи № 023/18КН-КНИ3.1 Том 12.3.1</t>
  </si>
  <si>
    <t>Smeta.RU Flash  (495) 974-1589</t>
  </si>
  <si>
    <t>"_____"________________ 2021 г.</t>
  </si>
  <si>
    <t>Система отопления,  вентиляции и кондиционирования.воздуха (исключ)</t>
  </si>
  <si>
    <t>В
базисном
уровне
цен</t>
  </si>
  <si>
    <t>В
текущем
уровне
цен</t>
  </si>
  <si>
    <t xml:space="preserve"> тыс.руб.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</si>
  <si>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</si>
  <si>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</si>
  <si>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</si>
  <si>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</si>
  <si>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</si>
  <si>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</si>
  <si>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</si>
  <si>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Объем: -1,454=-1+-0,454</t>
  </si>
  <si>
    <r>
      <t>Кран шаровой JIP-FF Д = 80 марка 065N0325</t>
    </r>
    <r>
      <rPr>
        <i/>
        <sz val="10"/>
        <rFont val="Arial"/>
        <family val="2"/>
        <charset val="204"/>
      </rPr>
      <t xml:space="preserve">
931,08 = [5 937 / 1,2 /  5,42] +  2% Трансп</t>
    </r>
  </si>
  <si>
    <r>
      <t>ОБОРУДОВАНИЕ:
Приточная установка П0 (L=580 м3/ч, Pc=250 Па)</t>
    </r>
    <r>
      <rPr>
        <i/>
        <sz val="10"/>
        <color rgb="FF821E82"/>
        <rFont val="Arial"/>
        <family val="2"/>
        <charset val="204"/>
      </rPr>
      <t xml:space="preserve">
30 709,91 = [155 558,84 / 1,2 /  4,4] +  3% Трансп +  1,2% Заг.скл</t>
    </r>
  </si>
  <si>
    <r>
      <t>ОБОРУДОВАНИЕ:
Приточная установка П1 (L=10345 м3/ч, Pc=550 Па)</t>
    </r>
    <r>
      <rPr>
        <i/>
        <sz val="10"/>
        <color rgb="FF821E82"/>
        <rFont val="Arial"/>
        <family val="2"/>
        <charset val="204"/>
      </rPr>
      <t xml:space="preserve">
235 916,76 = [1 195 019,5 / 1,2 /  4,4] +  3% Трансп +  1,2% Заг.скл</t>
    </r>
  </si>
  <si>
    <r>
      <t>ОБОРУДОВАНИЕ:
Приточная установка П2 (L=4170 м3/ч, Pc=600 Па)</t>
    </r>
    <r>
      <rPr>
        <i/>
        <sz val="10"/>
        <color rgb="FF821E82"/>
        <rFont val="Arial"/>
        <family val="2"/>
        <charset val="204"/>
      </rPr>
      <t xml:space="preserve">
148 094,37 = [750 161,42 / 1,2 /  4,4] +  3% Трансп +  1,2% Заг.скл</t>
    </r>
  </si>
  <si>
    <r>
      <t>ОБОРУДОВАНИЕ:
Приточная установка П3 (L=1260 м3/ч, Pc=300 Па)</t>
    </r>
    <r>
      <rPr>
        <i/>
        <sz val="10"/>
        <color rgb="FF821E82"/>
        <rFont val="Arial"/>
        <family val="2"/>
        <charset val="204"/>
      </rPr>
      <t xml:space="preserve">
67 468,37 = [341 756,18 / 1,2 /  4,4] +  3% Трансп +  1,2% Заг.скл</t>
    </r>
  </si>
  <si>
    <r>
      <t>ОБОРУДОВАНИЕ:
Приточная установка П4 (L=710 м3/ч, Pc=200 Па)</t>
    </r>
    <r>
      <rPr>
        <i/>
        <sz val="10"/>
        <color rgb="FF821E82"/>
        <rFont val="Arial"/>
        <family val="2"/>
        <charset val="204"/>
      </rPr>
      <t xml:space="preserve">
66 428,88 = [336 490,77 / 1,2 /  4,4] +  3% Трансп +  1,2% Заг.скл</t>
    </r>
  </si>
  <si>
    <r>
      <t>ОБОРУДОВАНИЕ:
Приточная установка П5 (L=1500 м3/ч, Pc=300 Па)</t>
    </r>
    <r>
      <rPr>
        <i/>
        <sz val="10"/>
        <color rgb="FF821E82"/>
        <rFont val="Arial"/>
        <family val="2"/>
        <charset val="204"/>
      </rPr>
      <t xml:space="preserve">
68 267,97 = [345 806,51 / 1,2 /  4,4] +  3% Трансп +  1,2% Заг.скл</t>
    </r>
  </si>
  <si>
    <t>В0.1</t>
  </si>
  <si>
    <r>
      <t>ОБОРУДОВАНИЕ:
Вытяжная установка В0.1 (L=230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</si>
  <si>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В0.2</t>
  </si>
  <si>
    <r>
      <t>ОБОРУДОВАНИЕ:
Вытяжная установка В0.2 (L=80 м3/ч, Pc=100 Па)</t>
    </r>
    <r>
      <rPr>
        <i/>
        <sz val="10"/>
        <color rgb="FF821E82"/>
        <rFont val="Arial"/>
        <family val="2"/>
        <charset val="204"/>
      </rPr>
      <t xml:space="preserve">
2 306,21 = [11 681,97 / 1,2 /  4,4] +  3% Трансп +  1,2% Заг.скл</t>
    </r>
  </si>
  <si>
    <t>В0.3</t>
  </si>
  <si>
    <r>
      <t>ОБОРУДОВАНИЕ:
Вытяжная установка В0.3 (L=350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</si>
  <si>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В1</t>
  </si>
  <si>
    <r>
      <t>ОБОРУДОВАНИЕ:
Вытяжная установка В1 (L=7110 м3/ч, Pc=400 Па)</t>
    </r>
    <r>
      <rPr>
        <i/>
        <sz val="10"/>
        <color rgb="FF821E82"/>
        <rFont val="Arial"/>
        <family val="2"/>
        <charset val="204"/>
      </rPr>
      <t xml:space="preserve">
38 789,02 = [196 483,02 / 1,2 /  4,4] +  3% Трансп +  1,2% Заг.скл</t>
    </r>
  </si>
  <si>
    <t>В1.1</t>
  </si>
  <si>
    <r>
      <t>ОБОРУДОВАНИЕ:
Вытяжная установка В1.1 (L=180 м3/ч, Pc=150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</si>
  <si>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В1.2</t>
  </si>
  <si>
    <r>
      <t>ОБОРУДОВАНИЕ:
Вытяжная установка В1.2 (L=440 м3/ч, Pc=150 Па)</t>
    </r>
    <r>
      <rPr>
        <i/>
        <sz val="10"/>
        <color rgb="FF821E82"/>
        <rFont val="Arial"/>
        <family val="2"/>
        <charset val="204"/>
      </rPr>
      <t xml:space="preserve">
3 395,15 = [17 197,85 / 1,2 /  4,4] +  3% Трансп +  1,2% Заг.скл</t>
    </r>
  </si>
  <si>
    <t>В1.3</t>
  </si>
  <si>
    <r>
      <t>ОБОРУДОВАНИЕ:
Вытяжная установка В1.3 (L=305 м3/ч, Pc=140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</si>
  <si>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В1.4</t>
  </si>
  <si>
    <r>
      <t>ОБОРУДОВАНИЕ:
Вытяжная установка В1.4 (L=275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</si>
  <si>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В1.5</t>
  </si>
  <si>
    <r>
      <t>ОБОРУДОВАНИЕ:
Вытяжная установка В1.5 (L=830 м3/ч, Pc=150 Па)</t>
    </r>
    <r>
      <rPr>
        <i/>
        <sz val="10"/>
        <color rgb="FF821E82"/>
        <rFont val="Arial"/>
        <family val="2"/>
        <charset val="204"/>
      </rPr>
      <t xml:space="preserve">
3 870,69 = [19 606,72 / 1,2 /  4,4] +  3% Трансп +  1,2% Заг.скл</t>
    </r>
  </si>
  <si>
    <t>В1.6</t>
  </si>
  <si>
    <r>
      <t>ОБОРУДОВАНИЕ:
Вытяжная установка В1.6 (L=205 м3/ч, Pc=150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</si>
  <si>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В2</t>
  </si>
  <si>
    <r>
      <t>ОБОРУДОВАНИЕ:
Вытяжная установка В2 (L=3130 м3/ч, Pc=300 Па)</t>
    </r>
    <r>
      <rPr>
        <i/>
        <sz val="10"/>
        <color rgb="FF821E82"/>
        <rFont val="Arial"/>
        <family val="2"/>
        <charset val="204"/>
      </rPr>
      <t xml:space="preserve">
27 556,75 = [139 586,73 / 1,2 /  4,4] +  3% Трансп +  1,2% Заг.скл</t>
    </r>
  </si>
  <si>
    <t>В3</t>
  </si>
  <si>
    <r>
      <t>ОБОРУДОВАНИЕ:
Вытяжная установка В3 (L=1320 м3/ч, Pc=250 Па)</t>
    </r>
    <r>
      <rPr>
        <i/>
        <sz val="10"/>
        <color rgb="FF821E82"/>
        <rFont val="Arial"/>
        <family val="2"/>
        <charset val="204"/>
      </rPr>
      <t xml:space="preserve">
11 298,57 = [57 232,07 / 1,2 /  4,4] +  3% Трансп +  1,2% Заг.скл</t>
    </r>
  </si>
  <si>
    <t>В3.1</t>
  </si>
  <si>
    <r>
      <t>ОБОРУДОВАНИЕ:
Вытяжная установка В3.1 (L=200 м3/ч, Pc=100 Па)</t>
    </r>
    <r>
      <rPr>
        <i/>
        <sz val="10"/>
        <color rgb="FF821E82"/>
        <rFont val="Arial"/>
        <family val="2"/>
        <charset val="204"/>
      </rPr>
      <t xml:space="preserve">
2 473,50 = [12 529,34 / 1,2 /  4,4] +  3% Трансп +  1,2% Заг.скл</t>
    </r>
  </si>
  <si>
    <t>В3.2</t>
  </si>
  <si>
    <r>
      <t>ОБОРУДОВАНИЕ:
Вытяжная установка В3.2 (L=125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</si>
  <si>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В3.3</t>
  </si>
  <si>
    <r>
      <t>ОБОРУДОВАНИЕ:
Вытяжная установка В3.3 (L=250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</si>
  <si>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В3.4</t>
  </si>
  <si>
    <r>
      <t>ОБОРУДОВАНИЕ:
Вытяжная установка В3.4 (L=225м3/ч,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</si>
  <si>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В3.5</t>
  </si>
  <si>
    <r>
      <t>ОБОРУДОВАНИЕ:
Вытяжная установка В3.5 (L=235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</si>
  <si>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В3.6</t>
  </si>
  <si>
    <r>
      <t>ОБОРУДОВАНИЕ:
Вытяжная установка В3.6 (L=250 м3/ч, Pc=100 Па)</t>
    </r>
    <r>
      <rPr>
        <i/>
        <sz val="10"/>
        <color rgb="FF821E82"/>
        <rFont val="Arial"/>
        <family val="2"/>
        <charset val="204"/>
      </rPr>
      <t xml:space="preserve">
2 306,21 = [11 681,97 / 1,2 /  4,4] +  3% Трансп +  1,2% Заг.скл</t>
    </r>
  </si>
  <si>
    <t>В4.1</t>
  </si>
  <si>
    <r>
      <t>ОБОРУДОВАНИЕ:
Вытяжная установка В4.1 (L=290 м3/ч, Pc=150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</si>
  <si>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В4.2</t>
  </si>
  <si>
    <r>
      <t>ОБОРУДОВАНИЕ:
Вытяжная установка В4.2 (L=390 м3/ч, Pc=100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</si>
  <si>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В4.3</t>
  </si>
  <si>
    <r>
      <t>ОБОРУДОВАНИЕ:
Вытяжная установка В4.3 (L=140 м3/ч, Pc=100 Па)</t>
    </r>
    <r>
      <rPr>
        <i/>
        <sz val="10"/>
        <color rgb="FF821E82"/>
        <rFont val="Arial"/>
        <family val="2"/>
        <charset val="204"/>
      </rPr>
      <t xml:space="preserve">
2 473,50 = [12 529,34 / 1,2 /  4,4] +  3% Трансп +  1,2% Заг.скл</t>
    </r>
  </si>
  <si>
    <t>В5</t>
  </si>
  <si>
    <r>
      <t>ОБОРУДОВАНИЕ:
Вытяжная установка В5(L=160 м3/ч, Pc=100 Па)</t>
    </r>
    <r>
      <rPr>
        <i/>
        <sz val="10"/>
        <color rgb="FF821E82"/>
        <rFont val="Arial"/>
        <family val="2"/>
        <charset val="204"/>
      </rPr>
      <t xml:space="preserve">
2 473,50 = [12 529,34 / 1,2 /  4,4] +  3% Трансп +  1,2% Заг.скл</t>
    </r>
  </si>
  <si>
    <t>МО1</t>
  </si>
  <si>
    <r>
      <t>ОБОРУДОВАНИЕ:
Вытяжная установка МО1 (L=350 м3/ч, Pc=170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</si>
  <si>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МО2</t>
  </si>
  <si>
    <r>
      <t>ОБОРУДОВАНИЕ:
Вытяжная установка МО2 (L=350 м3/ч, Pc=150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</si>
  <si>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МО3</t>
  </si>
  <si>
    <r>
      <t>ОБОРУДОВАНИЕ:
Вытяжная установка МО3 (L=350 м3/ч, Pc=150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</si>
  <si>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МО4</t>
  </si>
  <si>
    <r>
      <t>ОБОРУДОВАНИЕ:
Вытяжная установка МО4 (L=350 м3/ч, Pc=150 Па)</t>
    </r>
    <r>
      <rPr>
        <i/>
        <sz val="10"/>
        <color rgb="FF821E82"/>
        <rFont val="Arial"/>
        <family val="2"/>
        <charset val="204"/>
      </rPr>
      <t xml:space="preserve">
2 892,24 = [14 650,42 / 1,2 /  4,4] +  3% Трансп +  1,2% Заг.скл</t>
    </r>
  </si>
  <si>
    <t>МО5</t>
  </si>
  <si>
    <r>
      <t>ОБОРУДОВАНИЕ:
Вытяжная установка МО5 (L=700 м3/ч, Pc=150 Па)</t>
    </r>
    <r>
      <rPr>
        <i/>
        <sz val="10"/>
        <color rgb="FF821E82"/>
        <rFont val="Arial"/>
        <family val="2"/>
        <charset val="204"/>
      </rPr>
      <t xml:space="preserve">
3 870,69 = [19 606,72 / 1,2 /  4,4] +  3% Трансп +  1,2% Заг.скл</t>
    </r>
  </si>
  <si>
    <t>ККБ1</t>
  </si>
  <si>
    <r>
      <t>ОБОРУДОВАНИЕ:
Вытяжная установка МО5 (L=700 м3/ч, Pc=150 Па)</t>
    </r>
    <r>
      <rPr>
        <i/>
        <sz val="10"/>
        <color rgb="FF821E82"/>
        <rFont val="Arial"/>
        <family val="2"/>
        <charset val="204"/>
      </rPr>
      <t xml:space="preserve">
45 966,49 = [232 839,95 / 1,2 /  4,4] +  3% Трансп +  1,2% Заг.скл</t>
    </r>
  </si>
  <si>
    <r>
      <t>Решетка двухрядная с адаптером АДН400х100</t>
    </r>
    <r>
      <rPr>
        <i/>
        <sz val="10"/>
        <rFont val="Arial"/>
        <family val="2"/>
        <charset val="204"/>
      </rPr>
      <t xml:space="preserve">
172,76 = [918 /  5,42] +  2% Трансп</t>
    </r>
  </si>
  <si>
    <r>
      <t>Решетка двухрядная с адаптером АДН400х150</t>
    </r>
    <r>
      <rPr>
        <i/>
        <sz val="10"/>
        <rFont val="Arial"/>
        <family val="2"/>
        <charset val="204"/>
      </rPr>
      <t xml:space="preserve">
166,39 = [1 061 / 1,2 /  5,42] +  2% Трансп</t>
    </r>
  </si>
  <si>
    <r>
      <t>Решетка двухрядная с адаптером АДН400х200</t>
    </r>
    <r>
      <rPr>
        <i/>
        <sz val="10"/>
        <rFont val="Arial"/>
        <family val="2"/>
        <charset val="204"/>
      </rPr>
      <t xml:space="preserve">
196,03 = [1 250 / 1,2 /  5,42] +  2% Трансп</t>
    </r>
  </si>
  <si>
    <r>
      <t>ОБОРУДОВАНИЕ:
Воздухораздающий блок с фильтром Н13 с боковым присоединением ВБ-Д 450х450</t>
    </r>
    <r>
      <rPr>
        <i/>
        <sz val="10"/>
        <color rgb="FF821E82"/>
        <rFont val="Arial"/>
        <family val="2"/>
        <charset val="204"/>
      </rPr>
      <t xml:space="preserve">
2 145,28 = [10 866,75 / 1,2 /  4,4] +  3% Трансп +  1,2% Заг.скл</t>
    </r>
  </si>
  <si>
    <r>
      <t>ОБОРУДОВАНИЕ:
Воздухораздающий блок с фильтром Н13 с боковым присоединением ВБ-Д 595х595</t>
    </r>
    <r>
      <rPr>
        <i/>
        <sz val="10"/>
        <color rgb="FF821E82"/>
        <rFont val="Arial"/>
        <family val="2"/>
        <charset val="204"/>
      </rPr>
      <t xml:space="preserve">
2 478,71 = [12 555,75 / 1,2 /  4,4] +  3% Трансп +  1,2% Заг.скл</t>
    </r>
  </si>
  <si>
    <r>
      <t>"КЛОП-2(60)-Н0-Д100-МВЕ(24)-К</t>
    </r>
    <r>
      <rPr>
        <i/>
        <sz val="10"/>
        <rFont val="Arial"/>
        <family val="2"/>
        <charset val="204"/>
      </rPr>
      <t xml:space="preserve">
1 404,39 = [8 955 / 1,2 /  5,42] +  2% Трансп</t>
    </r>
  </si>
  <si>
    <r>
      <t>"КЛОП-2(60)-Н0-Д125-МВЕ(24)-К</t>
    </r>
    <r>
      <rPr>
        <i/>
        <sz val="10"/>
        <rFont val="Arial"/>
        <family val="2"/>
        <charset val="204"/>
      </rPr>
      <t xml:space="preserve">
2 258,30 = [14 400 / 1,2 /  5,42] +  2% Трансп</t>
    </r>
  </si>
  <si>
    <r>
      <t>"КЛОП-2(60)-Н0-Д200-МВЕ(24)-К</t>
    </r>
    <r>
      <rPr>
        <i/>
        <sz val="10"/>
        <rFont val="Arial"/>
        <family val="2"/>
        <charset val="204"/>
      </rPr>
      <t xml:space="preserve">
1 430,25 = [9 120 / 1,2 /  5,42] +  2% Трансп</t>
    </r>
  </si>
  <si>
    <r>
      <t>"КЛОП-2(60)-Н0-Д250-МВЕ(24)-К</t>
    </r>
    <r>
      <rPr>
        <i/>
        <sz val="10"/>
        <rFont val="Arial"/>
        <family val="2"/>
        <charset val="204"/>
      </rPr>
      <t xml:space="preserve">
2 771,13 = [17 670 / 1,2 /  5,42] +  2% Трансп</t>
    </r>
  </si>
  <si>
    <r>
      <t>КЛОП-2(60)-Н0-400х300-МВЕ(24)-К</t>
    </r>
    <r>
      <rPr>
        <i/>
        <sz val="10"/>
        <rFont val="Arial"/>
        <family val="2"/>
        <charset val="204"/>
      </rPr>
      <t xml:space="preserve">
3 207,54 = [17 044 /  5,42] +  2% Трансп</t>
    </r>
  </si>
  <si>
    <r>
      <t>КЛОП-2(60)-Н0-500х300-МВЕ(24)-К</t>
    </r>
    <r>
      <rPr>
        <i/>
        <sz val="10"/>
        <rFont val="Arial"/>
        <family val="2"/>
        <charset val="204"/>
      </rPr>
      <t xml:space="preserve">
3 109,68 = [16 524 /  5,42] +  2% Трансп</t>
    </r>
  </si>
  <si>
    <r>
      <t>КЛОП-2(60)-Н0-500х400-МВЕ(24)-К</t>
    </r>
    <r>
      <rPr>
        <i/>
        <sz val="10"/>
        <rFont val="Arial"/>
        <family val="2"/>
        <charset val="204"/>
      </rPr>
      <t xml:space="preserve">
2 879,34 = [18 360 / 1,2 /  5,42] +  2% Трансп</t>
    </r>
  </si>
  <si>
    <r>
      <t>КЛОП-2(60)-Н0-600х300-МВЕ(24)-К</t>
    </r>
    <r>
      <rPr>
        <i/>
        <sz val="10"/>
        <rFont val="Arial"/>
        <family val="2"/>
        <charset val="204"/>
      </rPr>
      <t xml:space="preserve">
4 112,00 = [26 220 / 1,2 /  5,42] +  2% Трансп</t>
    </r>
  </si>
  <si>
    <r>
      <t>КЛОП-2(60)-Н0-600х500-МВЕ(24)-К</t>
    </r>
    <r>
      <rPr>
        <i/>
        <sz val="10"/>
        <rFont val="Arial"/>
        <family val="2"/>
        <charset val="204"/>
      </rPr>
      <t xml:space="preserve">
3 516,05 = [22 420 / 1,2 /  5,42] +  2% Трансп</t>
    </r>
  </si>
  <si>
    <r>
      <t>КЛОП-2(60)-Н0-800х300-МВЕ(24)-К</t>
    </r>
    <r>
      <rPr>
        <i/>
        <sz val="10"/>
        <rFont val="Arial"/>
        <family val="2"/>
        <charset val="204"/>
      </rPr>
      <t xml:space="preserve">
4 678,14 = [29 830 / 1,2 /  5,42] +  2% Трансп</t>
    </r>
  </si>
  <si>
    <r>
      <t>КЛОП-2(60)-Н0-1000х800-МВЕ(24)-К</t>
    </r>
    <r>
      <rPr>
        <i/>
        <sz val="10"/>
        <rFont val="Arial"/>
        <family val="2"/>
        <charset val="204"/>
      </rPr>
      <t xml:space="preserve">
6 316,97 = [40 280 / 1,2 /  5,42] +  2% Трансп</t>
    </r>
  </si>
  <si>
    <r>
      <t>КЛОП-2(60)-Н0-1200х800-МВЕ(24)-К</t>
    </r>
    <r>
      <rPr>
        <i/>
        <sz val="10"/>
        <rFont val="Arial"/>
        <family val="2"/>
        <charset val="204"/>
      </rPr>
      <t xml:space="preserve">
7 210,89 = [45 980 / 1,2 /  5,42] +  2% Трансп</t>
    </r>
  </si>
  <si>
    <r>
      <t>ОБОРУДОВАНИЕ:
Наружный блок VRF системы "Multi V 5" с вертикальным выбросом   воздуха, режимы работы "Охлаждение/Нагрев". Опционно возмож?  но применение рекуперации., производительность на охлаждение:   106,4кВт, производительность на нагрев: 119,7кВт, Габаритные размеры,мм: (1240х1690х760)х2 m=310+237кг (ARUM380LTE5 )</t>
    </r>
    <r>
      <rPr>
        <i/>
        <sz val="10"/>
        <color rgb="FF821E82"/>
        <rFont val="Arial"/>
        <family val="2"/>
        <charset val="204"/>
      </rPr>
      <t xml:space="preserve">
654 647,08 = [3 316 067,93 / 1,2 /  4,4] +  3% Трансп +  1,2% Заг.скл</t>
    </r>
  </si>
  <si>
    <r>
      <t>ОБОРУДОВАНИЕ:
Наружный блок VRF системы "Multi V 5" с вертикальным выбросом   воздуха, режимы работы "Охлаждение/Нагрев". Опционно возмож?  но применение рекуперации., производительность на охлаждение 128,8кВт, производительность на нагрев: 143,3кВт, Габаритные раз?  меры,мм: (1240х1690х760)x2 m=310+237кг  (ARUM460LTE5 )</t>
    </r>
    <r>
      <rPr>
        <i/>
        <sz val="10"/>
        <color rgb="FF821E82"/>
        <rFont val="Arial"/>
        <family val="2"/>
        <charset val="204"/>
      </rPr>
      <t xml:space="preserve">
792 467,50 = [4 014 187,45 / 1,2 /  4,4] +  3% Трансп +  1,2% Заг.скл</t>
    </r>
  </si>
  <si>
    <r>
      <t>ОБОРУДОВАНИЕ:
Внутренний блок настенного типа серии Libero, производительность   на охлаждение: 2,2кВт, производительность на нагрев: 2,5кВт, Габа?  ритные размеры,мм: 885х210х285 (ARNU07GSJC4)</t>
    </r>
    <r>
      <rPr>
        <i/>
        <sz val="10"/>
        <color rgb="FF821E82"/>
        <rFont val="Arial"/>
        <family val="2"/>
        <charset val="204"/>
      </rPr>
      <t xml:space="preserve">
13 600,20 = [68 890,81 / 1,2 /  4,4] +  3% Трансп +  1,2% Заг.скл</t>
    </r>
  </si>
  <si>
    <r>
      <t>ОБОРУДОВАНИЕ:
Внутренний блок настенного типа серии Libero, производительность   на охлаждение: 2,8кВт, производительность на нагрев: 3,2кВт, Габа?  ритные размеры,мм: 885х210х285 (ARNU09GSJC4)</t>
    </r>
    <r>
      <rPr>
        <i/>
        <sz val="10"/>
        <color rgb="FF821E82"/>
        <rFont val="Arial"/>
        <family val="2"/>
        <charset val="204"/>
      </rPr>
      <t xml:space="preserve">
14 825,26 = [75 096,33 / 1,2 /  4,4] +  3% Трансп +  1,2% Заг.скл</t>
    </r>
  </si>
  <si>
    <r>
      <t>ОБОРУДОВАНИЕ:
Внутренний блок настенного типа серии Libero, производительность   на охлаждение: 3,6кВт, производительность на нагрев: 4кВт, Габа?  ритные размеры,мм: 885х210х285 (ARNU12GSJC4)</t>
    </r>
    <r>
      <rPr>
        <i/>
        <sz val="10"/>
        <color rgb="FF821E82"/>
        <rFont val="Arial"/>
        <family val="2"/>
        <charset val="204"/>
      </rPr>
      <t xml:space="preserve">
15 734,50 = [79 701,97 / 1,2 /  4,4] +  3% Трансп +  1,2% Заг.скл</t>
    </r>
  </si>
  <si>
    <r>
      <t>ОБОРУДОВАНИЕ:
Внутренний блок настенного типа серии Libero, производительность   на охлаждение: 4,5кВт, производительность на нагрев: 5кВт, Габа?  ритные размеры,мм: 885х210х285 (ARNU15GSJC4)</t>
    </r>
    <r>
      <rPr>
        <i/>
        <sz val="10"/>
        <color rgb="FF821E82"/>
        <rFont val="Arial"/>
        <family val="2"/>
        <charset val="204"/>
      </rPr>
      <t xml:space="preserve">
19 419,28 = [98 366,99 / 1,2 /  4,4] +  3% Трансп +  1,2% Заг.скл</t>
    </r>
  </si>
  <si>
    <r>
      <t>ОБОРУДОВАНИЕ:
Внутренний блок настенного типа серии Libero, производительность   на охлаждение: 5,6кВт, производительность на нагрев: 6,3кВт, Габа?  ритные размеры,мм: 885х210х285 (ARNU18GSJC4)</t>
    </r>
    <r>
      <rPr>
        <i/>
        <sz val="10"/>
        <color rgb="FF821E82"/>
        <rFont val="Arial"/>
        <family val="2"/>
        <charset val="204"/>
      </rPr>
      <t xml:space="preserve">
22 185,27 = [112 377,87 / 1,2 /  4,4] +  3% Трансп +  1,2% Заг.скл</t>
    </r>
  </si>
  <si>
    <r>
      <t>ОБОРУДОВАНИЕ:
Внутренний блок настенного типа серии Libero, производительность   на охлаждение: 7,1кВт, производительность на нагрев: 8кВт, Габа?  ритные размеры,мм: 885х210х285 (ARNU24GSJC4)</t>
    </r>
    <r>
      <rPr>
        <i/>
        <sz val="10"/>
        <color rgb="FF821E82"/>
        <rFont val="Arial"/>
        <family val="2"/>
        <charset val="204"/>
      </rPr>
      <t xml:space="preserve">
24 635,40 = [124 788,86 / 1,2 /  4,4] +  3% Трансп +  1,2% Заг.скл</t>
    </r>
  </si>
  <si>
    <r>
      <t>Стандартный проводной пульт дистанционного управления (белый)   с функцией Dual Sensor Control для улучшения энергоэффективности   Multi V 5. Нет инфракрасного приемника. (PREMTB100 )</t>
    </r>
    <r>
      <rPr>
        <i/>
        <sz val="10"/>
        <rFont val="Arial"/>
        <family val="2"/>
        <charset val="204"/>
      </rPr>
      <t xml:space="preserve">
1 718,90 = [10 852 / 1,2 /  5,42] +  2% Трансп +  1% Заг.скл</t>
    </r>
  </si>
  <si>
    <r>
      <t>Адаптер для подключения стандартных коммерческих систем  по   протоколу RS485 (кассетные, бытовые) PSNFP14A0</t>
    </r>
    <r>
      <rPr>
        <i/>
        <sz val="10"/>
        <rFont val="Arial"/>
        <family val="2"/>
        <charset val="204"/>
      </rPr>
      <t xml:space="preserve">
1 064,73 = [103,99 доллар * 64,6407 / 1,2 /  5,42] +  2% Трансп +  1% Заг.скл</t>
    </r>
  </si>
  <si>
    <r>
      <t>ОБОРУДОВАНИЕ:
Центральный контроллер AC Smart 5 PACS5A000</t>
    </r>
    <r>
      <rPr>
        <i/>
        <sz val="10"/>
        <color rgb="FF821E82"/>
        <rFont val="Arial"/>
        <family val="2"/>
        <charset val="204"/>
      </rPr>
      <t xml:space="preserve">
31 545,41 = [159 791 / 1,2 /  4,4] +  3% Трансп +  1,2% Заг.скл</t>
    </r>
  </si>
  <si>
    <r>
      <t>ОБОРУДОВАНИЕ:
Полупромышленная сплит система  комплектно Qохл.=5,2кВт, c зимним пакетом UU18WC</t>
    </r>
    <r>
      <rPr>
        <i/>
        <sz val="10"/>
        <color rgb="FF821E82"/>
        <rFont val="Arial"/>
        <family val="2"/>
        <charset val="204"/>
      </rPr>
      <t xml:space="preserve">
20 768,77 = [105 202,75 / 1,2 /  4,4] +  3% Трансп +  1,2% Заг.скл</t>
    </r>
  </si>
  <si>
    <r>
      <t>ОБОРУДОВАНИЕ:
Полупромышленная сплит-система  комплектно Qохл.=7,6Вт, c зимним пакетом UU24WC</t>
    </r>
    <r>
      <rPr>
        <i/>
        <sz val="10"/>
        <color rgb="FF821E82"/>
        <rFont val="Arial"/>
        <family val="2"/>
        <charset val="204"/>
      </rPr>
      <t xml:space="preserve">
25 362,78 = [128 473,39 / 1,2 /  4,4] +  3% Трансп +  1,2% Заг.скл</t>
    </r>
  </si>
  <si>
    <r>
      <t>ОБОРУДОВАНИЕ:
Полупромышленная сплит-система  комплектно Qохл.=8,4Вт, c зимним пакетом UU30WC</t>
    </r>
    <r>
      <rPr>
        <i/>
        <sz val="10"/>
        <color rgb="FF821E82"/>
        <rFont val="Arial"/>
        <family val="2"/>
        <charset val="204"/>
      </rPr>
      <t xml:space="preserve">
27 276,95 = [138 169,48 / 1,2 /  4,4] +  3% Трансп +  1,2% Заг.скл</t>
    </r>
  </si>
  <si>
    <r>
      <t>ОБОРУДОВАНИЕ:
Управляющий блок Ротации БУРР-1М</t>
    </r>
    <r>
      <rPr>
        <i/>
        <sz val="10"/>
        <color rgb="FF821E82"/>
        <rFont val="Arial"/>
        <family val="2"/>
        <charset val="204"/>
      </rPr>
      <t xml:space="preserve">
690,96 = [3 500 / 1,2 /  4,4] +  3% Трансп +  1,2% Заг.скл</t>
    </r>
  </si>
  <si>
    <r>
      <t>ОБОРУДОВАНИЕ:
Исполнительный Блок Ротации БИС-1-М</t>
    </r>
    <r>
      <rPr>
        <i/>
        <sz val="10"/>
        <color rgb="FF821E82"/>
        <rFont val="Arial"/>
        <family val="2"/>
        <charset val="204"/>
      </rPr>
      <t xml:space="preserve">
246,77 = [1 250 / 1,2 /  4,4] +  3% Трансп +  1,2% Заг.скл</t>
    </r>
  </si>
  <si>
    <r>
      <t>Сифон для дренажа кондиционирования Vecam</t>
    </r>
    <r>
      <rPr>
        <i/>
        <sz val="10"/>
        <rFont val="Arial"/>
        <family val="2"/>
        <charset val="204"/>
      </rPr>
      <t xml:space="preserve">
313,65 = [1 700 /  5,42]</t>
    </r>
  </si>
  <si>
    <r>
      <t>ОБОРУДОВАНИЕ:
Воздушная тепловая электрическая завеса Тепломаш КЭВ-6П2221Е</t>
    </r>
    <r>
      <rPr>
        <i/>
        <sz val="10"/>
        <color rgb="FF821E82"/>
        <rFont val="Arial"/>
        <family val="2"/>
        <charset val="204"/>
      </rPr>
      <t xml:space="preserve">
3 612,73 = [18 300 / 1,2 /  4,4] +  3% Трансп +  1,2% Заг.скл</t>
    </r>
  </si>
  <si>
    <t>Итого по локальной смете: Система отопления,  вентиляции и кондиционирования.воздуха</t>
  </si>
  <si>
    <t>Система водоснабжения (исключ.)</t>
  </si>
  <si>
    <t>Система водоотведения. (исключ.)</t>
  </si>
  <si>
    <t>16,4</t>
  </si>
  <si>
    <t>17,4</t>
  </si>
  <si>
    <t>17,5</t>
  </si>
  <si>
    <r>
      <t>Двухоборотный сифон с воронкой</t>
    </r>
    <r>
      <rPr>
        <i/>
        <sz val="10"/>
        <rFont val="Arial"/>
        <family val="2"/>
        <charset val="204"/>
      </rPr>
      <t xml:space="preserve">
117,78 = [751 / 1,2 /  5,42] +  2% Трансп</t>
    </r>
  </si>
  <si>
    <t>Объем: 5,1=3,23+1,66+0,21</t>
  </si>
  <si>
    <t>Система электроснабжения (исключ.)</t>
  </si>
  <si>
    <r>
      <t>ОБОРУДОВАНИЕ:
Щит аварийногопереключения на резерв (для панели ППУ) на ток до 400А IP31</t>
    </r>
    <r>
      <rPr>
        <i/>
        <sz val="10"/>
        <color rgb="FF821E82"/>
        <rFont val="Arial"/>
        <family val="2"/>
        <charset val="204"/>
      </rPr>
      <t xml:space="preserve">
13 790,74 = [69 856 / 1,2 /  4,4] +  3% Трансп +  1,2% Заг.скл</t>
    </r>
  </si>
  <si>
    <r>
      <t>ОБОРУДОВАНИЕ:
Щит автоматищеского ввода резерва на 63А (800х1800х600) в составе: вводной аппарат с моторприводом 63 А XT1N1604P-2 шт. ;Контроллер ATS-022 - 1 шт.</t>
    </r>
    <r>
      <rPr>
        <i/>
        <sz val="10"/>
        <color rgb="FF821E82"/>
        <rFont val="Arial"/>
        <family val="2"/>
        <charset val="204"/>
      </rPr>
      <t xml:space="preserve">
6 534,89 = [33 102 / 1,2 /  4,4] +  3% Трансп +  1,2% Заг.скл</t>
    </r>
  </si>
  <si>
    <t>Ящики с понижающими трансформаторами (ст-ть остается в утвержд.смете)</t>
  </si>
  <si>
    <r>
      <t>Светильник ARCTIC.OPL ECO LED 1200 TH 4000K (1088000240)</t>
    </r>
    <r>
      <rPr>
        <i/>
        <sz val="10"/>
        <rFont val="Arial"/>
        <family val="2"/>
        <charset val="204"/>
      </rPr>
      <t xml:space="preserve">
743,42 = [4 740,37 / 1,2 /  5,42] +  2% Трансп</t>
    </r>
  </si>
  <si>
    <r>
      <t>Светильник светодиодный 16 Вт подвесной IP 65 над входом  star nbt 16 led</t>
    </r>
    <r>
      <rPr>
        <i/>
        <sz val="10"/>
        <rFont val="Arial"/>
        <family val="2"/>
        <charset val="204"/>
      </rPr>
      <t xml:space="preserve">
864,40 = [5 511,79 / 1,2 /  5,42] +  2% Трансп</t>
    </r>
  </si>
  <si>
    <r>
      <t>Светильник люминесцентный с ЭПРА на 2 лампы 36Вт встроенный, 3000K, IP54 ALD 236 HF</t>
    </r>
    <r>
      <rPr>
        <i/>
        <sz val="10"/>
        <rFont val="Arial"/>
        <family val="2"/>
        <charset val="204"/>
      </rPr>
      <t xml:space="preserve">
847,02 = [5 401 / 1,2 /  5,42] +  2% Трансп</t>
    </r>
  </si>
  <si>
    <r>
      <t>Светильник люминесцентный с ЭПРА на 4 лампы 14Вт встроенный, 3000K, IP21 OPL/R 414</t>
    </r>
    <r>
      <rPr>
        <i/>
        <sz val="10"/>
        <rFont val="Arial"/>
        <family val="2"/>
        <charset val="204"/>
      </rPr>
      <t xml:space="preserve">
595,47 = [3 797 / 1,2 /  5,42] +  2% Трансп</t>
    </r>
  </si>
  <si>
    <r>
      <t>Светильник ручной переносной на 1 лампу 40Вт СР-2 У4</t>
    </r>
    <r>
      <rPr>
        <i/>
        <sz val="10"/>
        <rFont val="Arial"/>
        <family val="2"/>
        <charset val="204"/>
      </rPr>
      <t xml:space="preserve">
155,10 = [989 / 1,2 /  5,42] +  2% Трансп</t>
    </r>
  </si>
  <si>
    <t>Блок питания сети (БПС) в диспетчерской (ст-ть обор-ия в утвержд.смете)</t>
  </si>
  <si>
    <r>
      <t>Проволка из оцинкованной стали Д=8</t>
    </r>
    <r>
      <rPr>
        <i/>
        <sz val="10"/>
        <rFont val="Arial"/>
        <family val="2"/>
        <charset val="204"/>
      </rPr>
      <t xml:space="preserve">
12,92 = [82,4 / 1,2 /  5,42] +  2% Трансп</t>
    </r>
  </si>
  <si>
    <r>
      <t>Соединитель проволки универсальный</t>
    </r>
    <r>
      <rPr>
        <i/>
        <sz val="10"/>
        <rFont val="Arial"/>
        <family val="2"/>
        <charset val="204"/>
      </rPr>
      <t xml:space="preserve">
27,05 = [172,49 / 1,2 /  5,42] +  2% Трансп</t>
    </r>
  </si>
  <si>
    <r>
      <t>Стержневой молниеприемник Н=2м</t>
    </r>
    <r>
      <rPr>
        <i/>
        <sz val="10"/>
        <rFont val="Arial"/>
        <family val="2"/>
        <charset val="204"/>
      </rPr>
      <t xml:space="preserve">
555,48 = [3 542 / 1,2 /  5,42] +  2% Трансп</t>
    </r>
  </si>
  <si>
    <t>Аппараты приемные,приборы ПС приемно-контрольные, пусковые, концентратор, блок базовый на 10 лучей  (ст-ть обор-ия в утвержд.смете)</t>
  </si>
  <si>
    <t>Ящик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устанавливаемый на конструкции на стене или колонне на ток до 100 А  (ст-ть обор-ия в утвержд.смете)</t>
  </si>
  <si>
    <t>Итого по локальной смете: Система электроснабжения (исключ.)</t>
  </si>
  <si>
    <t>СКС,ЛВС,ТФ Локальная вычислительная сеть.Структурированная кабельная сеть. Система Телефонизации.(исключ.)</t>
  </si>
  <si>
    <r>
      <t>Комплект уголков УО-75</t>
    </r>
    <r>
      <rPr>
        <i/>
        <sz val="10"/>
        <rFont val="Arial"/>
        <family val="2"/>
        <charset val="204"/>
      </rPr>
      <t xml:space="preserve">
95,67 = [610 / 1,2 /  5,42] +  2% Трансп</t>
    </r>
  </si>
  <si>
    <r>
      <t>Органайзер кабельный горизонтальный 19' 2U</t>
    </r>
    <r>
      <rPr>
        <i/>
        <sz val="10"/>
        <rFont val="Arial"/>
        <family val="2"/>
        <charset val="204"/>
      </rPr>
      <t xml:space="preserve">
61,16 = [390 / 1,2 /  5,42] +  2% Трансп</t>
    </r>
  </si>
  <si>
    <r>
      <t>Панель заземления ЦМО ПЗ-19-500.200А</t>
    </r>
    <r>
      <rPr>
        <i/>
        <sz val="10"/>
        <rFont val="Arial"/>
        <family val="2"/>
        <charset val="204"/>
      </rPr>
      <t xml:space="preserve">
141,93 = [905,06 / 1,2 /  5,42] +  2% Трансп</t>
    </r>
  </si>
  <si>
    <r>
      <t>Комплект проводов заземления ЦМО ПЗ-ШТК-М</t>
    </r>
    <r>
      <rPr>
        <i/>
        <sz val="10"/>
        <rFont val="Arial"/>
        <family val="2"/>
        <charset val="204"/>
      </rPr>
      <t xml:space="preserve">
68,84 = [438,96 / 1,2 /  5,42] +  2% Трансп</t>
    </r>
  </si>
  <si>
    <r>
      <t>Блок розеток R-16-9S-I-440-1.8</t>
    </r>
    <r>
      <rPr>
        <i/>
        <sz val="10"/>
        <rFont val="Arial"/>
        <family val="2"/>
        <charset val="204"/>
      </rPr>
      <t xml:space="preserve">
347,99 = [2 219 / 1,2 /  5,42] +  2% Трансп</t>
    </r>
  </si>
  <si>
    <r>
      <t>Комплект монтажный № 2 (винт, шайба гайка с защелкой) упаковка 50 шт</t>
    </r>
    <r>
      <rPr>
        <i/>
        <sz val="10"/>
        <rFont val="Arial"/>
        <family val="2"/>
        <charset val="204"/>
      </rPr>
      <t xml:space="preserve">
136,38 = [869,66 / 1,2 /  5,42] +  2% Трансп</t>
    </r>
  </si>
  <si>
    <r>
      <t>Вентиляторный модуль ЦМО R-FAN-6K-1U</t>
    </r>
    <r>
      <rPr>
        <i/>
        <sz val="10"/>
        <rFont val="Arial"/>
        <family val="2"/>
        <charset val="204"/>
      </rPr>
      <t xml:space="preserve">
1 426,65 = [9 097 / 1,2 /  5,42] +  2% Трансп</t>
    </r>
  </si>
  <si>
    <r>
      <t>Патч-панель 19", 1U, 24 порта RJ-45</t>
    </r>
    <r>
      <rPr>
        <i/>
        <sz val="10"/>
        <rFont val="Arial"/>
        <family val="2"/>
        <charset val="204"/>
      </rPr>
      <t xml:space="preserve">
360,46 = [2 298,42 / 1,2 /  5,42] +  2% Трансп</t>
    </r>
  </si>
  <si>
    <r>
      <t>ОБОРУДОВАНИЕ:
Монтажный комплект рельсов 3U для 19" стойки</t>
    </r>
    <r>
      <rPr>
        <i/>
        <sz val="10"/>
        <color rgb="FF821E82"/>
        <rFont val="Arial"/>
        <family val="2"/>
        <charset val="204"/>
      </rPr>
      <t xml:space="preserve">
612,98 = [3 105 / 1,2 /  4,4] +  3% Трансп +  1,2% Заг.скл</t>
    </r>
  </si>
  <si>
    <r>
      <t>ОБОРУДОВАНИЕ:
Программная опция для подключения 100 доп абонентов</t>
    </r>
    <r>
      <rPr>
        <i/>
        <sz val="10"/>
        <color rgb="FF821E82"/>
        <rFont val="Arial"/>
        <family val="2"/>
        <charset val="204"/>
      </rPr>
      <t xml:space="preserve">
6 166,51 = [31 236 / 1,2 /  4,4] +  3% Трансп +  1,2% Заг.скл</t>
    </r>
  </si>
  <si>
    <r>
      <t>ОБОРУДОВАНИЕ:
Шкаф ШТК-М-47.8.10-1ААА</t>
    </r>
    <r>
      <rPr>
        <i/>
        <sz val="10"/>
        <color rgb="FF821E82"/>
        <rFont val="Arial"/>
        <family val="2"/>
        <charset val="204"/>
      </rPr>
      <t xml:space="preserve">
9 215,61 = [46 681 / 1,2 /  4,4] +  3% Трансп +  1,2% Заг.скл</t>
    </r>
  </si>
  <si>
    <r>
      <t>ОБОРУДОВАНИЕ:
Коммутатор ZES (-3252GCX)</t>
    </r>
    <r>
      <rPr>
        <i/>
        <sz val="10"/>
        <color rgb="FF821E82"/>
        <rFont val="Arial"/>
        <family val="2"/>
        <charset val="204"/>
      </rPr>
      <t xml:space="preserve">
44 637,30 = [226 107 / 1,2 /  4,4] +  3% Трансп +  1,2% Заг.скл</t>
    </r>
  </si>
  <si>
    <r>
      <t>ОБОРУДОВАНИЕ:
Коммутатор ZES (-2028GS-АС220) 24 порта</t>
    </r>
    <r>
      <rPr>
        <i/>
        <sz val="10"/>
        <color rgb="FF821E82"/>
        <rFont val="Arial"/>
        <family val="2"/>
        <charset val="204"/>
      </rPr>
      <t xml:space="preserve">
9 455,47 = [47 896 / 1,2 /  4,4] +  3% Трансп +  1,2% Заг.скл</t>
    </r>
  </si>
  <si>
    <r>
      <t>SFP-10G Модуль</t>
    </r>
    <r>
      <rPr>
        <i/>
        <sz val="10"/>
        <rFont val="Arial"/>
        <family val="2"/>
        <charset val="204"/>
      </rPr>
      <t xml:space="preserve">
10 036,90 = [64 000 / 1,2 /  5,42] +  2% Трансп</t>
    </r>
  </si>
  <si>
    <r>
      <t>ОБОРУДОВАНИЕ:
Станция IP ATC IP-ATC Агат</t>
    </r>
    <r>
      <rPr>
        <i/>
        <sz val="10"/>
        <color rgb="FF821E82"/>
        <rFont val="Arial"/>
        <family val="2"/>
        <charset val="204"/>
      </rPr>
      <t xml:space="preserve">
6 593,72 = [33 400 / 1,2 /  4,4] +  3% Трансп +  1,2% Заг.скл</t>
    </r>
  </si>
  <si>
    <r>
      <t>ОБОРУДОВАНИЕ:
SipProxy-128(51XX)</t>
    </r>
    <r>
      <rPr>
        <i/>
        <sz val="10"/>
        <color rgb="FF821E82"/>
        <rFont val="Arial"/>
        <family val="2"/>
        <charset val="204"/>
      </rPr>
      <t xml:space="preserve">
7 932,21 = [40 180 / 1,2 /  4,4] +  3% Трансп +  1,2% Заг.скл</t>
    </r>
  </si>
  <si>
    <r>
      <t>ОБОРУДОВАНИЕ:
Точка доступа QTECH QWP-320-AC-VC</t>
    </r>
    <r>
      <rPr>
        <i/>
        <sz val="10"/>
        <color rgb="FF821E82"/>
        <rFont val="Arial"/>
        <family val="2"/>
        <charset val="204"/>
      </rPr>
      <t xml:space="preserve">
2 076,62 = [10 519 / 1,2 /  4,4] +  3% Трансп +  1,2% Заг.скл</t>
    </r>
  </si>
  <si>
    <r>
      <t>ОБОРУДОВАНИЕ:
Контролер точек доступа QTECH QWC-700</t>
    </r>
    <r>
      <rPr>
        <i/>
        <sz val="10"/>
        <color rgb="FF821E82"/>
        <rFont val="Arial"/>
        <family val="2"/>
        <charset val="204"/>
      </rPr>
      <t xml:space="preserve">
3 295,08 = [16 691 / 1,2 /  4,4] +  3% Трансп +  1,2% Заг.скл</t>
    </r>
  </si>
  <si>
    <r>
      <t>ОБОРУДОВАНИЕ:
ББП-50 DIN источник бесперебойного питания</t>
    </r>
    <r>
      <rPr>
        <i/>
        <sz val="10"/>
        <color rgb="FF821E82"/>
        <rFont val="Arial"/>
        <family val="2"/>
        <charset val="204"/>
      </rPr>
      <t xml:space="preserve">
465,90 = [2 360 / 1,2 /  4,4] +  3% Трансп +  1,2% Заг.скл</t>
    </r>
  </si>
  <si>
    <r>
      <t>ОБОРУДОВАНИЕ:
Пульт селекторной связи на 6 абонентов Getcall GC-1006DG</t>
    </r>
    <r>
      <rPr>
        <i/>
        <sz val="10"/>
        <color rgb="FF821E82"/>
        <rFont val="Arial"/>
        <family val="2"/>
        <charset val="204"/>
      </rPr>
      <t xml:space="preserve">
1 512,02 = [7 659 / 1,2 /  4,4] +  3% Трансп +  1,2% Заг.скл</t>
    </r>
  </si>
  <si>
    <r>
      <t>ОБОРУДОВАНИЕ:
Устройство абонентское Getcall GC-2001W3</t>
    </r>
    <r>
      <rPr>
        <i/>
        <sz val="10"/>
        <color rgb="FF821E82"/>
        <rFont val="Arial"/>
        <family val="2"/>
        <charset val="204"/>
      </rPr>
      <t xml:space="preserve">
415,96 = [2 107,05 / 1,2 /  4,4] +  3% Трансп +  1,2% Заг.скл</t>
    </r>
  </si>
  <si>
    <r>
      <t>Кнопка со шнуром проводная аналоговая влагозащищенная Getcall GC-0423W1</t>
    </r>
    <r>
      <rPr>
        <i/>
        <sz val="10"/>
        <rFont val="Arial"/>
        <family val="2"/>
        <charset val="204"/>
      </rPr>
      <t xml:space="preserve">
215,94 = [1 376,94 / 1,2 /  5,42] +  2% Трансп</t>
    </r>
  </si>
  <si>
    <r>
      <t>Кнопка сброса проводная Getcall GC-0421W1</t>
    </r>
    <r>
      <rPr>
        <i/>
        <sz val="10"/>
        <rFont val="Arial"/>
        <family val="2"/>
        <charset val="204"/>
      </rPr>
      <t xml:space="preserve">
100,05 = [638 / 1,2 /  5,42] +  2% Трансп</t>
    </r>
  </si>
  <si>
    <r>
      <t>GC-0611W2: Коридорная лампа</t>
    </r>
    <r>
      <rPr>
        <i/>
        <sz val="10"/>
        <rFont val="Arial"/>
        <family val="2"/>
        <charset val="204"/>
      </rPr>
      <t xml:space="preserve">
317,21 = [2 022,7 / 1,2 /  5,42] +  2% Трансп</t>
    </r>
  </si>
  <si>
    <r>
      <t>ОБОРУДОВАНИЕ:
Комплект радиовызова персонала Hostcall MP-920W8</t>
    </r>
    <r>
      <rPr>
        <i/>
        <sz val="10"/>
        <color rgb="FF821E82"/>
        <rFont val="Arial"/>
        <family val="2"/>
        <charset val="204"/>
      </rPr>
      <t xml:space="preserve">
1 485,16 = [7 523 / 1,2 /  4,4] +  3% Трансп +  1,2% Заг.скл</t>
    </r>
  </si>
  <si>
    <r>
      <t>Noname Hostcall-VS-03 Комплект светового и звукового вызова арт. Tl13713 Подробнее: https://invamagazin.ru/p372037734-noname-hostcall-komplekt.html</t>
    </r>
    <r>
      <rPr>
        <i/>
        <sz val="10"/>
        <rFont val="Arial"/>
        <family val="2"/>
        <charset val="204"/>
      </rPr>
      <t xml:space="preserve">
1 123,51 = [7 164 / 1,2 /  5,42] +  2% Трансп</t>
    </r>
  </si>
  <si>
    <t>РФ Система радиофикации (исключ.)</t>
  </si>
  <si>
    <t>№ и период сборника коэффициентов (индексов) пересчета: ТСН-2001 МГЭ строительство 2019 года</t>
  </si>
  <si>
    <r>
      <t>ШТР10-1: Шкаф трансформаторный распределительный</t>
    </r>
    <r>
      <rPr>
        <i/>
        <sz val="10"/>
        <rFont val="Arial"/>
        <family val="2"/>
        <charset val="204"/>
      </rPr>
      <t xml:space="preserve">
1 850,56 = [11 800 / 1,2 /  5,42] +  2% Трансп</t>
    </r>
  </si>
  <si>
    <r>
      <t>МА43: Кронштейн</t>
    </r>
    <r>
      <rPr>
        <i/>
        <sz val="10"/>
        <rFont val="Arial"/>
        <family val="2"/>
        <charset val="204"/>
      </rPr>
      <t xml:space="preserve">
95,21 = [607,07 / 1,2 /  5,42] +  2% Трансп</t>
    </r>
  </si>
  <si>
    <r>
      <t>Грозозащита OBP-F75</t>
    </r>
    <r>
      <rPr>
        <i/>
        <sz val="10"/>
        <rFont val="Arial"/>
        <family val="2"/>
        <charset val="204"/>
      </rPr>
      <t xml:space="preserve">
414,02 = [2 640 / 1,2 /  5,42] +  2% Трансп</t>
    </r>
  </si>
  <si>
    <r>
      <t>Грозозащита ANLI N-722Q</t>
    </r>
    <r>
      <rPr>
        <i/>
        <sz val="10"/>
        <rFont val="Arial"/>
        <family val="2"/>
        <charset val="204"/>
      </rPr>
      <t xml:space="preserve">
499,23 = [3 183,33 / 1,2 /  5,42] +  2% Трансп</t>
    </r>
  </si>
  <si>
    <r>
      <t>Кабель для систем передачи данных пониженной пожароопасности c низким дымо- и газовыделением, с низкой токсичностью продуктов горения.КСВВнг(А)-LSLTx 1х2х0,8</t>
    </r>
    <r>
      <rPr>
        <i/>
        <sz val="10"/>
        <rFont val="Arial"/>
        <family val="2"/>
        <charset val="204"/>
      </rPr>
      <t xml:space="preserve">
2,50 = [15,96 / 1,2 /  5,42] +  2% Трансп</t>
    </r>
  </si>
  <si>
    <r>
      <t>Кабель для систем передачи данных пониженной пожароопасности c низким дымо- и газовыделением, с низкой токсичностью продуктов горения.КСВВнг(А)-LSLTx 1х2х1,38</t>
    </r>
    <r>
      <rPr>
        <i/>
        <sz val="10"/>
        <rFont val="Arial"/>
        <family val="2"/>
        <charset val="204"/>
      </rPr>
      <t xml:space="preserve">
5,41 = [34,45 / 1,2 /  5,42] +  2% Трансп</t>
    </r>
  </si>
  <si>
    <r>
      <t>ОБОРУДОВАНИЕ:
Приемник трехпрограммный Россия ПТ-222 сеть 30В</t>
    </r>
    <r>
      <rPr>
        <i/>
        <sz val="10"/>
        <color rgb="FF821E82"/>
        <rFont val="Arial"/>
        <family val="2"/>
        <charset val="204"/>
      </rPr>
      <t xml:space="preserve">
294,55 = [1 492 / 1,2 /  4,4] +  3% Трансп +  1,2% Заг.скл</t>
    </r>
  </si>
  <si>
    <t>ЭЧ Система часофикации (исключ.)</t>
  </si>
  <si>
    <t>Система охранного видеонаблюдения.(исключ)</t>
  </si>
  <si>
    <r>
      <t>Шкаф телекоммуникационный напольный ЦМО ШТК-М, IP20, 38U, 1850х800х1000 мм (ВхШхГ), дверь: металл, цвет: серый, (ШТК-М-38.8.10-3ААА)</t>
    </r>
    <r>
      <rPr>
        <i/>
        <sz val="10"/>
        <rFont val="Arial"/>
        <family val="2"/>
        <charset val="204"/>
      </rPr>
      <t xml:space="preserve">
6 256,91 = [39 897 / 1,2 /  5,42] +  2% Трансп</t>
    </r>
  </si>
  <si>
    <r>
      <t>Комплект ЦМО уголков опорных (направляющие) для напольных шкафов, глубина 750 мм, нагрузка до 100 кг. УО-75</t>
    </r>
    <r>
      <rPr>
        <i/>
        <sz val="10"/>
        <rFont val="Arial"/>
        <family val="2"/>
        <charset val="204"/>
      </rPr>
      <t xml:space="preserve">
101,94 = [650 / 1,2 /  5,42] +  2% Трансп</t>
    </r>
  </si>
  <si>
    <r>
      <t>Панель заземления ЦМО ПЗ-19-500.200А</t>
    </r>
    <r>
      <rPr>
        <i/>
        <sz val="10"/>
        <rFont val="Arial"/>
        <family val="2"/>
        <charset val="204"/>
      </rPr>
      <t xml:space="preserve">
164,67 = [1 050 / 1,2 /  5,42] +  2% Трансп</t>
    </r>
  </si>
  <si>
    <r>
      <t>Комплект проводов заземления для шкафа ШТК-М, универсальный ПЗ-ШТК-М</t>
    </r>
    <r>
      <rPr>
        <i/>
        <sz val="10"/>
        <rFont val="Arial"/>
        <family val="2"/>
        <charset val="204"/>
      </rPr>
      <t xml:space="preserve">
71,83 = [458 / 1,2 /  5,42] +  2% Трансп</t>
    </r>
  </si>
  <si>
    <r>
      <t>Блок розеток 1U, 9 розеток Schuko Rem R-16-9S-I-440-1.8-B</t>
    </r>
    <r>
      <rPr>
        <i/>
        <sz val="10"/>
        <rFont val="Arial"/>
        <family val="2"/>
        <charset val="204"/>
      </rPr>
      <t xml:space="preserve">
366,98 = [2 340 / 1,2 /  5,42] +  2% Трансп</t>
    </r>
  </si>
  <si>
    <r>
      <t>R-FAN-6K-1U: Модуль вентиляторный с контроллером</t>
    </r>
    <r>
      <rPr>
        <i/>
        <sz val="10"/>
        <rFont val="Arial"/>
        <family val="2"/>
        <charset val="204"/>
      </rPr>
      <t xml:space="preserve">
1 391,06 = [8 870 / 1,2 /  5,42] +  2% Трансп</t>
    </r>
  </si>
  <si>
    <r>
      <t>Органайзер кабельный горизонтальный 19" 2U, 6 колец ГКО-2-6</t>
    </r>
    <r>
      <rPr>
        <i/>
        <sz val="10"/>
        <rFont val="Arial"/>
        <family val="2"/>
        <charset val="204"/>
      </rPr>
      <t xml:space="preserve">
78,39 = [499,8 / 1,2 /  5,42] +  2% Трансп</t>
    </r>
  </si>
  <si>
    <r>
      <t>Патч-панель Legrand 33551</t>
    </r>
    <r>
      <rPr>
        <i/>
        <sz val="10"/>
        <rFont val="Arial"/>
        <family val="2"/>
        <charset val="204"/>
      </rPr>
      <t xml:space="preserve">
1 693,88 = [10 801 / 1,2 /  5,42] +  2% Трансп</t>
    </r>
  </si>
  <si>
    <r>
      <t>Монтажный комплект рельсов 2U для 19" стойки</t>
    </r>
    <r>
      <rPr>
        <i/>
        <sz val="10"/>
        <rFont val="Arial"/>
        <family val="2"/>
        <charset val="204"/>
      </rPr>
      <t xml:space="preserve">
600,65 = [3 830 / 1,2 /  5,42] +  2% Трансп</t>
    </r>
  </si>
  <si>
    <r>
      <t>ОБОРУДОВАНИЕ:
Коммутатор с питанием POE DS-3E2326P</t>
    </r>
    <r>
      <rPr>
        <i/>
        <sz val="10"/>
        <color rgb="FF821E82"/>
        <rFont val="Arial"/>
        <family val="2"/>
        <charset val="204"/>
      </rPr>
      <t xml:space="preserve">
11 014,07 = [55 791 / 1,2 /  4,4] +  3% Трансп +  1,2% Заг.скл</t>
    </r>
  </si>
  <si>
    <r>
      <t>Монтажная коробка HIKVISION DS-1260ZJ</t>
    </r>
    <r>
      <rPr>
        <i/>
        <sz val="10"/>
        <rFont val="Arial"/>
        <family val="2"/>
        <charset val="204"/>
      </rPr>
      <t xml:space="preserve">
175,33 = [1 118 / 1,2 /  5,42] +  2% Трансп</t>
    </r>
  </si>
  <si>
    <t>СКУД Система контроля управления доступа (исключ.)</t>
  </si>
  <si>
    <r>
      <t>ОБОРУДОВАНИЕ:
Proxy-5MS-USB Считыватель</t>
    </r>
    <r>
      <rPr>
        <i/>
        <sz val="10"/>
        <color rgb="FF821E82"/>
        <rFont val="Arial"/>
        <family val="2"/>
        <charset val="204"/>
      </rPr>
      <t xml:space="preserve">
1 277,48 = [6 470,96 / 1,2 /  4,4] +  3% Трансп +  1,2% Заг.скл</t>
    </r>
  </si>
  <si>
    <r>
      <t>Proxy-5MSG Считыватель</t>
    </r>
    <r>
      <rPr>
        <i/>
        <sz val="10"/>
        <rFont val="Arial"/>
        <family val="2"/>
        <charset val="204"/>
      </rPr>
      <t xml:space="preserve">
399,13 = [2 545 / 1,2 /  5,42] +  2% Трансп</t>
    </r>
  </si>
  <si>
    <r>
      <t>SPRUT Exit Button-82P Кнопка выхода</t>
    </r>
    <r>
      <rPr>
        <i/>
        <sz val="10"/>
        <rFont val="Arial"/>
        <family val="2"/>
        <charset val="204"/>
      </rPr>
      <t xml:space="preserve">
31,37 = [200 / 1,2 /  5,42] +  2% Трансп</t>
    </r>
  </si>
  <si>
    <r>
      <t>Устройство разблокировки двери с восстанавливаемой вставкой ST-ER115</t>
    </r>
    <r>
      <rPr>
        <i/>
        <sz val="10"/>
        <rFont val="Arial"/>
        <family val="2"/>
        <charset val="204"/>
      </rPr>
      <t xml:space="preserve">
95,45 = [608,67 / 1,2 /  5,42] +  2% Трансп</t>
    </r>
  </si>
  <si>
    <r>
      <t>Комплект монтажный VIZIT-MK-405</t>
    </r>
    <r>
      <rPr>
        <i/>
        <sz val="10"/>
        <rFont val="Arial"/>
        <family val="2"/>
        <charset val="204"/>
      </rPr>
      <t xml:space="preserve">
141,24 = [900,62 / 1,2 /  5,42] +  2% Трансп</t>
    </r>
  </si>
  <si>
    <t>Система охранной сигнализации (исключ)</t>
  </si>
  <si>
    <t>Стоимость оборудования в утвержденной смете</t>
  </si>
  <si>
    <r>
      <t>Извещатель охранный оптико-электронный комбинированный Сонар-3 (Гонец)</t>
    </r>
    <r>
      <rPr>
        <i/>
        <sz val="10"/>
        <rFont val="Arial"/>
        <family val="2"/>
        <charset val="204"/>
      </rPr>
      <t xml:space="preserve">
170,94 = [1 090 / 1,2 /  5,42] +  2% Трансп</t>
    </r>
  </si>
  <si>
    <t>Итого по локальной смете: Система охранной сигнализации</t>
  </si>
  <si>
    <t>АПС Система пожарной сигнализации (исключ.)</t>
  </si>
  <si>
    <t>Часть оборудования в утвержденной смете</t>
  </si>
  <si>
    <r>
      <t>Навесной шкаф CE, 800x600x300 мм, IP65 (R5CE0863)</t>
    </r>
    <r>
      <rPr>
        <i/>
        <sz val="10"/>
        <rFont val="Arial"/>
        <family val="2"/>
        <charset val="204"/>
      </rPr>
      <t xml:space="preserve">
1 772,59 = [11 302,82 / 1,2 /  5,42] +  2% Трансп</t>
    </r>
  </si>
  <si>
    <t>СОУЭ Система управления эвакуации (исключ.)</t>
  </si>
  <si>
    <t>Оборудование в утвержденной смете</t>
  </si>
  <si>
    <r>
      <t>Молния-24 Выход</t>
    </r>
    <r>
      <rPr>
        <i/>
        <sz val="10"/>
        <rFont val="Arial"/>
        <family val="2"/>
        <charset val="204"/>
      </rPr>
      <t xml:space="preserve">
22,27 = [142 / 1,2 /  5,42] +  2% Трансп</t>
    </r>
  </si>
  <si>
    <r>
      <t>Табло Кристалл-24</t>
    </r>
    <r>
      <rPr>
        <i/>
        <sz val="10"/>
        <rFont val="Arial"/>
        <family val="2"/>
        <charset val="204"/>
      </rPr>
      <t xml:space="preserve">
21,48 = [137 / 1,2 /  5,42] +  2% Трансп</t>
    </r>
  </si>
  <si>
    <r>
      <t>Громкоговоритель WP-06T</t>
    </r>
    <r>
      <rPr>
        <i/>
        <sz val="10"/>
        <rFont val="Arial"/>
        <family val="2"/>
        <charset val="204"/>
      </rPr>
      <t xml:space="preserve">
195,65 = [1 247,55 / 1,2 /  5,42] +  2% Трансп</t>
    </r>
  </si>
  <si>
    <r>
      <t>Блок розеток SU-08</t>
    </r>
    <r>
      <rPr>
        <i/>
        <sz val="10"/>
        <rFont val="Arial"/>
        <family val="2"/>
        <charset val="204"/>
      </rPr>
      <t xml:space="preserve">
892,03 = [5 688 / 1,2 /  5,42] +  2% Трансп</t>
    </r>
  </si>
  <si>
    <r>
      <t>Шкаф ШТК-М-33,6,6-1ААА</t>
    </r>
    <r>
      <rPr>
        <i/>
        <sz val="10"/>
        <rFont val="Arial"/>
        <family val="2"/>
        <charset val="204"/>
      </rPr>
      <t xml:space="preserve">
4 405,66 = [28 092,5 / 1,2 /  5,42] +  2% Трансп</t>
    </r>
  </si>
  <si>
    <r>
      <t>Модуль вентиляторный  R-fan-3t</t>
    </r>
    <r>
      <rPr>
        <i/>
        <sz val="10"/>
        <rFont val="Arial"/>
        <family val="2"/>
        <charset val="204"/>
      </rPr>
      <t xml:space="preserve">
751,82 = [4 794 / 1,2 /  5,42] +  2% Трансп</t>
    </r>
  </si>
  <si>
    <r>
      <t>Полка усиленная СВ-58АК</t>
    </r>
    <r>
      <rPr>
        <i/>
        <sz val="10"/>
        <rFont val="Arial"/>
        <family val="2"/>
        <charset val="204"/>
      </rPr>
      <t xml:space="preserve">
286,47 = [1 826,64 / 1,2 /  5,42] +  2% Трансп</t>
    </r>
  </si>
  <si>
    <r>
      <t>Комплект грузоподъемных роликов ШТК-М-150</t>
    </r>
    <r>
      <rPr>
        <i/>
        <sz val="10"/>
        <rFont val="Arial"/>
        <family val="2"/>
        <charset val="204"/>
      </rPr>
      <t xml:space="preserve">
792,96 = [5 056,3 / 1,2 /  5,42] +  2% Трансп</t>
    </r>
  </si>
  <si>
    <t>МУПТ. Модульная установка пожаротушения токораспыленной водой (исключ.)</t>
  </si>
  <si>
    <t>АСДУ Автоматическая система диспетчеризации (исключ.)</t>
  </si>
  <si>
    <t>Обеспечение доступа инвалидов (исключ.)</t>
  </si>
  <si>
    <t>Итого по локальной смете: Мероприятия по обеспечению доступа инвалидов</t>
  </si>
  <si>
    <t xml:space="preserve">Основание: чертежи № </t>
  </si>
  <si>
    <t>ВОЗВРАТ
Стальной лом черных металлов, вид лома 12А, для расчета возвратных сумм, ВК, ВО</t>
  </si>
  <si>
    <t>Объем: 3,2515=1,59636+0,5308+0,62034+0,17+0,334</t>
  </si>
  <si>
    <t>ВОЗВРАТ
Стальной лом черных металлов, вид лома 12А, для расчета возвратных сумм, Кровля</t>
  </si>
  <si>
    <t>ВОЗВРАТ
Стальной лом черных металлов, вид лома 12А, для расчета возвратных сумм, ОВиК</t>
  </si>
  <si>
    <t>1.7-11-62</t>
  </si>
  <si>
    <t>ВОЗВРАТ
Чугунный лом, вид лома 19А, для расчета возвратных сумм, ВО</t>
  </si>
  <si>
    <t>Объем: 5,783=2,5134+3,2696</t>
  </si>
  <si>
    <t>Итого по локальной смете: Возвратные суммы</t>
  </si>
  <si>
    <t>ЛОКАЛЬНАЯ СМЕТА № 02-01-01  (искл)</t>
  </si>
  <si>
    <t>ЛОКАЛЬНАЯ СМЕТА № 02-01-02  (искл)</t>
  </si>
  <si>
    <t>ЛОКАЛЬНАЯ СМЕТА № 02-01-03  (искл)</t>
  </si>
  <si>
    <t>ЛОКАЛЬНАЯ СМЕТА № 02-01-04  (искл)</t>
  </si>
  <si>
    <t>ЛОКАЛЬНАЯ СМЕТА № 02-01-05  (искл)</t>
  </si>
  <si>
    <t>ЛОКАЛЬНАЯ СМЕТА № 02-01-06  (искл)</t>
  </si>
  <si>
    <t>ЛОКАЛЬНАЯ СМЕТА № 02-01-07  (искл)</t>
  </si>
  <si>
    <t>ЛОКАЛЬНАЯ СМЕТА № 02-01-08  (искл)</t>
  </si>
  <si>
    <t>ЛОКАЛЬНАЯ СМЕТА № 02-01-09  (искл)</t>
  </si>
  <si>
    <t>ЛОКАЛЬНАЯ СМЕТА № 02-01-10  (искл)</t>
  </si>
  <si>
    <t>ЛОКАЛЬНАЯ СМЕТА № 02-01-11  (искл)</t>
  </si>
  <si>
    <t>ЛОКАЛЬНАЯ СМЕТА № 02-01-12  (искл)</t>
  </si>
  <si>
    <t>ЛОКАЛЬНАЯ СМЕТА № 02-01-13  (искл)</t>
  </si>
  <si>
    <t>ЛОКАЛЬНАЯ СМЕТА № 02-01-14  (искл)</t>
  </si>
  <si>
    <t>ЛОКАЛЬНАЯ СМЕТА № 02-01-15  (искл)</t>
  </si>
  <si>
    <t>ЛОКАЛЬНАЯ СМЕТА № 02-01-16  (искл)</t>
  </si>
  <si>
    <t>ЛОКАЛЬНАЯ СМЕТА № 02-01-17  (искл)</t>
  </si>
  <si>
    <t>ЛОКАЛЬНАЯ СМЕТА № 02-01-18  (искл)</t>
  </si>
  <si>
    <t>ЛОКАЛЬНАЯ СМЕТА № 02-01-19  (искл)</t>
  </si>
  <si>
    <t>ЛОКАЛЬНАЯ СМЕТА № 02-01-20  (искл)</t>
  </si>
  <si>
    <t>ЛОКАЛЬНАЯ СМЕТА № 02-01-21  (искл)</t>
  </si>
  <si>
    <t>ЛОКАЛЬНАЯ СМЕТА № 02-01-22  (искл)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</si>
</sst>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\-\ #,##0.00"/>
    <numFmt numFmtId="165" formatCode="#,##0.00####;[Red]\-\ #,##0.00####"/>
    <numFmt numFmtId="166" formatCode="_-* #,##0.00_р_._-;\-* #,##0.00_р_._-;_-* &quot;-&quot;??_р_._-;_-@_-"/>
    <numFmt numFmtId="167" formatCode="#,##0.00############;[Red]\-\ #,##0.00############"/>
  </numFmts>
  <fonts count="5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"/>
      <family val="2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rgb="FFFF0000"/>
      <name val="Arial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sz val="10"/>
      <name val="Arial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u/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2">
    <xf numFmtId="0" fontId="0" fillId="0" borderId="0"/>
    <xf numFmtId="0" fontId="22" fillId="0" borderId="0"/>
    <xf numFmtId="166" fontId="22" fillId="0" borderId="0" applyFont="0" applyFill="0" applyBorder="0" applyAlignment="0" applyProtection="0"/>
    <xf numFmtId="0" fontId="30" fillId="0" borderId="0"/>
    <xf numFmtId="0" fontId="2" fillId="0" borderId="0"/>
    <xf numFmtId="0" fontId="44" fillId="0" borderId="0"/>
    <xf numFmtId="0" fontId="45" fillId="0" borderId="4">
      <alignment horizontal="right" vertical="center"/>
    </xf>
    <xf numFmtId="0" fontId="45" fillId="0" borderId="4">
      <alignment horizontal="left" vertical="center"/>
    </xf>
    <xf numFmtId="0" fontId="45" fillId="0" borderId="3">
      <alignment horizontal="left" vertical="top"/>
    </xf>
    <xf numFmtId="0" fontId="45" fillId="0" borderId="4">
      <alignment horizontal="center" vertical="center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5" fillId="0" borderId="0">
      <alignment horizontal="center" vertical="top"/>
    </xf>
    <xf numFmtId="0" fontId="47" fillId="0" borderId="0">
      <alignment horizontal="center" vertical="center"/>
    </xf>
    <xf numFmtId="0" fontId="46" fillId="0" borderId="0">
      <alignment horizontal="right" vertical="center"/>
    </xf>
    <xf numFmtId="0" fontId="48" fillId="0" borderId="0">
      <alignment horizontal="left" vertical="center"/>
    </xf>
    <xf numFmtId="0" fontId="46" fillId="0" borderId="0">
      <alignment horizontal="center" vertical="top"/>
    </xf>
    <xf numFmtId="0" fontId="45" fillId="0" borderId="4">
      <alignment horizontal="center" vertical="top"/>
    </xf>
    <xf numFmtId="0" fontId="45" fillId="0" borderId="4">
      <alignment horizontal="left" vertical="top"/>
    </xf>
    <xf numFmtId="0" fontId="51" fillId="0" borderId="0">
      <alignment horizontal="center" vertical="center"/>
    </xf>
    <xf numFmtId="0" fontId="45" fillId="0" borderId="0">
      <alignment horizontal="left" vertical="center"/>
    </xf>
    <xf numFmtId="0" fontId="50" fillId="0" borderId="0"/>
  </cellStyleXfs>
  <cellXfs count="50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 applyBorder="1"/>
    <xf numFmtId="4" fontId="3" fillId="0" borderId="0" xfId="0" applyNumberFormat="1" applyFont="1" applyBorder="1"/>
    <xf numFmtId="4" fontId="3" fillId="0" borderId="0" xfId="0" applyNumberFormat="1" applyFont="1"/>
    <xf numFmtId="0" fontId="1" fillId="0" borderId="0" xfId="0" applyFont="1" applyBorder="1"/>
    <xf numFmtId="4" fontId="1" fillId="0" borderId="0" xfId="0" applyNumberFormat="1" applyFont="1" applyBorder="1"/>
    <xf numFmtId="4" fontId="5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4" fontId="5" fillId="0" borderId="0" xfId="0" applyNumberFormat="1" applyFont="1" applyBorder="1" applyAlignment="1">
      <alignment horizontal="left"/>
    </xf>
    <xf numFmtId="4" fontId="6" fillId="0" borderId="0" xfId="0" applyNumberFormat="1" applyFont="1" applyBorder="1" applyAlignment="1">
      <alignment horizontal="left"/>
    </xf>
    <xf numFmtId="4" fontId="5" fillId="0" borderId="0" xfId="0" applyNumberFormat="1" applyFont="1" applyAlignment="1"/>
    <xf numFmtId="4" fontId="7" fillId="0" borderId="0" xfId="0" applyNumberFormat="1" applyFont="1"/>
    <xf numFmtId="0" fontId="2" fillId="0" borderId="0" xfId="0" applyFont="1" applyBorder="1"/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vertical="top"/>
    </xf>
    <xf numFmtId="4" fontId="9" fillId="0" borderId="1" xfId="0" applyNumberFormat="1" applyFont="1" applyFill="1" applyBorder="1" applyAlignment="1"/>
    <xf numFmtId="4" fontId="8" fillId="0" borderId="1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8" fillId="0" borderId="0" xfId="0" applyFont="1" applyFill="1"/>
    <xf numFmtId="4" fontId="9" fillId="0" borderId="2" xfId="0" applyNumberFormat="1" applyFont="1" applyFill="1" applyBorder="1" applyAlignment="1"/>
    <xf numFmtId="4" fontId="8" fillId="0" borderId="0" xfId="0" applyNumberFormat="1" applyFont="1" applyFill="1" applyAlignment="1"/>
    <xf numFmtId="0" fontId="2" fillId="0" borderId="0" xfId="0" applyFont="1" applyFill="1"/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49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4" fontId="11" fillId="0" borderId="0" xfId="0" applyNumberFormat="1" applyFont="1" applyAlignment="1">
      <alignment horizontal="right" vertical="center"/>
    </xf>
    <xf numFmtId="4" fontId="11" fillId="0" borderId="0" xfId="0" applyNumberFormat="1" applyFont="1" applyAlignment="1">
      <alignment horizontal="right" vertical="top"/>
    </xf>
    <xf numFmtId="4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 applyAlignment="1"/>
    <xf numFmtId="4" fontId="8" fillId="0" borderId="0" xfId="0" applyNumberFormat="1" applyFont="1" applyAlignment="1">
      <alignment horizontal="right" vertical="center"/>
    </xf>
    <xf numFmtId="0" fontId="14" fillId="0" borderId="0" xfId="0" applyFont="1"/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16" fillId="0" borderId="4" xfId="0" applyFont="1" applyBorder="1" applyAlignment="1" applyProtection="1">
      <alignment vertical="top" wrapText="1"/>
      <protection locked="0"/>
    </xf>
    <xf numFmtId="4" fontId="16" fillId="0" borderId="5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top"/>
    </xf>
    <xf numFmtId="49" fontId="16" fillId="0" borderId="4" xfId="0" applyNumberFormat="1" applyFont="1" applyBorder="1" applyAlignment="1">
      <alignment horizontal="left" vertical="top"/>
    </xf>
    <xf numFmtId="0" fontId="13" fillId="0" borderId="4" xfId="0" applyFont="1" applyBorder="1" applyAlignment="1">
      <alignment horizontal="left" vertical="top" wrapText="1"/>
    </xf>
    <xf numFmtId="4" fontId="13" fillId="0" borderId="4" xfId="0" applyNumberFormat="1" applyFont="1" applyBorder="1" applyAlignment="1">
      <alignment horizontal="right" vertical="top" wrapText="1"/>
    </xf>
    <xf numFmtId="0" fontId="16" fillId="0" borderId="4" xfId="0" applyFont="1" applyBorder="1" applyAlignment="1">
      <alignment horizontal="center" vertical="top" wrapText="1"/>
    </xf>
    <xf numFmtId="49" fontId="16" fillId="0" borderId="4" xfId="0" applyNumberFormat="1" applyFont="1" applyBorder="1" applyAlignment="1" applyProtection="1">
      <alignment horizontal="center" vertical="center" wrapText="1"/>
      <protection locked="0"/>
    </xf>
    <xf numFmtId="4" fontId="16" fillId="0" borderId="4" xfId="0" applyNumberFormat="1" applyFont="1" applyBorder="1" applyAlignment="1" applyProtection="1">
      <alignment vertical="top" wrapText="1"/>
      <protection locked="0"/>
    </xf>
    <xf numFmtId="4" fontId="16" fillId="0" borderId="4" xfId="0" applyNumberFormat="1" applyFont="1" applyBorder="1" applyAlignment="1">
      <alignment horizontal="right" vertical="top" wrapText="1"/>
    </xf>
    <xf numFmtId="0" fontId="16" fillId="0" borderId="4" xfId="0" applyFont="1" applyFill="1" applyBorder="1" applyAlignment="1">
      <alignment horizontal="center" vertical="top" wrapText="1"/>
    </xf>
    <xf numFmtId="49" fontId="16" fillId="0" borderId="4" xfId="0" applyNumberFormat="1" applyFont="1" applyFill="1" applyBorder="1" applyAlignment="1">
      <alignment horizontal="left" vertical="top" wrapText="1"/>
    </xf>
    <xf numFmtId="0" fontId="13" fillId="0" borderId="5" xfId="0" applyFont="1" applyBorder="1" applyAlignment="1">
      <alignment horizontal="left" vertical="center"/>
    </xf>
    <xf numFmtId="4" fontId="16" fillId="0" borderId="4" xfId="0" applyNumberFormat="1" applyFont="1" applyFill="1" applyBorder="1" applyAlignment="1">
      <alignment horizontal="right" vertical="top" wrapText="1"/>
    </xf>
    <xf numFmtId="4" fontId="16" fillId="0" borderId="4" xfId="0" applyNumberFormat="1" applyFont="1" applyFill="1" applyBorder="1" applyAlignment="1">
      <alignment horizontal="right" vertical="top"/>
    </xf>
    <xf numFmtId="4" fontId="13" fillId="0" borderId="4" xfId="0" applyNumberFormat="1" applyFont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49" fontId="6" fillId="0" borderId="4" xfId="0" applyNumberFormat="1" applyFont="1" applyFill="1" applyBorder="1" applyAlignment="1">
      <alignment horizontal="left" vertical="top" wrapText="1"/>
    </xf>
    <xf numFmtId="0" fontId="6" fillId="0" borderId="4" xfId="0" applyFont="1" applyFill="1" applyBorder="1" applyAlignment="1" applyProtection="1">
      <alignment vertical="top" wrapText="1"/>
      <protection locked="0"/>
    </xf>
    <xf numFmtId="4" fontId="6" fillId="0" borderId="4" xfId="0" applyNumberFormat="1" applyFont="1" applyFill="1" applyBorder="1" applyAlignment="1">
      <alignment horizontal="right" vertical="top" wrapText="1"/>
    </xf>
    <xf numFmtId="4" fontId="17" fillId="0" borderId="0" xfId="0" applyNumberFormat="1" applyFont="1"/>
    <xf numFmtId="0" fontId="17" fillId="0" borderId="0" xfId="0" applyFont="1"/>
    <xf numFmtId="0" fontId="16" fillId="0" borderId="4" xfId="0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top"/>
    </xf>
    <xf numFmtId="49" fontId="13" fillId="0" borderId="4" xfId="0" applyNumberFormat="1" applyFont="1" applyBorder="1" applyAlignment="1">
      <alignment horizontal="left" vertical="top"/>
    </xf>
    <xf numFmtId="0" fontId="16" fillId="0" borderId="5" xfId="0" applyFont="1" applyBorder="1" applyAlignment="1">
      <alignment horizontal="left" vertical="top" wrapText="1"/>
    </xf>
    <xf numFmtId="4" fontId="16" fillId="0" borderId="4" xfId="0" applyNumberFormat="1" applyFont="1" applyBorder="1" applyAlignment="1">
      <alignment horizontal="right" vertical="top"/>
    </xf>
    <xf numFmtId="0" fontId="16" fillId="0" borderId="4" xfId="0" applyFont="1" applyFill="1" applyBorder="1" applyAlignment="1">
      <alignment horizontal="center" vertical="top"/>
    </xf>
    <xf numFmtId="49" fontId="16" fillId="0" borderId="4" xfId="0" applyNumberFormat="1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 wrapText="1"/>
    </xf>
    <xf numFmtId="4" fontId="13" fillId="0" borderId="4" xfId="0" applyNumberFormat="1" applyFont="1" applyFill="1" applyBorder="1" applyAlignment="1">
      <alignment horizontal="right" vertical="top" wrapText="1"/>
    </xf>
    <xf numFmtId="4" fontId="13" fillId="0" borderId="4" xfId="0" applyNumberFormat="1" applyFont="1" applyFill="1" applyBorder="1" applyAlignment="1">
      <alignment horizontal="right" vertical="top"/>
    </xf>
    <xf numFmtId="4" fontId="13" fillId="0" borderId="4" xfId="0" applyNumberFormat="1" applyFont="1" applyFill="1" applyBorder="1" applyAlignment="1">
      <alignment horizontal="center" vertical="top"/>
    </xf>
    <xf numFmtId="0" fontId="16" fillId="0" borderId="4" xfId="0" applyFont="1" applyFill="1" applyBorder="1" applyAlignment="1">
      <alignment horizontal="left" vertical="top" wrapText="1"/>
    </xf>
    <xf numFmtId="4" fontId="16" fillId="3" borderId="4" xfId="0" applyNumberFormat="1" applyFont="1" applyFill="1" applyBorder="1" applyAlignment="1">
      <alignment horizontal="right" vertical="top" wrapText="1"/>
    </xf>
    <xf numFmtId="4" fontId="13" fillId="0" borderId="4" xfId="0" applyNumberFormat="1" applyFont="1" applyBorder="1" applyAlignment="1">
      <alignment horizontal="right" vertical="top"/>
    </xf>
    <xf numFmtId="0" fontId="13" fillId="2" borderId="4" xfId="0" applyFont="1" applyFill="1" applyBorder="1" applyAlignment="1">
      <alignment horizontal="center" vertical="top"/>
    </xf>
    <xf numFmtId="49" fontId="13" fillId="2" borderId="4" xfId="0" applyNumberFormat="1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 wrapText="1"/>
    </xf>
    <xf numFmtId="4" fontId="13" fillId="2" borderId="4" xfId="0" applyNumberFormat="1" applyFont="1" applyFill="1" applyBorder="1" applyAlignment="1">
      <alignment horizontal="right" vertical="top" wrapText="1"/>
    </xf>
    <xf numFmtId="0" fontId="13" fillId="2" borderId="4" xfId="0" applyFont="1" applyFill="1" applyBorder="1" applyAlignment="1">
      <alignment horizontal="center" vertical="top" wrapText="1"/>
    </xf>
    <xf numFmtId="49" fontId="13" fillId="2" borderId="4" xfId="0" applyNumberFormat="1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top"/>
    </xf>
    <xf numFmtId="49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4" fontId="16" fillId="0" borderId="0" xfId="0" applyNumberFormat="1" applyFont="1" applyAlignment="1">
      <alignment horizontal="right" vertical="top"/>
    </xf>
    <xf numFmtId="0" fontId="18" fillId="0" borderId="1" xfId="0" applyFont="1" applyBorder="1"/>
    <xf numFmtId="0" fontId="18" fillId="0" borderId="1" xfId="0" applyFont="1" applyBorder="1" applyAlignment="1"/>
    <xf numFmtId="0" fontId="19" fillId="0" borderId="1" xfId="0" applyFont="1" applyBorder="1" applyAlignment="1"/>
    <xf numFmtId="0" fontId="18" fillId="0" borderId="0" xfId="0" applyFont="1" applyBorder="1"/>
    <xf numFmtId="0" fontId="20" fillId="0" borderId="0" xfId="0" applyFont="1" applyBorder="1" applyAlignment="1"/>
    <xf numFmtId="0" fontId="20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9" fillId="0" borderId="1" xfId="0" applyFont="1" applyBorder="1"/>
    <xf numFmtId="4" fontId="8" fillId="0" borderId="0" xfId="0" applyNumberFormat="1" applyFont="1" applyAlignment="1">
      <alignment horizontal="right" vertical="top"/>
    </xf>
    <xf numFmtId="0" fontId="20" fillId="0" borderId="0" xfId="0" applyFont="1" applyBorder="1" applyAlignment="1">
      <alignment horizontal="center"/>
    </xf>
    <xf numFmtId="0" fontId="24" fillId="0" borderId="0" xfId="0" applyFont="1"/>
    <xf numFmtId="0" fontId="19" fillId="0" borderId="0" xfId="0" applyFont="1" applyAlignment="1"/>
    <xf numFmtId="0" fontId="18" fillId="0" borderId="0" xfId="0" applyFont="1"/>
    <xf numFmtId="0" fontId="18" fillId="0" borderId="0" xfId="0" applyFont="1" applyAlignment="1">
      <alignment horizontal="right"/>
    </xf>
    <xf numFmtId="1" fontId="18" fillId="0" borderId="0" xfId="0" applyNumberFormat="1" applyFont="1"/>
    <xf numFmtId="1" fontId="19" fillId="0" borderId="0" xfId="0" applyNumberFormat="1" applyFont="1" applyBorder="1" applyAlignment="1">
      <alignment horizontal="center" vertical="center" wrapText="1"/>
    </xf>
    <xf numFmtId="1" fontId="20" fillId="0" borderId="0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164" fontId="18" fillId="0" borderId="0" xfId="0" applyNumberFormat="1" applyFont="1" applyBorder="1" applyAlignment="1"/>
    <xf numFmtId="1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 vertical="center"/>
    </xf>
    <xf numFmtId="165" fontId="18" fillId="0" borderId="1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right" vertical="center"/>
    </xf>
    <xf numFmtId="0" fontId="19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left" wrapText="1"/>
    </xf>
    <xf numFmtId="164" fontId="21" fillId="0" borderId="4" xfId="0" applyNumberFormat="1" applyFont="1" applyBorder="1" applyAlignment="1">
      <alignment horizontal="right" wrapText="1"/>
    </xf>
    <xf numFmtId="4" fontId="2" fillId="0" borderId="0" xfId="0" applyNumberFormat="1" applyFont="1"/>
    <xf numFmtId="1" fontId="18" fillId="0" borderId="8" xfId="0" applyNumberFormat="1" applyFont="1" applyBorder="1" applyAlignment="1">
      <alignment horizontal="center"/>
    </xf>
    <xf numFmtId="0" fontId="25" fillId="0" borderId="0" xfId="0" applyFont="1"/>
    <xf numFmtId="0" fontId="19" fillId="0" borderId="14" xfId="0" applyFont="1" applyBorder="1" applyAlignment="1">
      <alignment horizontal="center"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164" fontId="23" fillId="0" borderId="5" xfId="0" applyNumberFormat="1" applyFont="1" applyBorder="1" applyAlignment="1">
      <alignment horizontal="right" vertical="center" wrapText="1"/>
    </xf>
    <xf numFmtId="1" fontId="2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3" fillId="0" borderId="5" xfId="0" applyNumberFormat="1" applyFont="1" applyBorder="1" applyAlignment="1">
      <alignment horizontal="left" vertical="center" wrapText="1"/>
    </xf>
    <xf numFmtId="1" fontId="24" fillId="0" borderId="5" xfId="0" applyNumberFormat="1" applyFont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164" fontId="26" fillId="0" borderId="5" xfId="0" applyNumberFormat="1" applyFont="1" applyBorder="1" applyAlignment="1">
      <alignment horizontal="right" vertical="center" wrapText="1"/>
    </xf>
    <xf numFmtId="1" fontId="26" fillId="0" borderId="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/>
    <xf numFmtId="0" fontId="10" fillId="0" borderId="0" xfId="0" applyFont="1"/>
    <xf numFmtId="1" fontId="28" fillId="0" borderId="0" xfId="0" applyNumberFormat="1" applyFont="1" applyBorder="1" applyAlignment="1">
      <alignment horizontal="center" vertical="center" wrapText="1"/>
    </xf>
    <xf numFmtId="1" fontId="10" fillId="0" borderId="0" xfId="0" applyNumberFormat="1" applyFont="1" applyBorder="1" applyAlignment="1">
      <alignment horizontal="center" vertical="center"/>
    </xf>
    <xf numFmtId="0" fontId="10" fillId="0" borderId="1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1" xfId="0" applyFont="1" applyBorder="1"/>
    <xf numFmtId="0" fontId="24" fillId="0" borderId="4" xfId="0" applyFont="1" applyBorder="1"/>
    <xf numFmtId="0" fontId="27" fillId="0" borderId="4" xfId="0" applyFont="1" applyBorder="1"/>
    <xf numFmtId="164" fontId="29" fillId="0" borderId="5" xfId="0" applyNumberFormat="1" applyFont="1" applyBorder="1" applyAlignment="1">
      <alignment horizontal="right" vertical="center" wrapText="1"/>
    </xf>
    <xf numFmtId="164" fontId="26" fillId="0" borderId="5" xfId="0" applyNumberFormat="1" applyFont="1" applyFill="1" applyBorder="1" applyAlignment="1">
      <alignment horizontal="right" vertical="center" wrapText="1"/>
    </xf>
    <xf numFmtId="1" fontId="24" fillId="0" borderId="4" xfId="0" applyNumberFormat="1" applyFont="1" applyFill="1" applyBorder="1" applyAlignment="1">
      <alignment horizontal="center" vertical="center" wrapText="1"/>
    </xf>
    <xf numFmtId="49" fontId="26" fillId="0" borderId="4" xfId="0" applyNumberFormat="1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4" fontId="0" fillId="0" borderId="0" xfId="0" applyNumberFormat="1" applyFont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5" fillId="0" borderId="0" xfId="0" applyFont="1" applyBorder="1" applyAlignment="1">
      <alignment horizontal="left"/>
    </xf>
    <xf numFmtId="4" fontId="5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4" fontId="7" fillId="0" borderId="0" xfId="0" applyNumberFormat="1" applyFont="1" applyBorder="1" applyAlignment="1">
      <alignment horizontal="left"/>
    </xf>
    <xf numFmtId="0" fontId="30" fillId="0" borderId="0" xfId="3"/>
    <xf numFmtId="0" fontId="31" fillId="0" borderId="0" xfId="3" applyFont="1"/>
    <xf numFmtId="164" fontId="30" fillId="0" borderId="0" xfId="3" applyNumberFormat="1"/>
    <xf numFmtId="0" fontId="31" fillId="0" borderId="0" xfId="3" applyFont="1" applyAlignment="1">
      <alignment horizontal="right"/>
    </xf>
    <xf numFmtId="0" fontId="31" fillId="0" borderId="0" xfId="3" applyFont="1" applyAlignment="1">
      <alignment horizontal="right" wrapText="1"/>
    </xf>
    <xf numFmtId="165" fontId="31" fillId="0" borderId="0" xfId="3" applyNumberFormat="1" applyFont="1" applyAlignment="1">
      <alignment horizontal="right"/>
    </xf>
    <xf numFmtId="0" fontId="34" fillId="0" borderId="0" xfId="3" applyFont="1" applyAlignment="1">
      <alignment horizontal="right" wrapText="1"/>
    </xf>
    <xf numFmtId="0" fontId="31" fillId="0" borderId="0" xfId="3" applyFont="1" applyAlignment="1">
      <alignment horizontal="left" vertical="top" wrapText="1"/>
    </xf>
    <xf numFmtId="0" fontId="31" fillId="0" borderId="0" xfId="3" applyFont="1" applyAlignment="1">
      <alignment horizontal="left" vertical="top"/>
    </xf>
    <xf numFmtId="164" fontId="34" fillId="0" borderId="0" xfId="3" applyNumberFormat="1" applyFont="1" applyAlignment="1">
      <alignment horizontal="right"/>
    </xf>
    <xf numFmtId="0" fontId="2" fillId="0" borderId="0" xfId="3" applyFont="1" applyAlignment="1">
      <alignment wrapText="1"/>
    </xf>
    <xf numFmtId="0" fontId="31" fillId="0" borderId="0" xfId="3" quotePrefix="1" applyFont="1" applyAlignment="1">
      <alignment horizontal="right" wrapText="1"/>
    </xf>
    <xf numFmtId="0" fontId="31" fillId="0" borderId="4" xfId="3" applyFont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1" xfId="3" applyFont="1" applyBorder="1" applyAlignment="1">
      <alignment horizontal="left" wrapText="1"/>
    </xf>
    <xf numFmtId="164" fontId="31" fillId="0" borderId="0" xfId="3" applyNumberFormat="1" applyFont="1"/>
    <xf numFmtId="0" fontId="31" fillId="0" borderId="0" xfId="3" applyFont="1" applyFill="1" applyAlignment="1">
      <alignment horizontal="left"/>
    </xf>
    <xf numFmtId="0" fontId="33" fillId="0" borderId="0" xfId="3" applyFont="1"/>
    <xf numFmtId="164" fontId="33" fillId="0" borderId="0" xfId="3" applyNumberFormat="1" applyFont="1"/>
    <xf numFmtId="0" fontId="31" fillId="0" borderId="0" xfId="3" applyFont="1" applyAlignment="1">
      <alignment horizontal="center" wrapText="1"/>
    </xf>
    <xf numFmtId="0" fontId="39" fillId="0" borderId="1" xfId="3" applyFont="1" applyBorder="1" applyAlignment="1">
      <alignment horizontal="center" wrapText="1"/>
    </xf>
    <xf numFmtId="0" fontId="32" fillId="0" borderId="0" xfId="3" applyFont="1"/>
    <xf numFmtId="0" fontId="33" fillId="0" borderId="0" xfId="3" applyFont="1" applyAlignment="1">
      <alignment horizontal="left" wrapText="1"/>
    </xf>
    <xf numFmtId="164" fontId="42" fillId="0" borderId="0" xfId="3" applyNumberFormat="1" applyFont="1" applyAlignment="1">
      <alignment horizontal="right"/>
    </xf>
    <xf numFmtId="0" fontId="42" fillId="0" borderId="0" xfId="3" applyFont="1" applyAlignment="1">
      <alignment horizontal="right"/>
    </xf>
    <xf numFmtId="0" fontId="42" fillId="0" borderId="0" xfId="3" quotePrefix="1" applyFont="1" applyAlignment="1">
      <alignment horizontal="right" wrapText="1"/>
    </xf>
    <xf numFmtId="165" fontId="42" fillId="0" borderId="0" xfId="3" applyNumberFormat="1" applyFont="1" applyAlignment="1">
      <alignment horizontal="right"/>
    </xf>
    <xf numFmtId="0" fontId="43" fillId="0" borderId="0" xfId="3" applyFont="1" applyAlignment="1">
      <alignment horizontal="right" wrapText="1"/>
    </xf>
    <xf numFmtId="0" fontId="42" fillId="0" borderId="0" xfId="3" applyFont="1" applyAlignment="1">
      <alignment horizontal="left" vertical="top" wrapText="1"/>
    </xf>
    <xf numFmtId="0" fontId="42" fillId="0" borderId="0" xfId="3" applyFont="1" applyAlignment="1">
      <alignment horizontal="left" vertical="top"/>
    </xf>
    <xf numFmtId="0" fontId="41" fillId="0" borderId="17" xfId="3" applyFont="1" applyBorder="1"/>
    <xf numFmtId="0" fontId="40" fillId="0" borderId="17" xfId="3" applyFont="1" applyBorder="1"/>
    <xf numFmtId="164" fontId="42" fillId="0" borderId="18" xfId="3" applyNumberFormat="1" applyFont="1" applyBorder="1" applyAlignment="1">
      <alignment horizontal="right"/>
    </xf>
    <xf numFmtId="0" fontId="42" fillId="0" borderId="18" xfId="3" applyFont="1" applyBorder="1" applyAlignment="1">
      <alignment horizontal="right"/>
    </xf>
    <xf numFmtId="0" fontId="42" fillId="0" borderId="18" xfId="3" applyFont="1" applyBorder="1" applyAlignment="1">
      <alignment horizontal="right" wrapText="1"/>
    </xf>
    <xf numFmtId="0" fontId="43" fillId="0" borderId="18" xfId="3" applyFont="1" applyBorder="1" applyAlignment="1">
      <alignment horizontal="right" wrapText="1"/>
    </xf>
    <xf numFmtId="0" fontId="42" fillId="0" borderId="18" xfId="3" applyFont="1" applyBorder="1" applyAlignment="1">
      <alignment horizontal="left" vertical="top" wrapText="1"/>
    </xf>
    <xf numFmtId="0" fontId="42" fillId="0" borderId="18" xfId="3" applyFont="1" applyBorder="1" applyAlignment="1">
      <alignment horizontal="left" vertical="top"/>
    </xf>
    <xf numFmtId="0" fontId="30" fillId="0" borderId="17" xfId="3" applyBorder="1"/>
    <xf numFmtId="0" fontId="33" fillId="0" borderId="17" xfId="3" applyFont="1" applyBorder="1"/>
    <xf numFmtId="164" fontId="31" fillId="0" borderId="18" xfId="3" applyNumberFormat="1" applyFont="1" applyBorder="1" applyAlignment="1">
      <alignment horizontal="right"/>
    </xf>
    <xf numFmtId="0" fontId="31" fillId="0" borderId="18" xfId="3" applyFont="1" applyBorder="1" applyAlignment="1">
      <alignment horizontal="right"/>
    </xf>
    <xf numFmtId="0" fontId="31" fillId="0" borderId="18" xfId="3" applyFont="1" applyBorder="1" applyAlignment="1">
      <alignment horizontal="right" wrapText="1"/>
    </xf>
    <xf numFmtId="0" fontId="34" fillId="0" borderId="18" xfId="3" applyFont="1" applyBorder="1" applyAlignment="1">
      <alignment horizontal="right" wrapText="1"/>
    </xf>
    <xf numFmtId="0" fontId="31" fillId="0" borderId="18" xfId="3" applyFont="1" applyBorder="1" applyAlignment="1">
      <alignment horizontal="left" vertical="top" wrapText="1"/>
    </xf>
    <xf numFmtId="0" fontId="31" fillId="0" borderId="18" xfId="3" applyFont="1" applyBorder="1" applyAlignment="1">
      <alignment horizontal="left" vertical="top"/>
    </xf>
    <xf numFmtId="165" fontId="31" fillId="0" borderId="18" xfId="3" applyNumberFormat="1" applyFont="1" applyBorder="1" applyAlignment="1">
      <alignment horizontal="right"/>
    </xf>
    <xf numFmtId="165" fontId="42" fillId="0" borderId="18" xfId="3" applyNumberFormat="1" applyFont="1" applyBorder="1" applyAlignment="1">
      <alignment horizontal="right"/>
    </xf>
    <xf numFmtId="0" fontId="16" fillId="4" borderId="4" xfId="0" applyFont="1" applyFill="1" applyBorder="1" applyAlignment="1">
      <alignment horizontal="center" vertical="top" wrapText="1"/>
    </xf>
    <xf numFmtId="49" fontId="16" fillId="4" borderId="4" xfId="0" applyNumberFormat="1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4" fontId="16" fillId="4" borderId="4" xfId="0" applyNumberFormat="1" applyFont="1" applyFill="1" applyBorder="1" applyAlignment="1">
      <alignment horizontal="right" vertical="top" wrapText="1"/>
    </xf>
    <xf numFmtId="0" fontId="2" fillId="4" borderId="0" xfId="0" applyFont="1" applyFill="1"/>
    <xf numFmtId="0" fontId="31" fillId="0" borderId="0" xfId="3" applyFont="1" applyAlignment="1">
      <alignment horizontal="left" wrapText="1"/>
    </xf>
    <xf numFmtId="164" fontId="31" fillId="0" borderId="0" xfId="3" applyNumberFormat="1" applyFont="1" applyAlignment="1">
      <alignment horizontal="right"/>
    </xf>
    <xf numFmtId="0" fontId="33" fillId="0" borderId="0" xfId="3" applyFont="1" applyAlignment="1">
      <alignment horizontal="left" wrapText="1"/>
    </xf>
    <xf numFmtId="0" fontId="31" fillId="0" borderId="0" xfId="3" applyFont="1" applyAlignment="1">
      <alignment horizontal="left"/>
    </xf>
    <xf numFmtId="0" fontId="31" fillId="0" borderId="0" xfId="3" applyFont="1" applyAlignment="1">
      <alignment horizontal="left"/>
    </xf>
    <xf numFmtId="0" fontId="31" fillId="0" borderId="0" xfId="3" applyFont="1" applyAlignment="1">
      <alignment horizontal="left" wrapText="1"/>
    </xf>
    <xf numFmtId="164" fontId="31" fillId="0" borderId="0" xfId="3" applyNumberFormat="1" applyFont="1" applyAlignment="1">
      <alignment horizontal="right"/>
    </xf>
    <xf numFmtId="0" fontId="32" fillId="0" borderId="0" xfId="0" applyFont="1"/>
    <xf numFmtId="0" fontId="31" fillId="0" borderId="0" xfId="0" applyFont="1" applyAlignment="1">
      <alignment horizontal="right"/>
    </xf>
    <xf numFmtId="0" fontId="35" fillId="0" borderId="0" xfId="0" applyFont="1"/>
    <xf numFmtId="0" fontId="31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wrapText="1"/>
    </xf>
    <xf numFmtId="0" fontId="31" fillId="0" borderId="0" xfId="0" applyFont="1" applyAlignment="1">
      <alignment horizontal="left" wrapText="1"/>
    </xf>
    <xf numFmtId="0" fontId="31" fillId="0" borderId="0" xfId="0" applyFont="1" applyAlignment="1">
      <alignment horizontal="center" vertical="center" wrapText="1"/>
    </xf>
    <xf numFmtId="164" fontId="33" fillId="0" borderId="0" xfId="0" applyNumberFormat="1" applyFont="1"/>
    <xf numFmtId="0" fontId="33" fillId="0" borderId="0" xfId="0" applyFont="1"/>
    <xf numFmtId="164" fontId="31" fillId="0" borderId="0" xfId="0" applyNumberFormat="1" applyFont="1"/>
    <xf numFmtId="0" fontId="31" fillId="0" borderId="4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horizontal="right" wrapText="1"/>
    </xf>
    <xf numFmtId="165" fontId="31" fillId="0" borderId="0" xfId="0" applyNumberFormat="1" applyFont="1" applyAlignment="1">
      <alignment horizontal="right"/>
    </xf>
    <xf numFmtId="0" fontId="31" fillId="0" borderId="0" xfId="0" applyFont="1" applyAlignment="1">
      <alignment horizontal="right" wrapText="1"/>
    </xf>
    <xf numFmtId="164" fontId="31" fillId="0" borderId="0" xfId="0" applyNumberFormat="1" applyFont="1" applyAlignment="1">
      <alignment horizontal="right"/>
    </xf>
    <xf numFmtId="0" fontId="2" fillId="0" borderId="0" xfId="0" applyFont="1" applyAlignment="1">
      <alignment vertical="top" wrapText="1"/>
    </xf>
    <xf numFmtId="0" fontId="31" fillId="0" borderId="0" xfId="0" quotePrefix="1" applyFont="1" applyAlignment="1">
      <alignment horizontal="right" wrapText="1"/>
    </xf>
    <xf numFmtId="0" fontId="31" fillId="0" borderId="18" xfId="0" applyFont="1" applyBorder="1" applyAlignment="1">
      <alignment horizontal="left" vertical="top"/>
    </xf>
    <xf numFmtId="0" fontId="31" fillId="0" borderId="18" xfId="0" applyFont="1" applyBorder="1" applyAlignment="1">
      <alignment horizontal="left" vertical="top" wrapText="1"/>
    </xf>
    <xf numFmtId="0" fontId="34" fillId="0" borderId="18" xfId="0" applyFont="1" applyBorder="1" applyAlignment="1">
      <alignment horizontal="right" wrapText="1"/>
    </xf>
    <xf numFmtId="0" fontId="31" fillId="0" borderId="18" xfId="0" applyFont="1" applyBorder="1" applyAlignment="1">
      <alignment horizontal="right"/>
    </xf>
    <xf numFmtId="165" fontId="31" fillId="0" borderId="18" xfId="0" applyNumberFormat="1" applyFont="1" applyBorder="1" applyAlignment="1">
      <alignment horizontal="right"/>
    </xf>
    <xf numFmtId="0" fontId="31" fillId="0" borderId="18" xfId="0" applyFont="1" applyBorder="1" applyAlignment="1">
      <alignment horizontal="right" wrapText="1"/>
    </xf>
    <xf numFmtId="164" fontId="31" fillId="0" borderId="18" xfId="0" applyNumberFormat="1" applyFont="1" applyBorder="1" applyAlignment="1">
      <alignment horizontal="right"/>
    </xf>
    <xf numFmtId="0" fontId="0" fillId="0" borderId="17" xfId="0" applyBorder="1"/>
    <xf numFmtId="0" fontId="33" fillId="0" borderId="17" xfId="0" applyFont="1" applyBorder="1"/>
    <xf numFmtId="164" fontId="0" fillId="0" borderId="0" xfId="0" applyNumberFormat="1"/>
    <xf numFmtId="164" fontId="34" fillId="0" borderId="0" xfId="0" applyNumberFormat="1" applyFont="1" applyAlignment="1">
      <alignment horizontal="right"/>
    </xf>
    <xf numFmtId="0" fontId="0" fillId="0" borderId="18" xfId="0" applyBorder="1"/>
    <xf numFmtId="0" fontId="2" fillId="0" borderId="18" xfId="0" applyFont="1" applyBorder="1" applyAlignment="1">
      <alignment vertical="top" wrapText="1"/>
    </xf>
    <xf numFmtId="0" fontId="42" fillId="0" borderId="0" xfId="0" applyFont="1" applyAlignment="1">
      <alignment horizontal="left" vertical="top"/>
    </xf>
    <xf numFmtId="0" fontId="42" fillId="0" borderId="0" xfId="0" applyFont="1" applyAlignment="1">
      <alignment horizontal="left" vertical="top" wrapText="1"/>
    </xf>
    <xf numFmtId="0" fontId="43" fillId="0" borderId="0" xfId="0" applyFont="1" applyAlignment="1">
      <alignment horizontal="right" wrapText="1"/>
    </xf>
    <xf numFmtId="0" fontId="42" fillId="0" borderId="0" xfId="0" applyFont="1" applyAlignment="1">
      <alignment horizontal="right"/>
    </xf>
    <xf numFmtId="165" fontId="42" fillId="0" borderId="0" xfId="0" applyNumberFormat="1" applyFont="1" applyAlignment="1">
      <alignment horizontal="right"/>
    </xf>
    <xf numFmtId="0" fontId="42" fillId="0" borderId="0" xfId="0" quotePrefix="1" applyFont="1" applyAlignment="1">
      <alignment horizontal="right" wrapText="1"/>
    </xf>
    <xf numFmtId="164" fontId="42" fillId="0" borderId="0" xfId="0" applyNumberFormat="1" applyFont="1" applyAlignment="1">
      <alignment horizontal="right"/>
    </xf>
    <xf numFmtId="0" fontId="42" fillId="0" borderId="18" xfId="0" applyFont="1" applyBorder="1" applyAlignment="1">
      <alignment horizontal="left" vertical="top"/>
    </xf>
    <xf numFmtId="0" fontId="42" fillId="0" borderId="18" xfId="0" applyFont="1" applyBorder="1" applyAlignment="1">
      <alignment horizontal="left" vertical="top" wrapText="1"/>
    </xf>
    <xf numFmtId="0" fontId="43" fillId="0" borderId="18" xfId="0" applyFont="1" applyBorder="1" applyAlignment="1">
      <alignment horizontal="right" wrapText="1"/>
    </xf>
    <xf numFmtId="0" fontId="42" fillId="0" borderId="18" xfId="0" applyFont="1" applyBorder="1" applyAlignment="1">
      <alignment horizontal="right"/>
    </xf>
    <xf numFmtId="165" fontId="42" fillId="0" borderId="18" xfId="0" applyNumberFormat="1" applyFont="1" applyBorder="1" applyAlignment="1">
      <alignment horizontal="right"/>
    </xf>
    <xf numFmtId="0" fontId="42" fillId="0" borderId="18" xfId="0" applyFont="1" applyBorder="1" applyAlignment="1">
      <alignment horizontal="right" wrapText="1"/>
    </xf>
    <xf numFmtId="164" fontId="42" fillId="0" borderId="18" xfId="0" applyNumberFormat="1" applyFont="1" applyBorder="1" applyAlignment="1">
      <alignment horizontal="right"/>
    </xf>
    <xf numFmtId="0" fontId="41" fillId="0" borderId="17" xfId="0" applyFont="1" applyBorder="1"/>
    <xf numFmtId="0" fontId="40" fillId="0" borderId="17" xfId="0" applyFont="1" applyBorder="1"/>
    <xf numFmtId="0" fontId="33" fillId="0" borderId="0" xfId="0" applyFont="1" applyAlignment="1">
      <alignment horizontal="left" wrapText="1"/>
    </xf>
    <xf numFmtId="0" fontId="31" fillId="0" borderId="18" xfId="0" applyFont="1" applyBorder="1"/>
    <xf numFmtId="0" fontId="37" fillId="0" borderId="18" xfId="0" applyFont="1" applyBorder="1" applyAlignment="1">
      <alignment horizontal="center" wrapText="1"/>
    </xf>
    <xf numFmtId="0" fontId="31" fillId="0" borderId="18" xfId="0" applyFont="1" applyBorder="1" applyAlignment="1">
      <alignment horizontal="left" wrapText="1"/>
    </xf>
    <xf numFmtId="0" fontId="35" fillId="0" borderId="0" xfId="3" applyFont="1"/>
    <xf numFmtId="0" fontId="31" fillId="0" borderId="0" xfId="3" applyFont="1" applyAlignment="1">
      <alignment wrapText="1"/>
    </xf>
    <xf numFmtId="0" fontId="39" fillId="0" borderId="18" xfId="3" applyFont="1" applyBorder="1" applyAlignment="1">
      <alignment horizontal="center" wrapText="1"/>
    </xf>
    <xf numFmtId="0" fontId="30" fillId="0" borderId="0" xfId="3"/>
    <xf numFmtId="0" fontId="31" fillId="0" borderId="18" xfId="3" applyFont="1" applyBorder="1" applyAlignment="1">
      <alignment horizontal="left" wrapText="1"/>
    </xf>
    <xf numFmtId="0" fontId="31" fillId="0" borderId="18" xfId="3" applyFont="1" applyBorder="1"/>
    <xf numFmtId="0" fontId="30" fillId="0" borderId="18" xfId="3" applyBorder="1"/>
    <xf numFmtId="0" fontId="2" fillId="0" borderId="18" xfId="3" applyFont="1" applyBorder="1" applyAlignment="1">
      <alignment wrapText="1"/>
    </xf>
    <xf numFmtId="0" fontId="32" fillId="0" borderId="0" xfId="3" applyFont="1" applyFill="1"/>
    <xf numFmtId="0" fontId="30" fillId="0" borderId="0" xfId="3" applyFill="1"/>
    <xf numFmtId="0" fontId="31" fillId="0" borderId="0" xfId="3" applyFont="1" applyFill="1" applyAlignment="1">
      <alignment horizontal="right"/>
    </xf>
    <xf numFmtId="0" fontId="31" fillId="0" borderId="0" xfId="3" applyFont="1" applyFill="1"/>
    <xf numFmtId="0" fontId="35" fillId="0" borderId="0" xfId="3" applyFont="1" applyFill="1" applyAlignment="1"/>
    <xf numFmtId="0" fontId="31" fillId="0" borderId="0" xfId="3" applyFont="1" applyFill="1" applyAlignment="1"/>
    <xf numFmtId="0" fontId="31" fillId="0" borderId="0" xfId="3" applyFont="1" applyFill="1" applyBorder="1" applyAlignment="1">
      <alignment horizontal="left"/>
    </xf>
    <xf numFmtId="0" fontId="31" fillId="0" borderId="0" xfId="3" applyFont="1" applyFill="1" applyBorder="1" applyAlignment="1">
      <alignment wrapText="1"/>
    </xf>
    <xf numFmtId="0" fontId="31" fillId="0" borderId="0" xfId="3" applyFont="1" applyFill="1" applyBorder="1" applyAlignment="1">
      <alignment horizontal="left" wrapText="1"/>
    </xf>
    <xf numFmtId="0" fontId="31" fillId="0" borderId="0" xfId="3" applyFont="1" applyFill="1" applyAlignment="1">
      <alignment horizontal="center" wrapText="1"/>
    </xf>
    <xf numFmtId="164" fontId="33" fillId="0" borderId="0" xfId="3" applyNumberFormat="1" applyFont="1" applyFill="1"/>
    <xf numFmtId="0" fontId="33" fillId="0" borderId="0" xfId="3" applyFont="1" applyFill="1"/>
    <xf numFmtId="164" fontId="31" fillId="0" borderId="0" xfId="3" applyNumberFormat="1" applyFont="1" applyFill="1"/>
    <xf numFmtId="0" fontId="31" fillId="0" borderId="4" xfId="3" applyFont="1" applyFill="1" applyBorder="1" applyAlignment="1">
      <alignment horizontal="center" vertical="center" wrapText="1"/>
    </xf>
    <xf numFmtId="0" fontId="31" fillId="0" borderId="5" xfId="3" applyFont="1" applyFill="1" applyBorder="1" applyAlignment="1">
      <alignment horizontal="center" vertical="center" wrapText="1"/>
    </xf>
    <xf numFmtId="0" fontId="31" fillId="0" borderId="0" xfId="3" applyFont="1" applyFill="1" applyAlignment="1">
      <alignment horizontal="left" vertical="top"/>
    </xf>
    <xf numFmtId="0" fontId="31" fillId="0" borderId="0" xfId="3" applyFont="1" applyFill="1" applyAlignment="1">
      <alignment horizontal="left" vertical="top" wrapText="1"/>
    </xf>
    <xf numFmtId="0" fontId="34" fillId="0" borderId="0" xfId="3" applyFont="1" applyFill="1" applyAlignment="1">
      <alignment horizontal="right" wrapText="1"/>
    </xf>
    <xf numFmtId="165" fontId="31" fillId="0" borderId="0" xfId="3" applyNumberFormat="1" applyFont="1" applyFill="1" applyAlignment="1">
      <alignment horizontal="right"/>
    </xf>
    <xf numFmtId="0" fontId="31" fillId="0" borderId="0" xfId="3" applyFont="1" applyFill="1" applyAlignment="1">
      <alignment horizontal="right" wrapText="1"/>
    </xf>
    <xf numFmtId="164" fontId="31" fillId="0" borderId="0" xfId="3" applyNumberFormat="1" applyFont="1" applyFill="1" applyAlignment="1">
      <alignment horizontal="right"/>
    </xf>
    <xf numFmtId="0" fontId="2" fillId="0" borderId="0" xfId="3" applyFont="1" applyFill="1" applyAlignment="1">
      <alignment wrapText="1"/>
    </xf>
    <xf numFmtId="0" fontId="31" fillId="0" borderId="0" xfId="3" quotePrefix="1" applyFont="1" applyFill="1" applyAlignment="1">
      <alignment horizontal="right" wrapText="1"/>
    </xf>
    <xf numFmtId="0" fontId="31" fillId="0" borderId="1" xfId="3" applyFont="1" applyFill="1" applyBorder="1" applyAlignment="1">
      <alignment horizontal="left" vertical="top"/>
    </xf>
    <xf numFmtId="0" fontId="31" fillId="0" borderId="1" xfId="3" applyFont="1" applyFill="1" applyBorder="1" applyAlignment="1">
      <alignment horizontal="left" vertical="top" wrapText="1"/>
    </xf>
    <xf numFmtId="0" fontId="34" fillId="0" borderId="1" xfId="3" applyFont="1" applyFill="1" applyBorder="1" applyAlignment="1">
      <alignment horizontal="right" wrapText="1"/>
    </xf>
    <xf numFmtId="0" fontId="31" fillId="0" borderId="1" xfId="3" applyFont="1" applyFill="1" applyBorder="1" applyAlignment="1">
      <alignment horizontal="right"/>
    </xf>
    <xf numFmtId="165" fontId="31" fillId="0" borderId="1" xfId="3" applyNumberFormat="1" applyFont="1" applyFill="1" applyBorder="1" applyAlignment="1">
      <alignment horizontal="right"/>
    </xf>
    <xf numFmtId="0" fontId="31" fillId="0" borderId="1" xfId="3" applyFont="1" applyFill="1" applyBorder="1" applyAlignment="1">
      <alignment horizontal="right" wrapText="1"/>
    </xf>
    <xf numFmtId="164" fontId="31" fillId="0" borderId="1" xfId="3" applyNumberFormat="1" applyFont="1" applyFill="1" applyBorder="1" applyAlignment="1">
      <alignment horizontal="right"/>
    </xf>
    <xf numFmtId="0" fontId="30" fillId="0" borderId="3" xfId="3" applyFill="1" applyBorder="1"/>
    <xf numFmtId="0" fontId="33" fillId="0" borderId="3" xfId="3" applyFont="1" applyFill="1" applyBorder="1"/>
    <xf numFmtId="164" fontId="34" fillId="0" borderId="0" xfId="3" applyNumberFormat="1" applyFont="1" applyFill="1" applyAlignment="1">
      <alignment horizontal="right"/>
    </xf>
    <xf numFmtId="0" fontId="31" fillId="0" borderId="1" xfId="3" applyFont="1" applyFill="1" applyBorder="1"/>
    <xf numFmtId="0" fontId="39" fillId="0" borderId="1" xfId="3" applyFont="1" applyFill="1" applyBorder="1" applyAlignment="1">
      <alignment horizontal="center" wrapText="1"/>
    </xf>
    <xf numFmtId="0" fontId="31" fillId="0" borderId="1" xfId="3" applyFont="1" applyFill="1" applyBorder="1" applyAlignment="1">
      <alignment horizontal="left" wrapText="1"/>
    </xf>
    <xf numFmtId="164" fontId="30" fillId="0" borderId="0" xfId="3" applyNumberFormat="1" applyFill="1"/>
    <xf numFmtId="0" fontId="33" fillId="0" borderId="0" xfId="3" applyFont="1" applyFill="1" applyAlignment="1">
      <alignment horizontal="left" wrapText="1"/>
    </xf>
    <xf numFmtId="0" fontId="30" fillId="0" borderId="1" xfId="3" applyFill="1" applyBorder="1"/>
    <xf numFmtId="0" fontId="2" fillId="0" borderId="1" xfId="3" applyFont="1" applyFill="1" applyBorder="1" applyAlignment="1">
      <alignment wrapText="1"/>
    </xf>
    <xf numFmtId="0" fontId="32" fillId="0" borderId="0" xfId="0" applyFont="1" applyFill="1"/>
    <xf numFmtId="0" fontId="0" fillId="0" borderId="0" xfId="0" applyFill="1"/>
    <xf numFmtId="0" fontId="31" fillId="0" borderId="0" xfId="0" applyFont="1" applyFill="1" applyAlignment="1">
      <alignment horizontal="right"/>
    </xf>
    <xf numFmtId="0" fontId="35" fillId="0" borderId="0" xfId="0" applyFont="1" applyFill="1"/>
    <xf numFmtId="0" fontId="31" fillId="0" borderId="0" xfId="0" applyFont="1" applyFill="1"/>
    <xf numFmtId="0" fontId="31" fillId="0" borderId="0" xfId="0" applyFont="1" applyFill="1" applyAlignment="1">
      <alignment horizontal="left"/>
    </xf>
    <xf numFmtId="0" fontId="31" fillId="0" borderId="0" xfId="0" applyFont="1" applyFill="1" applyAlignment="1">
      <alignment wrapText="1"/>
    </xf>
    <xf numFmtId="0" fontId="31" fillId="0" borderId="0" xfId="0" applyFont="1" applyFill="1" applyAlignment="1">
      <alignment horizontal="left" wrapText="1"/>
    </xf>
    <xf numFmtId="0" fontId="31" fillId="0" borderId="0" xfId="0" applyFont="1" applyFill="1" applyAlignment="1">
      <alignment horizontal="center" vertical="center" wrapText="1"/>
    </xf>
    <xf numFmtId="164" fontId="33" fillId="0" borderId="0" xfId="0" applyNumberFormat="1" applyFont="1" applyFill="1"/>
    <xf numFmtId="0" fontId="33" fillId="0" borderId="0" xfId="0" applyFont="1" applyFill="1"/>
    <xf numFmtId="164" fontId="31" fillId="0" borderId="0" xfId="0" applyNumberFormat="1" applyFont="1" applyFill="1"/>
    <xf numFmtId="0" fontId="31" fillId="0" borderId="4" xfId="0" applyFont="1" applyFill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31" fillId="0" borderId="0" xfId="0" applyFont="1" applyFill="1" applyAlignment="1">
      <alignment horizontal="left" vertical="top"/>
    </xf>
    <xf numFmtId="0" fontId="31" fillId="0" borderId="0" xfId="0" applyFont="1" applyFill="1" applyAlignment="1">
      <alignment horizontal="left" vertical="top" wrapText="1"/>
    </xf>
    <xf numFmtId="0" fontId="34" fillId="0" borderId="0" xfId="0" applyFont="1" applyFill="1" applyAlignment="1">
      <alignment horizontal="right" wrapText="1"/>
    </xf>
    <xf numFmtId="165" fontId="31" fillId="0" borderId="0" xfId="0" applyNumberFormat="1" applyFont="1" applyFill="1" applyAlignment="1">
      <alignment horizontal="right"/>
    </xf>
    <xf numFmtId="0" fontId="31" fillId="0" borderId="0" xfId="0" applyFont="1" applyFill="1" applyAlignment="1">
      <alignment horizontal="right" wrapText="1"/>
    </xf>
    <xf numFmtId="164" fontId="31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vertical="top" wrapText="1"/>
    </xf>
    <xf numFmtId="0" fontId="31" fillId="0" borderId="0" xfId="0" quotePrefix="1" applyFont="1" applyFill="1" applyAlignment="1">
      <alignment horizontal="right" wrapText="1"/>
    </xf>
    <xf numFmtId="0" fontId="31" fillId="0" borderId="18" xfId="0" applyFont="1" applyFill="1" applyBorder="1" applyAlignment="1">
      <alignment horizontal="left" vertical="top"/>
    </xf>
    <xf numFmtId="0" fontId="31" fillId="0" borderId="18" xfId="0" applyFont="1" applyFill="1" applyBorder="1" applyAlignment="1">
      <alignment horizontal="left" vertical="top" wrapText="1"/>
    </xf>
    <xf numFmtId="0" fontId="34" fillId="0" borderId="18" xfId="0" applyFont="1" applyFill="1" applyBorder="1" applyAlignment="1">
      <alignment horizontal="right" wrapText="1"/>
    </xf>
    <xf numFmtId="0" fontId="31" fillId="0" borderId="18" xfId="0" applyFont="1" applyFill="1" applyBorder="1" applyAlignment="1">
      <alignment horizontal="right"/>
    </xf>
    <xf numFmtId="165" fontId="31" fillId="0" borderId="18" xfId="0" applyNumberFormat="1" applyFont="1" applyFill="1" applyBorder="1" applyAlignment="1">
      <alignment horizontal="right"/>
    </xf>
    <xf numFmtId="0" fontId="31" fillId="0" borderId="18" xfId="0" applyFont="1" applyFill="1" applyBorder="1" applyAlignment="1">
      <alignment horizontal="right" wrapText="1"/>
    </xf>
    <xf numFmtId="164" fontId="31" fillId="0" borderId="18" xfId="0" applyNumberFormat="1" applyFont="1" applyFill="1" applyBorder="1" applyAlignment="1">
      <alignment horizontal="right"/>
    </xf>
    <xf numFmtId="0" fontId="0" fillId="0" borderId="17" xfId="0" applyFill="1" applyBorder="1"/>
    <xf numFmtId="0" fontId="33" fillId="0" borderId="17" xfId="0" applyFont="1" applyFill="1" applyBorder="1"/>
    <xf numFmtId="164" fontId="0" fillId="0" borderId="0" xfId="0" applyNumberFormat="1" applyFill="1"/>
    <xf numFmtId="164" fontId="34" fillId="0" borderId="0" xfId="0" applyNumberFormat="1" applyFont="1" applyFill="1" applyAlignment="1">
      <alignment horizontal="right"/>
    </xf>
    <xf numFmtId="0" fontId="0" fillId="0" borderId="18" xfId="0" applyFill="1" applyBorder="1"/>
    <xf numFmtId="0" fontId="2" fillId="0" borderId="18" xfId="0" applyFont="1" applyFill="1" applyBorder="1" applyAlignment="1">
      <alignment vertical="top" wrapText="1"/>
    </xf>
    <xf numFmtId="0" fontId="42" fillId="0" borderId="0" xfId="0" applyFont="1" applyFill="1" applyAlignment="1">
      <alignment horizontal="left" vertical="top"/>
    </xf>
    <xf numFmtId="0" fontId="42" fillId="0" borderId="0" xfId="0" applyFont="1" applyFill="1" applyAlignment="1">
      <alignment horizontal="left" vertical="top" wrapText="1"/>
    </xf>
    <xf numFmtId="0" fontId="43" fillId="0" borderId="0" xfId="0" applyFont="1" applyFill="1" applyAlignment="1">
      <alignment horizontal="right" wrapText="1"/>
    </xf>
    <xf numFmtId="0" fontId="42" fillId="0" borderId="0" xfId="0" applyFont="1" applyFill="1" applyAlignment="1">
      <alignment horizontal="right"/>
    </xf>
    <xf numFmtId="165" fontId="42" fillId="0" borderId="0" xfId="0" applyNumberFormat="1" applyFont="1" applyFill="1" applyAlignment="1">
      <alignment horizontal="right"/>
    </xf>
    <xf numFmtId="0" fontId="42" fillId="0" borderId="0" xfId="0" quotePrefix="1" applyFont="1" applyFill="1" applyAlignment="1">
      <alignment horizontal="right" wrapText="1"/>
    </xf>
    <xf numFmtId="164" fontId="42" fillId="0" borderId="0" xfId="0" applyNumberFormat="1" applyFont="1" applyFill="1" applyAlignment="1">
      <alignment horizontal="right"/>
    </xf>
    <xf numFmtId="0" fontId="42" fillId="0" borderId="18" xfId="0" applyFont="1" applyFill="1" applyBorder="1" applyAlignment="1">
      <alignment horizontal="left" vertical="top"/>
    </xf>
    <xf numFmtId="0" fontId="42" fillId="0" borderId="18" xfId="0" applyFont="1" applyFill="1" applyBorder="1" applyAlignment="1">
      <alignment horizontal="left" vertical="top" wrapText="1"/>
    </xf>
    <xf numFmtId="0" fontId="43" fillId="0" borderId="18" xfId="0" applyFont="1" applyFill="1" applyBorder="1" applyAlignment="1">
      <alignment horizontal="right" wrapText="1"/>
    </xf>
    <xf numFmtId="0" fontId="42" fillId="0" borderId="18" xfId="0" applyFont="1" applyFill="1" applyBorder="1" applyAlignment="1">
      <alignment horizontal="right"/>
    </xf>
    <xf numFmtId="165" fontId="42" fillId="0" borderId="18" xfId="0" applyNumberFormat="1" applyFont="1" applyFill="1" applyBorder="1" applyAlignment="1">
      <alignment horizontal="right"/>
    </xf>
    <xf numFmtId="0" fontId="42" fillId="0" borderId="18" xfId="0" applyFont="1" applyFill="1" applyBorder="1" applyAlignment="1">
      <alignment horizontal="right" wrapText="1"/>
    </xf>
    <xf numFmtId="164" fontId="42" fillId="0" borderId="18" xfId="0" applyNumberFormat="1" applyFont="1" applyFill="1" applyBorder="1" applyAlignment="1">
      <alignment horizontal="right"/>
    </xf>
    <xf numFmtId="0" fontId="41" fillId="0" borderId="17" xfId="0" applyFont="1" applyFill="1" applyBorder="1"/>
    <xf numFmtId="0" fontId="40" fillId="0" borderId="17" xfId="0" applyFont="1" applyFill="1" applyBorder="1"/>
    <xf numFmtId="0" fontId="33" fillId="0" borderId="0" xfId="0" applyFont="1" applyFill="1" applyAlignment="1">
      <alignment horizontal="left" wrapText="1"/>
    </xf>
    <xf numFmtId="0" fontId="31" fillId="0" borderId="18" xfId="0" applyFont="1" applyFill="1" applyBorder="1"/>
    <xf numFmtId="4" fontId="7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8" fillId="0" borderId="2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4" fontId="7" fillId="0" borderId="0" xfId="0" applyNumberFormat="1" applyFont="1" applyAlignment="1">
      <alignment horizontal="left" wrapText="1"/>
    </xf>
    <xf numFmtId="0" fontId="7" fillId="0" borderId="0" xfId="0" applyFont="1" applyBorder="1" applyAlignment="1">
      <alignment horizontal="center" vertical="top"/>
    </xf>
    <xf numFmtId="0" fontId="8" fillId="0" borderId="1" xfId="0" applyFont="1" applyFill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 wrapText="1"/>
    </xf>
    <xf numFmtId="4" fontId="15" fillId="0" borderId="4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top" wrapText="1"/>
    </xf>
    <xf numFmtId="49" fontId="16" fillId="2" borderId="4" xfId="0" applyNumberFormat="1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3" fillId="0" borderId="1" xfId="0" applyNumberFormat="1" applyFont="1" applyBorder="1" applyAlignment="1">
      <alignment horizontal="center" vertical="center" wrapText="1"/>
    </xf>
    <xf numFmtId="0" fontId="32" fillId="0" borderId="3" xfId="3" applyFont="1" applyFill="1" applyBorder="1" applyAlignment="1">
      <alignment horizontal="center"/>
    </xf>
    <xf numFmtId="0" fontId="31" fillId="0" borderId="0" xfId="3" applyFont="1" applyFill="1" applyAlignment="1">
      <alignment horizontal="left" wrapText="1"/>
    </xf>
    <xf numFmtId="164" fontId="31" fillId="0" borderId="0" xfId="3" applyNumberFormat="1" applyFont="1" applyFill="1" applyAlignment="1">
      <alignment horizontal="right"/>
    </xf>
    <xf numFmtId="0" fontId="31" fillId="0" borderId="0" xfId="3" applyFont="1" applyFill="1" applyAlignment="1">
      <alignment horizontal="right" vertical="center"/>
    </xf>
    <xf numFmtId="0" fontId="35" fillId="0" borderId="0" xfId="3" applyFont="1" applyFill="1" applyAlignment="1">
      <alignment horizontal="center" wrapText="1"/>
    </xf>
    <xf numFmtId="164" fontId="33" fillId="0" borderId="3" xfId="3" applyNumberFormat="1" applyFont="1" applyFill="1" applyBorder="1" applyAlignment="1">
      <alignment horizontal="right"/>
    </xf>
    <xf numFmtId="164" fontId="33" fillId="0" borderId="0" xfId="3" applyNumberFormat="1" applyFont="1" applyFill="1" applyAlignment="1">
      <alignment horizontal="right"/>
    </xf>
    <xf numFmtId="0" fontId="33" fillId="0" borderId="0" xfId="3" applyFont="1" applyFill="1" applyAlignment="1">
      <alignment horizontal="right"/>
    </xf>
    <xf numFmtId="0" fontId="33" fillId="0" borderId="0" xfId="3" applyFont="1" applyFill="1" applyAlignment="1">
      <alignment horizontal="left" wrapText="1"/>
    </xf>
    <xf numFmtId="0" fontId="31" fillId="0" borderId="0" xfId="3" applyFont="1" applyFill="1" applyAlignment="1">
      <alignment horizontal="left"/>
    </xf>
    <xf numFmtId="0" fontId="31" fillId="0" borderId="0" xfId="4" applyFont="1" applyFill="1" applyAlignment="1">
      <alignment horizontal="left"/>
    </xf>
    <xf numFmtId="0" fontId="2" fillId="0" borderId="0" xfId="4" applyFont="1" applyFill="1" applyAlignment="1">
      <alignment horizontal="left"/>
    </xf>
    <xf numFmtId="0" fontId="31" fillId="0" borderId="1" xfId="3" applyFont="1" applyFill="1" applyBorder="1" applyAlignment="1">
      <alignment horizontal="left" wrapText="1"/>
    </xf>
    <xf numFmtId="0" fontId="39" fillId="0" borderId="1" xfId="3" applyFont="1" applyFill="1" applyBorder="1" applyAlignment="1">
      <alignment horizontal="center" wrapText="1"/>
    </xf>
    <xf numFmtId="0" fontId="38" fillId="0" borderId="1" xfId="3" applyFont="1" applyFill="1" applyBorder="1" applyAlignment="1">
      <alignment horizontal="center" wrapText="1"/>
    </xf>
    <xf numFmtId="0" fontId="37" fillId="0" borderId="1" xfId="3" applyFont="1" applyFill="1" applyBorder="1" applyAlignment="1">
      <alignment horizontal="center" wrapText="1"/>
    </xf>
    <xf numFmtId="0" fontId="32" fillId="0" borderId="0" xfId="3" applyFont="1" applyFill="1" applyAlignment="1">
      <alignment horizontal="center" wrapText="1"/>
    </xf>
    <xf numFmtId="0" fontId="30" fillId="0" borderId="0" xfId="3" applyFill="1" applyAlignment="1"/>
    <xf numFmtId="0" fontId="33" fillId="0" borderId="0" xfId="3" applyFont="1" applyFill="1" applyAlignment="1">
      <alignment horizontal="left"/>
    </xf>
    <xf numFmtId="0" fontId="39" fillId="0" borderId="0" xfId="3" applyFont="1" applyFill="1" applyAlignment="1">
      <alignment horizontal="left"/>
    </xf>
    <xf numFmtId="0" fontId="31" fillId="0" borderId="0" xfId="3" applyFont="1" applyFill="1" applyBorder="1" applyAlignment="1">
      <alignment horizontal="left" wrapText="1"/>
    </xf>
    <xf numFmtId="167" fontId="31" fillId="0" borderId="0" xfId="3" applyNumberFormat="1" applyFont="1" applyFill="1" applyAlignment="1">
      <alignment horizontal="right"/>
    </xf>
    <xf numFmtId="0" fontId="31" fillId="0" borderId="0" xfId="0" applyFont="1" applyFill="1" applyAlignment="1">
      <alignment horizontal="right" vertical="center"/>
    </xf>
    <xf numFmtId="0" fontId="31" fillId="0" borderId="0" xfId="0" applyFont="1" applyFill="1" applyAlignment="1">
      <alignment horizontal="left"/>
    </xf>
    <xf numFmtId="0" fontId="32" fillId="0" borderId="17" xfId="0" applyFont="1" applyFill="1" applyBorder="1" applyAlignment="1">
      <alignment horizontal="center"/>
    </xf>
    <xf numFmtId="0" fontId="31" fillId="0" borderId="0" xfId="0" applyFont="1" applyFill="1" applyAlignment="1">
      <alignment horizontal="left" wrapText="1"/>
    </xf>
    <xf numFmtId="164" fontId="31" fillId="0" borderId="0" xfId="0" applyNumberFormat="1" applyFont="1" applyFill="1" applyAlignment="1">
      <alignment horizontal="right"/>
    </xf>
    <xf numFmtId="0" fontId="33" fillId="0" borderId="0" xfId="0" applyFont="1" applyFill="1" applyAlignment="1">
      <alignment horizontal="left" wrapText="1"/>
    </xf>
    <xf numFmtId="164" fontId="33" fillId="0" borderId="0" xfId="0" applyNumberFormat="1" applyFont="1" applyFill="1" applyAlignment="1">
      <alignment horizontal="right"/>
    </xf>
    <xf numFmtId="0" fontId="33" fillId="0" borderId="0" xfId="0" applyFont="1" applyFill="1" applyAlignment="1">
      <alignment horizontal="right"/>
    </xf>
    <xf numFmtId="164" fontId="33" fillId="0" borderId="17" xfId="0" applyNumberFormat="1" applyFont="1" applyFill="1" applyBorder="1" applyAlignment="1">
      <alignment horizontal="right"/>
    </xf>
    <xf numFmtId="0" fontId="35" fillId="0" borderId="0" xfId="0" applyFont="1" applyFill="1" applyAlignment="1">
      <alignment horizontal="center" wrapText="1"/>
    </xf>
    <xf numFmtId="164" fontId="40" fillId="0" borderId="17" xfId="0" applyNumberFormat="1" applyFont="1" applyFill="1" applyBorder="1" applyAlignment="1">
      <alignment horizontal="right"/>
    </xf>
    <xf numFmtId="0" fontId="52" fillId="0" borderId="0" xfId="0" applyFont="1" applyFill="1" applyAlignment="1">
      <alignment horizontal="left" wrapText="1"/>
    </xf>
    <xf numFmtId="0" fontId="31" fillId="0" borderId="18" xfId="3" applyFont="1" applyFill="1" applyBorder="1" applyAlignment="1">
      <alignment horizontal="left" wrapText="1"/>
    </xf>
    <xf numFmtId="0" fontId="33" fillId="0" borderId="0" xfId="0" applyFont="1" applyFill="1" applyAlignment="1">
      <alignment horizontal="left"/>
    </xf>
    <xf numFmtId="0" fontId="39" fillId="0" borderId="18" xfId="3" applyFont="1" applyFill="1" applyBorder="1" applyAlignment="1">
      <alignment horizontal="center" wrapText="1"/>
    </xf>
    <xf numFmtId="0" fontId="39" fillId="0" borderId="18" xfId="0" applyFont="1" applyFill="1" applyBorder="1" applyAlignment="1">
      <alignment horizontal="center" wrapText="1"/>
    </xf>
    <xf numFmtId="0" fontId="38" fillId="0" borderId="18" xfId="0" applyFont="1" applyFill="1" applyBorder="1" applyAlignment="1">
      <alignment horizontal="center" wrapText="1"/>
    </xf>
    <xf numFmtId="0" fontId="37" fillId="0" borderId="18" xfId="0" applyFont="1" applyFill="1" applyBorder="1" applyAlignment="1">
      <alignment horizontal="center" wrapText="1"/>
    </xf>
    <xf numFmtId="0" fontId="31" fillId="0" borderId="0" xfId="0" applyFont="1" applyFill="1" applyAlignment="1">
      <alignment horizontal="right"/>
    </xf>
    <xf numFmtId="0" fontId="39" fillId="0" borderId="0" xfId="0" applyFont="1" applyFill="1" applyAlignment="1">
      <alignment horizontal="left"/>
    </xf>
    <xf numFmtId="0" fontId="32" fillId="0" borderId="0" xfId="0" applyFont="1" applyFill="1" applyAlignment="1">
      <alignment horizontal="center" wrapText="1"/>
    </xf>
    <xf numFmtId="0" fontId="0" fillId="0" borderId="0" xfId="0" applyFill="1"/>
    <xf numFmtId="0" fontId="31" fillId="0" borderId="18" xfId="0" applyFont="1" applyFill="1" applyBorder="1" applyAlignment="1">
      <alignment horizontal="left" wrapText="1"/>
    </xf>
    <xf numFmtId="0" fontId="31" fillId="0" borderId="0" xfId="0" applyFont="1" applyAlignment="1">
      <alignment horizontal="right" vertical="center"/>
    </xf>
    <xf numFmtId="0" fontId="31" fillId="0" borderId="0" xfId="0" applyFont="1" applyAlignment="1">
      <alignment horizontal="left"/>
    </xf>
    <xf numFmtId="0" fontId="32" fillId="0" borderId="17" xfId="0" applyFont="1" applyBorder="1" applyAlignment="1">
      <alignment horizontal="center"/>
    </xf>
    <xf numFmtId="0" fontId="31" fillId="0" borderId="0" xfId="0" applyFont="1" applyAlignment="1">
      <alignment horizontal="left" wrapText="1"/>
    </xf>
    <xf numFmtId="164" fontId="31" fillId="0" borderId="0" xfId="0" applyNumberFormat="1" applyFont="1" applyAlignment="1">
      <alignment horizontal="right"/>
    </xf>
    <xf numFmtId="167" fontId="31" fillId="0" borderId="0" xfId="0" applyNumberFormat="1" applyFont="1" applyAlignment="1">
      <alignment horizontal="right"/>
    </xf>
    <xf numFmtId="164" fontId="33" fillId="0" borderId="17" xfId="0" applyNumberFormat="1" applyFont="1" applyBorder="1" applyAlignment="1">
      <alignment horizontal="right"/>
    </xf>
    <xf numFmtId="0" fontId="33" fillId="0" borderId="0" xfId="0" applyFont="1" applyAlignment="1">
      <alignment horizontal="left" wrapText="1"/>
    </xf>
    <xf numFmtId="164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0" fontId="35" fillId="0" borderId="0" xfId="0" applyFont="1" applyAlignment="1">
      <alignment horizontal="center" wrapText="1"/>
    </xf>
    <xf numFmtId="0" fontId="31" fillId="0" borderId="0" xfId="4" applyFont="1" applyAlignment="1">
      <alignment horizontal="left"/>
    </xf>
    <xf numFmtId="0" fontId="31" fillId="0" borderId="18" xfId="3" applyFont="1" applyBorder="1" applyAlignment="1">
      <alignment horizontal="left" wrapText="1"/>
    </xf>
    <xf numFmtId="0" fontId="32" fillId="0" borderId="0" xfId="0" applyFont="1" applyAlignment="1">
      <alignment horizontal="center" wrapText="1"/>
    </xf>
    <xf numFmtId="0" fontId="0" fillId="0" borderId="0" xfId="0"/>
    <xf numFmtId="0" fontId="33" fillId="0" borderId="0" xfId="0" applyFont="1" applyAlignment="1">
      <alignment horizontal="left"/>
    </xf>
    <xf numFmtId="0" fontId="39" fillId="0" borderId="18" xfId="3" applyFont="1" applyBorder="1" applyAlignment="1">
      <alignment horizontal="center" wrapText="1"/>
    </xf>
    <xf numFmtId="0" fontId="39" fillId="0" borderId="18" xfId="0" applyFont="1" applyBorder="1" applyAlignment="1">
      <alignment horizontal="center" wrapText="1"/>
    </xf>
    <xf numFmtId="0" fontId="38" fillId="0" borderId="18" xfId="0" applyFont="1" applyBorder="1" applyAlignment="1">
      <alignment horizontal="center" wrapText="1"/>
    </xf>
    <xf numFmtId="0" fontId="37" fillId="0" borderId="18" xfId="0" applyFont="1" applyBorder="1" applyAlignment="1">
      <alignment horizontal="center" wrapText="1"/>
    </xf>
    <xf numFmtId="0" fontId="31" fillId="0" borderId="0" xfId="0" applyFont="1" applyAlignment="1">
      <alignment horizontal="right"/>
    </xf>
    <xf numFmtId="0" fontId="39" fillId="0" borderId="0" xfId="0" applyFont="1" applyAlignment="1">
      <alignment horizontal="left"/>
    </xf>
    <xf numFmtId="164" fontId="40" fillId="0" borderId="17" xfId="0" applyNumberFormat="1" applyFont="1" applyBorder="1" applyAlignment="1">
      <alignment horizontal="right"/>
    </xf>
    <xf numFmtId="0" fontId="37" fillId="0" borderId="18" xfId="3" applyFont="1" applyBorder="1" applyAlignment="1">
      <alignment horizontal="center" wrapText="1"/>
    </xf>
    <xf numFmtId="0" fontId="31" fillId="0" borderId="18" xfId="0" applyFont="1" applyBorder="1" applyAlignment="1">
      <alignment horizontal="left" wrapText="1"/>
    </xf>
    <xf numFmtId="0" fontId="52" fillId="0" borderId="0" xfId="0" applyFont="1" applyAlignment="1">
      <alignment horizontal="left" wrapText="1"/>
    </xf>
    <xf numFmtId="0" fontId="32" fillId="0" borderId="17" xfId="3" applyFont="1" applyBorder="1" applyAlignment="1">
      <alignment horizontal="center"/>
    </xf>
    <xf numFmtId="0" fontId="31" fillId="0" borderId="0" xfId="3" applyFont="1" applyAlignment="1">
      <alignment horizontal="left" wrapText="1"/>
    </xf>
    <xf numFmtId="164" fontId="31" fillId="0" borderId="0" xfId="3" applyNumberFormat="1" applyFont="1" applyAlignment="1">
      <alignment horizontal="right"/>
    </xf>
    <xf numFmtId="0" fontId="31" fillId="0" borderId="0" xfId="3" applyFont="1" applyAlignment="1">
      <alignment horizontal="right" vertical="center"/>
    </xf>
    <xf numFmtId="0" fontId="33" fillId="0" borderId="0" xfId="3" applyFont="1" applyAlignment="1">
      <alignment horizontal="left" wrapText="1"/>
    </xf>
    <xf numFmtId="164" fontId="33" fillId="0" borderId="0" xfId="3" applyNumberFormat="1" applyFont="1" applyAlignment="1">
      <alignment horizontal="right"/>
    </xf>
    <xf numFmtId="0" fontId="33" fillId="0" borderId="0" xfId="3" applyFont="1" applyAlignment="1">
      <alignment horizontal="right"/>
    </xf>
    <xf numFmtId="0" fontId="35" fillId="0" borderId="0" xfId="3" applyFont="1" applyAlignment="1">
      <alignment horizontal="center" wrapText="1"/>
    </xf>
    <xf numFmtId="164" fontId="33" fillId="0" borderId="17" xfId="3" applyNumberFormat="1" applyFont="1" applyBorder="1" applyAlignment="1">
      <alignment horizontal="right"/>
    </xf>
    <xf numFmtId="164" fontId="40" fillId="0" borderId="17" xfId="3" applyNumberFormat="1" applyFont="1" applyBorder="1" applyAlignment="1">
      <alignment horizontal="right"/>
    </xf>
    <xf numFmtId="0" fontId="31" fillId="0" borderId="0" xfId="3" applyFont="1" applyAlignment="1">
      <alignment horizontal="left"/>
    </xf>
    <xf numFmtId="0" fontId="2" fillId="0" borderId="0" xfId="4" applyAlignment="1">
      <alignment horizontal="left"/>
    </xf>
    <xf numFmtId="0" fontId="38" fillId="0" borderId="18" xfId="3" applyFont="1" applyBorder="1" applyAlignment="1">
      <alignment horizontal="center" wrapText="1"/>
    </xf>
    <xf numFmtId="0" fontId="39" fillId="0" borderId="0" xfId="3" applyFont="1" applyAlignment="1">
      <alignment horizontal="left"/>
    </xf>
    <xf numFmtId="0" fontId="32" fillId="0" borderId="0" xfId="3" applyFont="1" applyAlignment="1">
      <alignment horizontal="center" wrapText="1"/>
    </xf>
    <xf numFmtId="0" fontId="30" fillId="0" borderId="0" xfId="3"/>
    <xf numFmtId="0" fontId="33" fillId="0" borderId="0" xfId="3" applyFont="1" applyAlignment="1">
      <alignment horizontal="left"/>
    </xf>
    <xf numFmtId="167" fontId="31" fillId="0" borderId="0" xfId="3" applyNumberFormat="1" applyFont="1" applyAlignment="1">
      <alignment horizontal="right"/>
    </xf>
    <xf numFmtId="1" fontId="20" fillId="0" borderId="3" xfId="0" applyNumberFormat="1" applyFont="1" applyBorder="1" applyAlignment="1">
      <alignment horizontal="center" vertical="center"/>
    </xf>
    <xf numFmtId="0" fontId="20" fillId="0" borderId="0" xfId="0" applyFont="1"/>
    <xf numFmtId="0" fontId="13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" fontId="13" fillId="0" borderId="0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left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</cellXfs>
  <cellStyles count="22">
    <cellStyle name="S0" xfId="15"/>
    <cellStyle name="S1" xfId="14"/>
    <cellStyle name="S10" xfId="7"/>
    <cellStyle name="S11" xfId="13"/>
    <cellStyle name="S12" xfId="12"/>
    <cellStyle name="S13" xfId="6"/>
    <cellStyle name="S14" xfId="8"/>
    <cellStyle name="S2" xfId="20"/>
    <cellStyle name="S3" xfId="10"/>
    <cellStyle name="S4" xfId="19"/>
    <cellStyle name="S5" xfId="16"/>
    <cellStyle name="S6" xfId="11"/>
    <cellStyle name="S7" xfId="9"/>
    <cellStyle name="S8" xfId="18"/>
    <cellStyle name="S9" xfId="17"/>
    <cellStyle name="Обычный" xfId="0" builtinId="0"/>
    <cellStyle name="Обычный 12" xfId="1"/>
    <cellStyle name="Обычный 2" xfId="3"/>
    <cellStyle name="Обычный 2 2" xfId="21"/>
    <cellStyle name="Обычный 3" xfId="5"/>
    <cellStyle name="Обычный 4" xfId="4"/>
    <cellStyle name="Финансовый 4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er\&#1086;&#1073;&#1097;&#1072;&#1103;%20&#1087;&#1072;&#1087;&#1082;&#1072;%20&#8470;2\Users\gritsukla\Desktop\&#1055;&#1088;&#1086;&#1074;&#1077;&#1088;&#1082;&#1072;%20&#1089;&#1084;&#1077;&#1090;\&#1058;&#1088;&#1080;%20&#1044;\&#1044;&#1091;&#1073;&#1086;&#1074;&#1072;&#1103;%20&#1056;&#1086;&#1097;&#1072;\01%20-20%20&#1089;&#1084;&#1077;&#1090;&#109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1%20&#1040;&#1056;%20&#1055;&#1088;&#1080;&#1089;&#1087;&#1086;&#1089;&#1086;&#1073;&#1083;&#1077;&#1085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2%20&#1040;&#1056;%20&#1056;&#1077;&#1089;&#1090;&#1072;&#1074;&#1088;&#1072;&#1094;&#1080;&#1103;,&#1048;&#1085;&#1090;&#1077;&#1088;&#1098;&#1077;&#1088;&#109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3%20&#1050;&#1086;&#1085;&#1089;&#1090;&#1088;&#1091;&#1082;&#1090;&#1080;&#1074;&#1085;&#1099;&#1077;%20&#1088;&#1077;&#1096;&#1077;&#1085;&#1080;&#1103;.%20&#1055;&#1088;&#1080;&#1089;&#1087;&#1086;&#1089;&#1086;&#1073;&#1083;&#1077;&#1085;&#1080;&#1103;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4%20&#1050;&#1086;&#1085;&#1089;&#1090;&#1088;&#1091;&#1082;&#1090;&#1080;&#1074;&#1085;&#1099;&#1077;%20&#1088;&#1077;&#1096;&#1077;&#1085;&#1080;&#1103;.%20&#1056;&#1077;&#1089;&#1090;&#1072;&#1074;&#1088;&#1072;&#1094;&#1080;&#1103;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5%20&#1056;&#1077;&#1084;&#1086;&#1085;&#1090;%20&#1082;&#1088;&#1086;&#1074;&#1083;&#108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6%20&#1056;&#1077;&#1084;&#1086;&#1085;&#1090;%20&#1092;&#1072;&#1089;&#1072;&#1076;&#107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er\&#1086;&#1073;&#1097;&#1072;&#1103;%20&#1087;&#1072;&#1087;&#1082;&#1072;%20&#8470;2\Users\gritsukla\Desktop\&#1055;&#1088;&#1086;&#1074;&#1077;&#1088;&#1082;&#1072;%20&#1089;&#1084;&#1077;&#1090;\&#1058;&#1088;&#1080;%20&#1044;\&#1059;&#1089;&#1080;&#1077;&#1074;&#1080;&#1095;&#1072;\&#1057;&#1084;&#1077;&#1090;&#1099;%20&#1059;&#1089;&#1080;&#1077;&#1074;&#1080;&#1095;&#1072;\&#1057;&#1083;&#1072;&#1073;&#1086;&#1090;&#1086;&#1095;&#1085;&#1099;&#1077;%20&#1089;&#1080;&#1089;&#1090;&#1077;&#1084;&#1099;%20&#1059;&#1089;&#1080;&#1077;&#1074;&#1080;&#1095;&#1072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er\&#1086;&#1073;&#1097;&#1072;&#1103;%20&#1087;&#1072;&#1087;&#1082;&#1072;%20&#8470;2\Users\gritsukla\Desktop\&#1055;&#1088;&#1086;&#1074;&#1077;&#1088;&#1082;&#1072;%20&#1089;&#1084;&#1077;&#1090;\&#1058;&#1088;&#1080;%20&#1044;\&#1059;&#1089;&#1080;&#1077;&#1074;&#1080;&#1095;&#1072;\&#1057;&#1084;&#1077;&#1090;&#1099;%20&#1059;&#1089;&#1080;&#1077;&#1074;&#1080;&#1095;&#1072;\&#1059;&#1089;&#1080;&#1077;&#1074;&#1080;&#1095;&#1072;%20&#1040;&#1056;,%20&#1050;&#1056;,%20&#1042;&#105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Объектная смета 18"/>
      <sheetName val="объектная база"/>
      <sheetName val="ССР 18"/>
      <sheetName val="ССРБАЗА 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</v>
          </cell>
          <cell r="X28">
            <v>82347.600000000006</v>
          </cell>
          <cell r="Y28">
            <v>56613.98</v>
          </cell>
        </row>
        <row r="29">
          <cell r="R29">
            <v>0</v>
          </cell>
          <cell r="X29">
            <v>1634393.99</v>
          </cell>
          <cell r="Y29">
            <v>985443.44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1072.3699999999999</v>
          </cell>
          <cell r="Y32">
            <v>737.25</v>
          </cell>
        </row>
        <row r="33">
          <cell r="R33">
            <v>0</v>
          </cell>
          <cell r="X33">
            <v>21283.82</v>
          </cell>
          <cell r="Y33">
            <v>12832.89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367.28</v>
          </cell>
          <cell r="Y36">
            <v>252.51</v>
          </cell>
        </row>
        <row r="37">
          <cell r="R37">
            <v>0</v>
          </cell>
          <cell r="X37">
            <v>7289.59</v>
          </cell>
          <cell r="Y37">
            <v>4395.2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79">
          <cell r="R79">
            <v>192.67</v>
          </cell>
          <cell r="X79">
            <v>22483.13</v>
          </cell>
          <cell r="Y79">
            <v>17294.72</v>
          </cell>
        </row>
        <row r="80">
          <cell r="R80">
            <v>4498.84</v>
          </cell>
          <cell r="X80">
            <v>421138.74</v>
          </cell>
          <cell r="Y80">
            <v>236529.98</v>
          </cell>
        </row>
        <row r="81">
          <cell r="R81">
            <v>0</v>
          </cell>
          <cell r="X81">
            <v>0</v>
          </cell>
          <cell r="Y81">
            <v>0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10430.31</v>
          </cell>
          <cell r="Y87">
            <v>6675.4</v>
          </cell>
        </row>
        <row r="88">
          <cell r="R88">
            <v>0</v>
          </cell>
          <cell r="X88">
            <v>197273.67</v>
          </cell>
          <cell r="Y88">
            <v>99854.57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158.33000000000001</v>
          </cell>
          <cell r="X91">
            <v>6026.4</v>
          </cell>
          <cell r="Y91">
            <v>3856.9</v>
          </cell>
        </row>
        <row r="92">
          <cell r="R92">
            <v>3697.01</v>
          </cell>
          <cell r="X92">
            <v>113980.32</v>
          </cell>
          <cell r="Y92">
            <v>57693.74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125.9</v>
          </cell>
          <cell r="X97">
            <v>1192.74</v>
          </cell>
          <cell r="Y97">
            <v>917.49</v>
          </cell>
        </row>
        <row r="98">
          <cell r="R98">
            <v>2939.77</v>
          </cell>
          <cell r="X98">
            <v>22341.54</v>
          </cell>
          <cell r="Y98">
            <v>12547.99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52.62</v>
          </cell>
          <cell r="X103">
            <v>3689.78</v>
          </cell>
          <cell r="Y103">
            <v>2361.46</v>
          </cell>
        </row>
        <row r="104">
          <cell r="R104">
            <v>1228.68</v>
          </cell>
          <cell r="X104">
            <v>69786.649999999994</v>
          </cell>
          <cell r="Y104">
            <v>35324.11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44">
          <cell r="R144">
            <v>43.11</v>
          </cell>
          <cell r="X144">
            <v>67333.490000000005</v>
          </cell>
          <cell r="Y144">
            <v>43093.43</v>
          </cell>
        </row>
        <row r="145">
          <cell r="R145">
            <v>1006.62</v>
          </cell>
          <cell r="X145">
            <v>1273511.96</v>
          </cell>
          <cell r="Y145">
            <v>644617.17000000004</v>
          </cell>
        </row>
        <row r="146">
          <cell r="R146">
            <v>0</v>
          </cell>
          <cell r="X146">
            <v>0</v>
          </cell>
          <cell r="Y146">
            <v>0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0</v>
          </cell>
          <cell r="X149">
            <v>0</v>
          </cell>
          <cell r="Y149">
            <v>0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2338.44</v>
          </cell>
          <cell r="Y152">
            <v>1496.6</v>
          </cell>
        </row>
        <row r="153">
          <cell r="R153">
            <v>0</v>
          </cell>
          <cell r="X153">
            <v>44228.08</v>
          </cell>
          <cell r="Y153">
            <v>22387.05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2115.98</v>
          </cell>
          <cell r="X156">
            <v>26635.279999999999</v>
          </cell>
          <cell r="Y156">
            <v>17046.580000000002</v>
          </cell>
        </row>
        <row r="157">
          <cell r="R157">
            <v>49408.13</v>
          </cell>
          <cell r="X157">
            <v>503766.37</v>
          </cell>
          <cell r="Y157">
            <v>254992.85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0</v>
          </cell>
          <cell r="X161">
            <v>0</v>
          </cell>
          <cell r="Y161">
            <v>0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8">
          <cell r="R168">
            <v>206.45</v>
          </cell>
          <cell r="X168">
            <v>12698.55</v>
          </cell>
          <cell r="Y168">
            <v>8127.07</v>
          </cell>
        </row>
        <row r="169">
          <cell r="R169">
            <v>4820.6099999999997</v>
          </cell>
          <cell r="X169">
            <v>240174.02</v>
          </cell>
          <cell r="Y169">
            <v>121569.57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0</v>
          </cell>
          <cell r="X172">
            <v>0</v>
          </cell>
          <cell r="Y172">
            <v>0</v>
          </cell>
        </row>
        <row r="173">
          <cell r="R173">
            <v>0</v>
          </cell>
          <cell r="X173">
            <v>0</v>
          </cell>
          <cell r="Y173">
            <v>0</v>
          </cell>
        </row>
        <row r="178">
          <cell r="R178">
            <v>8.11</v>
          </cell>
          <cell r="X178">
            <v>12665.32</v>
          </cell>
          <cell r="Y178">
            <v>8105.8</v>
          </cell>
        </row>
        <row r="179">
          <cell r="R179">
            <v>189.37</v>
          </cell>
          <cell r="X179">
            <v>239545.53</v>
          </cell>
          <cell r="Y179">
            <v>121251.44</v>
          </cell>
        </row>
        <row r="180">
          <cell r="R180">
            <v>0</v>
          </cell>
          <cell r="X180">
            <v>0</v>
          </cell>
          <cell r="Y180">
            <v>0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0</v>
          </cell>
          <cell r="X183">
            <v>0</v>
          </cell>
          <cell r="Y183">
            <v>0</v>
          </cell>
        </row>
        <row r="184">
          <cell r="R184">
            <v>0</v>
          </cell>
          <cell r="X184">
            <v>0</v>
          </cell>
          <cell r="Y184">
            <v>0</v>
          </cell>
        </row>
        <row r="185">
          <cell r="R185">
            <v>0</v>
          </cell>
          <cell r="X185">
            <v>0</v>
          </cell>
          <cell r="Y185">
            <v>0</v>
          </cell>
        </row>
        <row r="186">
          <cell r="R186">
            <v>0</v>
          </cell>
          <cell r="X186">
            <v>439.86</v>
          </cell>
          <cell r="Y186">
            <v>281.51</v>
          </cell>
        </row>
        <row r="187">
          <cell r="R187">
            <v>0</v>
          </cell>
          <cell r="X187">
            <v>8319.2900000000009</v>
          </cell>
          <cell r="Y187">
            <v>4211</v>
          </cell>
        </row>
        <row r="188">
          <cell r="R188">
            <v>0</v>
          </cell>
          <cell r="X188">
            <v>0</v>
          </cell>
          <cell r="Y188">
            <v>0</v>
          </cell>
        </row>
        <row r="189">
          <cell r="R189">
            <v>0</v>
          </cell>
          <cell r="X189">
            <v>0</v>
          </cell>
          <cell r="Y189">
            <v>0</v>
          </cell>
        </row>
        <row r="190">
          <cell r="R190">
            <v>37.590000000000003</v>
          </cell>
          <cell r="X190">
            <v>12234.51</v>
          </cell>
          <cell r="Y190">
            <v>7830.09</v>
          </cell>
        </row>
        <row r="191">
          <cell r="R191">
            <v>877.73</v>
          </cell>
          <cell r="X191">
            <v>231397.41</v>
          </cell>
          <cell r="Y191">
            <v>117127.08</v>
          </cell>
        </row>
        <row r="192">
          <cell r="R192">
            <v>0</v>
          </cell>
          <cell r="X192">
            <v>0</v>
          </cell>
          <cell r="Y192">
            <v>0</v>
          </cell>
        </row>
        <row r="193">
          <cell r="R193">
            <v>0</v>
          </cell>
          <cell r="X193">
            <v>0</v>
          </cell>
          <cell r="Y193">
            <v>0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0</v>
          </cell>
          <cell r="Y197">
            <v>0</v>
          </cell>
        </row>
        <row r="198">
          <cell r="R198">
            <v>311.8</v>
          </cell>
          <cell r="X198">
            <v>3924.82</v>
          </cell>
          <cell r="Y198">
            <v>2511.88</v>
          </cell>
        </row>
        <row r="199">
          <cell r="R199">
            <v>7280.53</v>
          </cell>
          <cell r="X199">
            <v>74232.09</v>
          </cell>
          <cell r="Y199">
            <v>37574.269999999997</v>
          </cell>
        </row>
        <row r="200">
          <cell r="R200">
            <v>0</v>
          </cell>
          <cell r="X200">
            <v>0</v>
          </cell>
          <cell r="Y200">
            <v>0</v>
          </cell>
        </row>
        <row r="201">
          <cell r="R201">
            <v>0</v>
          </cell>
          <cell r="X201">
            <v>0</v>
          </cell>
          <cell r="Y201">
            <v>0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0</v>
          </cell>
          <cell r="X205">
            <v>0</v>
          </cell>
          <cell r="Y205">
            <v>0</v>
          </cell>
        </row>
        <row r="210">
          <cell r="R210">
            <v>30.42</v>
          </cell>
          <cell r="X210">
            <v>1871.18</v>
          </cell>
          <cell r="Y210">
            <v>1197.56</v>
          </cell>
        </row>
        <row r="211">
          <cell r="R211">
            <v>710.31</v>
          </cell>
          <cell r="X211">
            <v>35390.559999999998</v>
          </cell>
          <cell r="Y211">
            <v>17913.740000000002</v>
          </cell>
        </row>
        <row r="212">
          <cell r="R212">
            <v>0</v>
          </cell>
          <cell r="X212">
            <v>0</v>
          </cell>
          <cell r="Y212">
            <v>0</v>
          </cell>
        </row>
        <row r="213">
          <cell r="R213">
            <v>0</v>
          </cell>
          <cell r="X213">
            <v>0</v>
          </cell>
          <cell r="Y213">
            <v>0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404.78</v>
          </cell>
          <cell r="X216">
            <v>35846.379999999997</v>
          </cell>
          <cell r="Y216">
            <v>22941.68</v>
          </cell>
        </row>
        <row r="217">
          <cell r="R217">
            <v>9451.61</v>
          </cell>
          <cell r="X217">
            <v>677980.51</v>
          </cell>
          <cell r="Y217">
            <v>343175.32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0">
          <cell r="R220">
            <v>31.68</v>
          </cell>
          <cell r="X220">
            <v>49485.22</v>
          </cell>
          <cell r="Y220">
            <v>31670.54</v>
          </cell>
        </row>
        <row r="221">
          <cell r="R221">
            <v>739.73</v>
          </cell>
          <cell r="X221">
            <v>935938.71</v>
          </cell>
          <cell r="Y221">
            <v>473746.75</v>
          </cell>
        </row>
        <row r="222">
          <cell r="R222">
            <v>0</v>
          </cell>
          <cell r="X222">
            <v>0</v>
          </cell>
          <cell r="Y222">
            <v>0</v>
          </cell>
        </row>
        <row r="223">
          <cell r="R223">
            <v>0</v>
          </cell>
          <cell r="X223">
            <v>0</v>
          </cell>
          <cell r="Y223">
            <v>0</v>
          </cell>
        </row>
        <row r="224">
          <cell r="R224">
            <v>0</v>
          </cell>
          <cell r="X224">
            <v>0</v>
          </cell>
          <cell r="Y224">
            <v>0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28">
          <cell r="R228">
            <v>0</v>
          </cell>
          <cell r="X228">
            <v>1718.58</v>
          </cell>
          <cell r="Y228">
            <v>1099.8900000000001</v>
          </cell>
        </row>
        <row r="229">
          <cell r="R229">
            <v>0</v>
          </cell>
          <cell r="X229">
            <v>32504.36</v>
          </cell>
          <cell r="Y229">
            <v>16452.82</v>
          </cell>
        </row>
        <row r="230">
          <cell r="R230">
            <v>0</v>
          </cell>
          <cell r="X230">
            <v>0</v>
          </cell>
          <cell r="Y230">
            <v>0</v>
          </cell>
        </row>
        <row r="231">
          <cell r="R231">
            <v>0</v>
          </cell>
          <cell r="X231">
            <v>0</v>
          </cell>
          <cell r="Y231">
            <v>0</v>
          </cell>
        </row>
        <row r="232">
          <cell r="R232">
            <v>222.47</v>
          </cell>
          <cell r="X232">
            <v>4127.12</v>
          </cell>
          <cell r="Y232">
            <v>2641.36</v>
          </cell>
        </row>
        <row r="233">
          <cell r="R233">
            <v>5194.67</v>
          </cell>
          <cell r="X233">
            <v>78058.28</v>
          </cell>
          <cell r="Y233">
            <v>39510.980000000003</v>
          </cell>
        </row>
        <row r="234">
          <cell r="R234">
            <v>0</v>
          </cell>
          <cell r="X234">
            <v>0</v>
          </cell>
          <cell r="Y234">
            <v>0</v>
          </cell>
        </row>
        <row r="235">
          <cell r="R235">
            <v>0</v>
          </cell>
          <cell r="X235">
            <v>0</v>
          </cell>
          <cell r="Y235">
            <v>0</v>
          </cell>
        </row>
        <row r="236">
          <cell r="R236">
            <v>0</v>
          </cell>
          <cell r="X236">
            <v>0</v>
          </cell>
          <cell r="Y236">
            <v>0</v>
          </cell>
        </row>
        <row r="237">
          <cell r="R237">
            <v>0</v>
          </cell>
          <cell r="X237">
            <v>0</v>
          </cell>
          <cell r="Y237">
            <v>0</v>
          </cell>
        </row>
        <row r="238">
          <cell r="R238">
            <v>0</v>
          </cell>
          <cell r="X238">
            <v>0</v>
          </cell>
          <cell r="Y238">
            <v>0</v>
          </cell>
        </row>
        <row r="239">
          <cell r="R239">
            <v>0</v>
          </cell>
          <cell r="X239">
            <v>0</v>
          </cell>
          <cell r="Y239">
            <v>0</v>
          </cell>
        </row>
        <row r="240">
          <cell r="R240">
            <v>0</v>
          </cell>
          <cell r="X240">
            <v>0</v>
          </cell>
          <cell r="Y240">
            <v>0</v>
          </cell>
        </row>
        <row r="241">
          <cell r="R241">
            <v>0</v>
          </cell>
          <cell r="X241">
            <v>0</v>
          </cell>
          <cell r="Y241">
            <v>0</v>
          </cell>
        </row>
        <row r="242">
          <cell r="R242">
            <v>3.24</v>
          </cell>
          <cell r="X242">
            <v>1053.95</v>
          </cell>
          <cell r="Y242">
            <v>674.53</v>
          </cell>
        </row>
        <row r="243">
          <cell r="R243">
            <v>75.650000000000006</v>
          </cell>
          <cell r="X243">
            <v>19933.88</v>
          </cell>
          <cell r="Y243">
            <v>10089.99</v>
          </cell>
        </row>
        <row r="244">
          <cell r="R244">
            <v>0</v>
          </cell>
          <cell r="X244">
            <v>0</v>
          </cell>
          <cell r="Y244">
            <v>0</v>
          </cell>
        </row>
        <row r="245">
          <cell r="R245">
            <v>0</v>
          </cell>
          <cell r="X245">
            <v>0</v>
          </cell>
          <cell r="Y245">
            <v>0</v>
          </cell>
        </row>
        <row r="246">
          <cell r="R246">
            <v>0</v>
          </cell>
          <cell r="X246">
            <v>0</v>
          </cell>
          <cell r="Y246">
            <v>0</v>
          </cell>
        </row>
        <row r="247">
          <cell r="R247">
            <v>0</v>
          </cell>
          <cell r="X247">
            <v>0</v>
          </cell>
          <cell r="Y247">
            <v>0</v>
          </cell>
        </row>
        <row r="248">
          <cell r="R248">
            <v>0</v>
          </cell>
          <cell r="X248">
            <v>0</v>
          </cell>
          <cell r="Y248">
            <v>0</v>
          </cell>
        </row>
        <row r="249">
          <cell r="R249">
            <v>0</v>
          </cell>
          <cell r="X249">
            <v>0</v>
          </cell>
          <cell r="Y249">
            <v>0</v>
          </cell>
        </row>
        <row r="285">
          <cell r="R285">
            <v>291.68</v>
          </cell>
          <cell r="X285">
            <v>12580.8</v>
          </cell>
          <cell r="Y285">
            <v>9677.5400000000009</v>
          </cell>
        </row>
        <row r="286">
          <cell r="R286">
            <v>6810.73</v>
          </cell>
          <cell r="X286">
            <v>235654.89</v>
          </cell>
          <cell r="Y286">
            <v>132354.12</v>
          </cell>
        </row>
        <row r="287">
          <cell r="R287">
            <v>0</v>
          </cell>
          <cell r="X287">
            <v>0</v>
          </cell>
          <cell r="Y287">
            <v>0</v>
          </cell>
        </row>
        <row r="288">
          <cell r="R288">
            <v>0</v>
          </cell>
          <cell r="X288">
            <v>0</v>
          </cell>
          <cell r="Y288">
            <v>0</v>
          </cell>
        </row>
        <row r="289">
          <cell r="R289">
            <v>0</v>
          </cell>
          <cell r="X289">
            <v>0</v>
          </cell>
          <cell r="Y289">
            <v>0</v>
          </cell>
        </row>
        <row r="290">
          <cell r="R290">
            <v>0</v>
          </cell>
          <cell r="X290">
            <v>0</v>
          </cell>
          <cell r="Y290">
            <v>0</v>
          </cell>
        </row>
        <row r="291">
          <cell r="R291">
            <v>0</v>
          </cell>
          <cell r="X291">
            <v>0</v>
          </cell>
          <cell r="Y291">
            <v>0</v>
          </cell>
        </row>
        <row r="292">
          <cell r="R292">
            <v>0</v>
          </cell>
          <cell r="X292">
            <v>0</v>
          </cell>
          <cell r="Y292">
            <v>0</v>
          </cell>
        </row>
        <row r="293">
          <cell r="R293">
            <v>0</v>
          </cell>
          <cell r="X293">
            <v>0</v>
          </cell>
          <cell r="Y293">
            <v>0</v>
          </cell>
        </row>
        <row r="294">
          <cell r="R294">
            <v>0</v>
          </cell>
          <cell r="X294">
            <v>0</v>
          </cell>
          <cell r="Y294">
            <v>0</v>
          </cell>
        </row>
        <row r="295">
          <cell r="R295">
            <v>0</v>
          </cell>
          <cell r="X295">
            <v>0</v>
          </cell>
          <cell r="Y295">
            <v>0</v>
          </cell>
        </row>
        <row r="296">
          <cell r="R296">
            <v>0</v>
          </cell>
          <cell r="X296">
            <v>0</v>
          </cell>
          <cell r="Y296">
            <v>0</v>
          </cell>
        </row>
        <row r="297">
          <cell r="R297">
            <v>0</v>
          </cell>
          <cell r="X297">
            <v>0</v>
          </cell>
          <cell r="Y297">
            <v>0</v>
          </cell>
        </row>
        <row r="298">
          <cell r="R298">
            <v>0</v>
          </cell>
          <cell r="X298">
            <v>0</v>
          </cell>
          <cell r="Y298">
            <v>0</v>
          </cell>
        </row>
        <row r="299">
          <cell r="R299">
            <v>0</v>
          </cell>
          <cell r="X299">
            <v>8135.5</v>
          </cell>
          <cell r="Y299">
            <v>6258.08</v>
          </cell>
        </row>
        <row r="300">
          <cell r="R300">
            <v>0</v>
          </cell>
          <cell r="X300">
            <v>152388.65</v>
          </cell>
          <cell r="Y300">
            <v>85588.14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0</v>
          </cell>
          <cell r="X302">
            <v>0</v>
          </cell>
          <cell r="Y302">
            <v>0</v>
          </cell>
        </row>
        <row r="303">
          <cell r="R303">
            <v>0</v>
          </cell>
          <cell r="X303">
            <v>0</v>
          </cell>
          <cell r="Y303">
            <v>0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40">
          <cell r="R340">
            <v>9.7100000000000009</v>
          </cell>
          <cell r="X340">
            <v>1163.55</v>
          </cell>
          <cell r="Y340">
            <v>783.16</v>
          </cell>
        </row>
        <row r="341">
          <cell r="R341">
            <v>226.73</v>
          </cell>
          <cell r="X341">
            <v>22205.38</v>
          </cell>
          <cell r="Y341">
            <v>10710.83</v>
          </cell>
        </row>
        <row r="342">
          <cell r="R342">
            <v>0</v>
          </cell>
          <cell r="X342">
            <v>0</v>
          </cell>
          <cell r="Y342">
            <v>0</v>
          </cell>
        </row>
        <row r="343">
          <cell r="R343">
            <v>0</v>
          </cell>
          <cell r="X343">
            <v>0</v>
          </cell>
          <cell r="Y343">
            <v>0</v>
          </cell>
        </row>
        <row r="344">
          <cell r="R344">
            <v>0</v>
          </cell>
          <cell r="X344">
            <v>0</v>
          </cell>
          <cell r="Y344">
            <v>0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0</v>
          </cell>
          <cell r="Y346">
            <v>0</v>
          </cell>
        </row>
        <row r="347">
          <cell r="R347">
            <v>0</v>
          </cell>
          <cell r="X347">
            <v>0</v>
          </cell>
          <cell r="Y347">
            <v>0</v>
          </cell>
        </row>
        <row r="348">
          <cell r="R348">
            <v>0</v>
          </cell>
          <cell r="X348">
            <v>0</v>
          </cell>
          <cell r="Y348">
            <v>0</v>
          </cell>
        </row>
        <row r="349">
          <cell r="R349">
            <v>0</v>
          </cell>
          <cell r="X349">
            <v>0</v>
          </cell>
          <cell r="Y349">
            <v>0</v>
          </cell>
        </row>
        <row r="350">
          <cell r="R350">
            <v>0</v>
          </cell>
          <cell r="X350">
            <v>0</v>
          </cell>
          <cell r="Y350">
            <v>0</v>
          </cell>
        </row>
        <row r="351">
          <cell r="R351">
            <v>0</v>
          </cell>
          <cell r="X351">
            <v>0</v>
          </cell>
          <cell r="Y351">
            <v>0</v>
          </cell>
        </row>
        <row r="352">
          <cell r="R352">
            <v>2.93</v>
          </cell>
          <cell r="X352">
            <v>2456.25</v>
          </cell>
          <cell r="Y352">
            <v>1653.25</v>
          </cell>
        </row>
        <row r="353">
          <cell r="R353">
            <v>68.42</v>
          </cell>
          <cell r="X353">
            <v>46875.43</v>
          </cell>
          <cell r="Y353">
            <v>22610.5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</v>
          </cell>
          <cell r="X355">
            <v>0</v>
          </cell>
          <cell r="Y355">
            <v>0</v>
          </cell>
        </row>
        <row r="356">
          <cell r="R356">
            <v>0</v>
          </cell>
          <cell r="X356">
            <v>0</v>
          </cell>
          <cell r="Y356">
            <v>0</v>
          </cell>
        </row>
        <row r="357">
          <cell r="R357">
            <v>0</v>
          </cell>
          <cell r="X357">
            <v>0</v>
          </cell>
          <cell r="Y357">
            <v>0</v>
          </cell>
        </row>
        <row r="358">
          <cell r="R358">
            <v>0</v>
          </cell>
          <cell r="X358">
            <v>0</v>
          </cell>
          <cell r="Y358">
            <v>0</v>
          </cell>
        </row>
        <row r="359">
          <cell r="R359">
            <v>0</v>
          </cell>
          <cell r="X359">
            <v>0</v>
          </cell>
          <cell r="Y359">
            <v>0</v>
          </cell>
        </row>
        <row r="395">
          <cell r="R395">
            <v>0.65</v>
          </cell>
          <cell r="X395">
            <v>516.54999999999995</v>
          </cell>
          <cell r="Y395">
            <v>330.59</v>
          </cell>
        </row>
        <row r="396">
          <cell r="R396">
            <v>15.18</v>
          </cell>
          <cell r="X396">
            <v>9769.77</v>
          </cell>
          <cell r="Y396">
            <v>4945.1899999999996</v>
          </cell>
        </row>
        <row r="397">
          <cell r="R397">
            <v>0</v>
          </cell>
          <cell r="X397">
            <v>0</v>
          </cell>
          <cell r="Y397">
            <v>0</v>
          </cell>
        </row>
        <row r="398">
          <cell r="R398">
            <v>0</v>
          </cell>
          <cell r="X398">
            <v>0</v>
          </cell>
          <cell r="Y398">
            <v>0</v>
          </cell>
        </row>
        <row r="399">
          <cell r="R399">
            <v>0</v>
          </cell>
          <cell r="X399">
            <v>0</v>
          </cell>
          <cell r="Y399">
            <v>0</v>
          </cell>
        </row>
        <row r="400">
          <cell r="R400">
            <v>0</v>
          </cell>
          <cell r="X400">
            <v>0</v>
          </cell>
          <cell r="Y400">
            <v>0</v>
          </cell>
        </row>
        <row r="401">
          <cell r="R401">
            <v>0</v>
          </cell>
          <cell r="X401">
            <v>0</v>
          </cell>
          <cell r="Y401">
            <v>0</v>
          </cell>
        </row>
        <row r="402">
          <cell r="R402">
            <v>0</v>
          </cell>
          <cell r="X402">
            <v>0</v>
          </cell>
          <cell r="Y402">
            <v>0</v>
          </cell>
        </row>
        <row r="403">
          <cell r="R403">
            <v>0</v>
          </cell>
          <cell r="X403">
            <v>0</v>
          </cell>
          <cell r="Y403">
            <v>0</v>
          </cell>
        </row>
        <row r="404">
          <cell r="R404">
            <v>0</v>
          </cell>
          <cell r="X404">
            <v>0</v>
          </cell>
          <cell r="Y404">
            <v>0</v>
          </cell>
        </row>
        <row r="405">
          <cell r="R405">
            <v>0</v>
          </cell>
          <cell r="X405">
            <v>0</v>
          </cell>
          <cell r="Y405">
            <v>0</v>
          </cell>
        </row>
        <row r="406">
          <cell r="R406">
            <v>0</v>
          </cell>
          <cell r="X406">
            <v>0</v>
          </cell>
          <cell r="Y406">
            <v>0</v>
          </cell>
        </row>
        <row r="407">
          <cell r="R407">
            <v>2.27</v>
          </cell>
          <cell r="X407">
            <v>2072.34</v>
          </cell>
          <cell r="Y407">
            <v>1326.3</v>
          </cell>
        </row>
        <row r="408">
          <cell r="R408">
            <v>53</v>
          </cell>
          <cell r="X408">
            <v>39195.199999999997</v>
          </cell>
          <cell r="Y408">
            <v>19839.55</v>
          </cell>
        </row>
        <row r="409">
          <cell r="R409">
            <v>0</v>
          </cell>
          <cell r="X409">
            <v>0</v>
          </cell>
          <cell r="Y409">
            <v>0</v>
          </cell>
        </row>
        <row r="410">
          <cell r="R410">
            <v>0</v>
          </cell>
          <cell r="X410">
            <v>0</v>
          </cell>
          <cell r="Y410">
            <v>0</v>
          </cell>
        </row>
        <row r="411">
          <cell r="R411">
            <v>0</v>
          </cell>
          <cell r="X411">
            <v>0</v>
          </cell>
          <cell r="Y411">
            <v>0</v>
          </cell>
        </row>
        <row r="412">
          <cell r="R412">
            <v>0</v>
          </cell>
          <cell r="X412">
            <v>0</v>
          </cell>
          <cell r="Y412">
            <v>0</v>
          </cell>
        </row>
        <row r="413">
          <cell r="R413">
            <v>0</v>
          </cell>
          <cell r="X413">
            <v>0</v>
          </cell>
          <cell r="Y413">
            <v>0</v>
          </cell>
        </row>
        <row r="414">
          <cell r="R414">
            <v>0</v>
          </cell>
          <cell r="X414">
            <v>0</v>
          </cell>
          <cell r="Y414">
            <v>0</v>
          </cell>
        </row>
        <row r="450">
          <cell r="R450">
            <v>1.95</v>
          </cell>
          <cell r="X450">
            <v>374.78</v>
          </cell>
          <cell r="Y450">
            <v>239.86</v>
          </cell>
        </row>
        <row r="451">
          <cell r="R451">
            <v>45.53</v>
          </cell>
          <cell r="X451">
            <v>7088.4</v>
          </cell>
          <cell r="Y451">
            <v>3587.96</v>
          </cell>
        </row>
        <row r="452">
          <cell r="R452">
            <v>0</v>
          </cell>
          <cell r="X452">
            <v>0</v>
          </cell>
          <cell r="Y452">
            <v>0</v>
          </cell>
        </row>
        <row r="453">
          <cell r="R453">
            <v>0</v>
          </cell>
          <cell r="X453">
            <v>0</v>
          </cell>
          <cell r="Y453">
            <v>0</v>
          </cell>
        </row>
        <row r="454">
          <cell r="R454">
            <v>0</v>
          </cell>
          <cell r="X454">
            <v>0</v>
          </cell>
          <cell r="Y454">
            <v>0</v>
          </cell>
        </row>
        <row r="455">
          <cell r="R455">
            <v>0</v>
          </cell>
          <cell r="X455">
            <v>0</v>
          </cell>
          <cell r="Y455">
            <v>0</v>
          </cell>
        </row>
        <row r="456">
          <cell r="R456">
            <v>0</v>
          </cell>
          <cell r="X456">
            <v>0</v>
          </cell>
          <cell r="Y456">
            <v>0</v>
          </cell>
        </row>
        <row r="457">
          <cell r="R457">
            <v>0</v>
          </cell>
          <cell r="X457">
            <v>0</v>
          </cell>
          <cell r="Y457">
            <v>0</v>
          </cell>
        </row>
        <row r="458">
          <cell r="R458">
            <v>0.85</v>
          </cell>
          <cell r="X458">
            <v>96.04</v>
          </cell>
          <cell r="Y458">
            <v>61.47</v>
          </cell>
        </row>
        <row r="459">
          <cell r="R459">
            <v>19.850000000000001</v>
          </cell>
          <cell r="X459">
            <v>1816.45</v>
          </cell>
          <cell r="Y459">
            <v>919.44</v>
          </cell>
        </row>
        <row r="460">
          <cell r="R460">
            <v>0</v>
          </cell>
          <cell r="X460">
            <v>0</v>
          </cell>
          <cell r="Y460">
            <v>0</v>
          </cell>
        </row>
        <row r="461">
          <cell r="R461">
            <v>0</v>
          </cell>
          <cell r="X461">
            <v>0</v>
          </cell>
          <cell r="Y461">
            <v>0</v>
          </cell>
        </row>
        <row r="468">
          <cell r="R468">
            <v>24.93</v>
          </cell>
          <cell r="X468">
            <v>2491.36</v>
          </cell>
          <cell r="Y468">
            <v>1594.47</v>
          </cell>
        </row>
        <row r="469">
          <cell r="R469">
            <v>582.12</v>
          </cell>
          <cell r="X469">
            <v>47120.34</v>
          </cell>
          <cell r="Y469">
            <v>23851.040000000001</v>
          </cell>
        </row>
        <row r="470">
          <cell r="R470">
            <v>0</v>
          </cell>
          <cell r="X470">
            <v>0</v>
          </cell>
          <cell r="Y470">
            <v>0</v>
          </cell>
        </row>
        <row r="471">
          <cell r="R471">
            <v>0</v>
          </cell>
          <cell r="X471">
            <v>0</v>
          </cell>
          <cell r="Y471">
            <v>0</v>
          </cell>
        </row>
        <row r="472">
          <cell r="R472">
            <v>0</v>
          </cell>
          <cell r="X472">
            <v>0</v>
          </cell>
          <cell r="Y472">
            <v>0</v>
          </cell>
        </row>
        <row r="473">
          <cell r="R473">
            <v>0</v>
          </cell>
          <cell r="X473">
            <v>0</v>
          </cell>
          <cell r="Y473">
            <v>0</v>
          </cell>
        </row>
        <row r="474">
          <cell r="R474">
            <v>0</v>
          </cell>
          <cell r="X474">
            <v>0</v>
          </cell>
          <cell r="Y474">
            <v>0</v>
          </cell>
        </row>
        <row r="475">
          <cell r="R475">
            <v>0</v>
          </cell>
          <cell r="X475">
            <v>0</v>
          </cell>
          <cell r="Y475">
            <v>0</v>
          </cell>
        </row>
        <row r="476">
          <cell r="R476">
            <v>0</v>
          </cell>
          <cell r="X476">
            <v>0</v>
          </cell>
          <cell r="Y476">
            <v>0</v>
          </cell>
        </row>
        <row r="477">
          <cell r="R477">
            <v>0</v>
          </cell>
          <cell r="X477">
            <v>0</v>
          </cell>
          <cell r="Y477">
            <v>0</v>
          </cell>
        </row>
        <row r="478">
          <cell r="R478">
            <v>8.31</v>
          </cell>
          <cell r="X478">
            <v>511.09</v>
          </cell>
          <cell r="Y478">
            <v>327.10000000000002</v>
          </cell>
        </row>
        <row r="479">
          <cell r="R479">
            <v>194.04</v>
          </cell>
          <cell r="X479">
            <v>9666.5</v>
          </cell>
          <cell r="Y479">
            <v>4892.92</v>
          </cell>
        </row>
        <row r="480">
          <cell r="R480">
            <v>0</v>
          </cell>
          <cell r="X480">
            <v>0</v>
          </cell>
          <cell r="Y480">
            <v>0</v>
          </cell>
        </row>
        <row r="481">
          <cell r="R481">
            <v>0</v>
          </cell>
          <cell r="X481">
            <v>0</v>
          </cell>
          <cell r="Y481">
            <v>0</v>
          </cell>
        </row>
        <row r="482">
          <cell r="R482">
            <v>0</v>
          </cell>
          <cell r="X482">
            <v>0</v>
          </cell>
          <cell r="Y482">
            <v>0</v>
          </cell>
        </row>
        <row r="483">
          <cell r="R483">
            <v>0</v>
          </cell>
          <cell r="X483">
            <v>0</v>
          </cell>
          <cell r="Y483">
            <v>0</v>
          </cell>
        </row>
        <row r="553">
          <cell r="R553">
            <v>121.04</v>
          </cell>
          <cell r="X553">
            <v>531.91</v>
          </cell>
          <cell r="Y553">
            <v>358.02</v>
          </cell>
        </row>
        <row r="554">
          <cell r="R554">
            <v>2826.28</v>
          </cell>
          <cell r="X554">
            <v>10151.01</v>
          </cell>
          <cell r="Y554">
            <v>4896.37</v>
          </cell>
        </row>
        <row r="559">
          <cell r="R559">
            <v>0.65</v>
          </cell>
          <cell r="X559">
            <v>650.82000000000005</v>
          </cell>
          <cell r="Y559">
            <v>438.05</v>
          </cell>
        </row>
        <row r="560">
          <cell r="R560">
            <v>15.18</v>
          </cell>
          <cell r="X560">
            <v>12420.37</v>
          </cell>
          <cell r="Y560">
            <v>5991</v>
          </cell>
        </row>
        <row r="561">
          <cell r="R561">
            <v>0</v>
          </cell>
          <cell r="X561">
            <v>0</v>
          </cell>
          <cell r="Y561">
            <v>0</v>
          </cell>
        </row>
        <row r="562">
          <cell r="R562">
            <v>0</v>
          </cell>
          <cell r="X562">
            <v>0</v>
          </cell>
          <cell r="Y562">
            <v>0</v>
          </cell>
        </row>
        <row r="563">
          <cell r="R563">
            <v>1.9</v>
          </cell>
          <cell r="X563">
            <v>102.07</v>
          </cell>
          <cell r="Y563">
            <v>68.7</v>
          </cell>
        </row>
        <row r="564">
          <cell r="R564">
            <v>44.37</v>
          </cell>
          <cell r="X564">
            <v>1947.83</v>
          </cell>
          <cell r="Y564">
            <v>939.54</v>
          </cell>
        </row>
        <row r="565">
          <cell r="R565">
            <v>0</v>
          </cell>
          <cell r="X565">
            <v>0</v>
          </cell>
          <cell r="Y565">
            <v>0</v>
          </cell>
        </row>
        <row r="566">
          <cell r="R566">
            <v>0</v>
          </cell>
          <cell r="X566">
            <v>0</v>
          </cell>
          <cell r="Y566">
            <v>0</v>
          </cell>
        </row>
        <row r="569">
          <cell r="R569">
            <v>0.33</v>
          </cell>
          <cell r="X569">
            <v>170.51</v>
          </cell>
          <cell r="Y569">
            <v>140.41999999999999</v>
          </cell>
        </row>
        <row r="570">
          <cell r="R570">
            <v>7.71</v>
          </cell>
          <cell r="X570">
            <v>3185.13</v>
          </cell>
          <cell r="Y570">
            <v>1920.44</v>
          </cell>
        </row>
        <row r="571">
          <cell r="R571">
            <v>0</v>
          </cell>
          <cell r="X571">
            <v>0</v>
          </cell>
          <cell r="Y571">
            <v>0</v>
          </cell>
        </row>
        <row r="572">
          <cell r="R572">
            <v>0</v>
          </cell>
          <cell r="X572">
            <v>0</v>
          </cell>
          <cell r="Y572">
            <v>0</v>
          </cell>
        </row>
        <row r="573">
          <cell r="R573">
            <v>0.61</v>
          </cell>
          <cell r="X573">
            <v>459.07</v>
          </cell>
          <cell r="Y573">
            <v>308.99</v>
          </cell>
        </row>
        <row r="574">
          <cell r="R574">
            <v>14.24</v>
          </cell>
          <cell r="X574">
            <v>8760.8799999999992</v>
          </cell>
          <cell r="Y574">
            <v>4225.84</v>
          </cell>
        </row>
        <row r="575">
          <cell r="R575">
            <v>0</v>
          </cell>
          <cell r="X575">
            <v>0</v>
          </cell>
          <cell r="Y575">
            <v>0</v>
          </cell>
        </row>
        <row r="576">
          <cell r="R576">
            <v>0</v>
          </cell>
          <cell r="X576">
            <v>0</v>
          </cell>
          <cell r="Y576">
            <v>0</v>
          </cell>
        </row>
        <row r="577">
          <cell r="R577">
            <v>0.32</v>
          </cell>
          <cell r="X577">
            <v>17.010000000000002</v>
          </cell>
          <cell r="Y577">
            <v>11.45</v>
          </cell>
        </row>
        <row r="578">
          <cell r="R578">
            <v>7.47</v>
          </cell>
          <cell r="X578">
            <v>324.70999999999998</v>
          </cell>
          <cell r="Y578">
            <v>156.62</v>
          </cell>
        </row>
        <row r="579">
          <cell r="R579">
            <v>0</v>
          </cell>
          <cell r="X579">
            <v>0</v>
          </cell>
          <cell r="Y579">
            <v>0</v>
          </cell>
        </row>
        <row r="580">
          <cell r="R580">
            <v>0</v>
          </cell>
          <cell r="X580">
            <v>0</v>
          </cell>
          <cell r="Y580">
            <v>0</v>
          </cell>
        </row>
        <row r="585">
          <cell r="R585">
            <v>24.71</v>
          </cell>
          <cell r="X585">
            <v>1865.55</v>
          </cell>
          <cell r="Y585">
            <v>1255.6600000000001</v>
          </cell>
        </row>
        <row r="586">
          <cell r="R586">
            <v>576.98</v>
          </cell>
          <cell r="X586">
            <v>35602.449999999997</v>
          </cell>
          <cell r="Y586">
            <v>17172.939999999999</v>
          </cell>
        </row>
        <row r="587">
          <cell r="R587">
            <v>0</v>
          </cell>
          <cell r="X587">
            <v>0</v>
          </cell>
          <cell r="Y587">
            <v>0</v>
          </cell>
        </row>
        <row r="588">
          <cell r="R588">
            <v>0</v>
          </cell>
          <cell r="X588">
            <v>0</v>
          </cell>
          <cell r="Y588">
            <v>0</v>
          </cell>
        </row>
        <row r="589">
          <cell r="R589">
            <v>0</v>
          </cell>
          <cell r="X589">
            <v>0</v>
          </cell>
          <cell r="Y589">
            <v>0</v>
          </cell>
        </row>
        <row r="590">
          <cell r="R590">
            <v>0</v>
          </cell>
          <cell r="X590">
            <v>0</v>
          </cell>
          <cell r="Y590">
            <v>0</v>
          </cell>
        </row>
        <row r="591">
          <cell r="R591">
            <v>0</v>
          </cell>
          <cell r="X591">
            <v>0</v>
          </cell>
          <cell r="Y591">
            <v>0</v>
          </cell>
        </row>
        <row r="592">
          <cell r="R592">
            <v>0</v>
          </cell>
          <cell r="X592">
            <v>0</v>
          </cell>
          <cell r="Y592">
            <v>0</v>
          </cell>
        </row>
        <row r="632">
          <cell r="R632">
            <v>2.77</v>
          </cell>
          <cell r="X632">
            <v>2767.38</v>
          </cell>
          <cell r="Y632">
            <v>1862.66</v>
          </cell>
        </row>
        <row r="633">
          <cell r="R633">
            <v>64.680000000000007</v>
          </cell>
          <cell r="X633">
            <v>52813.01</v>
          </cell>
          <cell r="Y633">
            <v>25474.51</v>
          </cell>
        </row>
        <row r="634">
          <cell r="R634">
            <v>0</v>
          </cell>
          <cell r="X634">
            <v>0</v>
          </cell>
          <cell r="Y634">
            <v>0</v>
          </cell>
        </row>
        <row r="635">
          <cell r="R635">
            <v>0</v>
          </cell>
          <cell r="X635">
            <v>0</v>
          </cell>
          <cell r="Y635">
            <v>0</v>
          </cell>
        </row>
        <row r="636">
          <cell r="R636">
            <v>37.630000000000003</v>
          </cell>
          <cell r="X636">
            <v>2025.38</v>
          </cell>
          <cell r="Y636">
            <v>1363.24</v>
          </cell>
        </row>
        <row r="637">
          <cell r="R637">
            <v>878.66</v>
          </cell>
          <cell r="X637">
            <v>38652.61</v>
          </cell>
          <cell r="Y637">
            <v>18644.2</v>
          </cell>
        </row>
        <row r="638">
          <cell r="R638">
            <v>0</v>
          </cell>
          <cell r="X638">
            <v>0</v>
          </cell>
          <cell r="Y638">
            <v>0</v>
          </cell>
        </row>
        <row r="639">
          <cell r="R639">
            <v>0</v>
          </cell>
          <cell r="X639">
            <v>0</v>
          </cell>
          <cell r="Y639">
            <v>0</v>
          </cell>
        </row>
        <row r="640">
          <cell r="R640">
            <v>1.51</v>
          </cell>
          <cell r="X640">
            <v>309.67</v>
          </cell>
          <cell r="Y640">
            <v>208.43</v>
          </cell>
        </row>
        <row r="641">
          <cell r="R641">
            <v>35.26</v>
          </cell>
          <cell r="X641">
            <v>5909.8</v>
          </cell>
          <cell r="Y641">
            <v>2850.61</v>
          </cell>
        </row>
        <row r="642">
          <cell r="R642">
            <v>0</v>
          </cell>
          <cell r="X642">
            <v>0</v>
          </cell>
          <cell r="Y642">
            <v>0</v>
          </cell>
        </row>
        <row r="643">
          <cell r="R643">
            <v>0</v>
          </cell>
          <cell r="X643">
            <v>0</v>
          </cell>
          <cell r="Y643">
            <v>0</v>
          </cell>
        </row>
        <row r="644">
          <cell r="R644">
            <v>2.6</v>
          </cell>
          <cell r="X644">
            <v>1952.01</v>
          </cell>
          <cell r="Y644">
            <v>1313.85</v>
          </cell>
        </row>
        <row r="645">
          <cell r="R645">
            <v>60.71</v>
          </cell>
          <cell r="X645">
            <v>37252.370000000003</v>
          </cell>
          <cell r="Y645">
            <v>17968.79</v>
          </cell>
        </row>
        <row r="646">
          <cell r="R646">
            <v>0</v>
          </cell>
          <cell r="X646">
            <v>0</v>
          </cell>
          <cell r="Y646">
            <v>0</v>
          </cell>
        </row>
        <row r="647">
          <cell r="R647">
            <v>0</v>
          </cell>
          <cell r="X647">
            <v>0</v>
          </cell>
          <cell r="Y647">
            <v>0</v>
          </cell>
        </row>
        <row r="648">
          <cell r="R648">
            <v>4.03</v>
          </cell>
          <cell r="X648">
            <v>217.01</v>
          </cell>
          <cell r="Y648">
            <v>146.06</v>
          </cell>
        </row>
        <row r="649">
          <cell r="R649">
            <v>94.1</v>
          </cell>
          <cell r="X649">
            <v>4141.38</v>
          </cell>
          <cell r="Y649">
            <v>1997.61</v>
          </cell>
        </row>
        <row r="650">
          <cell r="R650">
            <v>0</v>
          </cell>
          <cell r="X650">
            <v>0</v>
          </cell>
          <cell r="Y650">
            <v>0</v>
          </cell>
        </row>
        <row r="651">
          <cell r="R651">
            <v>0</v>
          </cell>
          <cell r="X651">
            <v>0</v>
          </cell>
          <cell r="Y651">
            <v>0</v>
          </cell>
        </row>
        <row r="652">
          <cell r="R652">
            <v>13.62</v>
          </cell>
          <cell r="X652">
            <v>256.56</v>
          </cell>
          <cell r="Y652">
            <v>211.29</v>
          </cell>
        </row>
        <row r="653">
          <cell r="R653">
            <v>318.02999999999997</v>
          </cell>
          <cell r="X653">
            <v>4792.6099999999997</v>
          </cell>
          <cell r="Y653">
            <v>2889.66</v>
          </cell>
        </row>
        <row r="654">
          <cell r="R654">
            <v>0</v>
          </cell>
          <cell r="X654">
            <v>0</v>
          </cell>
          <cell r="Y654">
            <v>0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105.09</v>
          </cell>
          <cell r="X656">
            <v>7932.59</v>
          </cell>
          <cell r="Y656">
            <v>5339.24</v>
          </cell>
        </row>
        <row r="657">
          <cell r="R657">
            <v>2453.85</v>
          </cell>
          <cell r="X657">
            <v>151386.60999999999</v>
          </cell>
          <cell r="Y657">
            <v>73021.77</v>
          </cell>
        </row>
        <row r="658">
          <cell r="R658">
            <v>0</v>
          </cell>
          <cell r="X658">
            <v>0</v>
          </cell>
          <cell r="Y658">
            <v>0</v>
          </cell>
        </row>
        <row r="659">
          <cell r="R659">
            <v>0</v>
          </cell>
          <cell r="X659">
            <v>0</v>
          </cell>
          <cell r="Y659">
            <v>0</v>
          </cell>
        </row>
        <row r="660">
          <cell r="R660">
            <v>0</v>
          </cell>
          <cell r="X660">
            <v>0</v>
          </cell>
          <cell r="Y660">
            <v>0</v>
          </cell>
        </row>
        <row r="661">
          <cell r="R661">
            <v>0</v>
          </cell>
          <cell r="X661">
            <v>0</v>
          </cell>
          <cell r="Y661">
            <v>0</v>
          </cell>
        </row>
        <row r="662">
          <cell r="R662">
            <v>0</v>
          </cell>
          <cell r="X662">
            <v>0</v>
          </cell>
          <cell r="Y662">
            <v>0</v>
          </cell>
        </row>
        <row r="663">
          <cell r="R663">
            <v>0</v>
          </cell>
          <cell r="X663">
            <v>0</v>
          </cell>
          <cell r="Y663">
            <v>0</v>
          </cell>
        </row>
        <row r="703">
          <cell r="R703">
            <v>0.32</v>
          </cell>
          <cell r="X703">
            <v>322.52</v>
          </cell>
          <cell r="Y703">
            <v>217.08</v>
          </cell>
        </row>
        <row r="704">
          <cell r="R704">
            <v>7.47</v>
          </cell>
          <cell r="X704">
            <v>6155.11</v>
          </cell>
          <cell r="Y704">
            <v>2968.93</v>
          </cell>
        </row>
        <row r="705">
          <cell r="R705">
            <v>0</v>
          </cell>
          <cell r="X705">
            <v>0</v>
          </cell>
          <cell r="Y705">
            <v>0</v>
          </cell>
        </row>
        <row r="706">
          <cell r="R706">
            <v>0</v>
          </cell>
          <cell r="X706">
            <v>0</v>
          </cell>
          <cell r="Y706">
            <v>0</v>
          </cell>
        </row>
        <row r="707">
          <cell r="R707">
            <v>2.82</v>
          </cell>
          <cell r="X707">
            <v>151.75</v>
          </cell>
          <cell r="Y707">
            <v>102.14</v>
          </cell>
        </row>
        <row r="708">
          <cell r="R708">
            <v>65.849999999999994</v>
          </cell>
          <cell r="X708">
            <v>2895.95</v>
          </cell>
          <cell r="Y708">
            <v>1396.87</v>
          </cell>
        </row>
        <row r="709">
          <cell r="R709">
            <v>0</v>
          </cell>
          <cell r="X709">
            <v>0</v>
          </cell>
          <cell r="Y709">
            <v>0</v>
          </cell>
        </row>
        <row r="710">
          <cell r="R710">
            <v>0</v>
          </cell>
          <cell r="X710">
            <v>0</v>
          </cell>
          <cell r="Y710">
            <v>0</v>
          </cell>
        </row>
        <row r="715">
          <cell r="R715">
            <v>0.3</v>
          </cell>
          <cell r="X715">
            <v>227.5</v>
          </cell>
          <cell r="Y715">
            <v>153.13</v>
          </cell>
        </row>
        <row r="716">
          <cell r="R716">
            <v>7.01</v>
          </cell>
          <cell r="X716">
            <v>4341.6400000000003</v>
          </cell>
          <cell r="Y716">
            <v>2094.1999999999998</v>
          </cell>
        </row>
        <row r="717">
          <cell r="R717">
            <v>0</v>
          </cell>
          <cell r="X717">
            <v>0</v>
          </cell>
          <cell r="Y717">
            <v>0</v>
          </cell>
        </row>
        <row r="718">
          <cell r="R718">
            <v>0</v>
          </cell>
          <cell r="X718">
            <v>0</v>
          </cell>
          <cell r="Y718">
            <v>0</v>
          </cell>
        </row>
        <row r="719">
          <cell r="R719">
            <v>0.47</v>
          </cell>
          <cell r="X719">
            <v>25.29</v>
          </cell>
          <cell r="Y719">
            <v>17.02</v>
          </cell>
        </row>
        <row r="720">
          <cell r="R720">
            <v>10.97</v>
          </cell>
          <cell r="X720">
            <v>482.69</v>
          </cell>
          <cell r="Y720">
            <v>232.83</v>
          </cell>
        </row>
        <row r="721">
          <cell r="R721">
            <v>0</v>
          </cell>
          <cell r="X721">
            <v>0</v>
          </cell>
          <cell r="Y721">
            <v>0</v>
          </cell>
        </row>
        <row r="722">
          <cell r="R722">
            <v>0</v>
          </cell>
          <cell r="X722">
            <v>0</v>
          </cell>
          <cell r="Y722">
            <v>0</v>
          </cell>
        </row>
        <row r="723">
          <cell r="R723">
            <v>1.59</v>
          </cell>
          <cell r="X723">
            <v>29.9</v>
          </cell>
          <cell r="Y723">
            <v>24.63</v>
          </cell>
        </row>
        <row r="724">
          <cell r="R724">
            <v>37.130000000000003</v>
          </cell>
          <cell r="X724">
            <v>558.59</v>
          </cell>
          <cell r="Y724">
            <v>336.79</v>
          </cell>
        </row>
        <row r="725">
          <cell r="R725">
            <v>0</v>
          </cell>
          <cell r="X725">
            <v>0</v>
          </cell>
          <cell r="Y725">
            <v>0</v>
          </cell>
        </row>
        <row r="726">
          <cell r="R726">
            <v>0</v>
          </cell>
          <cell r="X726">
            <v>0</v>
          </cell>
          <cell r="Y726">
            <v>0</v>
          </cell>
        </row>
        <row r="727">
          <cell r="R727">
            <v>8.33</v>
          </cell>
          <cell r="X727">
            <v>262.39</v>
          </cell>
          <cell r="Y727">
            <v>176.61</v>
          </cell>
        </row>
        <row r="728">
          <cell r="R728">
            <v>194.51</v>
          </cell>
          <cell r="X728">
            <v>5007.53</v>
          </cell>
          <cell r="Y728">
            <v>2415.4</v>
          </cell>
        </row>
        <row r="729">
          <cell r="R729">
            <v>0</v>
          </cell>
          <cell r="X729">
            <v>0</v>
          </cell>
          <cell r="Y729">
            <v>0</v>
          </cell>
        </row>
        <row r="730">
          <cell r="R730">
            <v>0</v>
          </cell>
          <cell r="X730">
            <v>0</v>
          </cell>
          <cell r="Y730">
            <v>0</v>
          </cell>
        </row>
        <row r="778">
          <cell r="R778">
            <v>4.75</v>
          </cell>
          <cell r="X778">
            <v>4744.92</v>
          </cell>
          <cell r="Y778">
            <v>3193.69</v>
          </cell>
        </row>
        <row r="779">
          <cell r="R779">
            <v>110.91</v>
          </cell>
          <cell r="X779">
            <v>90552.63</v>
          </cell>
          <cell r="Y779">
            <v>43678.33</v>
          </cell>
        </row>
        <row r="780">
          <cell r="R780">
            <v>0</v>
          </cell>
          <cell r="X780">
            <v>0</v>
          </cell>
          <cell r="Y780">
            <v>0</v>
          </cell>
        </row>
        <row r="781">
          <cell r="R781">
            <v>0</v>
          </cell>
          <cell r="X781">
            <v>0</v>
          </cell>
          <cell r="Y781">
            <v>0</v>
          </cell>
        </row>
        <row r="782">
          <cell r="R782">
            <v>41.48</v>
          </cell>
          <cell r="X782">
            <v>2232.4499999999998</v>
          </cell>
          <cell r="Y782">
            <v>1502.61</v>
          </cell>
        </row>
        <row r="783">
          <cell r="R783">
            <v>968.56</v>
          </cell>
          <cell r="X783">
            <v>42604.45</v>
          </cell>
          <cell r="Y783">
            <v>20550.38</v>
          </cell>
        </row>
        <row r="784">
          <cell r="R784">
            <v>0</v>
          </cell>
          <cell r="X784">
            <v>0</v>
          </cell>
          <cell r="Y784">
            <v>0</v>
          </cell>
        </row>
        <row r="785">
          <cell r="R785">
            <v>0</v>
          </cell>
          <cell r="X785">
            <v>0</v>
          </cell>
          <cell r="Y785">
            <v>0</v>
          </cell>
        </row>
        <row r="786">
          <cell r="R786">
            <v>2.59</v>
          </cell>
          <cell r="X786">
            <v>530.96</v>
          </cell>
          <cell r="Y786">
            <v>357.38</v>
          </cell>
        </row>
        <row r="787">
          <cell r="R787">
            <v>60.48</v>
          </cell>
          <cell r="X787">
            <v>10132.94</v>
          </cell>
          <cell r="Y787">
            <v>4887.66</v>
          </cell>
        </row>
        <row r="788">
          <cell r="R788">
            <v>0</v>
          </cell>
          <cell r="X788">
            <v>0</v>
          </cell>
          <cell r="Y788">
            <v>0</v>
          </cell>
        </row>
        <row r="789">
          <cell r="R789">
            <v>0</v>
          </cell>
          <cell r="X789">
            <v>0</v>
          </cell>
          <cell r="Y789">
            <v>0</v>
          </cell>
        </row>
        <row r="790">
          <cell r="R790">
            <v>4.46</v>
          </cell>
          <cell r="X790">
            <v>3346.89</v>
          </cell>
          <cell r="Y790">
            <v>2252.71</v>
          </cell>
        </row>
        <row r="791">
          <cell r="R791">
            <v>104.14</v>
          </cell>
          <cell r="X791">
            <v>63872.43</v>
          </cell>
          <cell r="Y791">
            <v>30809.06</v>
          </cell>
        </row>
        <row r="792">
          <cell r="R792">
            <v>0</v>
          </cell>
          <cell r="X792">
            <v>0</v>
          </cell>
          <cell r="Y792">
            <v>0</v>
          </cell>
        </row>
        <row r="793">
          <cell r="R793">
            <v>0</v>
          </cell>
          <cell r="X793">
            <v>0</v>
          </cell>
          <cell r="Y793">
            <v>0</v>
          </cell>
        </row>
        <row r="794">
          <cell r="R794">
            <v>6.91</v>
          </cell>
          <cell r="X794">
            <v>372.07</v>
          </cell>
          <cell r="Y794">
            <v>250.43</v>
          </cell>
        </row>
        <row r="795">
          <cell r="R795">
            <v>161.35</v>
          </cell>
          <cell r="X795">
            <v>7100.65</v>
          </cell>
          <cell r="Y795">
            <v>3425.02</v>
          </cell>
        </row>
        <row r="796">
          <cell r="R796">
            <v>0</v>
          </cell>
          <cell r="X796">
            <v>0</v>
          </cell>
          <cell r="Y796">
            <v>0</v>
          </cell>
        </row>
        <row r="797">
          <cell r="R797">
            <v>0</v>
          </cell>
          <cell r="X797">
            <v>0</v>
          </cell>
          <cell r="Y797">
            <v>0</v>
          </cell>
        </row>
        <row r="798">
          <cell r="R798">
            <v>23.35</v>
          </cell>
          <cell r="X798">
            <v>439.9</v>
          </cell>
          <cell r="Y798">
            <v>362.27</v>
          </cell>
        </row>
        <row r="799">
          <cell r="R799">
            <v>545.22</v>
          </cell>
          <cell r="X799">
            <v>8217.34</v>
          </cell>
          <cell r="Y799">
            <v>4954.58</v>
          </cell>
        </row>
        <row r="800">
          <cell r="R800">
            <v>0</v>
          </cell>
          <cell r="X800">
            <v>0</v>
          </cell>
          <cell r="Y800">
            <v>0</v>
          </cell>
        </row>
        <row r="801">
          <cell r="R801">
            <v>0</v>
          </cell>
          <cell r="X801">
            <v>0</v>
          </cell>
          <cell r="Y801">
            <v>0</v>
          </cell>
        </row>
        <row r="802">
          <cell r="R802">
            <v>178.31</v>
          </cell>
          <cell r="X802">
            <v>8424.32</v>
          </cell>
          <cell r="Y802">
            <v>5670.22</v>
          </cell>
        </row>
        <row r="803">
          <cell r="R803">
            <v>4163.54</v>
          </cell>
          <cell r="X803">
            <v>160770.9</v>
          </cell>
          <cell r="Y803">
            <v>77548.320000000007</v>
          </cell>
        </row>
        <row r="804">
          <cell r="R804">
            <v>0</v>
          </cell>
          <cell r="X804">
            <v>0</v>
          </cell>
          <cell r="Y804">
            <v>0</v>
          </cell>
        </row>
        <row r="805">
          <cell r="R805">
            <v>0</v>
          </cell>
          <cell r="X805">
            <v>0</v>
          </cell>
          <cell r="Y805">
            <v>0</v>
          </cell>
        </row>
        <row r="806">
          <cell r="R806">
            <v>0</v>
          </cell>
          <cell r="X806">
            <v>0</v>
          </cell>
          <cell r="Y806">
            <v>0</v>
          </cell>
        </row>
        <row r="807">
          <cell r="R807">
            <v>0</v>
          </cell>
          <cell r="X807">
            <v>0</v>
          </cell>
          <cell r="Y807">
            <v>0</v>
          </cell>
        </row>
        <row r="859">
          <cell r="R859">
            <v>0.41</v>
          </cell>
          <cell r="X859">
            <v>407.73</v>
          </cell>
          <cell r="Y859">
            <v>274.44</v>
          </cell>
        </row>
        <row r="860">
          <cell r="R860">
            <v>9.57</v>
          </cell>
          <cell r="X860">
            <v>7781.21</v>
          </cell>
          <cell r="Y860">
            <v>3753.29</v>
          </cell>
        </row>
        <row r="861">
          <cell r="R861">
            <v>0</v>
          </cell>
          <cell r="X861">
            <v>0</v>
          </cell>
          <cell r="Y861">
            <v>0</v>
          </cell>
        </row>
        <row r="862">
          <cell r="R862">
            <v>0</v>
          </cell>
          <cell r="X862">
            <v>0</v>
          </cell>
          <cell r="Y862">
            <v>0</v>
          </cell>
        </row>
        <row r="863">
          <cell r="R863">
            <v>3.56</v>
          </cell>
          <cell r="X863">
            <v>191.84</v>
          </cell>
          <cell r="Y863">
            <v>129.12</v>
          </cell>
        </row>
        <row r="864">
          <cell r="R864">
            <v>83.13</v>
          </cell>
          <cell r="X864">
            <v>3661.07</v>
          </cell>
          <cell r="Y864">
            <v>1765.93</v>
          </cell>
        </row>
        <row r="865">
          <cell r="R865">
            <v>0</v>
          </cell>
          <cell r="X865">
            <v>0</v>
          </cell>
          <cell r="Y865">
            <v>0</v>
          </cell>
        </row>
        <row r="866">
          <cell r="R866">
            <v>0</v>
          </cell>
          <cell r="X866">
            <v>0</v>
          </cell>
          <cell r="Y866">
            <v>0</v>
          </cell>
        </row>
        <row r="867">
          <cell r="R867">
            <v>0.22</v>
          </cell>
          <cell r="X867">
            <v>45.62</v>
          </cell>
          <cell r="Y867">
            <v>30.71</v>
          </cell>
        </row>
        <row r="868">
          <cell r="R868">
            <v>5.14</v>
          </cell>
          <cell r="X868">
            <v>870.71</v>
          </cell>
          <cell r="Y868">
            <v>419.99</v>
          </cell>
        </row>
        <row r="869">
          <cell r="R869">
            <v>0</v>
          </cell>
          <cell r="X869">
            <v>0</v>
          </cell>
          <cell r="Y869">
            <v>0</v>
          </cell>
        </row>
        <row r="870">
          <cell r="R870">
            <v>0</v>
          </cell>
          <cell r="X870">
            <v>0</v>
          </cell>
          <cell r="Y870">
            <v>0</v>
          </cell>
        </row>
        <row r="871">
          <cell r="R871">
            <v>0.38</v>
          </cell>
          <cell r="X871">
            <v>287.60000000000002</v>
          </cell>
          <cell r="Y871">
            <v>193.58</v>
          </cell>
        </row>
        <row r="872">
          <cell r="R872">
            <v>8.8699999999999992</v>
          </cell>
          <cell r="X872">
            <v>5488.63</v>
          </cell>
          <cell r="Y872">
            <v>2647.46</v>
          </cell>
        </row>
        <row r="873">
          <cell r="R873">
            <v>0</v>
          </cell>
          <cell r="X873">
            <v>0</v>
          </cell>
          <cell r="Y873">
            <v>0</v>
          </cell>
        </row>
        <row r="874">
          <cell r="R874">
            <v>0</v>
          </cell>
          <cell r="X874">
            <v>0</v>
          </cell>
          <cell r="Y874">
            <v>0</v>
          </cell>
        </row>
        <row r="875">
          <cell r="R875">
            <v>0.59</v>
          </cell>
          <cell r="X875">
            <v>31.97</v>
          </cell>
          <cell r="Y875">
            <v>21.52</v>
          </cell>
        </row>
        <row r="876">
          <cell r="R876">
            <v>13.78</v>
          </cell>
          <cell r="X876">
            <v>610.11</v>
          </cell>
          <cell r="Y876">
            <v>294.29000000000002</v>
          </cell>
        </row>
        <row r="877">
          <cell r="R877">
            <v>0</v>
          </cell>
          <cell r="X877">
            <v>0</v>
          </cell>
          <cell r="Y877">
            <v>0</v>
          </cell>
        </row>
        <row r="878">
          <cell r="R878">
            <v>0</v>
          </cell>
          <cell r="X878">
            <v>0</v>
          </cell>
          <cell r="Y878">
            <v>0</v>
          </cell>
        </row>
        <row r="879">
          <cell r="R879">
            <v>2.0099999999999998</v>
          </cell>
          <cell r="X879">
            <v>37.799999999999997</v>
          </cell>
          <cell r="Y879">
            <v>31.13</v>
          </cell>
        </row>
        <row r="880">
          <cell r="R880">
            <v>46.93</v>
          </cell>
          <cell r="X880">
            <v>706.09</v>
          </cell>
          <cell r="Y880">
            <v>425.73</v>
          </cell>
        </row>
        <row r="881">
          <cell r="R881">
            <v>0</v>
          </cell>
          <cell r="X881">
            <v>0</v>
          </cell>
          <cell r="Y881">
            <v>0</v>
          </cell>
        </row>
        <row r="882">
          <cell r="R882">
            <v>0</v>
          </cell>
          <cell r="X882">
            <v>0</v>
          </cell>
          <cell r="Y882">
            <v>0</v>
          </cell>
        </row>
        <row r="883">
          <cell r="R883">
            <v>15.32</v>
          </cell>
          <cell r="X883">
            <v>723.9</v>
          </cell>
          <cell r="Y883">
            <v>487.24</v>
          </cell>
        </row>
        <row r="884">
          <cell r="R884">
            <v>357.72</v>
          </cell>
          <cell r="X884">
            <v>13815.05</v>
          </cell>
          <cell r="Y884">
            <v>6663.73</v>
          </cell>
        </row>
        <row r="885">
          <cell r="R885">
            <v>0</v>
          </cell>
          <cell r="X885">
            <v>0</v>
          </cell>
          <cell r="Y885">
            <v>0</v>
          </cell>
        </row>
        <row r="886">
          <cell r="R886">
            <v>0</v>
          </cell>
          <cell r="X886">
            <v>0</v>
          </cell>
          <cell r="Y886">
            <v>0</v>
          </cell>
        </row>
        <row r="887">
          <cell r="R887">
            <v>0</v>
          </cell>
          <cell r="X887">
            <v>0</v>
          </cell>
          <cell r="Y887">
            <v>0</v>
          </cell>
        </row>
        <row r="888">
          <cell r="R888">
            <v>0</v>
          </cell>
          <cell r="X888">
            <v>0</v>
          </cell>
          <cell r="Y888">
            <v>0</v>
          </cell>
        </row>
        <row r="936">
          <cell r="R936">
            <v>23.17</v>
          </cell>
          <cell r="X936">
            <v>520.70000000000005</v>
          </cell>
          <cell r="Y936">
            <v>350.47</v>
          </cell>
        </row>
        <row r="937">
          <cell r="R937">
            <v>541.02</v>
          </cell>
          <cell r="X937">
            <v>9937.0400000000009</v>
          </cell>
          <cell r="Y937">
            <v>4793.16</v>
          </cell>
        </row>
        <row r="938">
          <cell r="R938">
            <v>0</v>
          </cell>
          <cell r="X938">
            <v>0</v>
          </cell>
          <cell r="Y938">
            <v>0</v>
          </cell>
        </row>
        <row r="939">
          <cell r="R939">
            <v>0</v>
          </cell>
          <cell r="X939">
            <v>0</v>
          </cell>
          <cell r="Y939">
            <v>0</v>
          </cell>
        </row>
        <row r="952">
          <cell r="R952">
            <v>0.32</v>
          </cell>
          <cell r="X952">
            <v>66.12</v>
          </cell>
          <cell r="Y952">
            <v>44.51</v>
          </cell>
        </row>
        <row r="953">
          <cell r="R953">
            <v>7.47</v>
          </cell>
          <cell r="X953">
            <v>1261.9000000000001</v>
          </cell>
          <cell r="Y953">
            <v>608.67999999999995</v>
          </cell>
        </row>
        <row r="954">
          <cell r="R954">
            <v>0</v>
          </cell>
          <cell r="X954">
            <v>0</v>
          </cell>
          <cell r="Y954">
            <v>0</v>
          </cell>
        </row>
        <row r="955">
          <cell r="R955">
            <v>0</v>
          </cell>
          <cell r="X955">
            <v>0</v>
          </cell>
          <cell r="Y955">
            <v>0</v>
          </cell>
        </row>
        <row r="956">
          <cell r="R956">
            <v>0.56000000000000005</v>
          </cell>
          <cell r="X956">
            <v>416.8</v>
          </cell>
          <cell r="Y956">
            <v>280.54000000000002</v>
          </cell>
        </row>
        <row r="957">
          <cell r="R957">
            <v>13.08</v>
          </cell>
          <cell r="X957">
            <v>7954.28</v>
          </cell>
          <cell r="Y957">
            <v>3836.77</v>
          </cell>
        </row>
        <row r="958">
          <cell r="R958">
            <v>0</v>
          </cell>
          <cell r="X958">
            <v>0</v>
          </cell>
          <cell r="Y958">
            <v>0</v>
          </cell>
        </row>
        <row r="959">
          <cell r="R959">
            <v>0</v>
          </cell>
          <cell r="X959">
            <v>0</v>
          </cell>
          <cell r="Y959">
            <v>0</v>
          </cell>
        </row>
        <row r="960">
          <cell r="R960">
            <v>0.56999999999999995</v>
          </cell>
          <cell r="X960">
            <v>30.89</v>
          </cell>
          <cell r="Y960">
            <v>20.79</v>
          </cell>
        </row>
        <row r="961">
          <cell r="R961">
            <v>13.31</v>
          </cell>
          <cell r="X961">
            <v>589.48</v>
          </cell>
          <cell r="Y961">
            <v>284.33999999999997</v>
          </cell>
        </row>
        <row r="962">
          <cell r="R962">
            <v>0</v>
          </cell>
          <cell r="X962">
            <v>0</v>
          </cell>
          <cell r="Y962">
            <v>0</v>
          </cell>
        </row>
        <row r="963">
          <cell r="R963">
            <v>0</v>
          </cell>
          <cell r="X963">
            <v>0</v>
          </cell>
          <cell r="Y963">
            <v>0</v>
          </cell>
        </row>
        <row r="964">
          <cell r="R964">
            <v>2.91</v>
          </cell>
          <cell r="X964">
            <v>54.78</v>
          </cell>
          <cell r="Y964">
            <v>45.12</v>
          </cell>
        </row>
        <row r="965">
          <cell r="R965">
            <v>67.95</v>
          </cell>
          <cell r="X965">
            <v>1023.34</v>
          </cell>
          <cell r="Y965">
            <v>617.01</v>
          </cell>
        </row>
        <row r="966">
          <cell r="R966">
            <v>0</v>
          </cell>
          <cell r="X966">
            <v>0</v>
          </cell>
          <cell r="Y966">
            <v>0</v>
          </cell>
        </row>
        <row r="967">
          <cell r="R967">
            <v>0</v>
          </cell>
          <cell r="X967">
            <v>0</v>
          </cell>
          <cell r="Y967">
            <v>0</v>
          </cell>
        </row>
        <row r="978">
          <cell r="R978">
            <v>22.44</v>
          </cell>
          <cell r="X978">
            <v>1693.8</v>
          </cell>
          <cell r="Y978">
            <v>1140.06</v>
          </cell>
        </row>
        <row r="979">
          <cell r="R979">
            <v>523.97</v>
          </cell>
          <cell r="X979">
            <v>32324.63</v>
          </cell>
          <cell r="Y979">
            <v>15591.88</v>
          </cell>
        </row>
        <row r="980">
          <cell r="R980">
            <v>0</v>
          </cell>
          <cell r="X980">
            <v>0</v>
          </cell>
          <cell r="Y980">
            <v>0</v>
          </cell>
        </row>
        <row r="981">
          <cell r="R981">
            <v>0</v>
          </cell>
          <cell r="X981">
            <v>0</v>
          </cell>
          <cell r="Y981">
            <v>0</v>
          </cell>
        </row>
        <row r="982">
          <cell r="R982">
            <v>0</v>
          </cell>
          <cell r="X982">
            <v>0</v>
          </cell>
          <cell r="Y982">
            <v>0</v>
          </cell>
        </row>
        <row r="983">
          <cell r="R983">
            <v>0</v>
          </cell>
          <cell r="X983">
            <v>0</v>
          </cell>
          <cell r="Y983">
            <v>0</v>
          </cell>
        </row>
        <row r="984">
          <cell r="R984">
            <v>0</v>
          </cell>
          <cell r="X984">
            <v>0</v>
          </cell>
          <cell r="Y984">
            <v>0</v>
          </cell>
        </row>
        <row r="985">
          <cell r="R985">
            <v>0</v>
          </cell>
          <cell r="X985">
            <v>0</v>
          </cell>
          <cell r="Y985">
            <v>0</v>
          </cell>
        </row>
        <row r="1051">
          <cell r="R1051">
            <v>196.97</v>
          </cell>
          <cell r="X1051">
            <v>2586.1</v>
          </cell>
          <cell r="Y1051">
            <v>1724.07</v>
          </cell>
        </row>
        <row r="1052">
          <cell r="R1052">
            <v>4599.25</v>
          </cell>
          <cell r="X1052">
            <v>48883.4</v>
          </cell>
          <cell r="Y1052">
            <v>23579.05</v>
          </cell>
        </row>
        <row r="1055">
          <cell r="R1055">
            <v>0</v>
          </cell>
          <cell r="X1055">
            <v>0</v>
          </cell>
          <cell r="Y1055">
            <v>0</v>
          </cell>
        </row>
        <row r="1056">
          <cell r="R1056">
            <v>0</v>
          </cell>
          <cell r="X1056">
            <v>0</v>
          </cell>
          <cell r="Y1056">
            <v>0</v>
          </cell>
        </row>
        <row r="1057">
          <cell r="R1057">
            <v>0</v>
          </cell>
          <cell r="X1057">
            <v>0</v>
          </cell>
          <cell r="Y1057">
            <v>0</v>
          </cell>
        </row>
        <row r="1058">
          <cell r="R1058">
            <v>0</v>
          </cell>
          <cell r="X1058">
            <v>0</v>
          </cell>
          <cell r="Y1058">
            <v>0</v>
          </cell>
        </row>
        <row r="1059">
          <cell r="R1059">
            <v>0</v>
          </cell>
          <cell r="X1059">
            <v>0</v>
          </cell>
          <cell r="Y1059">
            <v>0</v>
          </cell>
        </row>
        <row r="1060">
          <cell r="R1060">
            <v>0</v>
          </cell>
          <cell r="X1060">
            <v>0</v>
          </cell>
          <cell r="Y1060">
            <v>0</v>
          </cell>
        </row>
        <row r="1067">
          <cell r="R1067">
            <v>0</v>
          </cell>
          <cell r="X1067">
            <v>0</v>
          </cell>
          <cell r="Y1067">
            <v>0</v>
          </cell>
        </row>
        <row r="1068">
          <cell r="R1068">
            <v>0</v>
          </cell>
          <cell r="X1068">
            <v>0</v>
          </cell>
          <cell r="Y1068">
            <v>0</v>
          </cell>
        </row>
        <row r="1069">
          <cell r="R1069">
            <v>0</v>
          </cell>
          <cell r="X1069">
            <v>0</v>
          </cell>
          <cell r="Y1069">
            <v>0</v>
          </cell>
        </row>
        <row r="1070">
          <cell r="R1070">
            <v>0</v>
          </cell>
          <cell r="X1070">
            <v>0</v>
          </cell>
          <cell r="Y1070">
            <v>0</v>
          </cell>
        </row>
        <row r="1075">
          <cell r="R1075">
            <v>0.44</v>
          </cell>
          <cell r="X1075">
            <v>64.56</v>
          </cell>
          <cell r="Y1075">
            <v>53.17</v>
          </cell>
        </row>
        <row r="1076">
          <cell r="R1076">
            <v>10.27</v>
          </cell>
          <cell r="X1076">
            <v>1205.93</v>
          </cell>
          <cell r="Y1076">
            <v>727.11</v>
          </cell>
        </row>
        <row r="1077">
          <cell r="R1077">
            <v>0</v>
          </cell>
          <cell r="X1077">
            <v>0</v>
          </cell>
          <cell r="Y1077">
            <v>0</v>
          </cell>
        </row>
        <row r="1078">
          <cell r="R1078">
            <v>0</v>
          </cell>
          <cell r="X1078">
            <v>0</v>
          </cell>
          <cell r="Y1078">
            <v>0</v>
          </cell>
        </row>
        <row r="1081">
          <cell r="R1081">
            <v>3.21</v>
          </cell>
          <cell r="X1081">
            <v>537.49</v>
          </cell>
          <cell r="Y1081">
            <v>442.64</v>
          </cell>
        </row>
        <row r="1082">
          <cell r="R1082">
            <v>74.95</v>
          </cell>
          <cell r="X1082">
            <v>10040.299999999999</v>
          </cell>
          <cell r="Y1082">
            <v>6053.71</v>
          </cell>
        </row>
        <row r="1083">
          <cell r="R1083">
            <v>0</v>
          </cell>
          <cell r="X1083">
            <v>0</v>
          </cell>
          <cell r="Y1083">
            <v>0</v>
          </cell>
        </row>
        <row r="1084">
          <cell r="R1084">
            <v>0</v>
          </cell>
          <cell r="X1084">
            <v>0</v>
          </cell>
          <cell r="Y1084">
            <v>0</v>
          </cell>
        </row>
        <row r="1085">
          <cell r="R1085">
            <v>0</v>
          </cell>
          <cell r="X1085">
            <v>0</v>
          </cell>
          <cell r="Y1085">
            <v>0</v>
          </cell>
        </row>
        <row r="1086">
          <cell r="R1086">
            <v>0</v>
          </cell>
          <cell r="X1086">
            <v>0</v>
          </cell>
          <cell r="Y1086">
            <v>0</v>
          </cell>
        </row>
        <row r="1087">
          <cell r="R1087">
            <v>0</v>
          </cell>
          <cell r="X1087">
            <v>0</v>
          </cell>
          <cell r="Y1087">
            <v>0</v>
          </cell>
        </row>
        <row r="1088">
          <cell r="R1088">
            <v>0</v>
          </cell>
          <cell r="X1088">
            <v>0</v>
          </cell>
          <cell r="Y1088">
            <v>0</v>
          </cell>
        </row>
        <row r="1089">
          <cell r="R1089">
            <v>0.9</v>
          </cell>
          <cell r="X1089">
            <v>124.58</v>
          </cell>
          <cell r="Y1089">
            <v>95.83</v>
          </cell>
        </row>
        <row r="1090">
          <cell r="R1090">
            <v>21.02</v>
          </cell>
          <cell r="X1090">
            <v>2333.5300000000002</v>
          </cell>
          <cell r="Y1090">
            <v>1310.6099999999999</v>
          </cell>
        </row>
        <row r="1091">
          <cell r="R1091">
            <v>0</v>
          </cell>
          <cell r="X1091">
            <v>0</v>
          </cell>
          <cell r="Y1091">
            <v>0</v>
          </cell>
        </row>
        <row r="1092">
          <cell r="R1092">
            <v>0</v>
          </cell>
          <cell r="X1092">
            <v>0</v>
          </cell>
          <cell r="Y1092">
            <v>0</v>
          </cell>
        </row>
        <row r="1093">
          <cell r="R1093">
            <v>2.5499999999999998</v>
          </cell>
          <cell r="X1093">
            <v>477.88</v>
          </cell>
          <cell r="Y1093">
            <v>318.58</v>
          </cell>
        </row>
        <row r="1094">
          <cell r="R1094">
            <v>59.54</v>
          </cell>
          <cell r="X1094">
            <v>9032.99</v>
          </cell>
          <cell r="Y1094">
            <v>4357.09</v>
          </cell>
        </row>
        <row r="1095">
          <cell r="R1095">
            <v>0</v>
          </cell>
          <cell r="X1095">
            <v>0</v>
          </cell>
          <cell r="Y1095">
            <v>0</v>
          </cell>
        </row>
        <row r="1096">
          <cell r="R1096">
            <v>0</v>
          </cell>
          <cell r="X1096">
            <v>0</v>
          </cell>
          <cell r="Y1096">
            <v>0</v>
          </cell>
        </row>
        <row r="1097">
          <cell r="R1097">
            <v>0</v>
          </cell>
          <cell r="X1097">
            <v>0</v>
          </cell>
          <cell r="Y1097">
            <v>0</v>
          </cell>
        </row>
        <row r="1098">
          <cell r="R1098">
            <v>0</v>
          </cell>
          <cell r="X1098">
            <v>0</v>
          </cell>
          <cell r="Y1098">
            <v>0</v>
          </cell>
        </row>
        <row r="1103">
          <cell r="R1103">
            <v>0.53</v>
          </cell>
          <cell r="X1103">
            <v>162.76</v>
          </cell>
          <cell r="Y1103">
            <v>134.04</v>
          </cell>
        </row>
        <row r="1104">
          <cell r="R1104">
            <v>12.38</v>
          </cell>
          <cell r="X1104">
            <v>3040.32</v>
          </cell>
          <cell r="Y1104">
            <v>1833.13</v>
          </cell>
        </row>
        <row r="1105">
          <cell r="R1105">
            <v>0</v>
          </cell>
          <cell r="X1105">
            <v>0</v>
          </cell>
          <cell r="Y1105">
            <v>0</v>
          </cell>
        </row>
        <row r="1106">
          <cell r="R1106">
            <v>0</v>
          </cell>
          <cell r="X1106">
            <v>0</v>
          </cell>
          <cell r="Y1106">
            <v>0</v>
          </cell>
        </row>
        <row r="1142">
          <cell r="R1142">
            <v>1889.99</v>
          </cell>
          <cell r="X1142">
            <v>0</v>
          </cell>
          <cell r="Y1142">
            <v>0</v>
          </cell>
        </row>
        <row r="1143">
          <cell r="R1143">
            <v>44131.27</v>
          </cell>
          <cell r="X1143">
            <v>0</v>
          </cell>
          <cell r="Y1143">
            <v>0</v>
          </cell>
        </row>
        <row r="1179">
          <cell r="R1179">
            <v>0</v>
          </cell>
          <cell r="X1179">
            <v>0</v>
          </cell>
          <cell r="Y1179">
            <v>0</v>
          </cell>
        </row>
        <row r="1180">
          <cell r="R1180">
            <v>0</v>
          </cell>
          <cell r="X1180">
            <v>0</v>
          </cell>
          <cell r="Y1180">
            <v>0</v>
          </cell>
        </row>
        <row r="1181">
          <cell r="R1181">
            <v>0</v>
          </cell>
          <cell r="X1181">
            <v>0</v>
          </cell>
          <cell r="Y1181">
            <v>0</v>
          </cell>
        </row>
        <row r="1182">
          <cell r="R1182">
            <v>0</v>
          </cell>
          <cell r="X1182">
            <v>0</v>
          </cell>
          <cell r="Y1182">
            <v>0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</v>
          </cell>
          <cell r="X28">
            <v>251.23</v>
          </cell>
          <cell r="Y28">
            <v>193.26</v>
          </cell>
        </row>
        <row r="29">
          <cell r="R29">
            <v>0</v>
          </cell>
          <cell r="X29">
            <v>4705.92</v>
          </cell>
          <cell r="Y29">
            <v>2643.05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25429.38</v>
          </cell>
          <cell r="Y32">
            <v>17482.7</v>
          </cell>
        </row>
        <row r="33">
          <cell r="R33">
            <v>0</v>
          </cell>
          <cell r="X33">
            <v>504709.7</v>
          </cell>
          <cell r="Y33">
            <v>304310.26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383.81</v>
          </cell>
          <cell r="X36">
            <v>12459.66</v>
          </cell>
          <cell r="Y36">
            <v>8566.01</v>
          </cell>
        </row>
        <row r="37">
          <cell r="R37">
            <v>8961.9599999999991</v>
          </cell>
          <cell r="X37">
            <v>247293.02</v>
          </cell>
          <cell r="Y37">
            <v>149103.15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0</v>
          </cell>
          <cell r="X40">
            <v>673.87</v>
          </cell>
          <cell r="Y40">
            <v>463.29</v>
          </cell>
        </row>
        <row r="41">
          <cell r="R41">
            <v>0</v>
          </cell>
          <cell r="X41">
            <v>13374.68</v>
          </cell>
          <cell r="Y41">
            <v>8064.14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4">
          <cell r="R44">
            <v>0</v>
          </cell>
          <cell r="X44">
            <v>814.44</v>
          </cell>
          <cell r="Y44">
            <v>559.92999999999995</v>
          </cell>
        </row>
        <row r="45">
          <cell r="R45">
            <v>0</v>
          </cell>
          <cell r="X45">
            <v>16164.6</v>
          </cell>
          <cell r="Y45">
            <v>9746.2999999999993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0</v>
          </cell>
          <cell r="X48">
            <v>129880.93</v>
          </cell>
          <cell r="Y48">
            <v>100362.53</v>
          </cell>
        </row>
        <row r="49">
          <cell r="R49">
            <v>0</v>
          </cell>
          <cell r="X49">
            <v>2426175.7200000002</v>
          </cell>
          <cell r="Y49">
            <v>1130377.32</v>
          </cell>
        </row>
        <row r="50">
          <cell r="R50">
            <v>0</v>
          </cell>
          <cell r="X50">
            <v>65927.899999999994</v>
          </cell>
          <cell r="Y50">
            <v>50944.28</v>
          </cell>
        </row>
        <row r="51">
          <cell r="R51">
            <v>0</v>
          </cell>
          <cell r="X51">
            <v>1231533.08</v>
          </cell>
          <cell r="Y51">
            <v>573782.46</v>
          </cell>
        </row>
        <row r="52">
          <cell r="R52">
            <v>0</v>
          </cell>
          <cell r="X52">
            <v>15984.54</v>
          </cell>
          <cell r="Y52">
            <v>12351.69</v>
          </cell>
        </row>
        <row r="53">
          <cell r="R53">
            <v>0</v>
          </cell>
          <cell r="X53">
            <v>298591.21000000002</v>
          </cell>
          <cell r="Y53">
            <v>139116.35999999999</v>
          </cell>
        </row>
        <row r="54">
          <cell r="R54">
            <v>0</v>
          </cell>
          <cell r="X54">
            <v>6292.53</v>
          </cell>
          <cell r="Y54">
            <v>4027.22</v>
          </cell>
        </row>
        <row r="55">
          <cell r="R55">
            <v>0</v>
          </cell>
          <cell r="X55">
            <v>119013.77</v>
          </cell>
          <cell r="Y55">
            <v>60241.54</v>
          </cell>
        </row>
        <row r="60">
          <cell r="R60">
            <v>0</v>
          </cell>
          <cell r="X60">
            <v>27266.12</v>
          </cell>
          <cell r="Y60">
            <v>20973.94</v>
          </cell>
        </row>
        <row r="61">
          <cell r="R61">
            <v>0</v>
          </cell>
          <cell r="X61">
            <v>510730.4</v>
          </cell>
          <cell r="Y61">
            <v>286848.58</v>
          </cell>
        </row>
        <row r="62">
          <cell r="R62">
            <v>0</v>
          </cell>
          <cell r="X62">
            <v>0</v>
          </cell>
          <cell r="Y62">
            <v>0</v>
          </cell>
        </row>
        <row r="63">
          <cell r="R63">
            <v>0</v>
          </cell>
          <cell r="X63">
            <v>0</v>
          </cell>
          <cell r="Y63">
            <v>0</v>
          </cell>
        </row>
        <row r="64">
          <cell r="R64">
            <v>0</v>
          </cell>
          <cell r="X64">
            <v>0</v>
          </cell>
          <cell r="Y64">
            <v>0</v>
          </cell>
        </row>
        <row r="65">
          <cell r="R65">
            <v>0</v>
          </cell>
          <cell r="X65">
            <v>0</v>
          </cell>
          <cell r="Y65">
            <v>0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1633.66</v>
          </cell>
          <cell r="Y68">
            <v>1256.6600000000001</v>
          </cell>
        </row>
        <row r="69">
          <cell r="R69">
            <v>0</v>
          </cell>
          <cell r="X69">
            <v>30600.59</v>
          </cell>
          <cell r="Y69">
            <v>17186.63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0</v>
          </cell>
          <cell r="Y72">
            <v>0</v>
          </cell>
        </row>
        <row r="73">
          <cell r="R73">
            <v>0</v>
          </cell>
          <cell r="X73">
            <v>0</v>
          </cell>
          <cell r="Y73">
            <v>0</v>
          </cell>
        </row>
        <row r="74">
          <cell r="R74">
            <v>0</v>
          </cell>
          <cell r="X74">
            <v>867.54</v>
          </cell>
          <cell r="Y74">
            <v>670.37</v>
          </cell>
        </row>
        <row r="75">
          <cell r="R75">
            <v>0</v>
          </cell>
          <cell r="X75">
            <v>16205.59</v>
          </cell>
          <cell r="Y75">
            <v>7550.33</v>
          </cell>
        </row>
        <row r="78">
          <cell r="R78">
            <v>0</v>
          </cell>
          <cell r="X78">
            <v>1735.13</v>
          </cell>
          <cell r="Y78">
            <v>1334.72</v>
          </cell>
        </row>
        <row r="79">
          <cell r="R79">
            <v>0</v>
          </cell>
          <cell r="X79">
            <v>32501.34</v>
          </cell>
          <cell r="Y79">
            <v>18254.18</v>
          </cell>
        </row>
        <row r="86">
          <cell r="R86">
            <v>0</v>
          </cell>
          <cell r="X86">
            <v>348.72</v>
          </cell>
          <cell r="Y86">
            <v>268.25</v>
          </cell>
        </row>
        <row r="87">
          <cell r="R87">
            <v>0</v>
          </cell>
          <cell r="X87">
            <v>6532</v>
          </cell>
          <cell r="Y87">
            <v>3668.66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8477.7000000000007</v>
          </cell>
          <cell r="Y90">
            <v>6550.95</v>
          </cell>
        </row>
        <row r="91">
          <cell r="R91">
            <v>0</v>
          </cell>
          <cell r="X91">
            <v>158363.44</v>
          </cell>
          <cell r="Y91">
            <v>73782.960000000006</v>
          </cell>
        </row>
        <row r="92">
          <cell r="R92">
            <v>0</v>
          </cell>
          <cell r="X92">
            <v>0</v>
          </cell>
          <cell r="Y92">
            <v>0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6">
          <cell r="R96">
            <v>0</v>
          </cell>
          <cell r="X96">
            <v>440.46</v>
          </cell>
          <cell r="Y96">
            <v>340.36</v>
          </cell>
        </row>
        <row r="97">
          <cell r="R97">
            <v>0</v>
          </cell>
          <cell r="X97">
            <v>8227.83</v>
          </cell>
          <cell r="Y97">
            <v>3833.42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4303.3</v>
          </cell>
          <cell r="Y100">
            <v>3325.28</v>
          </cell>
        </row>
        <row r="101">
          <cell r="R101">
            <v>0</v>
          </cell>
          <cell r="X101">
            <v>80385.62</v>
          </cell>
          <cell r="Y101">
            <v>37452.39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06">
          <cell r="R106">
            <v>1.0900000000000001</v>
          </cell>
          <cell r="X106">
            <v>456.7</v>
          </cell>
          <cell r="Y106">
            <v>292.29000000000002</v>
          </cell>
        </row>
        <row r="107">
          <cell r="R107">
            <v>25.45</v>
          </cell>
          <cell r="X107">
            <v>8637.7999999999993</v>
          </cell>
          <cell r="Y107">
            <v>4372.22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09">
          <cell r="R109">
            <v>0</v>
          </cell>
          <cell r="X109">
            <v>0</v>
          </cell>
          <cell r="Y109">
            <v>0</v>
          </cell>
        </row>
        <row r="149">
          <cell r="R149">
            <v>0</v>
          </cell>
          <cell r="X149">
            <v>4695.7700000000004</v>
          </cell>
          <cell r="Y149">
            <v>3130.51</v>
          </cell>
        </row>
        <row r="150">
          <cell r="R150">
            <v>0</v>
          </cell>
          <cell r="X150">
            <v>88761.2</v>
          </cell>
          <cell r="Y150">
            <v>42814.23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3111.57</v>
          </cell>
          <cell r="Y153">
            <v>2074.38</v>
          </cell>
        </row>
        <row r="154">
          <cell r="R154">
            <v>0</v>
          </cell>
          <cell r="X154">
            <v>58816.08</v>
          </cell>
          <cell r="Y154">
            <v>28370.11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1567.91</v>
          </cell>
          <cell r="Y157">
            <v>1045.28</v>
          </cell>
        </row>
        <row r="158">
          <cell r="R158">
            <v>0</v>
          </cell>
          <cell r="X158">
            <v>29637.279999999999</v>
          </cell>
          <cell r="Y158">
            <v>14295.63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62.9</v>
          </cell>
          <cell r="X161">
            <v>70296.06</v>
          </cell>
          <cell r="Y161">
            <v>46864.04</v>
          </cell>
        </row>
        <row r="162">
          <cell r="R162">
            <v>1468.72</v>
          </cell>
          <cell r="X162">
            <v>1328762.93</v>
          </cell>
          <cell r="Y162">
            <v>640932.71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0</v>
          </cell>
          <cell r="X164">
            <v>0</v>
          </cell>
          <cell r="Y164">
            <v>0</v>
          </cell>
        </row>
        <row r="165">
          <cell r="R165">
            <v>13.66</v>
          </cell>
          <cell r="X165">
            <v>31409.61</v>
          </cell>
          <cell r="Y165">
            <v>20939.740000000002</v>
          </cell>
        </row>
        <row r="166">
          <cell r="R166">
            <v>318.95999999999998</v>
          </cell>
          <cell r="X166">
            <v>593716.32999999996</v>
          </cell>
          <cell r="Y166">
            <v>286380.82</v>
          </cell>
        </row>
        <row r="167">
          <cell r="R167">
            <v>0</v>
          </cell>
          <cell r="X167">
            <v>0</v>
          </cell>
          <cell r="Y167">
            <v>0</v>
          </cell>
        </row>
        <row r="168">
          <cell r="R168">
            <v>0</v>
          </cell>
          <cell r="X168">
            <v>0</v>
          </cell>
          <cell r="Y168">
            <v>0</v>
          </cell>
        </row>
        <row r="169">
          <cell r="R169">
            <v>3.9</v>
          </cell>
          <cell r="X169">
            <v>13199</v>
          </cell>
          <cell r="Y169">
            <v>8799.34</v>
          </cell>
        </row>
        <row r="170">
          <cell r="R170">
            <v>91.07</v>
          </cell>
          <cell r="X170">
            <v>249492.6</v>
          </cell>
          <cell r="Y170">
            <v>120343.49</v>
          </cell>
        </row>
        <row r="171">
          <cell r="R171">
            <v>48.02</v>
          </cell>
          <cell r="X171">
            <v>305273.89</v>
          </cell>
          <cell r="Y171">
            <v>203515.93</v>
          </cell>
        </row>
        <row r="172">
          <cell r="R172">
            <v>1121.27</v>
          </cell>
          <cell r="X172">
            <v>5770403.4000000004</v>
          </cell>
          <cell r="Y172">
            <v>2783371.05</v>
          </cell>
        </row>
        <row r="173">
          <cell r="R173">
            <v>0</v>
          </cell>
          <cell r="X173">
            <v>0</v>
          </cell>
          <cell r="Y173">
            <v>0</v>
          </cell>
        </row>
        <row r="174">
          <cell r="R174">
            <v>0</v>
          </cell>
          <cell r="X174">
            <v>0</v>
          </cell>
          <cell r="Y174">
            <v>0</v>
          </cell>
        </row>
        <row r="175">
          <cell r="R175">
            <v>0.4</v>
          </cell>
          <cell r="X175">
            <v>1980.36</v>
          </cell>
          <cell r="Y175">
            <v>1320.24</v>
          </cell>
        </row>
        <row r="176">
          <cell r="R176">
            <v>9.34</v>
          </cell>
          <cell r="X176">
            <v>37433.58</v>
          </cell>
          <cell r="Y176">
            <v>18056.2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</v>
          </cell>
          <cell r="X178">
            <v>0</v>
          </cell>
          <cell r="Y178">
            <v>0</v>
          </cell>
        </row>
        <row r="179">
          <cell r="R179">
            <v>16.47</v>
          </cell>
          <cell r="X179">
            <v>116704.57</v>
          </cell>
          <cell r="Y179">
            <v>77803.05</v>
          </cell>
        </row>
        <row r="180">
          <cell r="R180">
            <v>384.57</v>
          </cell>
          <cell r="X180">
            <v>2205994.25</v>
          </cell>
          <cell r="Y180">
            <v>1064067.81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4.96</v>
          </cell>
          <cell r="X183">
            <v>10723.11</v>
          </cell>
          <cell r="Y183">
            <v>7148.74</v>
          </cell>
        </row>
        <row r="184">
          <cell r="R184">
            <v>115.82</v>
          </cell>
          <cell r="X184">
            <v>202692.39</v>
          </cell>
          <cell r="Y184">
            <v>97769.27</v>
          </cell>
        </row>
        <row r="185">
          <cell r="R185">
            <v>0</v>
          </cell>
          <cell r="X185">
            <v>0</v>
          </cell>
          <cell r="Y185">
            <v>0</v>
          </cell>
        </row>
        <row r="186">
          <cell r="R186">
            <v>0</v>
          </cell>
          <cell r="X186">
            <v>0</v>
          </cell>
          <cell r="Y186">
            <v>0</v>
          </cell>
        </row>
        <row r="187">
          <cell r="R187">
            <v>0</v>
          </cell>
          <cell r="X187">
            <v>0</v>
          </cell>
          <cell r="Y187">
            <v>0</v>
          </cell>
        </row>
        <row r="188">
          <cell r="R188">
            <v>0</v>
          </cell>
          <cell r="X188">
            <v>0</v>
          </cell>
          <cell r="Y188">
            <v>0</v>
          </cell>
        </row>
        <row r="189">
          <cell r="R189">
            <v>17.510000000000002</v>
          </cell>
          <cell r="X189">
            <v>42180.79</v>
          </cell>
          <cell r="Y189">
            <v>28120.53</v>
          </cell>
        </row>
        <row r="190">
          <cell r="R190">
            <v>408.86</v>
          </cell>
          <cell r="X190">
            <v>797317.34</v>
          </cell>
          <cell r="Y190">
            <v>384588.36</v>
          </cell>
        </row>
        <row r="191">
          <cell r="R191">
            <v>0</v>
          </cell>
          <cell r="X191">
            <v>0</v>
          </cell>
          <cell r="Y191">
            <v>0</v>
          </cell>
        </row>
        <row r="192">
          <cell r="R192">
            <v>0</v>
          </cell>
          <cell r="X192">
            <v>0</v>
          </cell>
          <cell r="Y192">
            <v>0</v>
          </cell>
        </row>
        <row r="193">
          <cell r="R193">
            <v>0</v>
          </cell>
          <cell r="X193">
            <v>2258.7199999999998</v>
          </cell>
          <cell r="Y193">
            <v>1581.11</v>
          </cell>
        </row>
        <row r="194">
          <cell r="R194">
            <v>0</v>
          </cell>
          <cell r="X194">
            <v>35600.31</v>
          </cell>
          <cell r="Y194">
            <v>18019.91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2258.7199999999998</v>
          </cell>
          <cell r="Y197">
            <v>1581.11</v>
          </cell>
        </row>
        <row r="198">
          <cell r="R198">
            <v>0</v>
          </cell>
          <cell r="X198">
            <v>35600.31</v>
          </cell>
          <cell r="Y198">
            <v>18019.91</v>
          </cell>
        </row>
        <row r="199">
          <cell r="R199">
            <v>0</v>
          </cell>
          <cell r="X199">
            <v>0</v>
          </cell>
          <cell r="Y199">
            <v>0</v>
          </cell>
        </row>
        <row r="200">
          <cell r="R200">
            <v>0</v>
          </cell>
          <cell r="X200">
            <v>0</v>
          </cell>
          <cell r="Y200">
            <v>0</v>
          </cell>
        </row>
        <row r="201">
          <cell r="R201">
            <v>0</v>
          </cell>
          <cell r="X201">
            <v>113416.69</v>
          </cell>
          <cell r="Y201">
            <v>87640.17</v>
          </cell>
        </row>
        <row r="202">
          <cell r="R202">
            <v>0</v>
          </cell>
          <cell r="X202">
            <v>2118623.73</v>
          </cell>
          <cell r="Y202">
            <v>987086.06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0</v>
          </cell>
          <cell r="X205">
            <v>0</v>
          </cell>
          <cell r="Y205">
            <v>0</v>
          </cell>
        </row>
        <row r="206">
          <cell r="R206">
            <v>0</v>
          </cell>
          <cell r="X206">
            <v>0</v>
          </cell>
          <cell r="Y206">
            <v>0</v>
          </cell>
        </row>
        <row r="207">
          <cell r="R207">
            <v>0</v>
          </cell>
          <cell r="X207">
            <v>0</v>
          </cell>
          <cell r="Y207">
            <v>0</v>
          </cell>
        </row>
        <row r="208">
          <cell r="R208">
            <v>0</v>
          </cell>
          <cell r="X208">
            <v>0</v>
          </cell>
          <cell r="Y208">
            <v>0</v>
          </cell>
        </row>
        <row r="209">
          <cell r="R209">
            <v>0</v>
          </cell>
          <cell r="X209">
            <v>0</v>
          </cell>
          <cell r="Y209">
            <v>0</v>
          </cell>
        </row>
        <row r="210">
          <cell r="R210">
            <v>0</v>
          </cell>
          <cell r="X210">
            <v>0</v>
          </cell>
          <cell r="Y210">
            <v>0</v>
          </cell>
        </row>
        <row r="211">
          <cell r="R211">
            <v>0</v>
          </cell>
          <cell r="X211">
            <v>0</v>
          </cell>
          <cell r="Y211">
            <v>0</v>
          </cell>
        </row>
        <row r="212">
          <cell r="R212">
            <v>0</v>
          </cell>
          <cell r="X212">
            <v>0</v>
          </cell>
          <cell r="Y212">
            <v>0</v>
          </cell>
        </row>
        <row r="213">
          <cell r="R213">
            <v>0</v>
          </cell>
          <cell r="X213">
            <v>0</v>
          </cell>
          <cell r="Y213">
            <v>0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21">
          <cell r="R221">
            <v>0</v>
          </cell>
          <cell r="X221">
            <v>7775.02</v>
          </cell>
          <cell r="Y221">
            <v>6007.97</v>
          </cell>
        </row>
        <row r="222">
          <cell r="R222">
            <v>0</v>
          </cell>
          <cell r="X222">
            <v>145237.37</v>
          </cell>
          <cell r="Y222">
            <v>67667.41</v>
          </cell>
        </row>
        <row r="223">
          <cell r="R223">
            <v>0</v>
          </cell>
          <cell r="X223">
            <v>111139.07</v>
          </cell>
          <cell r="Y223">
            <v>85880.19</v>
          </cell>
        </row>
        <row r="224">
          <cell r="R224">
            <v>0</v>
          </cell>
          <cell r="X224">
            <v>2076077.86</v>
          </cell>
          <cell r="Y224">
            <v>967263.55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28">
          <cell r="R228">
            <v>0</v>
          </cell>
          <cell r="X228">
            <v>0</v>
          </cell>
          <cell r="Y228">
            <v>0</v>
          </cell>
        </row>
        <row r="229">
          <cell r="R229">
            <v>0</v>
          </cell>
          <cell r="X229">
            <v>0</v>
          </cell>
          <cell r="Y229">
            <v>0</v>
          </cell>
        </row>
        <row r="230">
          <cell r="R230">
            <v>0</v>
          </cell>
          <cell r="X230">
            <v>0</v>
          </cell>
          <cell r="Y230">
            <v>0</v>
          </cell>
        </row>
        <row r="231">
          <cell r="R231">
            <v>0</v>
          </cell>
          <cell r="X231">
            <v>11785.75</v>
          </cell>
          <cell r="Y231">
            <v>9107.17</v>
          </cell>
        </row>
        <row r="232">
          <cell r="R232">
            <v>0</v>
          </cell>
          <cell r="X232">
            <v>220157.85</v>
          </cell>
          <cell r="Y232">
            <v>102573.54</v>
          </cell>
        </row>
        <row r="268">
          <cell r="R268">
            <v>0</v>
          </cell>
          <cell r="X268">
            <v>8.82</v>
          </cell>
          <cell r="Y268">
            <v>5.88</v>
          </cell>
        </row>
        <row r="269">
          <cell r="R269">
            <v>0</v>
          </cell>
          <cell r="X269">
            <v>166.72</v>
          </cell>
          <cell r="Y269">
            <v>80.42</v>
          </cell>
        </row>
        <row r="270">
          <cell r="R270">
            <v>0</v>
          </cell>
          <cell r="X270">
            <v>0</v>
          </cell>
          <cell r="Y270">
            <v>0</v>
          </cell>
        </row>
        <row r="271">
          <cell r="R271">
            <v>0</v>
          </cell>
          <cell r="X271">
            <v>0</v>
          </cell>
          <cell r="Y271">
            <v>0</v>
          </cell>
        </row>
        <row r="272">
          <cell r="R272">
            <v>0</v>
          </cell>
          <cell r="X272">
            <v>75.430000000000007</v>
          </cell>
          <cell r="Y272">
            <v>50.29</v>
          </cell>
        </row>
        <row r="273">
          <cell r="R273">
            <v>0</v>
          </cell>
          <cell r="X273">
            <v>1425.84</v>
          </cell>
          <cell r="Y273">
            <v>687.76</v>
          </cell>
        </row>
        <row r="274">
          <cell r="R274">
            <v>0</v>
          </cell>
          <cell r="X274">
            <v>0</v>
          </cell>
          <cell r="Y274">
            <v>0</v>
          </cell>
        </row>
        <row r="275">
          <cell r="R275">
            <v>0</v>
          </cell>
          <cell r="X275">
            <v>0</v>
          </cell>
          <cell r="Y275">
            <v>0</v>
          </cell>
        </row>
        <row r="276">
          <cell r="R276">
            <v>0</v>
          </cell>
          <cell r="X276">
            <v>18.46</v>
          </cell>
          <cell r="Y276">
            <v>12.31</v>
          </cell>
        </row>
        <row r="277">
          <cell r="R277">
            <v>0</v>
          </cell>
          <cell r="X277">
            <v>348.92</v>
          </cell>
          <cell r="Y277">
            <v>168.3</v>
          </cell>
        </row>
        <row r="278">
          <cell r="R278">
            <v>0</v>
          </cell>
          <cell r="X278">
            <v>0</v>
          </cell>
          <cell r="Y278">
            <v>0</v>
          </cell>
        </row>
        <row r="279">
          <cell r="R279">
            <v>0</v>
          </cell>
          <cell r="X279">
            <v>0</v>
          </cell>
          <cell r="Y279">
            <v>0</v>
          </cell>
        </row>
        <row r="280">
          <cell r="R280">
            <v>0</v>
          </cell>
          <cell r="X280">
            <v>15.25</v>
          </cell>
          <cell r="Y280">
            <v>10.16</v>
          </cell>
        </row>
        <row r="281">
          <cell r="R281">
            <v>0</v>
          </cell>
          <cell r="X281">
            <v>288.18</v>
          </cell>
          <cell r="Y281">
            <v>139.01</v>
          </cell>
        </row>
        <row r="282">
          <cell r="R282">
            <v>0</v>
          </cell>
          <cell r="X282">
            <v>0</v>
          </cell>
          <cell r="Y282">
            <v>0</v>
          </cell>
        </row>
        <row r="283">
          <cell r="R283">
            <v>0</v>
          </cell>
          <cell r="X283">
            <v>0</v>
          </cell>
          <cell r="Y283">
            <v>0</v>
          </cell>
        </row>
        <row r="284">
          <cell r="R284">
            <v>0.82</v>
          </cell>
          <cell r="X284">
            <v>913.32</v>
          </cell>
          <cell r="Y284">
            <v>608.88</v>
          </cell>
        </row>
        <row r="285">
          <cell r="R285">
            <v>19.149999999999999</v>
          </cell>
          <cell r="X285">
            <v>17263.95</v>
          </cell>
          <cell r="Y285">
            <v>8327.32</v>
          </cell>
        </row>
        <row r="286">
          <cell r="R286">
            <v>0</v>
          </cell>
          <cell r="X286">
            <v>0</v>
          </cell>
          <cell r="Y286">
            <v>0</v>
          </cell>
        </row>
        <row r="287">
          <cell r="R287">
            <v>0</v>
          </cell>
          <cell r="X287">
            <v>0</v>
          </cell>
          <cell r="Y287">
            <v>0</v>
          </cell>
        </row>
        <row r="288">
          <cell r="R288">
            <v>0.65</v>
          </cell>
          <cell r="X288">
            <v>1485.89</v>
          </cell>
          <cell r="Y288">
            <v>990.59</v>
          </cell>
        </row>
        <row r="289">
          <cell r="R289">
            <v>15.18</v>
          </cell>
          <cell r="X289">
            <v>28086.799999999999</v>
          </cell>
          <cell r="Y289">
            <v>13547.75</v>
          </cell>
        </row>
        <row r="290">
          <cell r="R290">
            <v>0</v>
          </cell>
          <cell r="X290">
            <v>0</v>
          </cell>
          <cell r="Y290">
            <v>0</v>
          </cell>
        </row>
        <row r="291">
          <cell r="R291">
            <v>0</v>
          </cell>
          <cell r="X291">
            <v>0</v>
          </cell>
          <cell r="Y291">
            <v>0</v>
          </cell>
        </row>
        <row r="292">
          <cell r="R292">
            <v>0.18</v>
          </cell>
          <cell r="X292">
            <v>1055.18</v>
          </cell>
          <cell r="Y292">
            <v>703.45</v>
          </cell>
        </row>
        <row r="293">
          <cell r="R293">
            <v>4.2</v>
          </cell>
          <cell r="X293">
            <v>19945.349999999999</v>
          </cell>
          <cell r="Y293">
            <v>9620.7000000000007</v>
          </cell>
        </row>
        <row r="294">
          <cell r="R294">
            <v>0</v>
          </cell>
          <cell r="X294">
            <v>0</v>
          </cell>
          <cell r="Y294">
            <v>0</v>
          </cell>
        </row>
        <row r="295">
          <cell r="R295">
            <v>0</v>
          </cell>
          <cell r="X295">
            <v>0</v>
          </cell>
          <cell r="Y295">
            <v>0</v>
          </cell>
        </row>
        <row r="296">
          <cell r="R296">
            <v>0.03</v>
          </cell>
          <cell r="X296">
            <v>64.88</v>
          </cell>
          <cell r="Y296">
            <v>43.25</v>
          </cell>
        </row>
        <row r="297">
          <cell r="R297">
            <v>0.7</v>
          </cell>
          <cell r="X297">
            <v>1226.3800000000001</v>
          </cell>
          <cell r="Y297">
            <v>591.54999999999995</v>
          </cell>
        </row>
        <row r="298">
          <cell r="R298">
            <v>0</v>
          </cell>
          <cell r="X298">
            <v>0</v>
          </cell>
          <cell r="Y298">
            <v>0</v>
          </cell>
        </row>
        <row r="299">
          <cell r="R299">
            <v>0</v>
          </cell>
          <cell r="X299">
            <v>0</v>
          </cell>
          <cell r="Y299">
            <v>0</v>
          </cell>
        </row>
        <row r="300">
          <cell r="R300">
            <v>0</v>
          </cell>
          <cell r="X300">
            <v>0</v>
          </cell>
          <cell r="Y300">
            <v>0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1.99</v>
          </cell>
          <cell r="X302">
            <v>3424.07</v>
          </cell>
          <cell r="Y302">
            <v>2282.71</v>
          </cell>
        </row>
        <row r="303">
          <cell r="R303">
            <v>46.47</v>
          </cell>
          <cell r="X303">
            <v>64723.1</v>
          </cell>
          <cell r="Y303">
            <v>31219.38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05">
          <cell r="R305">
            <v>0</v>
          </cell>
          <cell r="X305">
            <v>0</v>
          </cell>
          <cell r="Y305">
            <v>0</v>
          </cell>
        </row>
        <row r="306">
          <cell r="R306">
            <v>0</v>
          </cell>
          <cell r="X306">
            <v>197.69</v>
          </cell>
          <cell r="Y306">
            <v>131.80000000000001</v>
          </cell>
        </row>
        <row r="307">
          <cell r="R307">
            <v>0</v>
          </cell>
          <cell r="X307">
            <v>3736.89</v>
          </cell>
          <cell r="Y307">
            <v>1802.5</v>
          </cell>
        </row>
        <row r="308">
          <cell r="R308">
            <v>0</v>
          </cell>
          <cell r="X308">
            <v>0</v>
          </cell>
          <cell r="Y308">
            <v>0</v>
          </cell>
        </row>
        <row r="309">
          <cell r="R309">
            <v>0</v>
          </cell>
          <cell r="X309">
            <v>0</v>
          </cell>
          <cell r="Y309">
            <v>0</v>
          </cell>
        </row>
        <row r="310">
          <cell r="R310">
            <v>0</v>
          </cell>
          <cell r="X310">
            <v>66.22</v>
          </cell>
          <cell r="Y310">
            <v>46.35</v>
          </cell>
        </row>
        <row r="311">
          <cell r="R311">
            <v>0</v>
          </cell>
          <cell r="X311">
            <v>1043.6400000000001</v>
          </cell>
          <cell r="Y311">
            <v>528.26</v>
          </cell>
        </row>
        <row r="312">
          <cell r="R312">
            <v>0</v>
          </cell>
          <cell r="X312">
            <v>0</v>
          </cell>
          <cell r="Y312">
            <v>0</v>
          </cell>
        </row>
        <row r="313">
          <cell r="R313">
            <v>0</v>
          </cell>
          <cell r="X313">
            <v>0</v>
          </cell>
          <cell r="Y313">
            <v>0</v>
          </cell>
        </row>
        <row r="314">
          <cell r="R314">
            <v>0</v>
          </cell>
          <cell r="X314">
            <v>66.22</v>
          </cell>
          <cell r="Y314">
            <v>46.35</v>
          </cell>
        </row>
        <row r="315">
          <cell r="R315">
            <v>0</v>
          </cell>
          <cell r="X315">
            <v>1043.6400000000001</v>
          </cell>
          <cell r="Y315">
            <v>528.26</v>
          </cell>
        </row>
        <row r="316">
          <cell r="R316">
            <v>0</v>
          </cell>
          <cell r="X316">
            <v>0</v>
          </cell>
          <cell r="Y316">
            <v>0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1845.23</v>
          </cell>
          <cell r="Y318">
            <v>1425.86</v>
          </cell>
        </row>
        <row r="319">
          <cell r="R319">
            <v>0</v>
          </cell>
          <cell r="X319">
            <v>34468.86</v>
          </cell>
          <cell r="Y319">
            <v>16059.36</v>
          </cell>
        </row>
        <row r="320">
          <cell r="R320">
            <v>0</v>
          </cell>
          <cell r="X320">
            <v>0</v>
          </cell>
          <cell r="Y320">
            <v>0</v>
          </cell>
        </row>
        <row r="321">
          <cell r="R321">
            <v>0</v>
          </cell>
          <cell r="X321">
            <v>0</v>
          </cell>
          <cell r="Y321">
            <v>0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3">
          <cell r="R323">
            <v>0</v>
          </cell>
          <cell r="X323">
            <v>0</v>
          </cell>
          <cell r="Y323">
            <v>0</v>
          </cell>
        </row>
        <row r="324">
          <cell r="R324">
            <v>0</v>
          </cell>
          <cell r="X324">
            <v>0</v>
          </cell>
          <cell r="Y324">
            <v>0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</v>
          </cell>
          <cell r="X327">
            <v>0</v>
          </cell>
          <cell r="Y327">
            <v>0</v>
          </cell>
        </row>
        <row r="328">
          <cell r="R328">
            <v>0</v>
          </cell>
          <cell r="X328">
            <v>55.31</v>
          </cell>
          <cell r="Y328">
            <v>42.74</v>
          </cell>
        </row>
        <row r="329">
          <cell r="R329">
            <v>0</v>
          </cell>
          <cell r="X329">
            <v>1033.1600000000001</v>
          </cell>
          <cell r="Y329">
            <v>481.36</v>
          </cell>
        </row>
        <row r="330">
          <cell r="R330">
            <v>0</v>
          </cell>
          <cell r="X330">
            <v>1053.0999999999999</v>
          </cell>
          <cell r="Y330">
            <v>813.76</v>
          </cell>
        </row>
        <row r="331">
          <cell r="R331">
            <v>0</v>
          </cell>
          <cell r="X331">
            <v>19671.84</v>
          </cell>
          <cell r="Y331">
            <v>9165.2900000000009</v>
          </cell>
        </row>
        <row r="332">
          <cell r="R332">
            <v>0</v>
          </cell>
          <cell r="X332">
            <v>0</v>
          </cell>
          <cell r="Y332">
            <v>0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8">
          <cell r="R338">
            <v>0</v>
          </cell>
          <cell r="X338">
            <v>0</v>
          </cell>
          <cell r="Y338">
            <v>0</v>
          </cell>
        </row>
        <row r="339">
          <cell r="R339">
            <v>0</v>
          </cell>
          <cell r="X339">
            <v>0</v>
          </cell>
          <cell r="Y339">
            <v>0</v>
          </cell>
        </row>
        <row r="342">
          <cell r="R342">
            <v>0</v>
          </cell>
          <cell r="X342">
            <v>0</v>
          </cell>
          <cell r="Y342">
            <v>0</v>
          </cell>
        </row>
        <row r="343">
          <cell r="R343">
            <v>0</v>
          </cell>
          <cell r="X343">
            <v>0</v>
          </cell>
          <cell r="Y343">
            <v>0</v>
          </cell>
        </row>
        <row r="344">
          <cell r="R344">
            <v>0</v>
          </cell>
          <cell r="X344">
            <v>0</v>
          </cell>
          <cell r="Y344">
            <v>0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45.06</v>
          </cell>
          <cell r="Y346">
            <v>34.82</v>
          </cell>
        </row>
        <row r="347">
          <cell r="R347">
            <v>0</v>
          </cell>
          <cell r="X347">
            <v>841.65</v>
          </cell>
          <cell r="Y347">
            <v>392.13</v>
          </cell>
        </row>
        <row r="348">
          <cell r="R348">
            <v>0</v>
          </cell>
          <cell r="X348">
            <v>453.33</v>
          </cell>
          <cell r="Y348">
            <v>350.3</v>
          </cell>
        </row>
        <row r="349">
          <cell r="R349">
            <v>0</v>
          </cell>
          <cell r="X349">
            <v>8468.24</v>
          </cell>
          <cell r="Y349">
            <v>3945.43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</v>
          </cell>
          <cell r="X355">
            <v>0</v>
          </cell>
          <cell r="Y355">
            <v>0</v>
          </cell>
        </row>
        <row r="358">
          <cell r="R358">
            <v>0</v>
          </cell>
          <cell r="X358">
            <v>0</v>
          </cell>
          <cell r="Y358">
            <v>0</v>
          </cell>
        </row>
        <row r="359">
          <cell r="R359">
            <v>0</v>
          </cell>
          <cell r="X359">
            <v>0</v>
          </cell>
          <cell r="Y359">
            <v>0</v>
          </cell>
        </row>
        <row r="360">
          <cell r="R360">
            <v>0</v>
          </cell>
          <cell r="X360">
            <v>33.42</v>
          </cell>
          <cell r="Y360">
            <v>25.82</v>
          </cell>
        </row>
        <row r="361">
          <cell r="R361">
            <v>0</v>
          </cell>
          <cell r="X361">
            <v>624.25</v>
          </cell>
          <cell r="Y361">
            <v>290.83999999999997</v>
          </cell>
        </row>
        <row r="362">
          <cell r="R362">
            <v>0.05</v>
          </cell>
          <cell r="X362">
            <v>10.7</v>
          </cell>
          <cell r="Y362">
            <v>7.49</v>
          </cell>
        </row>
        <row r="363">
          <cell r="R363">
            <v>1.17</v>
          </cell>
          <cell r="X363">
            <v>177.04</v>
          </cell>
          <cell r="Y363">
            <v>85.39</v>
          </cell>
        </row>
        <row r="364">
          <cell r="R364">
            <v>0</v>
          </cell>
          <cell r="X364">
            <v>0</v>
          </cell>
          <cell r="Y364">
            <v>0</v>
          </cell>
        </row>
        <row r="365">
          <cell r="R365">
            <v>0</v>
          </cell>
          <cell r="X365">
            <v>0</v>
          </cell>
          <cell r="Y365">
            <v>0</v>
          </cell>
        </row>
        <row r="368">
          <cell r="R368">
            <v>0</v>
          </cell>
          <cell r="X368">
            <v>917</v>
          </cell>
          <cell r="Y368">
            <v>708.59</v>
          </cell>
        </row>
        <row r="369">
          <cell r="R369">
            <v>0</v>
          </cell>
          <cell r="X369">
            <v>17129.63</v>
          </cell>
          <cell r="Y369">
            <v>7980.85</v>
          </cell>
        </row>
        <row r="370">
          <cell r="R370">
            <v>0</v>
          </cell>
          <cell r="X370">
            <v>0</v>
          </cell>
          <cell r="Y370">
            <v>0</v>
          </cell>
        </row>
        <row r="371">
          <cell r="R371">
            <v>0</v>
          </cell>
          <cell r="X371">
            <v>0</v>
          </cell>
          <cell r="Y371">
            <v>0</v>
          </cell>
        </row>
        <row r="372">
          <cell r="R372">
            <v>0</v>
          </cell>
          <cell r="X372">
            <v>0</v>
          </cell>
          <cell r="Y372">
            <v>0</v>
          </cell>
        </row>
        <row r="373">
          <cell r="R373">
            <v>0</v>
          </cell>
          <cell r="X373">
            <v>0</v>
          </cell>
          <cell r="Y373">
            <v>0</v>
          </cell>
        </row>
        <row r="374">
          <cell r="R374">
            <v>0</v>
          </cell>
          <cell r="X374">
            <v>0</v>
          </cell>
          <cell r="Y374">
            <v>0</v>
          </cell>
        </row>
        <row r="375">
          <cell r="R375">
            <v>0</v>
          </cell>
          <cell r="X375">
            <v>0</v>
          </cell>
          <cell r="Y375">
            <v>0</v>
          </cell>
        </row>
        <row r="376">
          <cell r="R376">
            <v>0</v>
          </cell>
          <cell r="X376">
            <v>0</v>
          </cell>
          <cell r="Y376">
            <v>0</v>
          </cell>
        </row>
        <row r="377">
          <cell r="R377">
            <v>0</v>
          </cell>
          <cell r="X377">
            <v>0</v>
          </cell>
          <cell r="Y377">
            <v>0</v>
          </cell>
        </row>
        <row r="378">
          <cell r="R378">
            <v>0</v>
          </cell>
          <cell r="X378">
            <v>0</v>
          </cell>
          <cell r="Y378">
            <v>0</v>
          </cell>
        </row>
        <row r="379">
          <cell r="R379">
            <v>0</v>
          </cell>
          <cell r="X379">
            <v>0</v>
          </cell>
          <cell r="Y379">
            <v>0</v>
          </cell>
        </row>
        <row r="380">
          <cell r="R380">
            <v>0</v>
          </cell>
          <cell r="X380">
            <v>21.47</v>
          </cell>
          <cell r="Y380">
            <v>16.59</v>
          </cell>
        </row>
        <row r="381">
          <cell r="R381">
            <v>0</v>
          </cell>
          <cell r="X381">
            <v>401.1</v>
          </cell>
          <cell r="Y381">
            <v>186.87</v>
          </cell>
        </row>
        <row r="417">
          <cell r="R417">
            <v>0.56000000000000005</v>
          </cell>
          <cell r="X417">
            <v>872.47</v>
          </cell>
          <cell r="Y417">
            <v>581.64</v>
          </cell>
        </row>
        <row r="418">
          <cell r="R418">
            <v>13.08</v>
          </cell>
          <cell r="X418">
            <v>16491.68</v>
          </cell>
          <cell r="Y418">
            <v>7954.81</v>
          </cell>
        </row>
        <row r="419">
          <cell r="R419">
            <v>0</v>
          </cell>
          <cell r="X419">
            <v>0</v>
          </cell>
          <cell r="Y419">
            <v>0</v>
          </cell>
        </row>
        <row r="420">
          <cell r="R420">
            <v>0</v>
          </cell>
          <cell r="X420">
            <v>0</v>
          </cell>
          <cell r="Y420">
            <v>0</v>
          </cell>
        </row>
        <row r="421">
          <cell r="R421">
            <v>0.18</v>
          </cell>
          <cell r="X421">
            <v>529.36</v>
          </cell>
          <cell r="Y421">
            <v>352.91</v>
          </cell>
        </row>
        <row r="422">
          <cell r="R422">
            <v>4.2</v>
          </cell>
          <cell r="X422">
            <v>10006.120000000001</v>
          </cell>
          <cell r="Y422">
            <v>4826.4799999999996</v>
          </cell>
        </row>
        <row r="423">
          <cell r="R423">
            <v>0</v>
          </cell>
          <cell r="X423">
            <v>0</v>
          </cell>
          <cell r="Y423">
            <v>0</v>
          </cell>
        </row>
        <row r="424">
          <cell r="R424">
            <v>0</v>
          </cell>
          <cell r="X424">
            <v>0</v>
          </cell>
          <cell r="Y424">
            <v>0</v>
          </cell>
        </row>
        <row r="425">
          <cell r="R425">
            <v>0</v>
          </cell>
          <cell r="X425">
            <v>101.52</v>
          </cell>
          <cell r="Y425">
            <v>67.680000000000007</v>
          </cell>
        </row>
        <row r="426">
          <cell r="R426">
            <v>0</v>
          </cell>
          <cell r="X426">
            <v>1919.05</v>
          </cell>
          <cell r="Y426">
            <v>925.66</v>
          </cell>
        </row>
        <row r="427">
          <cell r="R427">
            <v>0</v>
          </cell>
          <cell r="X427">
            <v>0</v>
          </cell>
          <cell r="Y427">
            <v>0</v>
          </cell>
        </row>
        <row r="428">
          <cell r="R428">
            <v>0</v>
          </cell>
          <cell r="X428">
            <v>0</v>
          </cell>
          <cell r="Y428">
            <v>0</v>
          </cell>
        </row>
        <row r="429">
          <cell r="R429">
            <v>0</v>
          </cell>
          <cell r="X429">
            <v>26</v>
          </cell>
          <cell r="Y429">
            <v>17.88</v>
          </cell>
        </row>
        <row r="430">
          <cell r="R430">
            <v>0</v>
          </cell>
          <cell r="X430">
            <v>516.04</v>
          </cell>
          <cell r="Y430">
            <v>311.14</v>
          </cell>
        </row>
        <row r="431">
          <cell r="R431">
            <v>0</v>
          </cell>
          <cell r="X431">
            <v>0</v>
          </cell>
          <cell r="Y431">
            <v>0</v>
          </cell>
        </row>
        <row r="432">
          <cell r="R432">
            <v>0</v>
          </cell>
          <cell r="X432">
            <v>0</v>
          </cell>
          <cell r="Y432">
            <v>0</v>
          </cell>
        </row>
        <row r="433">
          <cell r="R433">
            <v>0</v>
          </cell>
          <cell r="X433">
            <v>190.87</v>
          </cell>
          <cell r="Y433">
            <v>147.49</v>
          </cell>
        </row>
        <row r="434">
          <cell r="R434">
            <v>0</v>
          </cell>
          <cell r="X434">
            <v>3565.49</v>
          </cell>
          <cell r="Y434">
            <v>1661.19</v>
          </cell>
        </row>
        <row r="435">
          <cell r="R435">
            <v>0</v>
          </cell>
          <cell r="X435">
            <v>202.8</v>
          </cell>
          <cell r="Y435">
            <v>156.71</v>
          </cell>
        </row>
        <row r="436">
          <cell r="R436">
            <v>0</v>
          </cell>
          <cell r="X436">
            <v>3788.23</v>
          </cell>
          <cell r="Y436">
            <v>1764.97</v>
          </cell>
        </row>
        <row r="437">
          <cell r="R437">
            <v>0</v>
          </cell>
          <cell r="X437">
            <v>9961.84</v>
          </cell>
          <cell r="Y437">
            <v>7697.79</v>
          </cell>
        </row>
        <row r="438">
          <cell r="R438">
            <v>0</v>
          </cell>
          <cell r="X438">
            <v>186087.21</v>
          </cell>
          <cell r="Y438">
            <v>86699.72</v>
          </cell>
        </row>
        <row r="439">
          <cell r="R439">
            <v>0.01</v>
          </cell>
          <cell r="X439">
            <v>190.16</v>
          </cell>
          <cell r="Y439">
            <v>146.94</v>
          </cell>
        </row>
        <row r="440">
          <cell r="R440">
            <v>0.23</v>
          </cell>
          <cell r="X440">
            <v>3552.13</v>
          </cell>
          <cell r="Y440">
            <v>1654.97</v>
          </cell>
        </row>
        <row r="441">
          <cell r="R441">
            <v>0</v>
          </cell>
          <cell r="X441">
            <v>0</v>
          </cell>
          <cell r="Y441">
            <v>0</v>
          </cell>
        </row>
        <row r="442">
          <cell r="R442">
            <v>0</v>
          </cell>
          <cell r="X442">
            <v>0</v>
          </cell>
          <cell r="Y442">
            <v>0</v>
          </cell>
        </row>
        <row r="445">
          <cell r="R445">
            <v>0.17</v>
          </cell>
          <cell r="X445">
            <v>2344.29</v>
          </cell>
          <cell r="Y445">
            <v>1811.49</v>
          </cell>
        </row>
        <row r="446">
          <cell r="R446">
            <v>3.97</v>
          </cell>
          <cell r="X446">
            <v>43791.28</v>
          </cell>
          <cell r="Y446">
            <v>20402.759999999998</v>
          </cell>
        </row>
        <row r="447">
          <cell r="R447">
            <v>0</v>
          </cell>
          <cell r="X447">
            <v>0</v>
          </cell>
          <cell r="Y447">
            <v>0</v>
          </cell>
        </row>
        <row r="448">
          <cell r="R448">
            <v>0</v>
          </cell>
          <cell r="X448">
            <v>0</v>
          </cell>
          <cell r="Y448">
            <v>0</v>
          </cell>
        </row>
        <row r="449">
          <cell r="R449">
            <v>0</v>
          </cell>
          <cell r="X449">
            <v>0</v>
          </cell>
          <cell r="Y449">
            <v>0</v>
          </cell>
        </row>
        <row r="450">
          <cell r="R450">
            <v>0</v>
          </cell>
          <cell r="X450">
            <v>0</v>
          </cell>
          <cell r="Y450">
            <v>0</v>
          </cell>
        </row>
        <row r="451">
          <cell r="R451">
            <v>0</v>
          </cell>
          <cell r="X451">
            <v>12.11</v>
          </cell>
          <cell r="Y451">
            <v>8.07</v>
          </cell>
        </row>
        <row r="452">
          <cell r="R452">
            <v>0</v>
          </cell>
          <cell r="X452">
            <v>228.85</v>
          </cell>
          <cell r="Y452">
            <v>110.38</v>
          </cell>
        </row>
        <row r="455">
          <cell r="R455">
            <v>0.13</v>
          </cell>
          <cell r="X455">
            <v>242.24</v>
          </cell>
          <cell r="Y455">
            <v>161.49</v>
          </cell>
        </row>
        <row r="456">
          <cell r="R456">
            <v>3.04</v>
          </cell>
          <cell r="X456">
            <v>4578.82</v>
          </cell>
          <cell r="Y456">
            <v>2208.61</v>
          </cell>
        </row>
        <row r="457">
          <cell r="R457">
            <v>0</v>
          </cell>
          <cell r="X457">
            <v>0</v>
          </cell>
          <cell r="Y457">
            <v>0</v>
          </cell>
        </row>
        <row r="458">
          <cell r="R458">
            <v>0</v>
          </cell>
          <cell r="X458">
            <v>0</v>
          </cell>
          <cell r="Y458">
            <v>0</v>
          </cell>
        </row>
        <row r="459">
          <cell r="R459">
            <v>0</v>
          </cell>
          <cell r="X459">
            <v>0</v>
          </cell>
          <cell r="Y459">
            <v>0</v>
          </cell>
        </row>
        <row r="460">
          <cell r="R460">
            <v>0</v>
          </cell>
          <cell r="X460">
            <v>0</v>
          </cell>
          <cell r="Y460">
            <v>0</v>
          </cell>
        </row>
        <row r="461">
          <cell r="R461">
            <v>0</v>
          </cell>
          <cell r="X461">
            <v>5074.38</v>
          </cell>
          <cell r="Y461">
            <v>3921.11</v>
          </cell>
        </row>
        <row r="462">
          <cell r="R462">
            <v>0</v>
          </cell>
          <cell r="X462">
            <v>94789.36</v>
          </cell>
          <cell r="Y462">
            <v>44163.22</v>
          </cell>
        </row>
        <row r="463">
          <cell r="R463">
            <v>0</v>
          </cell>
          <cell r="X463">
            <v>0</v>
          </cell>
          <cell r="Y463">
            <v>0</v>
          </cell>
        </row>
        <row r="464">
          <cell r="R464">
            <v>0</v>
          </cell>
          <cell r="X464">
            <v>0</v>
          </cell>
          <cell r="Y464">
            <v>0</v>
          </cell>
        </row>
        <row r="465">
          <cell r="R465">
            <v>0</v>
          </cell>
          <cell r="X465">
            <v>0</v>
          </cell>
          <cell r="Y465">
            <v>0</v>
          </cell>
        </row>
        <row r="466">
          <cell r="R466">
            <v>0</v>
          </cell>
          <cell r="X466">
            <v>0</v>
          </cell>
          <cell r="Y466">
            <v>0</v>
          </cell>
        </row>
        <row r="467">
          <cell r="R467">
            <v>0</v>
          </cell>
          <cell r="X467">
            <v>0</v>
          </cell>
          <cell r="Y467">
            <v>0</v>
          </cell>
        </row>
        <row r="468">
          <cell r="R468">
            <v>0</v>
          </cell>
          <cell r="X468">
            <v>0</v>
          </cell>
          <cell r="Y468">
            <v>0</v>
          </cell>
        </row>
        <row r="469">
          <cell r="R469">
            <v>0</v>
          </cell>
          <cell r="X469">
            <v>0</v>
          </cell>
          <cell r="Y469">
            <v>0</v>
          </cell>
        </row>
        <row r="470">
          <cell r="R470">
            <v>0</v>
          </cell>
          <cell r="X470">
            <v>0</v>
          </cell>
          <cell r="Y470">
            <v>0</v>
          </cell>
        </row>
        <row r="471">
          <cell r="R471">
            <v>0</v>
          </cell>
          <cell r="X471">
            <v>152.1</v>
          </cell>
          <cell r="Y471">
            <v>117.53</v>
          </cell>
        </row>
        <row r="472">
          <cell r="R472">
            <v>0</v>
          </cell>
          <cell r="X472">
            <v>2841.17</v>
          </cell>
          <cell r="Y472">
            <v>1323.73</v>
          </cell>
        </row>
        <row r="473">
          <cell r="R473">
            <v>0</v>
          </cell>
          <cell r="X473">
            <v>2896.01</v>
          </cell>
          <cell r="Y473">
            <v>2237.83</v>
          </cell>
        </row>
        <row r="474">
          <cell r="R474">
            <v>0</v>
          </cell>
          <cell r="X474">
            <v>54097.54</v>
          </cell>
          <cell r="Y474">
            <v>25204.54</v>
          </cell>
        </row>
        <row r="475">
          <cell r="R475">
            <v>0</v>
          </cell>
          <cell r="X475">
            <v>0</v>
          </cell>
          <cell r="Y475">
            <v>0</v>
          </cell>
        </row>
        <row r="476">
          <cell r="R476">
            <v>0</v>
          </cell>
          <cell r="X476">
            <v>0</v>
          </cell>
          <cell r="Y476">
            <v>0</v>
          </cell>
        </row>
        <row r="481">
          <cell r="R481">
            <v>0</v>
          </cell>
          <cell r="X481">
            <v>0</v>
          </cell>
          <cell r="Y481">
            <v>0</v>
          </cell>
        </row>
        <row r="482">
          <cell r="R482">
            <v>0</v>
          </cell>
          <cell r="X482">
            <v>0</v>
          </cell>
          <cell r="Y482">
            <v>0</v>
          </cell>
        </row>
        <row r="485">
          <cell r="R485">
            <v>0</v>
          </cell>
          <cell r="X485">
            <v>0</v>
          </cell>
          <cell r="Y485">
            <v>0</v>
          </cell>
        </row>
        <row r="486">
          <cell r="R486">
            <v>0</v>
          </cell>
          <cell r="X486">
            <v>0</v>
          </cell>
          <cell r="Y486">
            <v>0</v>
          </cell>
        </row>
        <row r="487">
          <cell r="R487">
            <v>0</v>
          </cell>
          <cell r="X487">
            <v>0</v>
          </cell>
          <cell r="Y487">
            <v>0</v>
          </cell>
        </row>
        <row r="488">
          <cell r="R488">
            <v>0</v>
          </cell>
          <cell r="X488">
            <v>0</v>
          </cell>
          <cell r="Y488">
            <v>0</v>
          </cell>
        </row>
        <row r="491">
          <cell r="R491">
            <v>0</v>
          </cell>
          <cell r="X491">
            <v>148.02000000000001</v>
          </cell>
          <cell r="Y491">
            <v>98.68</v>
          </cell>
        </row>
        <row r="492">
          <cell r="R492">
            <v>0</v>
          </cell>
          <cell r="X492">
            <v>2797.9</v>
          </cell>
          <cell r="Y492">
            <v>1349.58</v>
          </cell>
        </row>
        <row r="493">
          <cell r="R493">
            <v>0</v>
          </cell>
          <cell r="X493">
            <v>0</v>
          </cell>
          <cell r="Y493">
            <v>0</v>
          </cell>
        </row>
        <row r="494">
          <cell r="R494">
            <v>0</v>
          </cell>
          <cell r="X494">
            <v>0</v>
          </cell>
          <cell r="Y494">
            <v>0</v>
          </cell>
        </row>
        <row r="495">
          <cell r="R495">
            <v>0</v>
          </cell>
          <cell r="X495">
            <v>395.39</v>
          </cell>
          <cell r="Y495">
            <v>263.58999999999997</v>
          </cell>
        </row>
        <row r="496">
          <cell r="R496">
            <v>0</v>
          </cell>
          <cell r="X496">
            <v>7473.78</v>
          </cell>
          <cell r="Y496">
            <v>3605</v>
          </cell>
        </row>
        <row r="497">
          <cell r="R497">
            <v>0</v>
          </cell>
          <cell r="X497">
            <v>0</v>
          </cell>
          <cell r="Y497">
            <v>0</v>
          </cell>
        </row>
        <row r="498">
          <cell r="R498">
            <v>0</v>
          </cell>
          <cell r="X498">
            <v>0</v>
          </cell>
          <cell r="Y498">
            <v>0</v>
          </cell>
        </row>
        <row r="499">
          <cell r="R499">
            <v>0.28000000000000003</v>
          </cell>
          <cell r="X499">
            <v>58.9</v>
          </cell>
          <cell r="Y499">
            <v>41.23</v>
          </cell>
        </row>
        <row r="500">
          <cell r="R500">
            <v>6.54</v>
          </cell>
          <cell r="X500">
            <v>974.12</v>
          </cell>
          <cell r="Y500">
            <v>469.87</v>
          </cell>
        </row>
        <row r="501">
          <cell r="R501">
            <v>0</v>
          </cell>
          <cell r="X501">
            <v>0</v>
          </cell>
          <cell r="Y501">
            <v>0</v>
          </cell>
        </row>
        <row r="502">
          <cell r="R502">
            <v>0</v>
          </cell>
          <cell r="X502">
            <v>0</v>
          </cell>
          <cell r="Y502">
            <v>0</v>
          </cell>
        </row>
        <row r="568">
          <cell r="R568">
            <v>938.74</v>
          </cell>
          <cell r="X568">
            <v>0</v>
          </cell>
          <cell r="Y568">
            <v>0</v>
          </cell>
        </row>
        <row r="569">
          <cell r="R569">
            <v>21919.58</v>
          </cell>
          <cell r="X569">
            <v>0</v>
          </cell>
          <cell r="Y569">
            <v>0</v>
          </cell>
        </row>
        <row r="605">
          <cell r="R605">
            <v>0</v>
          </cell>
          <cell r="X605">
            <v>0</v>
          </cell>
          <cell r="Y605">
            <v>0</v>
          </cell>
        </row>
        <row r="606">
          <cell r="R606">
            <v>0</v>
          </cell>
          <cell r="X606">
            <v>0</v>
          </cell>
          <cell r="Y606">
            <v>0</v>
          </cell>
        </row>
        <row r="607">
          <cell r="R607">
            <v>0</v>
          </cell>
          <cell r="X607">
            <v>0</v>
          </cell>
          <cell r="Y607">
            <v>0</v>
          </cell>
        </row>
        <row r="608">
          <cell r="R608">
            <v>0</v>
          </cell>
          <cell r="X608">
            <v>0</v>
          </cell>
          <cell r="Y608">
            <v>0</v>
          </cell>
        </row>
        <row r="640">
          <cell r="G640" t="str">
            <v>Архитектурные решения. Реставрация и приспособления</v>
          </cell>
        </row>
      </sheetData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167.72</v>
          </cell>
          <cell r="Y32">
            <v>123.49</v>
          </cell>
        </row>
        <row r="33">
          <cell r="R33">
            <v>0</v>
          </cell>
          <cell r="X33">
            <v>3141.66</v>
          </cell>
          <cell r="Y33">
            <v>1764.49</v>
          </cell>
        </row>
        <row r="34">
          <cell r="R34">
            <v>27.15</v>
          </cell>
          <cell r="X34">
            <v>157.88999999999999</v>
          </cell>
          <cell r="Y34">
            <v>106.27</v>
          </cell>
        </row>
        <row r="35">
          <cell r="R35">
            <v>633.95000000000005</v>
          </cell>
          <cell r="X35">
            <v>3013.25</v>
          </cell>
          <cell r="Y35">
            <v>1453.45</v>
          </cell>
        </row>
        <row r="36">
          <cell r="R36">
            <v>0.05</v>
          </cell>
          <cell r="X36">
            <v>26.3</v>
          </cell>
          <cell r="Y36">
            <v>21.66</v>
          </cell>
        </row>
        <row r="37">
          <cell r="R37">
            <v>1.17</v>
          </cell>
          <cell r="X37">
            <v>491.27</v>
          </cell>
          <cell r="Y37">
            <v>296.2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15.64</v>
          </cell>
          <cell r="X40">
            <v>87.77</v>
          </cell>
          <cell r="Y40">
            <v>59.07</v>
          </cell>
        </row>
        <row r="41">
          <cell r="R41">
            <v>365.19</v>
          </cell>
          <cell r="X41">
            <v>1674.93</v>
          </cell>
          <cell r="Y41">
            <v>807.91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8">
          <cell r="R48">
            <v>7.78</v>
          </cell>
          <cell r="X48">
            <v>303.61</v>
          </cell>
          <cell r="Y48">
            <v>250.03</v>
          </cell>
        </row>
        <row r="49">
          <cell r="R49">
            <v>181.66</v>
          </cell>
          <cell r="X49">
            <v>5671.47</v>
          </cell>
          <cell r="Y49">
            <v>3419.56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2">
          <cell r="R52">
            <v>0</v>
          </cell>
          <cell r="X52">
            <v>0</v>
          </cell>
          <cell r="Y52">
            <v>0</v>
          </cell>
        </row>
        <row r="53">
          <cell r="R53">
            <v>0</v>
          </cell>
          <cell r="X53">
            <v>0</v>
          </cell>
          <cell r="Y53">
            <v>0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64">
          <cell r="R64">
            <v>5.54</v>
          </cell>
          <cell r="X64">
            <v>128.84</v>
          </cell>
          <cell r="Y64">
            <v>99.11</v>
          </cell>
        </row>
        <row r="65">
          <cell r="R65">
            <v>129.36000000000001</v>
          </cell>
          <cell r="X65">
            <v>2413.3000000000002</v>
          </cell>
          <cell r="Y65">
            <v>1355.41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9">
          <cell r="G69" t="str">
            <v>Лестницы входа в подвал в осях "2-4/Г-В/2". 023/18КН-КР 4.2 лист 1</v>
          </cell>
        </row>
        <row r="103">
          <cell r="R103">
            <v>2.02</v>
          </cell>
          <cell r="X103">
            <v>11.74</v>
          </cell>
          <cell r="Y103">
            <v>7.9</v>
          </cell>
        </row>
        <row r="104">
          <cell r="R104">
            <v>47.17</v>
          </cell>
          <cell r="X104">
            <v>224.08</v>
          </cell>
          <cell r="Y104">
            <v>108.08</v>
          </cell>
        </row>
        <row r="105">
          <cell r="R105">
            <v>0</v>
          </cell>
          <cell r="X105">
            <v>1.89</v>
          </cell>
          <cell r="Y105">
            <v>1.55</v>
          </cell>
        </row>
        <row r="106">
          <cell r="R106">
            <v>0</v>
          </cell>
          <cell r="X106">
            <v>35.25</v>
          </cell>
          <cell r="Y106">
            <v>21.25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09">
          <cell r="R109">
            <v>1.1599999999999999</v>
          </cell>
          <cell r="X109">
            <v>6.48</v>
          </cell>
          <cell r="Y109">
            <v>4.3600000000000003</v>
          </cell>
        </row>
        <row r="110">
          <cell r="R110">
            <v>27.09</v>
          </cell>
          <cell r="X110">
            <v>123.65</v>
          </cell>
          <cell r="Y110">
            <v>59.64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7">
          <cell r="R117">
            <v>0.56000000000000005</v>
          </cell>
          <cell r="X117">
            <v>21.68</v>
          </cell>
          <cell r="Y117">
            <v>17.86</v>
          </cell>
        </row>
        <row r="118">
          <cell r="R118">
            <v>13.08</v>
          </cell>
          <cell r="X118">
            <v>405.05</v>
          </cell>
          <cell r="Y118">
            <v>244.22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</v>
          </cell>
          <cell r="X122">
            <v>0</v>
          </cell>
          <cell r="Y122">
            <v>0</v>
          </cell>
        </row>
        <row r="123">
          <cell r="R123">
            <v>0</v>
          </cell>
          <cell r="X123">
            <v>0</v>
          </cell>
          <cell r="Y123">
            <v>0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0</v>
          </cell>
          <cell r="X126">
            <v>0</v>
          </cell>
          <cell r="Y126">
            <v>0</v>
          </cell>
        </row>
        <row r="134">
          <cell r="G134" t="str">
            <v>Лестницы входа в подвал в осях "11/В-В/2". 023/18КН-КР 4.2 лист 1</v>
          </cell>
        </row>
        <row r="198">
          <cell r="R198">
            <v>125.33</v>
          </cell>
          <cell r="X198">
            <v>728.73</v>
          </cell>
          <cell r="Y198">
            <v>490.49</v>
          </cell>
        </row>
        <row r="199">
          <cell r="R199">
            <v>2926.46</v>
          </cell>
          <cell r="X199">
            <v>13907.15</v>
          </cell>
          <cell r="Y199">
            <v>6708.15</v>
          </cell>
        </row>
        <row r="200">
          <cell r="R200">
            <v>0.24</v>
          </cell>
          <cell r="X200">
            <v>121.38</v>
          </cell>
          <cell r="Y200">
            <v>99.96</v>
          </cell>
        </row>
        <row r="201">
          <cell r="R201">
            <v>5.6</v>
          </cell>
          <cell r="X201">
            <v>2267.38</v>
          </cell>
          <cell r="Y201">
            <v>1367.1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72.2</v>
          </cell>
          <cell r="X204">
            <v>405.07</v>
          </cell>
          <cell r="Y204">
            <v>272.64</v>
          </cell>
        </row>
        <row r="205">
          <cell r="R205">
            <v>1685.87</v>
          </cell>
          <cell r="X205">
            <v>7730.4</v>
          </cell>
          <cell r="Y205">
            <v>3728.78</v>
          </cell>
        </row>
        <row r="206">
          <cell r="R206">
            <v>0</v>
          </cell>
          <cell r="X206">
            <v>0</v>
          </cell>
          <cell r="Y206">
            <v>0</v>
          </cell>
        </row>
        <row r="207">
          <cell r="R207">
            <v>0</v>
          </cell>
          <cell r="X207">
            <v>0</v>
          </cell>
          <cell r="Y207">
            <v>0</v>
          </cell>
        </row>
        <row r="208">
          <cell r="R208">
            <v>35.51</v>
          </cell>
          <cell r="X208">
            <v>253.17</v>
          </cell>
          <cell r="Y208">
            <v>170.4</v>
          </cell>
        </row>
        <row r="209">
          <cell r="R209">
            <v>829.16</v>
          </cell>
          <cell r="X209">
            <v>4831.4799999999996</v>
          </cell>
          <cell r="Y209">
            <v>2330.48</v>
          </cell>
        </row>
        <row r="210">
          <cell r="R210">
            <v>0</v>
          </cell>
          <cell r="X210">
            <v>0</v>
          </cell>
          <cell r="Y210">
            <v>0</v>
          </cell>
        </row>
        <row r="211">
          <cell r="R211">
            <v>0</v>
          </cell>
          <cell r="X211">
            <v>0</v>
          </cell>
          <cell r="Y211">
            <v>0</v>
          </cell>
        </row>
        <row r="212">
          <cell r="R212">
            <v>15</v>
          </cell>
          <cell r="X212">
            <v>585.54</v>
          </cell>
          <cell r="Y212">
            <v>482.21</v>
          </cell>
        </row>
        <row r="213">
          <cell r="R213">
            <v>350.25</v>
          </cell>
          <cell r="X213">
            <v>10937.87</v>
          </cell>
          <cell r="Y213">
            <v>6594.9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7">
          <cell r="G227" t="str">
            <v>Уменьшение уровня пола в подвале на 450 мм в осях «8-11/ В-Г». 023/18КН-КР 4.2 лист 1.1</v>
          </cell>
        </row>
        <row r="265">
          <cell r="R265">
            <v>22.1</v>
          </cell>
          <cell r="X265">
            <v>35.99</v>
          </cell>
          <cell r="Y265">
            <v>24.23</v>
          </cell>
        </row>
        <row r="266">
          <cell r="R266">
            <v>516.04</v>
          </cell>
          <cell r="X266">
            <v>686.92</v>
          </cell>
          <cell r="Y266">
            <v>331.34</v>
          </cell>
        </row>
        <row r="267">
          <cell r="R267">
            <v>0.02</v>
          </cell>
          <cell r="X267">
            <v>10.79</v>
          </cell>
          <cell r="Y267">
            <v>8.8800000000000008</v>
          </cell>
        </row>
        <row r="268">
          <cell r="R268">
            <v>0.47</v>
          </cell>
          <cell r="X268">
            <v>201.49</v>
          </cell>
          <cell r="Y268">
            <v>121.49</v>
          </cell>
        </row>
        <row r="269">
          <cell r="R269">
            <v>0</v>
          </cell>
          <cell r="X269">
            <v>0</v>
          </cell>
          <cell r="Y269">
            <v>0</v>
          </cell>
        </row>
        <row r="270">
          <cell r="R270">
            <v>0</v>
          </cell>
          <cell r="X270">
            <v>0</v>
          </cell>
          <cell r="Y270">
            <v>0</v>
          </cell>
        </row>
        <row r="271">
          <cell r="R271">
            <v>4.9400000000000004</v>
          </cell>
          <cell r="X271">
            <v>93.08</v>
          </cell>
          <cell r="Y271">
            <v>76.66</v>
          </cell>
        </row>
        <row r="272">
          <cell r="R272">
            <v>115.35</v>
          </cell>
          <cell r="X272">
            <v>1738.8</v>
          </cell>
          <cell r="Y272">
            <v>1048.3900000000001</v>
          </cell>
        </row>
        <row r="273">
          <cell r="R273">
            <v>0</v>
          </cell>
          <cell r="X273">
            <v>0</v>
          </cell>
          <cell r="Y273">
            <v>0</v>
          </cell>
        </row>
        <row r="274">
          <cell r="R274">
            <v>0</v>
          </cell>
          <cell r="X274">
            <v>0</v>
          </cell>
          <cell r="Y274">
            <v>0</v>
          </cell>
        </row>
        <row r="275">
          <cell r="R275">
            <v>0</v>
          </cell>
          <cell r="X275">
            <v>0</v>
          </cell>
          <cell r="Y275">
            <v>0</v>
          </cell>
        </row>
        <row r="276">
          <cell r="R276">
            <v>0</v>
          </cell>
          <cell r="X276">
            <v>0</v>
          </cell>
          <cell r="Y276">
            <v>0</v>
          </cell>
        </row>
        <row r="277">
          <cell r="R277">
            <v>1.25</v>
          </cell>
          <cell r="X277">
            <v>47.7</v>
          </cell>
          <cell r="Y277">
            <v>39.28</v>
          </cell>
        </row>
        <row r="278">
          <cell r="R278">
            <v>29.19</v>
          </cell>
          <cell r="X278">
            <v>891.07</v>
          </cell>
          <cell r="Y278">
            <v>537.26</v>
          </cell>
        </row>
        <row r="279">
          <cell r="R279">
            <v>0</v>
          </cell>
          <cell r="X279">
            <v>0</v>
          </cell>
          <cell r="Y279">
            <v>0</v>
          </cell>
        </row>
        <row r="280">
          <cell r="R280">
            <v>0</v>
          </cell>
          <cell r="X280">
            <v>0</v>
          </cell>
          <cell r="Y280">
            <v>0</v>
          </cell>
        </row>
        <row r="281">
          <cell r="R281">
            <v>14.76</v>
          </cell>
          <cell r="X281">
            <v>102.18</v>
          </cell>
          <cell r="Y281">
            <v>68.78</v>
          </cell>
        </row>
        <row r="282">
          <cell r="R282">
            <v>344.65</v>
          </cell>
          <cell r="X282">
            <v>1950.02</v>
          </cell>
          <cell r="Y282">
            <v>940.6</v>
          </cell>
        </row>
        <row r="284">
          <cell r="G284" t="str">
            <v>Монолитный железобетонный фундамент ФБ-1./ 023/18КН-КР 4.2 лист 2</v>
          </cell>
        </row>
        <row r="318">
          <cell r="R318">
            <v>11.05</v>
          </cell>
          <cell r="X318">
            <v>18</v>
          </cell>
          <cell r="Y318">
            <v>12.12</v>
          </cell>
        </row>
        <row r="319">
          <cell r="R319">
            <v>258.02</v>
          </cell>
          <cell r="X319">
            <v>343.56</v>
          </cell>
          <cell r="Y319">
            <v>165.72</v>
          </cell>
        </row>
        <row r="320">
          <cell r="R320">
            <v>0.01</v>
          </cell>
          <cell r="X320">
            <v>5.4</v>
          </cell>
          <cell r="Y320">
            <v>4.45</v>
          </cell>
        </row>
        <row r="321">
          <cell r="R321">
            <v>0.23</v>
          </cell>
          <cell r="X321">
            <v>100.82</v>
          </cell>
          <cell r="Y321">
            <v>60.79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3">
          <cell r="R323">
            <v>0</v>
          </cell>
          <cell r="X323">
            <v>0</v>
          </cell>
          <cell r="Y323">
            <v>0</v>
          </cell>
        </row>
        <row r="324">
          <cell r="R324">
            <v>1.91</v>
          </cell>
          <cell r="X324">
            <v>35.96</v>
          </cell>
          <cell r="Y324">
            <v>29.62</v>
          </cell>
        </row>
        <row r="325">
          <cell r="R325">
            <v>44.6</v>
          </cell>
          <cell r="X325">
            <v>671.8</v>
          </cell>
          <cell r="Y325">
            <v>405.06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</v>
          </cell>
          <cell r="X327">
            <v>0</v>
          </cell>
          <cell r="Y327">
            <v>0</v>
          </cell>
        </row>
        <row r="328">
          <cell r="R328">
            <v>0</v>
          </cell>
          <cell r="X328">
            <v>0</v>
          </cell>
          <cell r="Y328">
            <v>0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0.55000000000000004</v>
          </cell>
          <cell r="X330">
            <v>21.2</v>
          </cell>
          <cell r="Y330">
            <v>17.46</v>
          </cell>
        </row>
        <row r="331">
          <cell r="R331">
            <v>12.84</v>
          </cell>
          <cell r="X331">
            <v>396</v>
          </cell>
          <cell r="Y331">
            <v>238.76</v>
          </cell>
        </row>
        <row r="332">
          <cell r="R332">
            <v>0</v>
          </cell>
          <cell r="X332">
            <v>0</v>
          </cell>
          <cell r="Y332">
            <v>0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4">
          <cell r="R334">
            <v>6.56</v>
          </cell>
          <cell r="X334">
            <v>45.42</v>
          </cell>
          <cell r="Y334">
            <v>30.57</v>
          </cell>
        </row>
        <row r="335">
          <cell r="R335">
            <v>153.18</v>
          </cell>
          <cell r="X335">
            <v>866.74</v>
          </cell>
          <cell r="Y335">
            <v>418.07</v>
          </cell>
        </row>
        <row r="337">
          <cell r="G337" t="str">
            <v>Монолитный железобетонный фундамент ФБ-2. 023/18КН-КР 4.2 лист 2</v>
          </cell>
        </row>
        <row r="371">
          <cell r="R371">
            <v>5.67</v>
          </cell>
          <cell r="X371">
            <v>73.83</v>
          </cell>
          <cell r="Y371">
            <v>60.8</v>
          </cell>
        </row>
        <row r="372">
          <cell r="R372">
            <v>132.38999999999999</v>
          </cell>
          <cell r="X372">
            <v>1379.16</v>
          </cell>
          <cell r="Y372">
            <v>831.55</v>
          </cell>
        </row>
        <row r="373">
          <cell r="R373">
            <v>0</v>
          </cell>
          <cell r="X373">
            <v>0</v>
          </cell>
          <cell r="Y373">
            <v>0</v>
          </cell>
        </row>
        <row r="374">
          <cell r="R374">
            <v>0</v>
          </cell>
          <cell r="X374">
            <v>0</v>
          </cell>
          <cell r="Y374">
            <v>0</v>
          </cell>
        </row>
        <row r="379">
          <cell r="R379">
            <v>102.18</v>
          </cell>
          <cell r="X379">
            <v>231.53</v>
          </cell>
          <cell r="Y379">
            <v>190.67</v>
          </cell>
        </row>
        <row r="380">
          <cell r="R380">
            <v>2385.9</v>
          </cell>
          <cell r="X380">
            <v>4325.01</v>
          </cell>
          <cell r="Y380">
            <v>2607.73</v>
          </cell>
        </row>
        <row r="381">
          <cell r="R381">
            <v>0</v>
          </cell>
          <cell r="X381">
            <v>0</v>
          </cell>
          <cell r="Y381">
            <v>0</v>
          </cell>
        </row>
        <row r="382">
          <cell r="R382">
            <v>0</v>
          </cell>
          <cell r="X382">
            <v>0</v>
          </cell>
          <cell r="Y382">
            <v>0</v>
          </cell>
        </row>
        <row r="383">
          <cell r="R383">
            <v>1.69</v>
          </cell>
          <cell r="X383">
            <v>172.71</v>
          </cell>
          <cell r="Y383">
            <v>142.22999999999999</v>
          </cell>
        </row>
        <row r="384">
          <cell r="R384">
            <v>39.46</v>
          </cell>
          <cell r="X384">
            <v>3226.25</v>
          </cell>
          <cell r="Y384">
            <v>1945.24</v>
          </cell>
        </row>
        <row r="385">
          <cell r="R385">
            <v>0</v>
          </cell>
          <cell r="X385">
            <v>0</v>
          </cell>
          <cell r="Y385">
            <v>0</v>
          </cell>
        </row>
        <row r="386">
          <cell r="R386">
            <v>0</v>
          </cell>
          <cell r="X386">
            <v>0</v>
          </cell>
          <cell r="Y386">
            <v>0</v>
          </cell>
        </row>
        <row r="387">
          <cell r="R387">
            <v>3.09</v>
          </cell>
          <cell r="X387">
            <v>7</v>
          </cell>
          <cell r="Y387">
            <v>5.76</v>
          </cell>
        </row>
        <row r="388">
          <cell r="R388">
            <v>72.150000000000006</v>
          </cell>
          <cell r="X388">
            <v>130.68</v>
          </cell>
          <cell r="Y388">
            <v>78.790000000000006</v>
          </cell>
        </row>
        <row r="389">
          <cell r="R389">
            <v>0</v>
          </cell>
          <cell r="X389">
            <v>0</v>
          </cell>
          <cell r="Y389">
            <v>0</v>
          </cell>
        </row>
        <row r="390">
          <cell r="R390">
            <v>0</v>
          </cell>
          <cell r="X390">
            <v>0</v>
          </cell>
          <cell r="Y390">
            <v>0</v>
          </cell>
        </row>
        <row r="391">
          <cell r="R391">
            <v>0</v>
          </cell>
          <cell r="X391">
            <v>0</v>
          </cell>
          <cell r="Y391">
            <v>0</v>
          </cell>
        </row>
        <row r="392">
          <cell r="R392">
            <v>0</v>
          </cell>
          <cell r="X392">
            <v>0</v>
          </cell>
          <cell r="Y392">
            <v>0</v>
          </cell>
        </row>
        <row r="400">
          <cell r="G400" t="str">
            <v>Устройство перекрытия./ 023/18КН-КР 4.2 лист 2, 2.1</v>
          </cell>
        </row>
        <row r="434">
          <cell r="R434">
            <v>1.79</v>
          </cell>
          <cell r="X434">
            <v>68.78</v>
          </cell>
          <cell r="Y434">
            <v>56.64</v>
          </cell>
        </row>
        <row r="435">
          <cell r="R435">
            <v>41.8</v>
          </cell>
          <cell r="X435">
            <v>1284.8499999999999</v>
          </cell>
          <cell r="Y435">
            <v>774.69</v>
          </cell>
        </row>
        <row r="436">
          <cell r="R436">
            <v>0</v>
          </cell>
          <cell r="X436">
            <v>0</v>
          </cell>
          <cell r="Y436">
            <v>0</v>
          </cell>
        </row>
        <row r="437">
          <cell r="R437">
            <v>0</v>
          </cell>
          <cell r="X437">
            <v>0</v>
          </cell>
          <cell r="Y437">
            <v>0</v>
          </cell>
        </row>
        <row r="438">
          <cell r="R438">
            <v>0</v>
          </cell>
          <cell r="X438">
            <v>0</v>
          </cell>
          <cell r="Y438">
            <v>0</v>
          </cell>
        </row>
        <row r="439">
          <cell r="R439">
            <v>0</v>
          </cell>
          <cell r="X439">
            <v>0</v>
          </cell>
          <cell r="Y439">
            <v>0</v>
          </cell>
        </row>
        <row r="446">
          <cell r="R446">
            <v>0.2</v>
          </cell>
          <cell r="X446">
            <v>20.99</v>
          </cell>
          <cell r="Y446">
            <v>17.28</v>
          </cell>
        </row>
        <row r="447">
          <cell r="R447">
            <v>4.67</v>
          </cell>
          <cell r="X447">
            <v>392.03</v>
          </cell>
          <cell r="Y447">
            <v>236.37</v>
          </cell>
        </row>
        <row r="448">
          <cell r="R448">
            <v>0</v>
          </cell>
          <cell r="X448">
            <v>0</v>
          </cell>
          <cell r="Y448">
            <v>0</v>
          </cell>
        </row>
        <row r="449">
          <cell r="R449">
            <v>0</v>
          </cell>
          <cell r="X449">
            <v>0</v>
          </cell>
          <cell r="Y449">
            <v>0</v>
          </cell>
        </row>
        <row r="450">
          <cell r="R450">
            <v>0</v>
          </cell>
          <cell r="X450">
            <v>0</v>
          </cell>
          <cell r="Y450">
            <v>0</v>
          </cell>
        </row>
        <row r="451">
          <cell r="R451">
            <v>0</v>
          </cell>
          <cell r="X451">
            <v>0</v>
          </cell>
          <cell r="Y451">
            <v>0</v>
          </cell>
        </row>
        <row r="489">
          <cell r="R489">
            <v>15.23</v>
          </cell>
          <cell r="X489">
            <v>1403.96</v>
          </cell>
          <cell r="Y489">
            <v>1156.2</v>
          </cell>
        </row>
        <row r="490">
          <cell r="R490">
            <v>355.62</v>
          </cell>
          <cell r="X490">
            <v>26226.01</v>
          </cell>
          <cell r="Y490">
            <v>15812.74</v>
          </cell>
        </row>
        <row r="491">
          <cell r="R491">
            <v>0</v>
          </cell>
          <cell r="X491">
            <v>0</v>
          </cell>
          <cell r="Y491">
            <v>0</v>
          </cell>
        </row>
        <row r="492">
          <cell r="R492">
            <v>0</v>
          </cell>
          <cell r="X492">
            <v>0</v>
          </cell>
          <cell r="Y492">
            <v>0</v>
          </cell>
        </row>
        <row r="493">
          <cell r="R493">
            <v>0</v>
          </cell>
          <cell r="X493">
            <v>0</v>
          </cell>
          <cell r="Y493">
            <v>0</v>
          </cell>
        </row>
        <row r="494">
          <cell r="R494">
            <v>0</v>
          </cell>
          <cell r="X494">
            <v>0</v>
          </cell>
          <cell r="Y494">
            <v>0</v>
          </cell>
        </row>
        <row r="495">
          <cell r="R495">
            <v>0</v>
          </cell>
          <cell r="X495">
            <v>0</v>
          </cell>
          <cell r="Y495">
            <v>0</v>
          </cell>
        </row>
        <row r="496">
          <cell r="R496">
            <v>0</v>
          </cell>
          <cell r="X496">
            <v>0</v>
          </cell>
          <cell r="Y496">
            <v>0</v>
          </cell>
        </row>
        <row r="517">
          <cell r="R517">
            <v>30.38</v>
          </cell>
          <cell r="X517">
            <v>119.06</v>
          </cell>
          <cell r="Y517">
            <v>80.14</v>
          </cell>
        </row>
        <row r="518">
          <cell r="R518">
            <v>709.37</v>
          </cell>
          <cell r="X518">
            <v>2272.14</v>
          </cell>
          <cell r="Y518">
            <v>1095.98</v>
          </cell>
        </row>
        <row r="519">
          <cell r="R519">
            <v>5.81</v>
          </cell>
          <cell r="X519">
            <v>74.02</v>
          </cell>
          <cell r="Y519">
            <v>49.82</v>
          </cell>
        </row>
        <row r="520">
          <cell r="R520">
            <v>135.66</v>
          </cell>
          <cell r="X520">
            <v>1412.55</v>
          </cell>
          <cell r="Y520">
            <v>681.35</v>
          </cell>
        </row>
        <row r="521">
          <cell r="R521">
            <v>0</v>
          </cell>
          <cell r="X521">
            <v>0</v>
          </cell>
          <cell r="Y521">
            <v>0</v>
          </cell>
        </row>
        <row r="522">
          <cell r="R522">
            <v>0</v>
          </cell>
          <cell r="X522">
            <v>0</v>
          </cell>
          <cell r="Y522">
            <v>0</v>
          </cell>
        </row>
        <row r="523">
          <cell r="R523">
            <v>42.52</v>
          </cell>
          <cell r="X523">
            <v>238.54</v>
          </cell>
          <cell r="Y523">
            <v>160.56</v>
          </cell>
        </row>
        <row r="524">
          <cell r="R524">
            <v>992.84</v>
          </cell>
          <cell r="X524">
            <v>4552.42</v>
          </cell>
          <cell r="Y524">
            <v>2195.87</v>
          </cell>
        </row>
        <row r="525">
          <cell r="R525">
            <v>0</v>
          </cell>
          <cell r="X525">
            <v>0</v>
          </cell>
          <cell r="Y525">
            <v>0</v>
          </cell>
        </row>
        <row r="526">
          <cell r="R526">
            <v>0</v>
          </cell>
          <cell r="X526">
            <v>0</v>
          </cell>
          <cell r="Y526">
            <v>0</v>
          </cell>
        </row>
        <row r="530">
          <cell r="G530" t="str">
            <v>Монтаж перектытия в осях "11-14/В-Г". 023/18КН-КР 4.2 лист 2.3</v>
          </cell>
        </row>
        <row r="560">
          <cell r="G560" t="str">
            <v>Устройство перекрытия в осях "11-14/В-Г". 023/18КН-КР 4.2 лист 2</v>
          </cell>
        </row>
        <row r="594">
          <cell r="R594">
            <v>27.76</v>
          </cell>
          <cell r="X594">
            <v>1280.69</v>
          </cell>
          <cell r="Y594">
            <v>1054.68</v>
          </cell>
        </row>
        <row r="595">
          <cell r="R595">
            <v>648.20000000000005</v>
          </cell>
          <cell r="X595">
            <v>23923.22</v>
          </cell>
          <cell r="Y595">
            <v>14424.3</v>
          </cell>
        </row>
        <row r="596">
          <cell r="R596">
            <v>0</v>
          </cell>
          <cell r="X596">
            <v>0</v>
          </cell>
          <cell r="Y596">
            <v>0</v>
          </cell>
        </row>
        <row r="597">
          <cell r="R597">
            <v>0</v>
          </cell>
          <cell r="X597">
            <v>0</v>
          </cell>
          <cell r="Y597">
            <v>0</v>
          </cell>
        </row>
        <row r="598">
          <cell r="R598">
            <v>0</v>
          </cell>
          <cell r="X598">
            <v>0</v>
          </cell>
          <cell r="Y598">
            <v>0</v>
          </cell>
        </row>
        <row r="599">
          <cell r="R599">
            <v>0</v>
          </cell>
          <cell r="X599">
            <v>0</v>
          </cell>
          <cell r="Y599">
            <v>0</v>
          </cell>
        </row>
        <row r="600">
          <cell r="R600">
            <v>0</v>
          </cell>
          <cell r="X600">
            <v>0</v>
          </cell>
          <cell r="Y600">
            <v>0</v>
          </cell>
        </row>
        <row r="601">
          <cell r="R601">
            <v>0</v>
          </cell>
          <cell r="X601">
            <v>0</v>
          </cell>
          <cell r="Y601">
            <v>0</v>
          </cell>
        </row>
        <row r="602">
          <cell r="R602">
            <v>0</v>
          </cell>
          <cell r="X602">
            <v>0</v>
          </cell>
          <cell r="Y602">
            <v>0</v>
          </cell>
        </row>
        <row r="603">
          <cell r="R603">
            <v>0</v>
          </cell>
          <cell r="X603">
            <v>0</v>
          </cell>
          <cell r="Y603">
            <v>0</v>
          </cell>
        </row>
        <row r="604">
          <cell r="R604">
            <v>4.43</v>
          </cell>
          <cell r="X604">
            <v>204.13</v>
          </cell>
          <cell r="Y604">
            <v>168.11</v>
          </cell>
        </row>
        <row r="605">
          <cell r="R605">
            <v>103.44</v>
          </cell>
          <cell r="X605">
            <v>3813.1</v>
          </cell>
          <cell r="Y605">
            <v>2299.08</v>
          </cell>
        </row>
        <row r="606">
          <cell r="R606">
            <v>0</v>
          </cell>
          <cell r="X606">
            <v>0</v>
          </cell>
          <cell r="Y606">
            <v>0</v>
          </cell>
        </row>
        <row r="607">
          <cell r="R607">
            <v>0</v>
          </cell>
          <cell r="X607">
            <v>0</v>
          </cell>
          <cell r="Y607">
            <v>0</v>
          </cell>
        </row>
        <row r="608">
          <cell r="R608">
            <v>246.54</v>
          </cell>
          <cell r="X608">
            <v>676.35</v>
          </cell>
          <cell r="Y608">
            <v>556.99</v>
          </cell>
        </row>
        <row r="609">
          <cell r="R609">
            <v>3221.83</v>
          </cell>
          <cell r="X609">
            <v>12634.13</v>
          </cell>
          <cell r="Y609">
            <v>7617.64</v>
          </cell>
        </row>
        <row r="610">
          <cell r="R610">
            <v>0</v>
          </cell>
          <cell r="X610">
            <v>0</v>
          </cell>
          <cell r="Y610">
            <v>0</v>
          </cell>
        </row>
        <row r="611">
          <cell r="R611">
            <v>0</v>
          </cell>
          <cell r="X611">
            <v>0</v>
          </cell>
          <cell r="Y611">
            <v>0</v>
          </cell>
        </row>
        <row r="612">
          <cell r="R612">
            <v>0</v>
          </cell>
          <cell r="X612">
            <v>0</v>
          </cell>
          <cell r="Y612">
            <v>0</v>
          </cell>
        </row>
        <row r="613">
          <cell r="R613">
            <v>0</v>
          </cell>
          <cell r="X613">
            <v>0</v>
          </cell>
          <cell r="Y613">
            <v>0</v>
          </cell>
        </row>
        <row r="649">
          <cell r="R649">
            <v>11.21</v>
          </cell>
          <cell r="X649">
            <v>37423.22</v>
          </cell>
          <cell r="Y649">
            <v>28787.09</v>
          </cell>
        </row>
        <row r="650">
          <cell r="R650">
            <v>261.75</v>
          </cell>
          <cell r="X650">
            <v>700986.3</v>
          </cell>
          <cell r="Y650">
            <v>393704.64</v>
          </cell>
        </row>
        <row r="651">
          <cell r="R651">
            <v>0</v>
          </cell>
          <cell r="X651">
            <v>0</v>
          </cell>
          <cell r="Y651">
            <v>0</v>
          </cell>
        </row>
        <row r="652">
          <cell r="R652">
            <v>0</v>
          </cell>
          <cell r="X652">
            <v>0</v>
          </cell>
          <cell r="Y652">
            <v>0</v>
          </cell>
        </row>
        <row r="653">
          <cell r="R653">
            <v>5.64</v>
          </cell>
          <cell r="X653">
            <v>3692.52</v>
          </cell>
          <cell r="Y653">
            <v>2840.4</v>
          </cell>
        </row>
        <row r="654">
          <cell r="R654">
            <v>131.69</v>
          </cell>
          <cell r="X654">
            <v>69165.7</v>
          </cell>
          <cell r="Y654">
            <v>38846.49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0</v>
          </cell>
          <cell r="X656">
            <v>0</v>
          </cell>
          <cell r="Y656">
            <v>0</v>
          </cell>
        </row>
        <row r="657">
          <cell r="R657">
            <v>5.53</v>
          </cell>
          <cell r="X657">
            <v>18459.32</v>
          </cell>
          <cell r="Y657">
            <v>14199.48</v>
          </cell>
        </row>
        <row r="658">
          <cell r="R658">
            <v>129.13</v>
          </cell>
          <cell r="X658">
            <v>345767.46</v>
          </cell>
          <cell r="Y658">
            <v>194198.16</v>
          </cell>
        </row>
        <row r="659">
          <cell r="R659">
            <v>0</v>
          </cell>
          <cell r="X659">
            <v>0</v>
          </cell>
          <cell r="Y659">
            <v>0</v>
          </cell>
        </row>
        <row r="660">
          <cell r="R660">
            <v>0</v>
          </cell>
          <cell r="X660">
            <v>0</v>
          </cell>
          <cell r="Y660">
            <v>0</v>
          </cell>
        </row>
        <row r="662">
          <cell r="G662" t="str">
            <v>Гидроизоляция подвала здания. 023/18КН-КР 4.2 лист 4</v>
          </cell>
        </row>
        <row r="696">
          <cell r="R696">
            <v>54.41</v>
          </cell>
          <cell r="X696">
            <v>99.93</v>
          </cell>
          <cell r="Y696">
            <v>68.7</v>
          </cell>
        </row>
        <row r="697">
          <cell r="R697">
            <v>1270.47</v>
          </cell>
          <cell r="X697">
            <v>1983.32</v>
          </cell>
          <cell r="Y697">
            <v>1195.83</v>
          </cell>
        </row>
        <row r="698">
          <cell r="R698">
            <v>0</v>
          </cell>
          <cell r="X698">
            <v>0</v>
          </cell>
          <cell r="Y698">
            <v>0</v>
          </cell>
        </row>
        <row r="699">
          <cell r="R699">
            <v>0</v>
          </cell>
          <cell r="X699">
            <v>0</v>
          </cell>
          <cell r="Y699">
            <v>0</v>
          </cell>
        </row>
        <row r="700">
          <cell r="R700">
            <v>51.97</v>
          </cell>
          <cell r="X700">
            <v>92.46</v>
          </cell>
          <cell r="Y700">
            <v>63.56</v>
          </cell>
        </row>
        <row r="701">
          <cell r="R701">
            <v>1213.5</v>
          </cell>
          <cell r="X701">
            <v>1835.02</v>
          </cell>
          <cell r="Y701">
            <v>1106.4100000000001</v>
          </cell>
        </row>
        <row r="702">
          <cell r="R702">
            <v>0</v>
          </cell>
          <cell r="X702">
            <v>0</v>
          </cell>
          <cell r="Y702">
            <v>0</v>
          </cell>
        </row>
        <row r="703">
          <cell r="R703">
            <v>0</v>
          </cell>
          <cell r="X703">
            <v>0</v>
          </cell>
          <cell r="Y703">
            <v>0</v>
          </cell>
        </row>
        <row r="704">
          <cell r="R704">
            <v>257.61</v>
          </cell>
          <cell r="X704">
            <v>1497.93</v>
          </cell>
          <cell r="Y704">
            <v>1008.22</v>
          </cell>
        </row>
        <row r="705">
          <cell r="R705">
            <v>6015.19</v>
          </cell>
          <cell r="X705">
            <v>28586.75</v>
          </cell>
          <cell r="Y705">
            <v>13788.9</v>
          </cell>
        </row>
        <row r="706">
          <cell r="R706">
            <v>0.48</v>
          </cell>
          <cell r="X706">
            <v>249.5</v>
          </cell>
          <cell r="Y706">
            <v>205.47</v>
          </cell>
        </row>
        <row r="707">
          <cell r="R707">
            <v>11.21</v>
          </cell>
          <cell r="X707">
            <v>4660.67</v>
          </cell>
          <cell r="Y707">
            <v>2810.11</v>
          </cell>
        </row>
        <row r="708">
          <cell r="R708">
            <v>0</v>
          </cell>
          <cell r="X708">
            <v>0</v>
          </cell>
          <cell r="Y708">
            <v>0</v>
          </cell>
        </row>
        <row r="709">
          <cell r="R709">
            <v>0</v>
          </cell>
          <cell r="X709">
            <v>0</v>
          </cell>
          <cell r="Y709">
            <v>0</v>
          </cell>
        </row>
        <row r="710">
          <cell r="R710">
            <v>81.790000000000006</v>
          </cell>
          <cell r="X710">
            <v>422.8</v>
          </cell>
          <cell r="Y710">
            <v>238.58</v>
          </cell>
        </row>
        <row r="711">
          <cell r="R711">
            <v>1909.8</v>
          </cell>
          <cell r="X711">
            <v>7897.9</v>
          </cell>
          <cell r="Y711">
            <v>2891.2</v>
          </cell>
        </row>
        <row r="712">
          <cell r="R712">
            <v>0</v>
          </cell>
          <cell r="X712">
            <v>0</v>
          </cell>
          <cell r="Y712">
            <v>0</v>
          </cell>
        </row>
        <row r="713">
          <cell r="R713">
            <v>0</v>
          </cell>
          <cell r="X713">
            <v>0</v>
          </cell>
          <cell r="Y713">
            <v>0</v>
          </cell>
        </row>
        <row r="714">
          <cell r="R714">
            <v>2.58</v>
          </cell>
          <cell r="X714">
            <v>305.58999999999997</v>
          </cell>
          <cell r="Y714">
            <v>164.55</v>
          </cell>
        </row>
        <row r="715">
          <cell r="R715">
            <v>60.24</v>
          </cell>
          <cell r="X715">
            <v>4116.63</v>
          </cell>
          <cell r="Y715">
            <v>1875.35</v>
          </cell>
        </row>
        <row r="716">
          <cell r="R716">
            <v>0</v>
          </cell>
          <cell r="X716">
            <v>0</v>
          </cell>
          <cell r="Y716">
            <v>0</v>
          </cell>
        </row>
        <row r="717">
          <cell r="R717">
            <v>0</v>
          </cell>
          <cell r="X717">
            <v>0</v>
          </cell>
          <cell r="Y717">
            <v>0</v>
          </cell>
        </row>
        <row r="718">
          <cell r="R718">
            <v>0</v>
          </cell>
          <cell r="X718">
            <v>0</v>
          </cell>
          <cell r="Y718">
            <v>0</v>
          </cell>
        </row>
        <row r="719">
          <cell r="R719">
            <v>0</v>
          </cell>
          <cell r="X719">
            <v>0</v>
          </cell>
          <cell r="Y719">
            <v>0</v>
          </cell>
        </row>
        <row r="755">
          <cell r="R755">
            <v>0</v>
          </cell>
          <cell r="X755">
            <v>1251.6600000000001</v>
          </cell>
          <cell r="Y755">
            <v>860.52</v>
          </cell>
        </row>
        <row r="756">
          <cell r="R756">
            <v>0</v>
          </cell>
          <cell r="X756">
            <v>24842.400000000001</v>
          </cell>
          <cell r="Y756">
            <v>14978.51</v>
          </cell>
        </row>
        <row r="757">
          <cell r="R757">
            <v>0</v>
          </cell>
          <cell r="X757">
            <v>0</v>
          </cell>
          <cell r="Y757">
            <v>0</v>
          </cell>
        </row>
        <row r="758">
          <cell r="R758">
            <v>0</v>
          </cell>
          <cell r="X758">
            <v>0</v>
          </cell>
          <cell r="Y758">
            <v>0</v>
          </cell>
        </row>
        <row r="759">
          <cell r="R759">
            <v>35.53</v>
          </cell>
          <cell r="X759">
            <v>727.63</v>
          </cell>
          <cell r="Y759">
            <v>599.22</v>
          </cell>
        </row>
        <row r="760">
          <cell r="R760">
            <v>829.63</v>
          </cell>
          <cell r="X760">
            <v>13592.04</v>
          </cell>
          <cell r="Y760">
            <v>8195.2000000000007</v>
          </cell>
        </row>
        <row r="761">
          <cell r="R761">
            <v>0</v>
          </cell>
          <cell r="X761">
            <v>0</v>
          </cell>
          <cell r="Y761">
            <v>0</v>
          </cell>
        </row>
        <row r="762">
          <cell r="R762">
            <v>0</v>
          </cell>
          <cell r="X762">
            <v>0</v>
          </cell>
          <cell r="Y762">
            <v>0</v>
          </cell>
        </row>
        <row r="763">
          <cell r="R763">
            <v>4.3600000000000003</v>
          </cell>
          <cell r="X763">
            <v>3267.82</v>
          </cell>
          <cell r="Y763">
            <v>2199.4899999999998</v>
          </cell>
        </row>
        <row r="764">
          <cell r="R764">
            <v>101.81</v>
          </cell>
          <cell r="X764">
            <v>62363.43</v>
          </cell>
          <cell r="Y764">
            <v>30081.18</v>
          </cell>
        </row>
        <row r="765">
          <cell r="R765">
            <v>0</v>
          </cell>
          <cell r="X765">
            <v>0</v>
          </cell>
          <cell r="Y765">
            <v>0</v>
          </cell>
        </row>
        <row r="766">
          <cell r="R766">
            <v>0</v>
          </cell>
          <cell r="X766">
            <v>0</v>
          </cell>
          <cell r="Y766">
            <v>0</v>
          </cell>
        </row>
        <row r="767">
          <cell r="R767">
            <v>6.75</v>
          </cell>
          <cell r="X767">
            <v>363.28</v>
          </cell>
          <cell r="Y767">
            <v>244.52</v>
          </cell>
        </row>
        <row r="768">
          <cell r="R768">
            <v>157.61000000000001</v>
          </cell>
          <cell r="X768">
            <v>6932.93</v>
          </cell>
          <cell r="Y768">
            <v>3344.12</v>
          </cell>
        </row>
        <row r="769">
          <cell r="R769">
            <v>0</v>
          </cell>
          <cell r="X769">
            <v>0</v>
          </cell>
          <cell r="Y769">
            <v>0</v>
          </cell>
        </row>
        <row r="770">
          <cell r="R770">
            <v>0</v>
          </cell>
          <cell r="X770">
            <v>0</v>
          </cell>
          <cell r="Y770">
            <v>0</v>
          </cell>
        </row>
        <row r="771">
          <cell r="R771">
            <v>4.3600000000000003</v>
          </cell>
          <cell r="X771">
            <v>3267.82</v>
          </cell>
          <cell r="Y771">
            <v>2199.4899999999998</v>
          </cell>
        </row>
        <row r="772">
          <cell r="R772">
            <v>101.81</v>
          </cell>
          <cell r="X772">
            <v>62363.43</v>
          </cell>
          <cell r="Y772">
            <v>30081.18</v>
          </cell>
        </row>
        <row r="773">
          <cell r="R773">
            <v>0</v>
          </cell>
          <cell r="X773">
            <v>0</v>
          </cell>
          <cell r="Y773">
            <v>0</v>
          </cell>
        </row>
        <row r="774">
          <cell r="R774">
            <v>0</v>
          </cell>
          <cell r="X774">
            <v>0</v>
          </cell>
          <cell r="Y774">
            <v>0</v>
          </cell>
        </row>
        <row r="775">
          <cell r="R775">
            <v>1265.6300000000001</v>
          </cell>
          <cell r="X775">
            <v>4960.8599999999997</v>
          </cell>
          <cell r="Y775">
            <v>3339.04</v>
          </cell>
        </row>
        <row r="776">
          <cell r="R776">
            <v>29552.46</v>
          </cell>
          <cell r="X776">
            <v>94673.77</v>
          </cell>
          <cell r="Y776">
            <v>45666.17</v>
          </cell>
        </row>
        <row r="777">
          <cell r="R777">
            <v>2.5299999999999998</v>
          </cell>
          <cell r="X777">
            <v>518.41999999999996</v>
          </cell>
          <cell r="Y777">
            <v>348.94</v>
          </cell>
        </row>
        <row r="778">
          <cell r="R778">
            <v>59.08</v>
          </cell>
          <cell r="X778">
            <v>9893.58</v>
          </cell>
          <cell r="Y778">
            <v>4772.2</v>
          </cell>
        </row>
        <row r="779">
          <cell r="R779">
            <v>0</v>
          </cell>
          <cell r="X779">
            <v>0</v>
          </cell>
          <cell r="Y779">
            <v>0</v>
          </cell>
        </row>
        <row r="780">
          <cell r="R780">
            <v>0</v>
          </cell>
          <cell r="X780">
            <v>0</v>
          </cell>
          <cell r="Y780">
            <v>0</v>
          </cell>
        </row>
        <row r="781">
          <cell r="R781">
            <v>1700.16</v>
          </cell>
          <cell r="X781">
            <v>23914.75</v>
          </cell>
          <cell r="Y781">
            <v>18395.96</v>
          </cell>
        </row>
        <row r="782">
          <cell r="R782">
            <v>39698.74</v>
          </cell>
          <cell r="X782">
            <v>447954.72</v>
          </cell>
          <cell r="Y782">
            <v>251591.01</v>
          </cell>
        </row>
        <row r="783">
          <cell r="R783">
            <v>0</v>
          </cell>
          <cell r="X783">
            <v>0</v>
          </cell>
          <cell r="Y783">
            <v>0</v>
          </cell>
        </row>
        <row r="784">
          <cell r="R784">
            <v>0</v>
          </cell>
          <cell r="X784">
            <v>0</v>
          </cell>
          <cell r="Y784">
            <v>0</v>
          </cell>
        </row>
        <row r="785">
          <cell r="R785">
            <v>0</v>
          </cell>
          <cell r="X785">
            <v>0</v>
          </cell>
          <cell r="Y785">
            <v>0</v>
          </cell>
        </row>
        <row r="786">
          <cell r="R786">
            <v>0</v>
          </cell>
          <cell r="X786">
            <v>0</v>
          </cell>
          <cell r="Y786">
            <v>0</v>
          </cell>
        </row>
        <row r="787">
          <cell r="R787">
            <v>5.61</v>
          </cell>
          <cell r="X787">
            <v>78.739999999999995</v>
          </cell>
          <cell r="Y787">
            <v>52.49</v>
          </cell>
        </row>
        <row r="788">
          <cell r="R788">
            <v>130.99</v>
          </cell>
          <cell r="X788">
            <v>1488.37</v>
          </cell>
          <cell r="Y788">
            <v>717.92</v>
          </cell>
        </row>
        <row r="789">
          <cell r="R789">
            <v>0</v>
          </cell>
          <cell r="X789">
            <v>0</v>
          </cell>
          <cell r="Y789">
            <v>0</v>
          </cell>
        </row>
        <row r="790">
          <cell r="R790">
            <v>0</v>
          </cell>
          <cell r="X790">
            <v>0</v>
          </cell>
          <cell r="Y790">
            <v>0</v>
          </cell>
        </row>
        <row r="791">
          <cell r="R791">
            <v>0</v>
          </cell>
          <cell r="X791">
            <v>555</v>
          </cell>
          <cell r="Y791">
            <v>355.2</v>
          </cell>
        </row>
        <row r="792">
          <cell r="R792">
            <v>0</v>
          </cell>
          <cell r="X792">
            <v>10496.99</v>
          </cell>
          <cell r="Y792">
            <v>5313.29</v>
          </cell>
        </row>
        <row r="798">
          <cell r="R798">
            <v>0.04</v>
          </cell>
          <cell r="X798">
            <v>10.87</v>
          </cell>
          <cell r="Y798">
            <v>8.9499999999999993</v>
          </cell>
        </row>
        <row r="799">
          <cell r="R799">
            <v>0.7</v>
          </cell>
          <cell r="X799">
            <v>203.08</v>
          </cell>
          <cell r="Y799">
            <v>122.45</v>
          </cell>
        </row>
        <row r="800">
          <cell r="R800">
            <v>0</v>
          </cell>
          <cell r="X800">
            <v>0</v>
          </cell>
          <cell r="Y800">
            <v>0</v>
          </cell>
        </row>
        <row r="801">
          <cell r="R801">
            <v>0</v>
          </cell>
          <cell r="X801">
            <v>0</v>
          </cell>
          <cell r="Y801">
            <v>0</v>
          </cell>
        </row>
        <row r="802">
          <cell r="R802">
            <v>0.98</v>
          </cell>
          <cell r="X802">
            <v>30.49</v>
          </cell>
          <cell r="Y802">
            <v>25.11</v>
          </cell>
        </row>
        <row r="803">
          <cell r="R803">
            <v>22.88</v>
          </cell>
          <cell r="X803">
            <v>569.54</v>
          </cell>
          <cell r="Y803">
            <v>343.4</v>
          </cell>
        </row>
        <row r="804">
          <cell r="R804">
            <v>0</v>
          </cell>
          <cell r="X804">
            <v>0</v>
          </cell>
          <cell r="Y804">
            <v>0</v>
          </cell>
        </row>
        <row r="805">
          <cell r="R805">
            <v>0</v>
          </cell>
          <cell r="X805">
            <v>0</v>
          </cell>
          <cell r="Y805">
            <v>0</v>
          </cell>
        </row>
        <row r="806">
          <cell r="R806">
            <v>0.13</v>
          </cell>
          <cell r="X806">
            <v>4.7699999999999996</v>
          </cell>
          <cell r="Y806">
            <v>3.05</v>
          </cell>
        </row>
        <row r="807">
          <cell r="R807">
            <v>3.04</v>
          </cell>
          <cell r="X807">
            <v>90.22</v>
          </cell>
          <cell r="Y807">
            <v>45.67</v>
          </cell>
        </row>
        <row r="808">
          <cell r="R808">
            <v>0</v>
          </cell>
          <cell r="X808">
            <v>0</v>
          </cell>
          <cell r="Y808">
            <v>0</v>
          </cell>
        </row>
        <row r="809">
          <cell r="R809">
            <v>0</v>
          </cell>
          <cell r="X809">
            <v>0</v>
          </cell>
          <cell r="Y809">
            <v>0</v>
          </cell>
        </row>
        <row r="810">
          <cell r="R810">
            <v>0.01</v>
          </cell>
          <cell r="X810">
            <v>0.82</v>
          </cell>
          <cell r="Y810">
            <v>0.52</v>
          </cell>
        </row>
        <row r="811">
          <cell r="R811">
            <v>0.23</v>
          </cell>
          <cell r="X811">
            <v>15.51</v>
          </cell>
          <cell r="Y811">
            <v>7.85</v>
          </cell>
        </row>
        <row r="813">
          <cell r="G813" t="str">
            <v>Устройство металлической стремянки. 023/18КН-КР 4.2 лист 5</v>
          </cell>
        </row>
        <row r="881">
          <cell r="R881">
            <v>0.73</v>
          </cell>
          <cell r="X881">
            <v>344.23</v>
          </cell>
          <cell r="Y881">
            <v>264.8</v>
          </cell>
        </row>
        <row r="882">
          <cell r="R882">
            <v>17.05</v>
          </cell>
          <cell r="X882">
            <v>6447.97</v>
          </cell>
          <cell r="Y882">
            <v>3621.46</v>
          </cell>
        </row>
        <row r="883">
          <cell r="R883">
            <v>0</v>
          </cell>
          <cell r="X883">
            <v>0</v>
          </cell>
          <cell r="Y883">
            <v>0</v>
          </cell>
        </row>
        <row r="884">
          <cell r="R884">
            <v>0</v>
          </cell>
          <cell r="X884">
            <v>0</v>
          </cell>
          <cell r="Y884">
            <v>0</v>
          </cell>
        </row>
        <row r="885">
          <cell r="R885">
            <v>0</v>
          </cell>
          <cell r="X885">
            <v>0</v>
          </cell>
          <cell r="Y885">
            <v>0</v>
          </cell>
        </row>
        <row r="886">
          <cell r="R886">
            <v>0</v>
          </cell>
          <cell r="X886">
            <v>0</v>
          </cell>
          <cell r="Y886">
            <v>0</v>
          </cell>
        </row>
        <row r="887">
          <cell r="R887">
            <v>0</v>
          </cell>
          <cell r="X887">
            <v>0</v>
          </cell>
          <cell r="Y887">
            <v>0</v>
          </cell>
        </row>
        <row r="888">
          <cell r="R888">
            <v>0</v>
          </cell>
          <cell r="X888">
            <v>0</v>
          </cell>
          <cell r="Y888">
            <v>0</v>
          </cell>
        </row>
        <row r="889">
          <cell r="R889">
            <v>0</v>
          </cell>
          <cell r="X889">
            <v>0</v>
          </cell>
          <cell r="Y889">
            <v>0</v>
          </cell>
        </row>
        <row r="890">
          <cell r="R890">
            <v>0</v>
          </cell>
          <cell r="X890">
            <v>0</v>
          </cell>
          <cell r="Y890">
            <v>0</v>
          </cell>
        </row>
        <row r="891">
          <cell r="R891">
            <v>0</v>
          </cell>
          <cell r="X891">
            <v>0</v>
          </cell>
          <cell r="Y891">
            <v>0</v>
          </cell>
        </row>
        <row r="892">
          <cell r="R892">
            <v>0</v>
          </cell>
          <cell r="X892">
            <v>0</v>
          </cell>
          <cell r="Y892">
            <v>0</v>
          </cell>
        </row>
        <row r="893">
          <cell r="R893">
            <v>0</v>
          </cell>
          <cell r="X893">
            <v>0</v>
          </cell>
          <cell r="Y893">
            <v>0</v>
          </cell>
        </row>
        <row r="894">
          <cell r="R894">
            <v>0</v>
          </cell>
          <cell r="X894">
            <v>0</v>
          </cell>
          <cell r="Y894">
            <v>0</v>
          </cell>
        </row>
        <row r="895">
          <cell r="R895">
            <v>0</v>
          </cell>
          <cell r="X895">
            <v>0</v>
          </cell>
          <cell r="Y895">
            <v>0</v>
          </cell>
        </row>
        <row r="896">
          <cell r="R896">
            <v>0</v>
          </cell>
          <cell r="X896">
            <v>0</v>
          </cell>
          <cell r="Y896">
            <v>0</v>
          </cell>
        </row>
        <row r="897">
          <cell r="R897">
            <v>0</v>
          </cell>
          <cell r="X897">
            <v>18.739999999999998</v>
          </cell>
          <cell r="Y897">
            <v>14.41</v>
          </cell>
        </row>
        <row r="898">
          <cell r="R898">
            <v>0</v>
          </cell>
          <cell r="X898">
            <v>350.97</v>
          </cell>
          <cell r="Y898">
            <v>197.12</v>
          </cell>
        </row>
        <row r="899">
          <cell r="R899">
            <v>0</v>
          </cell>
          <cell r="X899">
            <v>0</v>
          </cell>
          <cell r="Y899">
            <v>0</v>
          </cell>
        </row>
        <row r="900">
          <cell r="R900">
            <v>0</v>
          </cell>
          <cell r="X900">
            <v>0</v>
          </cell>
          <cell r="Y900">
            <v>0</v>
          </cell>
        </row>
        <row r="901">
          <cell r="R901">
            <v>0</v>
          </cell>
          <cell r="X901">
            <v>13.55</v>
          </cell>
          <cell r="Y901">
            <v>10.42</v>
          </cell>
        </row>
        <row r="902">
          <cell r="R902">
            <v>0</v>
          </cell>
          <cell r="X902">
            <v>253.81</v>
          </cell>
          <cell r="Y902">
            <v>142.55000000000001</v>
          </cell>
        </row>
        <row r="903">
          <cell r="R903">
            <v>0</v>
          </cell>
          <cell r="X903">
            <v>0</v>
          </cell>
          <cell r="Y903">
            <v>0</v>
          </cell>
        </row>
        <row r="904">
          <cell r="R904">
            <v>0</v>
          </cell>
          <cell r="X904">
            <v>0</v>
          </cell>
          <cell r="Y904">
            <v>0</v>
          </cell>
        </row>
        <row r="944">
          <cell r="R944">
            <v>3.87</v>
          </cell>
          <cell r="X944">
            <v>1833.99</v>
          </cell>
          <cell r="Y944">
            <v>1410.76</v>
          </cell>
        </row>
        <row r="945">
          <cell r="R945">
            <v>90.36</v>
          </cell>
          <cell r="X945">
            <v>34352.99</v>
          </cell>
          <cell r="Y945">
            <v>19294.14</v>
          </cell>
        </row>
        <row r="946">
          <cell r="R946">
            <v>0</v>
          </cell>
          <cell r="X946">
            <v>0</v>
          </cell>
          <cell r="Y946">
            <v>0</v>
          </cell>
        </row>
        <row r="947">
          <cell r="R947">
            <v>0</v>
          </cell>
          <cell r="X947">
            <v>0</v>
          </cell>
          <cell r="Y947">
            <v>0</v>
          </cell>
        </row>
        <row r="948">
          <cell r="R948">
            <v>0</v>
          </cell>
          <cell r="X948">
            <v>0</v>
          </cell>
          <cell r="Y948">
            <v>0</v>
          </cell>
        </row>
        <row r="949">
          <cell r="R949">
            <v>0</v>
          </cell>
          <cell r="X949">
            <v>0</v>
          </cell>
          <cell r="Y949">
            <v>0</v>
          </cell>
        </row>
        <row r="950">
          <cell r="R950">
            <v>0</v>
          </cell>
          <cell r="X950">
            <v>0</v>
          </cell>
          <cell r="Y950">
            <v>0</v>
          </cell>
        </row>
        <row r="951">
          <cell r="R951">
            <v>0</v>
          </cell>
          <cell r="X951">
            <v>0</v>
          </cell>
          <cell r="Y951">
            <v>0</v>
          </cell>
        </row>
        <row r="952">
          <cell r="R952">
            <v>0</v>
          </cell>
          <cell r="X952">
            <v>0</v>
          </cell>
          <cell r="Y952">
            <v>0</v>
          </cell>
        </row>
        <row r="953">
          <cell r="R953">
            <v>0</v>
          </cell>
          <cell r="X953">
            <v>0</v>
          </cell>
          <cell r="Y953">
            <v>0</v>
          </cell>
        </row>
        <row r="954">
          <cell r="R954">
            <v>0</v>
          </cell>
          <cell r="X954">
            <v>0</v>
          </cell>
          <cell r="Y954">
            <v>0</v>
          </cell>
        </row>
        <row r="955">
          <cell r="R955">
            <v>0</v>
          </cell>
          <cell r="X955">
            <v>0</v>
          </cell>
          <cell r="Y955">
            <v>0</v>
          </cell>
        </row>
        <row r="956">
          <cell r="R956">
            <v>0</v>
          </cell>
          <cell r="X956">
            <v>0</v>
          </cell>
          <cell r="Y956">
            <v>0</v>
          </cell>
        </row>
        <row r="957">
          <cell r="R957">
            <v>0</v>
          </cell>
          <cell r="X957">
            <v>0</v>
          </cell>
          <cell r="Y957">
            <v>0</v>
          </cell>
        </row>
        <row r="958">
          <cell r="R958">
            <v>0</v>
          </cell>
          <cell r="X958">
            <v>0</v>
          </cell>
          <cell r="Y958">
            <v>0</v>
          </cell>
        </row>
        <row r="959">
          <cell r="R959">
            <v>0</v>
          </cell>
          <cell r="X959">
            <v>0</v>
          </cell>
          <cell r="Y959">
            <v>0</v>
          </cell>
        </row>
        <row r="995">
          <cell r="R995">
            <v>0.85</v>
          </cell>
          <cell r="X995">
            <v>401.05</v>
          </cell>
          <cell r="Y995">
            <v>308.5</v>
          </cell>
        </row>
        <row r="996">
          <cell r="R996">
            <v>19.850000000000001</v>
          </cell>
          <cell r="X996">
            <v>7512.12</v>
          </cell>
          <cell r="Y996">
            <v>4219.1400000000003</v>
          </cell>
        </row>
        <row r="997">
          <cell r="R997">
            <v>0</v>
          </cell>
          <cell r="X997">
            <v>0</v>
          </cell>
          <cell r="Y997">
            <v>0</v>
          </cell>
        </row>
        <row r="998">
          <cell r="R998">
            <v>0</v>
          </cell>
          <cell r="X998">
            <v>0</v>
          </cell>
          <cell r="Y998">
            <v>0</v>
          </cell>
        </row>
        <row r="999">
          <cell r="R999">
            <v>0</v>
          </cell>
          <cell r="X999">
            <v>0</v>
          </cell>
          <cell r="Y999">
            <v>0</v>
          </cell>
        </row>
        <row r="1000">
          <cell r="R1000">
            <v>0</v>
          </cell>
          <cell r="X1000">
            <v>0</v>
          </cell>
          <cell r="Y1000">
            <v>0</v>
          </cell>
        </row>
        <row r="1001">
          <cell r="R1001">
            <v>0</v>
          </cell>
          <cell r="X1001">
            <v>0</v>
          </cell>
          <cell r="Y1001">
            <v>0</v>
          </cell>
        </row>
        <row r="1002">
          <cell r="R1002">
            <v>0</v>
          </cell>
          <cell r="X1002">
            <v>0</v>
          </cell>
          <cell r="Y1002">
            <v>0</v>
          </cell>
        </row>
        <row r="1003">
          <cell r="R1003">
            <v>0</v>
          </cell>
          <cell r="X1003">
            <v>0</v>
          </cell>
          <cell r="Y1003">
            <v>0</v>
          </cell>
        </row>
        <row r="1004">
          <cell r="R1004">
            <v>0</v>
          </cell>
          <cell r="X1004">
            <v>0</v>
          </cell>
          <cell r="Y1004">
            <v>0</v>
          </cell>
        </row>
        <row r="1005">
          <cell r="R1005">
            <v>0</v>
          </cell>
          <cell r="X1005">
            <v>0</v>
          </cell>
          <cell r="Y1005">
            <v>0</v>
          </cell>
        </row>
        <row r="1006">
          <cell r="R1006">
            <v>0</v>
          </cell>
          <cell r="X1006">
            <v>0</v>
          </cell>
          <cell r="Y1006">
            <v>0</v>
          </cell>
        </row>
        <row r="1007">
          <cell r="R1007">
            <v>0</v>
          </cell>
          <cell r="X1007">
            <v>0</v>
          </cell>
          <cell r="Y1007">
            <v>0</v>
          </cell>
        </row>
        <row r="1008">
          <cell r="R1008">
            <v>0</v>
          </cell>
          <cell r="X1008">
            <v>0</v>
          </cell>
          <cell r="Y1008">
            <v>0</v>
          </cell>
        </row>
        <row r="1009">
          <cell r="R1009">
            <v>0</v>
          </cell>
          <cell r="X1009">
            <v>0</v>
          </cell>
          <cell r="Y1009">
            <v>0</v>
          </cell>
        </row>
        <row r="1010">
          <cell r="R1010">
            <v>0</v>
          </cell>
          <cell r="X1010">
            <v>0</v>
          </cell>
          <cell r="Y1010">
            <v>0</v>
          </cell>
        </row>
        <row r="1046">
          <cell r="R1046">
            <v>0.98</v>
          </cell>
          <cell r="X1046">
            <v>465.55</v>
          </cell>
          <cell r="Y1046">
            <v>358.11</v>
          </cell>
        </row>
        <row r="1047">
          <cell r="R1047">
            <v>22.88</v>
          </cell>
          <cell r="X1047">
            <v>8720.31</v>
          </cell>
          <cell r="Y1047">
            <v>4897.71</v>
          </cell>
        </row>
        <row r="1048">
          <cell r="R1048">
            <v>0</v>
          </cell>
          <cell r="X1048">
            <v>0</v>
          </cell>
          <cell r="Y1048">
            <v>0</v>
          </cell>
        </row>
        <row r="1049">
          <cell r="R1049">
            <v>0</v>
          </cell>
          <cell r="X1049">
            <v>0</v>
          </cell>
          <cell r="Y1049">
            <v>0</v>
          </cell>
        </row>
        <row r="1050">
          <cell r="R1050">
            <v>0</v>
          </cell>
          <cell r="X1050">
            <v>0</v>
          </cell>
          <cell r="Y1050">
            <v>0</v>
          </cell>
        </row>
        <row r="1051">
          <cell r="R1051">
            <v>0</v>
          </cell>
          <cell r="X1051">
            <v>0</v>
          </cell>
          <cell r="Y1051">
            <v>0</v>
          </cell>
        </row>
        <row r="1052">
          <cell r="R1052">
            <v>0</v>
          </cell>
          <cell r="X1052">
            <v>0</v>
          </cell>
          <cell r="Y1052">
            <v>0</v>
          </cell>
        </row>
        <row r="1053">
          <cell r="R1053">
            <v>0</v>
          </cell>
          <cell r="X1053">
            <v>0</v>
          </cell>
          <cell r="Y1053">
            <v>0</v>
          </cell>
        </row>
        <row r="1054">
          <cell r="R1054">
            <v>0</v>
          </cell>
          <cell r="X1054">
            <v>0</v>
          </cell>
          <cell r="Y1054">
            <v>0</v>
          </cell>
        </row>
        <row r="1055">
          <cell r="R1055">
            <v>0</v>
          </cell>
          <cell r="X1055">
            <v>0</v>
          </cell>
          <cell r="Y1055">
            <v>0</v>
          </cell>
        </row>
        <row r="1056">
          <cell r="R1056">
            <v>0</v>
          </cell>
          <cell r="X1056">
            <v>0</v>
          </cell>
          <cell r="Y1056">
            <v>0</v>
          </cell>
        </row>
        <row r="1057">
          <cell r="R1057">
            <v>0</v>
          </cell>
          <cell r="X1057">
            <v>0</v>
          </cell>
          <cell r="Y1057">
            <v>0</v>
          </cell>
        </row>
        <row r="1058">
          <cell r="R1058">
            <v>0</v>
          </cell>
          <cell r="X1058">
            <v>0</v>
          </cell>
          <cell r="Y1058">
            <v>0</v>
          </cell>
        </row>
        <row r="1059">
          <cell r="R1059">
            <v>0</v>
          </cell>
          <cell r="X1059">
            <v>0</v>
          </cell>
          <cell r="Y1059">
            <v>0</v>
          </cell>
        </row>
        <row r="1060">
          <cell r="R1060">
            <v>0</v>
          </cell>
          <cell r="X1060">
            <v>0</v>
          </cell>
          <cell r="Y1060">
            <v>0</v>
          </cell>
        </row>
        <row r="1061">
          <cell r="R1061">
            <v>0</v>
          </cell>
          <cell r="X1061">
            <v>0</v>
          </cell>
          <cell r="Y1061">
            <v>0</v>
          </cell>
        </row>
        <row r="1097">
          <cell r="R1097">
            <v>637.92999999999995</v>
          </cell>
          <cell r="X1097">
            <v>879.16</v>
          </cell>
          <cell r="Y1097">
            <v>604.41999999999996</v>
          </cell>
        </row>
        <row r="1098">
          <cell r="R1098">
            <v>14895.67</v>
          </cell>
          <cell r="X1098">
            <v>17449.13</v>
          </cell>
          <cell r="Y1098">
            <v>10520.8</v>
          </cell>
        </row>
        <row r="1099">
          <cell r="R1099">
            <v>0</v>
          </cell>
          <cell r="X1099">
            <v>0</v>
          </cell>
          <cell r="Y1099">
            <v>0</v>
          </cell>
        </row>
        <row r="1100">
          <cell r="R1100">
            <v>0</v>
          </cell>
          <cell r="X1100">
            <v>0</v>
          </cell>
          <cell r="Y1100">
            <v>0</v>
          </cell>
        </row>
        <row r="1101">
          <cell r="R1101">
            <v>1.6</v>
          </cell>
          <cell r="X1101">
            <v>760.8</v>
          </cell>
          <cell r="Y1101">
            <v>585.23</v>
          </cell>
        </row>
        <row r="1102">
          <cell r="R1102">
            <v>37.36</v>
          </cell>
          <cell r="X1102">
            <v>14250.72</v>
          </cell>
          <cell r="Y1102">
            <v>8003.83</v>
          </cell>
        </row>
        <row r="1103">
          <cell r="R1103">
            <v>0</v>
          </cell>
          <cell r="X1103">
            <v>0</v>
          </cell>
          <cell r="Y1103">
            <v>0</v>
          </cell>
        </row>
        <row r="1104">
          <cell r="R1104">
            <v>0</v>
          </cell>
          <cell r="X1104">
            <v>0</v>
          </cell>
          <cell r="Y1104">
            <v>0</v>
          </cell>
        </row>
        <row r="1105">
          <cell r="R1105">
            <v>0</v>
          </cell>
          <cell r="X1105">
            <v>0</v>
          </cell>
          <cell r="Y1105">
            <v>0</v>
          </cell>
        </row>
        <row r="1106">
          <cell r="R1106">
            <v>0</v>
          </cell>
          <cell r="X1106">
            <v>0</v>
          </cell>
          <cell r="Y1106">
            <v>0</v>
          </cell>
        </row>
        <row r="1107">
          <cell r="R1107">
            <v>0</v>
          </cell>
          <cell r="X1107">
            <v>0</v>
          </cell>
          <cell r="Y1107">
            <v>0</v>
          </cell>
        </row>
        <row r="1108">
          <cell r="R1108">
            <v>0</v>
          </cell>
          <cell r="X1108">
            <v>0</v>
          </cell>
          <cell r="Y1108">
            <v>0</v>
          </cell>
        </row>
        <row r="1116">
          <cell r="G1116" t="str">
            <v>Усиление кирпичных стен в местах прохода коммуникаций для проемов. 023/18КН-КР 4.2 лист 9</v>
          </cell>
        </row>
        <row r="1180">
          <cell r="R1180">
            <v>0.28999999999999998</v>
          </cell>
          <cell r="X1180">
            <v>3108.69</v>
          </cell>
          <cell r="Y1180">
            <v>2288.81</v>
          </cell>
        </row>
        <row r="1181">
          <cell r="R1181">
            <v>6.77</v>
          </cell>
          <cell r="X1181">
            <v>58229.82</v>
          </cell>
          <cell r="Y1181">
            <v>32704.42</v>
          </cell>
        </row>
        <row r="1182">
          <cell r="R1182">
            <v>0</v>
          </cell>
          <cell r="X1182">
            <v>0</v>
          </cell>
          <cell r="Y1182">
            <v>0</v>
          </cell>
        </row>
        <row r="1183">
          <cell r="R1183">
            <v>0</v>
          </cell>
          <cell r="X1183">
            <v>0</v>
          </cell>
          <cell r="Y1183">
            <v>0</v>
          </cell>
        </row>
        <row r="1184">
          <cell r="R1184">
            <v>234.63</v>
          </cell>
          <cell r="X1184">
            <v>716.33</v>
          </cell>
          <cell r="Y1184">
            <v>492.48</v>
          </cell>
        </row>
        <row r="1185">
          <cell r="R1185">
            <v>5478.61</v>
          </cell>
          <cell r="X1185">
            <v>14217.32</v>
          </cell>
          <cell r="Y1185">
            <v>8572.2099999999991</v>
          </cell>
        </row>
        <row r="1186">
          <cell r="R1186">
            <v>0</v>
          </cell>
          <cell r="X1186">
            <v>0</v>
          </cell>
          <cell r="Y1186">
            <v>0</v>
          </cell>
        </row>
        <row r="1187">
          <cell r="R1187">
            <v>0</v>
          </cell>
          <cell r="X1187">
            <v>0</v>
          </cell>
          <cell r="Y1187">
            <v>0</v>
          </cell>
        </row>
        <row r="1223">
          <cell r="R1223">
            <v>73.42</v>
          </cell>
          <cell r="X1223">
            <v>116.18</v>
          </cell>
          <cell r="Y1223">
            <v>79.87</v>
          </cell>
        </row>
        <row r="1224">
          <cell r="R1224">
            <v>1714.36</v>
          </cell>
          <cell r="X1224">
            <v>2305.81</v>
          </cell>
          <cell r="Y1224">
            <v>1390.26</v>
          </cell>
        </row>
        <row r="1225">
          <cell r="R1225">
            <v>0</v>
          </cell>
          <cell r="X1225">
            <v>0</v>
          </cell>
          <cell r="Y1225">
            <v>0</v>
          </cell>
        </row>
        <row r="1226">
          <cell r="R1226">
            <v>0</v>
          </cell>
          <cell r="X1226">
            <v>0</v>
          </cell>
          <cell r="Y1226">
            <v>0</v>
          </cell>
        </row>
        <row r="1231">
          <cell r="R1231">
            <v>461.6</v>
          </cell>
          <cell r="X1231">
            <v>778.69</v>
          </cell>
          <cell r="Y1231">
            <v>535.35</v>
          </cell>
        </row>
        <row r="1232">
          <cell r="R1232">
            <v>10778.36</v>
          </cell>
          <cell r="X1232">
            <v>15455.01</v>
          </cell>
          <cell r="Y1232">
            <v>9318.4599999999991</v>
          </cell>
        </row>
        <row r="1233">
          <cell r="R1233">
            <v>0</v>
          </cell>
          <cell r="X1233">
            <v>0</v>
          </cell>
          <cell r="Y1233">
            <v>0</v>
          </cell>
        </row>
        <row r="1234">
          <cell r="R1234">
            <v>0</v>
          </cell>
          <cell r="X1234">
            <v>0</v>
          </cell>
          <cell r="Y1234">
            <v>0</v>
          </cell>
        </row>
        <row r="1235">
          <cell r="R1235">
            <v>0</v>
          </cell>
          <cell r="X1235">
            <v>140</v>
          </cell>
          <cell r="Y1235">
            <v>96.25</v>
          </cell>
        </row>
        <row r="1236">
          <cell r="R1236">
            <v>0</v>
          </cell>
          <cell r="X1236">
            <v>2778.65</v>
          </cell>
          <cell r="Y1236">
            <v>1675.36</v>
          </cell>
        </row>
        <row r="1237">
          <cell r="R1237">
            <v>0</v>
          </cell>
          <cell r="X1237">
            <v>0</v>
          </cell>
          <cell r="Y1237">
            <v>0</v>
          </cell>
        </row>
        <row r="1238">
          <cell r="R1238">
            <v>0</v>
          </cell>
          <cell r="X1238">
            <v>0</v>
          </cell>
          <cell r="Y1238">
            <v>0</v>
          </cell>
        </row>
        <row r="1239">
          <cell r="R1239">
            <v>109.53</v>
          </cell>
          <cell r="X1239">
            <v>423.8</v>
          </cell>
          <cell r="Y1239">
            <v>291.36</v>
          </cell>
        </row>
        <row r="1240">
          <cell r="R1240">
            <v>2557.5300000000002</v>
          </cell>
          <cell r="X1240">
            <v>8411.3700000000008</v>
          </cell>
          <cell r="Y1240">
            <v>5071.5600000000004</v>
          </cell>
        </row>
        <row r="1241">
          <cell r="R1241">
            <v>0</v>
          </cell>
          <cell r="X1241">
            <v>0</v>
          </cell>
          <cell r="Y1241">
            <v>0</v>
          </cell>
        </row>
        <row r="1242">
          <cell r="R1242">
            <v>0</v>
          </cell>
          <cell r="X1242">
            <v>0</v>
          </cell>
          <cell r="Y1242">
            <v>0</v>
          </cell>
        </row>
        <row r="1243">
          <cell r="R1243">
            <v>10.45</v>
          </cell>
          <cell r="X1243">
            <v>36.85</v>
          </cell>
          <cell r="Y1243">
            <v>24.8</v>
          </cell>
        </row>
        <row r="1244">
          <cell r="R1244">
            <v>244.01</v>
          </cell>
          <cell r="X1244">
            <v>703.2</v>
          </cell>
          <cell r="Y1244">
            <v>339.19</v>
          </cell>
        </row>
        <row r="1245">
          <cell r="R1245">
            <v>0</v>
          </cell>
          <cell r="X1245">
            <v>0</v>
          </cell>
          <cell r="Y1245">
            <v>0</v>
          </cell>
        </row>
        <row r="1246">
          <cell r="R1246">
            <v>0</v>
          </cell>
          <cell r="X1246">
            <v>0</v>
          </cell>
          <cell r="Y1246">
            <v>0</v>
          </cell>
        </row>
        <row r="1247">
          <cell r="R1247">
            <v>0</v>
          </cell>
          <cell r="X1247">
            <v>429.36</v>
          </cell>
          <cell r="Y1247">
            <v>295.19</v>
          </cell>
        </row>
        <row r="1248">
          <cell r="R1248">
            <v>0</v>
          </cell>
          <cell r="X1248">
            <v>8521.73</v>
          </cell>
          <cell r="Y1248">
            <v>5138.1000000000004</v>
          </cell>
        </row>
        <row r="1249">
          <cell r="R1249">
            <v>0</v>
          </cell>
          <cell r="X1249">
            <v>0</v>
          </cell>
          <cell r="Y1249">
            <v>0</v>
          </cell>
        </row>
        <row r="1250">
          <cell r="R1250">
            <v>0</v>
          </cell>
          <cell r="X1250">
            <v>0</v>
          </cell>
          <cell r="Y1250">
            <v>0</v>
          </cell>
        </row>
        <row r="1252">
          <cell r="G1252" t="str">
            <v>Демонтаж перектытия в осях "11-14/В-Г". 023/18КН-КР 4.2 лист 2.4, 2.5</v>
          </cell>
        </row>
        <row r="1286">
          <cell r="R1286">
            <v>132.1</v>
          </cell>
          <cell r="X1286">
            <v>209.02</v>
          </cell>
          <cell r="Y1286">
            <v>143.69999999999999</v>
          </cell>
        </row>
        <row r="1287">
          <cell r="R1287">
            <v>3084.54</v>
          </cell>
          <cell r="X1287">
            <v>4148.6099999999997</v>
          </cell>
          <cell r="Y1287">
            <v>2501.36</v>
          </cell>
        </row>
        <row r="1288">
          <cell r="R1288">
            <v>0</v>
          </cell>
          <cell r="X1288">
            <v>0</v>
          </cell>
          <cell r="Y1288">
            <v>0</v>
          </cell>
        </row>
        <row r="1289">
          <cell r="R1289">
            <v>0</v>
          </cell>
          <cell r="X1289">
            <v>0</v>
          </cell>
          <cell r="Y1289">
            <v>0</v>
          </cell>
        </row>
        <row r="1290">
          <cell r="R1290">
            <v>20.45</v>
          </cell>
          <cell r="X1290">
            <v>1740.97</v>
          </cell>
          <cell r="Y1290">
            <v>1196.92</v>
          </cell>
        </row>
        <row r="1291">
          <cell r="R1291">
            <v>477.51</v>
          </cell>
          <cell r="X1291">
            <v>34553.86</v>
          </cell>
          <cell r="Y1291">
            <v>20833.95</v>
          </cell>
        </row>
        <row r="1292">
          <cell r="R1292">
            <v>0</v>
          </cell>
          <cell r="X1292">
            <v>0</v>
          </cell>
          <cell r="Y1292">
            <v>0</v>
          </cell>
        </row>
        <row r="1293">
          <cell r="R1293">
            <v>0</v>
          </cell>
          <cell r="X1293">
            <v>0</v>
          </cell>
          <cell r="Y1293">
            <v>0</v>
          </cell>
        </row>
        <row r="1294">
          <cell r="R1294">
            <v>372.54</v>
          </cell>
          <cell r="X1294">
            <v>513.41</v>
          </cell>
          <cell r="Y1294">
            <v>352.97</v>
          </cell>
        </row>
        <row r="1295">
          <cell r="R1295">
            <v>8698.81</v>
          </cell>
          <cell r="X1295">
            <v>10189.870000000001</v>
          </cell>
          <cell r="Y1295">
            <v>6143.89</v>
          </cell>
        </row>
        <row r="1296">
          <cell r="R1296">
            <v>0</v>
          </cell>
          <cell r="X1296">
            <v>0</v>
          </cell>
          <cell r="Y1296">
            <v>0</v>
          </cell>
        </row>
        <row r="1297">
          <cell r="R1297">
            <v>0</v>
          </cell>
          <cell r="X1297">
            <v>0</v>
          </cell>
          <cell r="Y1297">
            <v>0</v>
          </cell>
        </row>
        <row r="1333">
          <cell r="R1333">
            <v>392.42</v>
          </cell>
          <cell r="X1333">
            <v>0</v>
          </cell>
          <cell r="Y1333">
            <v>0</v>
          </cell>
        </row>
        <row r="1334">
          <cell r="R1334">
            <v>9163.01</v>
          </cell>
          <cell r="X1334">
            <v>0</v>
          </cell>
          <cell r="Y1334">
            <v>0</v>
          </cell>
        </row>
        <row r="1370">
          <cell r="R1370">
            <v>0</v>
          </cell>
          <cell r="X1370">
            <v>0</v>
          </cell>
          <cell r="Y1370">
            <v>0</v>
          </cell>
        </row>
        <row r="1371">
          <cell r="R1371">
            <v>0</v>
          </cell>
          <cell r="X1371">
            <v>0</v>
          </cell>
          <cell r="Y1371">
            <v>0</v>
          </cell>
        </row>
        <row r="1372">
          <cell r="R1372">
            <v>0</v>
          </cell>
          <cell r="X1372">
            <v>0</v>
          </cell>
          <cell r="Y1372">
            <v>0</v>
          </cell>
        </row>
        <row r="1373">
          <cell r="R1373">
            <v>0</v>
          </cell>
          <cell r="X1373">
            <v>0</v>
          </cell>
          <cell r="Y1373">
            <v>0</v>
          </cell>
        </row>
      </sheetData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55.3</v>
          </cell>
          <cell r="X28">
            <v>7209.88</v>
          </cell>
          <cell r="Y28">
            <v>5546.06</v>
          </cell>
        </row>
        <row r="29">
          <cell r="R29">
            <v>1291.26</v>
          </cell>
          <cell r="X29">
            <v>135050.47</v>
          </cell>
          <cell r="Y29">
            <v>75850.27</v>
          </cell>
        </row>
        <row r="30">
          <cell r="R30">
            <v>530</v>
          </cell>
          <cell r="X30">
            <v>5896.8</v>
          </cell>
          <cell r="Y30">
            <v>4536</v>
          </cell>
        </row>
        <row r="31">
          <cell r="R31">
            <v>12375.5</v>
          </cell>
          <cell r="X31">
            <v>110454.84</v>
          </cell>
          <cell r="Y31">
            <v>62036.28</v>
          </cell>
        </row>
        <row r="32">
          <cell r="R32">
            <v>0</v>
          </cell>
          <cell r="X32">
            <v>3676.11</v>
          </cell>
          <cell r="Y32">
            <v>2827.78</v>
          </cell>
        </row>
        <row r="33">
          <cell r="R33">
            <v>0</v>
          </cell>
          <cell r="X33">
            <v>68858.37</v>
          </cell>
          <cell r="Y33">
            <v>38673.879999999997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71">
          <cell r="R71">
            <v>88.99</v>
          </cell>
          <cell r="X71">
            <v>11603.4</v>
          </cell>
          <cell r="Y71">
            <v>8925.69</v>
          </cell>
        </row>
        <row r="72">
          <cell r="R72">
            <v>2077.92</v>
          </cell>
          <cell r="X72">
            <v>217347</v>
          </cell>
          <cell r="Y72">
            <v>122071.6</v>
          </cell>
        </row>
        <row r="73">
          <cell r="R73">
            <v>1314.4</v>
          </cell>
          <cell r="X73">
            <v>14624.06</v>
          </cell>
          <cell r="Y73">
            <v>11249.28</v>
          </cell>
        </row>
        <row r="74">
          <cell r="R74">
            <v>30691.24</v>
          </cell>
          <cell r="X74">
            <v>273928</v>
          </cell>
          <cell r="Y74">
            <v>153849.97</v>
          </cell>
        </row>
        <row r="75">
          <cell r="R75">
            <v>0</v>
          </cell>
          <cell r="X75">
            <v>5916.24</v>
          </cell>
          <cell r="Y75">
            <v>4550.95</v>
          </cell>
        </row>
        <row r="76">
          <cell r="R76">
            <v>0</v>
          </cell>
          <cell r="X76">
            <v>110818.93</v>
          </cell>
          <cell r="Y76">
            <v>62240.77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114">
          <cell r="R114">
            <v>0</v>
          </cell>
          <cell r="X114">
            <v>958.9</v>
          </cell>
          <cell r="Y114">
            <v>659.25</v>
          </cell>
        </row>
        <row r="115">
          <cell r="R115">
            <v>0</v>
          </cell>
          <cell r="X115">
            <v>19031.849999999999</v>
          </cell>
          <cell r="Y115">
            <v>11475.08</v>
          </cell>
        </row>
        <row r="116">
          <cell r="R116">
            <v>0</v>
          </cell>
          <cell r="X116">
            <v>0</v>
          </cell>
          <cell r="Y116">
            <v>0</v>
          </cell>
        </row>
        <row r="117">
          <cell r="R117">
            <v>0</v>
          </cell>
          <cell r="X117">
            <v>0</v>
          </cell>
          <cell r="Y117">
            <v>0</v>
          </cell>
        </row>
        <row r="118">
          <cell r="R118">
            <v>4.05</v>
          </cell>
          <cell r="X118">
            <v>8.5500000000000007</v>
          </cell>
          <cell r="Y118">
            <v>6.27</v>
          </cell>
        </row>
        <row r="119">
          <cell r="R119">
            <v>94.57</v>
          </cell>
          <cell r="X119">
            <v>138.75</v>
          </cell>
          <cell r="Y119">
            <v>77.930000000000007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0.02</v>
          </cell>
          <cell r="X122">
            <v>12.44</v>
          </cell>
          <cell r="Y122">
            <v>8.8800000000000008</v>
          </cell>
        </row>
        <row r="123">
          <cell r="R123">
            <v>0.47</v>
          </cell>
          <cell r="X123">
            <v>201.49</v>
          </cell>
          <cell r="Y123">
            <v>121.49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1.1200000000000001</v>
          </cell>
          <cell r="X126">
            <v>250.05</v>
          </cell>
          <cell r="Y126">
            <v>178.61</v>
          </cell>
        </row>
        <row r="127">
          <cell r="R127">
            <v>26.15</v>
          </cell>
          <cell r="X127">
            <v>4051.27</v>
          </cell>
          <cell r="Y127">
            <v>2442.6799999999998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30">
          <cell r="R130">
            <v>2.52</v>
          </cell>
          <cell r="X130">
            <v>54.64</v>
          </cell>
          <cell r="Y130">
            <v>39.03</v>
          </cell>
        </row>
        <row r="131">
          <cell r="R131">
            <v>58.84</v>
          </cell>
          <cell r="X131">
            <v>885.36</v>
          </cell>
          <cell r="Y131">
            <v>533.82000000000005</v>
          </cell>
        </row>
        <row r="132">
          <cell r="R132">
            <v>0</v>
          </cell>
          <cell r="X132">
            <v>0</v>
          </cell>
          <cell r="Y132">
            <v>0</v>
          </cell>
        </row>
        <row r="133">
          <cell r="R133">
            <v>0</v>
          </cell>
          <cell r="X133">
            <v>0</v>
          </cell>
          <cell r="Y133">
            <v>0</v>
          </cell>
        </row>
        <row r="134">
          <cell r="R134">
            <v>5.01</v>
          </cell>
          <cell r="X134">
            <v>176.45</v>
          </cell>
          <cell r="Y134">
            <v>129.4</v>
          </cell>
        </row>
        <row r="135">
          <cell r="R135">
            <v>116.98</v>
          </cell>
          <cell r="X135">
            <v>2864.5</v>
          </cell>
          <cell r="Y135">
            <v>1608.83</v>
          </cell>
        </row>
        <row r="136">
          <cell r="R136">
            <v>0</v>
          </cell>
          <cell r="X136">
            <v>0</v>
          </cell>
          <cell r="Y136">
            <v>0</v>
          </cell>
        </row>
        <row r="137">
          <cell r="R137">
            <v>0</v>
          </cell>
          <cell r="X137">
            <v>0</v>
          </cell>
          <cell r="Y137">
            <v>0</v>
          </cell>
        </row>
        <row r="138">
          <cell r="R138">
            <v>3.1</v>
          </cell>
          <cell r="X138">
            <v>365.59</v>
          </cell>
          <cell r="Y138">
            <v>261.14</v>
          </cell>
        </row>
        <row r="139">
          <cell r="R139">
            <v>72.39</v>
          </cell>
          <cell r="X139">
            <v>5923.29</v>
          </cell>
          <cell r="Y139">
            <v>3571.4</v>
          </cell>
        </row>
        <row r="140">
          <cell r="R140">
            <v>0</v>
          </cell>
          <cell r="X140">
            <v>0</v>
          </cell>
          <cell r="Y140">
            <v>0</v>
          </cell>
        </row>
        <row r="141">
          <cell r="R141">
            <v>0</v>
          </cell>
          <cell r="X141">
            <v>0</v>
          </cell>
          <cell r="Y141">
            <v>0</v>
          </cell>
        </row>
        <row r="142">
          <cell r="R142">
            <v>11.17</v>
          </cell>
          <cell r="X142">
            <v>1769.74</v>
          </cell>
          <cell r="Y142">
            <v>2135.89</v>
          </cell>
        </row>
        <row r="143">
          <cell r="R143">
            <v>260.82</v>
          </cell>
          <cell r="X143">
            <v>32298.71</v>
          </cell>
          <cell r="Y143">
            <v>19474.22</v>
          </cell>
        </row>
        <row r="144">
          <cell r="R144">
            <v>0</v>
          </cell>
          <cell r="X144">
            <v>0</v>
          </cell>
          <cell r="Y144">
            <v>0</v>
          </cell>
        </row>
        <row r="145">
          <cell r="R145">
            <v>0</v>
          </cell>
          <cell r="X145">
            <v>0</v>
          </cell>
          <cell r="Y145">
            <v>0</v>
          </cell>
        </row>
        <row r="146">
          <cell r="R146">
            <v>472.5</v>
          </cell>
          <cell r="X146">
            <v>2136.98</v>
          </cell>
          <cell r="Y146">
            <v>1495.89</v>
          </cell>
        </row>
        <row r="147">
          <cell r="R147">
            <v>11032.88</v>
          </cell>
          <cell r="X147">
            <v>35344.83</v>
          </cell>
          <cell r="Y147">
            <v>17048.68</v>
          </cell>
        </row>
        <row r="148">
          <cell r="R148">
            <v>1.63</v>
          </cell>
          <cell r="X148">
            <v>1219.98</v>
          </cell>
          <cell r="Y148">
            <v>821.14</v>
          </cell>
        </row>
        <row r="149">
          <cell r="R149">
            <v>38.06</v>
          </cell>
          <cell r="X149">
            <v>23282.31</v>
          </cell>
          <cell r="Y149">
            <v>11230.29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2.52</v>
          </cell>
          <cell r="X152">
            <v>135.63</v>
          </cell>
          <cell r="Y152">
            <v>91.29</v>
          </cell>
        </row>
        <row r="153">
          <cell r="R153">
            <v>58.84</v>
          </cell>
          <cell r="X153">
            <v>2588.31</v>
          </cell>
          <cell r="Y153">
            <v>1248.48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17.82</v>
          </cell>
          <cell r="X156">
            <v>387.05</v>
          </cell>
          <cell r="Y156">
            <v>276.47000000000003</v>
          </cell>
        </row>
        <row r="157">
          <cell r="R157">
            <v>416.1</v>
          </cell>
          <cell r="X157">
            <v>6271.01</v>
          </cell>
          <cell r="Y157">
            <v>3781.05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336.95</v>
          </cell>
          <cell r="X160">
            <v>2181.16</v>
          </cell>
          <cell r="Y160">
            <v>1526.81</v>
          </cell>
        </row>
        <row r="161">
          <cell r="R161">
            <v>7867.78</v>
          </cell>
          <cell r="X161">
            <v>36075.410000000003</v>
          </cell>
          <cell r="Y161">
            <v>17401.080000000002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165.69</v>
          </cell>
          <cell r="X164">
            <v>1363.22</v>
          </cell>
          <cell r="Y164">
            <v>954.26</v>
          </cell>
        </row>
        <row r="165">
          <cell r="R165">
            <v>3868.86</v>
          </cell>
          <cell r="X165">
            <v>22547.16</v>
          </cell>
          <cell r="Y165">
            <v>10875.69</v>
          </cell>
        </row>
        <row r="166">
          <cell r="R166">
            <v>0</v>
          </cell>
          <cell r="X166">
            <v>0</v>
          </cell>
          <cell r="Y166">
            <v>0</v>
          </cell>
        </row>
        <row r="167">
          <cell r="R167">
            <v>0</v>
          </cell>
          <cell r="X167">
            <v>0</v>
          </cell>
          <cell r="Y167">
            <v>0</v>
          </cell>
        </row>
        <row r="168">
          <cell r="R168">
            <v>0</v>
          </cell>
          <cell r="X168">
            <v>8033.93</v>
          </cell>
          <cell r="Y168">
            <v>6179.94</v>
          </cell>
        </row>
        <row r="169">
          <cell r="R169">
            <v>0</v>
          </cell>
          <cell r="X169">
            <v>150486.03</v>
          </cell>
          <cell r="Y169">
            <v>84519.55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0</v>
          </cell>
          <cell r="X172">
            <v>0</v>
          </cell>
          <cell r="Y172">
            <v>0</v>
          </cell>
        </row>
        <row r="173">
          <cell r="R173">
            <v>0</v>
          </cell>
          <cell r="X173">
            <v>0</v>
          </cell>
          <cell r="Y173">
            <v>0</v>
          </cell>
        </row>
        <row r="175">
          <cell r="G175" t="str">
            <v>Перекрытие над подвалом в осях В-Г/2-5 и В-Г/8-11. 023/18КН-КР 4.4 лист2</v>
          </cell>
        </row>
        <row r="209">
          <cell r="R209">
            <v>11.9</v>
          </cell>
          <cell r="X209">
            <v>0</v>
          </cell>
          <cell r="Y209">
            <v>0</v>
          </cell>
        </row>
        <row r="210">
          <cell r="R210">
            <v>277.87</v>
          </cell>
          <cell r="X210">
            <v>0</v>
          </cell>
          <cell r="Y210">
            <v>0</v>
          </cell>
        </row>
        <row r="246">
          <cell r="R246">
            <v>0</v>
          </cell>
          <cell r="X246">
            <v>0</v>
          </cell>
          <cell r="Y246">
            <v>0</v>
          </cell>
        </row>
        <row r="247">
          <cell r="R247">
            <v>0</v>
          </cell>
          <cell r="X247">
            <v>0</v>
          </cell>
          <cell r="Y247">
            <v>0</v>
          </cell>
        </row>
        <row r="248">
          <cell r="R248">
            <v>0</v>
          </cell>
          <cell r="X248">
            <v>0</v>
          </cell>
          <cell r="Y248">
            <v>0</v>
          </cell>
        </row>
        <row r="249">
          <cell r="R249">
            <v>0</v>
          </cell>
          <cell r="X249">
            <v>0</v>
          </cell>
          <cell r="Y249">
            <v>0</v>
          </cell>
        </row>
      </sheetData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1232.57</v>
          </cell>
          <cell r="Y32">
            <v>847.39</v>
          </cell>
        </row>
        <row r="33">
          <cell r="R33">
            <v>0</v>
          </cell>
          <cell r="X33">
            <v>24463.39</v>
          </cell>
          <cell r="Y33">
            <v>14749.99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814.34</v>
          </cell>
          <cell r="Y36">
            <v>559.86</v>
          </cell>
        </row>
        <row r="37">
          <cell r="R37">
            <v>0</v>
          </cell>
          <cell r="X37">
            <v>16162.7</v>
          </cell>
          <cell r="Y37">
            <v>9745.15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2">
          <cell r="R42">
            <v>0</v>
          </cell>
          <cell r="X42">
            <v>17307.27</v>
          </cell>
          <cell r="Y42">
            <v>13146.87</v>
          </cell>
        </row>
        <row r="43">
          <cell r="R43">
            <v>0</v>
          </cell>
          <cell r="X43">
            <v>330294.34999999998</v>
          </cell>
          <cell r="Y43">
            <v>159318.45000000001</v>
          </cell>
        </row>
        <row r="44">
          <cell r="R44">
            <v>0</v>
          </cell>
          <cell r="X44">
            <v>0</v>
          </cell>
          <cell r="Y44">
            <v>0</v>
          </cell>
        </row>
        <row r="45">
          <cell r="R45">
            <v>0</v>
          </cell>
          <cell r="X45">
            <v>0</v>
          </cell>
          <cell r="Y45">
            <v>0</v>
          </cell>
        </row>
        <row r="46">
          <cell r="R46">
            <v>0</v>
          </cell>
          <cell r="X46">
            <v>2483.4899999999998</v>
          </cell>
          <cell r="Y46">
            <v>1886.5</v>
          </cell>
        </row>
        <row r="47">
          <cell r="R47">
            <v>0</v>
          </cell>
          <cell r="X47">
            <v>47395.24</v>
          </cell>
          <cell r="Y47">
            <v>22861.23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85">
          <cell r="R85">
            <v>0</v>
          </cell>
          <cell r="X85">
            <v>819.58</v>
          </cell>
          <cell r="Y85">
            <v>622.57000000000005</v>
          </cell>
        </row>
        <row r="86">
          <cell r="R86">
            <v>0</v>
          </cell>
          <cell r="X86">
            <v>15641.02</v>
          </cell>
          <cell r="Y86">
            <v>7544.49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152.94999999999999</v>
          </cell>
          <cell r="Y91">
            <v>116.19</v>
          </cell>
        </row>
        <row r="92">
          <cell r="R92">
            <v>0</v>
          </cell>
          <cell r="X92">
            <v>2918.97</v>
          </cell>
          <cell r="Y92">
            <v>1407.97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118.86</v>
          </cell>
          <cell r="Y97">
            <v>90.29</v>
          </cell>
        </row>
        <row r="98">
          <cell r="R98">
            <v>0</v>
          </cell>
          <cell r="X98">
            <v>2268.37</v>
          </cell>
          <cell r="Y98">
            <v>1094.1500000000001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321.24</v>
          </cell>
          <cell r="Y103">
            <v>244.02</v>
          </cell>
        </row>
        <row r="104">
          <cell r="R104">
            <v>0</v>
          </cell>
          <cell r="X104">
            <v>6130.5</v>
          </cell>
          <cell r="Y104">
            <v>2957.06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50">
          <cell r="R150">
            <v>99.53</v>
          </cell>
          <cell r="X150">
            <v>64380.89</v>
          </cell>
          <cell r="Y150">
            <v>42920.59</v>
          </cell>
        </row>
        <row r="151">
          <cell r="R151">
            <v>2324.0300000000002</v>
          </cell>
          <cell r="X151">
            <v>1216952.05</v>
          </cell>
          <cell r="Y151">
            <v>587000.4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0</v>
          </cell>
          <cell r="Y153">
            <v>0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0</v>
          </cell>
          <cell r="Y157">
            <v>0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4">
          <cell r="R164">
            <v>11.9</v>
          </cell>
          <cell r="X164">
            <v>6738.38</v>
          </cell>
          <cell r="Y164">
            <v>4492.25</v>
          </cell>
        </row>
        <row r="165">
          <cell r="R165">
            <v>277.87</v>
          </cell>
          <cell r="X165">
            <v>127371.34</v>
          </cell>
          <cell r="Y165">
            <v>61437.94</v>
          </cell>
        </row>
        <row r="168">
          <cell r="R168">
            <v>0</v>
          </cell>
          <cell r="X168">
            <v>0</v>
          </cell>
          <cell r="Y168">
            <v>0</v>
          </cell>
        </row>
        <row r="169">
          <cell r="R169">
            <v>0</v>
          </cell>
          <cell r="X169">
            <v>0</v>
          </cell>
          <cell r="Y169">
            <v>0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66.86</v>
          </cell>
          <cell r="X172">
            <v>1193.93</v>
          </cell>
          <cell r="Y172">
            <v>906.93</v>
          </cell>
        </row>
        <row r="173">
          <cell r="R173">
            <v>1561.18</v>
          </cell>
          <cell r="X173">
            <v>22785.13</v>
          </cell>
          <cell r="Y173">
            <v>10990.47</v>
          </cell>
        </row>
        <row r="174">
          <cell r="R174">
            <v>0</v>
          </cell>
          <cell r="X174">
            <v>0</v>
          </cell>
          <cell r="Y174">
            <v>0</v>
          </cell>
        </row>
        <row r="175">
          <cell r="R175">
            <v>0</v>
          </cell>
          <cell r="X175">
            <v>0</v>
          </cell>
          <cell r="Y175">
            <v>0</v>
          </cell>
        </row>
        <row r="176">
          <cell r="R176">
            <v>0</v>
          </cell>
          <cell r="X176">
            <v>0</v>
          </cell>
          <cell r="Y176">
            <v>0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0.19</v>
          </cell>
          <cell r="X178">
            <v>1656.31</v>
          </cell>
          <cell r="Y178">
            <v>1104.21</v>
          </cell>
        </row>
        <row r="179">
          <cell r="R179">
            <v>4.4400000000000004</v>
          </cell>
          <cell r="X179">
            <v>31308.240000000002</v>
          </cell>
          <cell r="Y179">
            <v>15101.62</v>
          </cell>
        </row>
        <row r="180">
          <cell r="R180">
            <v>0</v>
          </cell>
          <cell r="X180">
            <v>0</v>
          </cell>
          <cell r="Y180">
            <v>0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0</v>
          </cell>
          <cell r="X183">
            <v>0</v>
          </cell>
          <cell r="Y183">
            <v>0</v>
          </cell>
        </row>
        <row r="188">
          <cell r="R188">
            <v>10.51</v>
          </cell>
          <cell r="X188">
            <v>1180.42</v>
          </cell>
          <cell r="Y188">
            <v>908.01</v>
          </cell>
        </row>
        <row r="189">
          <cell r="R189">
            <v>245.41</v>
          </cell>
          <cell r="X189">
            <v>22110.74</v>
          </cell>
          <cell r="Y189">
            <v>12418.36</v>
          </cell>
        </row>
        <row r="190">
          <cell r="R190">
            <v>0</v>
          </cell>
          <cell r="X190">
            <v>0</v>
          </cell>
          <cell r="Y190">
            <v>0</v>
          </cell>
        </row>
        <row r="191">
          <cell r="R191">
            <v>0</v>
          </cell>
          <cell r="X191">
            <v>0</v>
          </cell>
          <cell r="Y191">
            <v>0</v>
          </cell>
        </row>
        <row r="192">
          <cell r="R192">
            <v>6.83</v>
          </cell>
          <cell r="X192">
            <v>2095.9</v>
          </cell>
          <cell r="Y192">
            <v>1726.03</v>
          </cell>
        </row>
        <row r="193">
          <cell r="R193">
            <v>159.47999999999999</v>
          </cell>
          <cell r="X193">
            <v>39151.339999999997</v>
          </cell>
          <cell r="Y193">
            <v>23605.96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0</v>
          </cell>
          <cell r="Y197">
            <v>0</v>
          </cell>
        </row>
        <row r="198">
          <cell r="R198">
            <v>0</v>
          </cell>
          <cell r="X198">
            <v>0</v>
          </cell>
          <cell r="Y198">
            <v>0</v>
          </cell>
        </row>
        <row r="199">
          <cell r="R199">
            <v>0</v>
          </cell>
          <cell r="X199">
            <v>0</v>
          </cell>
          <cell r="Y199">
            <v>0</v>
          </cell>
        </row>
        <row r="200">
          <cell r="R200">
            <v>0.25</v>
          </cell>
          <cell r="X200">
            <v>632.15</v>
          </cell>
          <cell r="Y200">
            <v>520.6</v>
          </cell>
        </row>
        <row r="201">
          <cell r="R201">
            <v>5.84</v>
          </cell>
          <cell r="X201">
            <v>11808.63</v>
          </cell>
          <cell r="Y201">
            <v>7119.91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12">
          <cell r="R212">
            <v>9.74</v>
          </cell>
          <cell r="X212">
            <v>2705.45</v>
          </cell>
          <cell r="Y212">
            <v>3265.2</v>
          </cell>
        </row>
        <row r="213">
          <cell r="R213">
            <v>227.43</v>
          </cell>
          <cell r="X213">
            <v>49375.98</v>
          </cell>
          <cell r="Y213">
            <v>29770.81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2">
          <cell r="R222">
            <v>34</v>
          </cell>
          <cell r="X222">
            <v>52978.8</v>
          </cell>
          <cell r="Y222">
            <v>35319.199999999997</v>
          </cell>
        </row>
        <row r="223">
          <cell r="R223">
            <v>793.9</v>
          </cell>
          <cell r="X223">
            <v>1001425.46</v>
          </cell>
          <cell r="Y223">
            <v>483040.52</v>
          </cell>
        </row>
        <row r="224">
          <cell r="R224">
            <v>0</v>
          </cell>
          <cell r="X224">
            <v>0</v>
          </cell>
          <cell r="Y224">
            <v>0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44">
          <cell r="R244">
            <v>0</v>
          </cell>
          <cell r="X244">
            <v>13396.96</v>
          </cell>
          <cell r="Y244">
            <v>8574.0499999999993</v>
          </cell>
        </row>
        <row r="245">
          <cell r="R245">
            <v>0</v>
          </cell>
          <cell r="X245">
            <v>253383.41</v>
          </cell>
          <cell r="Y245">
            <v>128255.8</v>
          </cell>
        </row>
        <row r="315">
          <cell r="R315">
            <v>97.45</v>
          </cell>
          <cell r="X315">
            <v>0</v>
          </cell>
          <cell r="Y315">
            <v>0</v>
          </cell>
        </row>
        <row r="316">
          <cell r="R316">
            <v>2275.46</v>
          </cell>
          <cell r="X316">
            <v>0</v>
          </cell>
          <cell r="Y316">
            <v>0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0</v>
          </cell>
          <cell r="Y318">
            <v>0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</v>
          </cell>
          <cell r="X355">
            <v>0</v>
          </cell>
          <cell r="Y355">
            <v>0</v>
          </cell>
        </row>
        <row r="356">
          <cell r="R356">
            <v>0</v>
          </cell>
          <cell r="X356">
            <v>0</v>
          </cell>
          <cell r="Y356">
            <v>0</v>
          </cell>
        </row>
        <row r="357">
          <cell r="R357">
            <v>0</v>
          </cell>
          <cell r="X357">
            <v>0</v>
          </cell>
          <cell r="Y357">
            <v>0</v>
          </cell>
        </row>
      </sheetData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5785.29</v>
          </cell>
          <cell r="Y32">
            <v>4450.22</v>
          </cell>
        </row>
        <row r="33">
          <cell r="R33">
            <v>0</v>
          </cell>
          <cell r="X33">
            <v>108366.08</v>
          </cell>
          <cell r="Y33">
            <v>60863.14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13063.82</v>
          </cell>
          <cell r="Y36">
            <v>10094.77</v>
          </cell>
        </row>
        <row r="37">
          <cell r="R37">
            <v>0</v>
          </cell>
          <cell r="X37">
            <v>244032.16</v>
          </cell>
          <cell r="Y37">
            <v>113696.8</v>
          </cell>
        </row>
        <row r="38">
          <cell r="R38">
            <v>0</v>
          </cell>
          <cell r="X38">
            <v>29062.69</v>
          </cell>
          <cell r="Y38">
            <v>22457.54</v>
          </cell>
        </row>
        <row r="39">
          <cell r="R39">
            <v>0</v>
          </cell>
          <cell r="X39">
            <v>542891.1</v>
          </cell>
          <cell r="Y39">
            <v>252937.9</v>
          </cell>
        </row>
        <row r="40">
          <cell r="R40">
            <v>0</v>
          </cell>
          <cell r="X40">
            <v>112785.92</v>
          </cell>
          <cell r="Y40">
            <v>87152.75</v>
          </cell>
        </row>
        <row r="41">
          <cell r="R41">
            <v>0</v>
          </cell>
          <cell r="X41">
            <v>2106840.89</v>
          </cell>
          <cell r="Y41">
            <v>981596.33</v>
          </cell>
        </row>
        <row r="44">
          <cell r="R44">
            <v>0</v>
          </cell>
          <cell r="X44">
            <v>152466.73000000001</v>
          </cell>
          <cell r="Y44">
            <v>117815.2</v>
          </cell>
        </row>
        <row r="45">
          <cell r="R45">
            <v>0</v>
          </cell>
          <cell r="X45">
            <v>2848078.55</v>
          </cell>
          <cell r="Y45">
            <v>1326945.69</v>
          </cell>
        </row>
        <row r="52">
          <cell r="R52">
            <v>0</v>
          </cell>
          <cell r="X52">
            <v>36520.78</v>
          </cell>
          <cell r="Y52">
            <v>28092.91</v>
          </cell>
        </row>
        <row r="53">
          <cell r="R53">
            <v>0</v>
          </cell>
          <cell r="X53">
            <v>684082.45</v>
          </cell>
          <cell r="Y53">
            <v>384210.69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0</v>
          </cell>
          <cell r="X60">
            <v>0</v>
          </cell>
          <cell r="Y60">
            <v>0</v>
          </cell>
        </row>
        <row r="61">
          <cell r="R61">
            <v>0</v>
          </cell>
          <cell r="X61">
            <v>0</v>
          </cell>
          <cell r="Y61">
            <v>0</v>
          </cell>
        </row>
        <row r="62">
          <cell r="R62">
            <v>0</v>
          </cell>
          <cell r="X62">
            <v>55893.74</v>
          </cell>
          <cell r="Y62">
            <v>42995.18</v>
          </cell>
        </row>
        <row r="63">
          <cell r="R63">
            <v>0</v>
          </cell>
          <cell r="X63">
            <v>1046963.42</v>
          </cell>
          <cell r="Y63">
            <v>588020.55000000005</v>
          </cell>
        </row>
        <row r="64">
          <cell r="R64">
            <v>0</v>
          </cell>
          <cell r="X64">
            <v>0</v>
          </cell>
          <cell r="Y64">
            <v>0</v>
          </cell>
        </row>
        <row r="65">
          <cell r="R65">
            <v>0</v>
          </cell>
          <cell r="X65">
            <v>0</v>
          </cell>
          <cell r="Y65">
            <v>0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0</v>
          </cell>
          <cell r="Y68">
            <v>0</v>
          </cell>
        </row>
        <row r="69">
          <cell r="R69">
            <v>0</v>
          </cell>
          <cell r="X69">
            <v>0</v>
          </cell>
          <cell r="Y69">
            <v>0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1785.08</v>
          </cell>
          <cell r="Y72">
            <v>1373.14</v>
          </cell>
        </row>
        <row r="73">
          <cell r="R73">
            <v>0</v>
          </cell>
          <cell r="X73">
            <v>33436.959999999999</v>
          </cell>
          <cell r="Y73">
            <v>18779.66</v>
          </cell>
        </row>
        <row r="74">
          <cell r="R74">
            <v>0</v>
          </cell>
          <cell r="X74">
            <v>0</v>
          </cell>
          <cell r="Y74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76">
          <cell r="R76">
            <v>0</v>
          </cell>
          <cell r="X76">
            <v>0</v>
          </cell>
          <cell r="Y76">
            <v>0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79">
          <cell r="R79">
            <v>0</v>
          </cell>
          <cell r="X79">
            <v>0</v>
          </cell>
          <cell r="Y79">
            <v>0</v>
          </cell>
        </row>
        <row r="80">
          <cell r="R80">
            <v>0</v>
          </cell>
          <cell r="X80">
            <v>21990.57</v>
          </cell>
          <cell r="Y80">
            <v>16915.82</v>
          </cell>
        </row>
        <row r="81">
          <cell r="R81">
            <v>0</v>
          </cell>
          <cell r="X81">
            <v>411912.35</v>
          </cell>
          <cell r="Y81">
            <v>231348.03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157.68</v>
          </cell>
          <cell r="Y88">
            <v>121.3</v>
          </cell>
        </row>
        <row r="89">
          <cell r="R89">
            <v>0</v>
          </cell>
          <cell r="X89">
            <v>2953.65</v>
          </cell>
          <cell r="Y89">
            <v>1658.9</v>
          </cell>
        </row>
        <row r="90">
          <cell r="R90">
            <v>0</v>
          </cell>
          <cell r="X90">
            <v>262.33999999999997</v>
          </cell>
          <cell r="Y90">
            <v>201.8</v>
          </cell>
        </row>
        <row r="91">
          <cell r="R91">
            <v>0</v>
          </cell>
          <cell r="X91">
            <v>4914.05</v>
          </cell>
          <cell r="Y91">
            <v>2759.94</v>
          </cell>
        </row>
        <row r="92">
          <cell r="R92">
            <v>0</v>
          </cell>
          <cell r="X92">
            <v>1071.53</v>
          </cell>
          <cell r="Y92">
            <v>824.26</v>
          </cell>
        </row>
        <row r="93">
          <cell r="R93">
            <v>0</v>
          </cell>
          <cell r="X93">
            <v>20071.25</v>
          </cell>
          <cell r="Y93">
            <v>11272.89</v>
          </cell>
        </row>
        <row r="94">
          <cell r="R94">
            <v>0</v>
          </cell>
          <cell r="X94">
            <v>226.19</v>
          </cell>
          <cell r="Y94">
            <v>173.99</v>
          </cell>
        </row>
        <row r="95">
          <cell r="R95">
            <v>0</v>
          </cell>
          <cell r="X95">
            <v>4236.83</v>
          </cell>
          <cell r="Y95">
            <v>2379.59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08">
          <cell r="R108">
            <v>0</v>
          </cell>
          <cell r="X108">
            <v>2078.39</v>
          </cell>
          <cell r="Y108">
            <v>1598.77</v>
          </cell>
        </row>
        <row r="109">
          <cell r="R109">
            <v>0</v>
          </cell>
          <cell r="X109">
            <v>38931.07</v>
          </cell>
          <cell r="Y109">
            <v>21865.39</v>
          </cell>
        </row>
        <row r="110">
          <cell r="R110">
            <v>0</v>
          </cell>
          <cell r="X110">
            <v>0</v>
          </cell>
          <cell r="Y110">
            <v>0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</v>
          </cell>
          <cell r="X113">
            <v>0</v>
          </cell>
          <cell r="Y113">
            <v>0</v>
          </cell>
        </row>
        <row r="114">
          <cell r="R114">
            <v>0</v>
          </cell>
          <cell r="X114">
            <v>0</v>
          </cell>
          <cell r="Y114">
            <v>0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6">
          <cell r="R116">
            <v>0</v>
          </cell>
          <cell r="X116">
            <v>1787.09</v>
          </cell>
          <cell r="Y116">
            <v>1380.94</v>
          </cell>
        </row>
        <row r="117">
          <cell r="R117">
            <v>0</v>
          </cell>
          <cell r="X117">
            <v>33382.9</v>
          </cell>
          <cell r="Y117">
            <v>15553.4</v>
          </cell>
        </row>
        <row r="118">
          <cell r="R118">
            <v>0</v>
          </cell>
          <cell r="X118">
            <v>0</v>
          </cell>
          <cell r="Y118">
            <v>0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82.84</v>
          </cell>
          <cell r="X120">
            <v>10800.74</v>
          </cell>
          <cell r="Y120">
            <v>8308.26</v>
          </cell>
        </row>
        <row r="121">
          <cell r="R121">
            <v>1934.31</v>
          </cell>
          <cell r="X121">
            <v>202312.02</v>
          </cell>
          <cell r="Y121">
            <v>113627.3</v>
          </cell>
        </row>
        <row r="122">
          <cell r="R122">
            <v>1229.5999999999999</v>
          </cell>
          <cell r="X122">
            <v>13680.58</v>
          </cell>
          <cell r="Y122">
            <v>10523.52</v>
          </cell>
        </row>
        <row r="123">
          <cell r="R123">
            <v>28711.16</v>
          </cell>
          <cell r="X123">
            <v>256255.23</v>
          </cell>
          <cell r="Y123">
            <v>143924.17000000001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0</v>
          </cell>
          <cell r="X126">
            <v>5506.98</v>
          </cell>
          <cell r="Y126">
            <v>4236.1400000000003</v>
          </cell>
        </row>
        <row r="127">
          <cell r="R127">
            <v>0</v>
          </cell>
          <cell r="X127">
            <v>103153.06</v>
          </cell>
          <cell r="Y127">
            <v>57935.28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65">
          <cell r="R165">
            <v>0</v>
          </cell>
          <cell r="X165">
            <v>582.91999999999996</v>
          </cell>
          <cell r="Y165">
            <v>448.4</v>
          </cell>
        </row>
        <row r="166">
          <cell r="R166">
            <v>0</v>
          </cell>
          <cell r="X166">
            <v>10918.84</v>
          </cell>
          <cell r="Y166">
            <v>6132.5</v>
          </cell>
        </row>
        <row r="167">
          <cell r="R167">
            <v>0.11</v>
          </cell>
          <cell r="X167">
            <v>248.85</v>
          </cell>
          <cell r="Y167">
            <v>191.42</v>
          </cell>
        </row>
        <row r="168">
          <cell r="R168">
            <v>2.57</v>
          </cell>
          <cell r="X168">
            <v>4661.26</v>
          </cell>
          <cell r="Y168">
            <v>2617.9699999999998</v>
          </cell>
        </row>
        <row r="169">
          <cell r="R169">
            <v>0</v>
          </cell>
          <cell r="X169">
            <v>0</v>
          </cell>
          <cell r="Y169">
            <v>0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3">
          <cell r="R173">
            <v>0</v>
          </cell>
          <cell r="X173">
            <v>9.86</v>
          </cell>
          <cell r="Y173">
            <v>7.58</v>
          </cell>
        </row>
        <row r="174">
          <cell r="R174">
            <v>0</v>
          </cell>
          <cell r="X174">
            <v>184.6</v>
          </cell>
          <cell r="Y174">
            <v>103.68</v>
          </cell>
        </row>
        <row r="175">
          <cell r="R175">
            <v>0</v>
          </cell>
          <cell r="X175">
            <v>0</v>
          </cell>
          <cell r="Y175">
            <v>0</v>
          </cell>
        </row>
        <row r="176">
          <cell r="R176">
            <v>0</v>
          </cell>
          <cell r="X176">
            <v>0</v>
          </cell>
          <cell r="Y176">
            <v>0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</v>
          </cell>
          <cell r="X178">
            <v>0</v>
          </cell>
          <cell r="Y178">
            <v>0</v>
          </cell>
        </row>
        <row r="187">
          <cell r="R187">
            <v>0.52</v>
          </cell>
          <cell r="X187">
            <v>537.12</v>
          </cell>
          <cell r="Y187">
            <v>413.17</v>
          </cell>
        </row>
        <row r="188">
          <cell r="R188">
            <v>12.14</v>
          </cell>
          <cell r="X188">
            <v>10060.93</v>
          </cell>
          <cell r="Y188">
            <v>5650.66</v>
          </cell>
        </row>
        <row r="189">
          <cell r="R189">
            <v>0</v>
          </cell>
          <cell r="X189">
            <v>0</v>
          </cell>
          <cell r="Y189">
            <v>0</v>
          </cell>
        </row>
        <row r="190">
          <cell r="R190">
            <v>0</v>
          </cell>
          <cell r="X190">
            <v>0</v>
          </cell>
          <cell r="Y190">
            <v>0</v>
          </cell>
        </row>
        <row r="260">
          <cell r="R260">
            <v>0</v>
          </cell>
          <cell r="X260">
            <v>53484.55</v>
          </cell>
          <cell r="Y260">
            <v>44046.1</v>
          </cell>
        </row>
        <row r="261">
          <cell r="R261">
            <v>0</v>
          </cell>
          <cell r="X261">
            <v>999091.39</v>
          </cell>
          <cell r="Y261">
            <v>602393.34</v>
          </cell>
        </row>
        <row r="262">
          <cell r="R262">
            <v>0</v>
          </cell>
          <cell r="X262">
            <v>0</v>
          </cell>
          <cell r="Y262">
            <v>0</v>
          </cell>
        </row>
        <row r="263">
          <cell r="R263">
            <v>0</v>
          </cell>
          <cell r="X263">
            <v>0</v>
          </cell>
          <cell r="Y263">
            <v>0</v>
          </cell>
        </row>
        <row r="264">
          <cell r="R264">
            <v>0</v>
          </cell>
          <cell r="X264">
            <v>483.13</v>
          </cell>
          <cell r="Y264">
            <v>397.87</v>
          </cell>
        </row>
        <row r="265">
          <cell r="R265">
            <v>0</v>
          </cell>
          <cell r="X265">
            <v>9024.9</v>
          </cell>
          <cell r="Y265">
            <v>5441.48</v>
          </cell>
        </row>
        <row r="266">
          <cell r="R266">
            <v>0.13</v>
          </cell>
          <cell r="X266">
            <v>371.6</v>
          </cell>
          <cell r="Y266">
            <v>306.02999999999997</v>
          </cell>
        </row>
        <row r="267">
          <cell r="R267">
            <v>3.04</v>
          </cell>
          <cell r="X267">
            <v>6941.54</v>
          </cell>
          <cell r="Y267">
            <v>4185.34</v>
          </cell>
        </row>
        <row r="268">
          <cell r="R268">
            <v>0</v>
          </cell>
          <cell r="X268">
            <v>0</v>
          </cell>
          <cell r="Y268">
            <v>0</v>
          </cell>
        </row>
        <row r="269">
          <cell r="R269">
            <v>0</v>
          </cell>
          <cell r="X269">
            <v>0</v>
          </cell>
          <cell r="Y269">
            <v>0</v>
          </cell>
        </row>
        <row r="270">
          <cell r="R270">
            <v>0.06</v>
          </cell>
          <cell r="X270">
            <v>22.69</v>
          </cell>
          <cell r="Y270">
            <v>16.21</v>
          </cell>
        </row>
        <row r="271">
          <cell r="R271">
            <v>1.4</v>
          </cell>
          <cell r="X271">
            <v>367.57</v>
          </cell>
          <cell r="Y271">
            <v>221.63</v>
          </cell>
        </row>
        <row r="272">
          <cell r="R272">
            <v>0</v>
          </cell>
          <cell r="X272">
            <v>0</v>
          </cell>
          <cell r="Y272">
            <v>0</v>
          </cell>
        </row>
        <row r="273">
          <cell r="R273">
            <v>0</v>
          </cell>
          <cell r="X273">
            <v>0</v>
          </cell>
          <cell r="Y273">
            <v>0</v>
          </cell>
        </row>
        <row r="274">
          <cell r="R274">
            <v>0.11</v>
          </cell>
          <cell r="X274">
            <v>206.34</v>
          </cell>
          <cell r="Y274">
            <v>159.44</v>
          </cell>
        </row>
        <row r="275">
          <cell r="R275">
            <v>2.57</v>
          </cell>
          <cell r="X275">
            <v>3854.39</v>
          </cell>
          <cell r="Y275">
            <v>1795.8</v>
          </cell>
        </row>
        <row r="276">
          <cell r="R276">
            <v>0</v>
          </cell>
          <cell r="X276">
            <v>0</v>
          </cell>
          <cell r="Y276">
            <v>0</v>
          </cell>
        </row>
        <row r="277">
          <cell r="R277">
            <v>0</v>
          </cell>
          <cell r="X277">
            <v>0</v>
          </cell>
          <cell r="Y277">
            <v>0</v>
          </cell>
        </row>
        <row r="278">
          <cell r="R278">
            <v>0.06</v>
          </cell>
          <cell r="X278">
            <v>169.29</v>
          </cell>
          <cell r="Y278">
            <v>130.82</v>
          </cell>
        </row>
        <row r="279">
          <cell r="R279">
            <v>1.4</v>
          </cell>
          <cell r="X279">
            <v>3162.34</v>
          </cell>
          <cell r="Y279">
            <v>1473.36</v>
          </cell>
        </row>
        <row r="280">
          <cell r="R280">
            <v>0</v>
          </cell>
          <cell r="X280">
            <v>0</v>
          </cell>
          <cell r="Y280">
            <v>0</v>
          </cell>
        </row>
        <row r="281">
          <cell r="R281">
            <v>0</v>
          </cell>
          <cell r="X281">
            <v>0</v>
          </cell>
          <cell r="Y281">
            <v>0</v>
          </cell>
        </row>
        <row r="282">
          <cell r="R282">
            <v>0</v>
          </cell>
          <cell r="X282">
            <v>1569.67</v>
          </cell>
          <cell r="Y282">
            <v>1192.3499999999999</v>
          </cell>
        </row>
        <row r="283">
          <cell r="R283">
            <v>0</v>
          </cell>
          <cell r="X283">
            <v>29955.84</v>
          </cell>
          <cell r="Y283">
            <v>14449.29</v>
          </cell>
        </row>
        <row r="319">
          <cell r="R319">
            <v>0</v>
          </cell>
          <cell r="X319">
            <v>60359.75</v>
          </cell>
          <cell r="Y319">
            <v>46641.63</v>
          </cell>
        </row>
        <row r="320">
          <cell r="R320">
            <v>0</v>
          </cell>
          <cell r="X320">
            <v>1127520.1299999999</v>
          </cell>
          <cell r="Y320">
            <v>525321.88</v>
          </cell>
        </row>
        <row r="321">
          <cell r="R321">
            <v>0</v>
          </cell>
          <cell r="X321">
            <v>0</v>
          </cell>
          <cell r="Y321">
            <v>0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7">
          <cell r="R327">
            <v>0</v>
          </cell>
          <cell r="X327">
            <v>5867.95</v>
          </cell>
          <cell r="Y327">
            <v>4534.33</v>
          </cell>
        </row>
        <row r="328">
          <cell r="R328">
            <v>0</v>
          </cell>
          <cell r="X328">
            <v>109613.31</v>
          </cell>
          <cell r="Y328">
            <v>51069.84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</v>
          </cell>
          <cell r="X330">
            <v>0</v>
          </cell>
          <cell r="Y330">
            <v>0</v>
          </cell>
        </row>
        <row r="331">
          <cell r="R331">
            <v>0</v>
          </cell>
          <cell r="X331">
            <v>43.16</v>
          </cell>
          <cell r="Y331">
            <v>33.35</v>
          </cell>
        </row>
        <row r="332">
          <cell r="R332">
            <v>0</v>
          </cell>
          <cell r="X332">
            <v>806.3</v>
          </cell>
          <cell r="Y332">
            <v>375.66</v>
          </cell>
        </row>
        <row r="368">
          <cell r="R368">
            <v>0.28000000000000003</v>
          </cell>
          <cell r="X368">
            <v>248.67</v>
          </cell>
          <cell r="Y368">
            <v>192.15</v>
          </cell>
        </row>
        <row r="369">
          <cell r="R369">
            <v>6.54</v>
          </cell>
          <cell r="X369">
            <v>4645.08</v>
          </cell>
          <cell r="Y369">
            <v>2164.19</v>
          </cell>
        </row>
        <row r="370">
          <cell r="R370">
            <v>0</v>
          </cell>
          <cell r="X370">
            <v>0</v>
          </cell>
          <cell r="Y370">
            <v>0</v>
          </cell>
        </row>
        <row r="371">
          <cell r="R371">
            <v>0</v>
          </cell>
          <cell r="X371">
            <v>0</v>
          </cell>
          <cell r="Y371">
            <v>0</v>
          </cell>
        </row>
        <row r="372">
          <cell r="R372">
            <v>0.04</v>
          </cell>
          <cell r="X372">
            <v>37.46</v>
          </cell>
          <cell r="Y372">
            <v>28.94</v>
          </cell>
        </row>
        <row r="373">
          <cell r="R373">
            <v>0.93</v>
          </cell>
          <cell r="X373">
            <v>699.66</v>
          </cell>
          <cell r="Y373">
            <v>325.98</v>
          </cell>
        </row>
        <row r="374">
          <cell r="R374">
            <v>0</v>
          </cell>
          <cell r="X374">
            <v>0</v>
          </cell>
          <cell r="Y374">
            <v>0</v>
          </cell>
        </row>
        <row r="375">
          <cell r="R375">
            <v>0</v>
          </cell>
          <cell r="X375">
            <v>0</v>
          </cell>
          <cell r="Y375">
            <v>0</v>
          </cell>
        </row>
        <row r="376">
          <cell r="R376">
            <v>0</v>
          </cell>
          <cell r="X376">
            <v>0</v>
          </cell>
          <cell r="Y376">
            <v>0</v>
          </cell>
        </row>
        <row r="377">
          <cell r="R377">
            <v>0</v>
          </cell>
          <cell r="X377">
            <v>0</v>
          </cell>
          <cell r="Y377">
            <v>0</v>
          </cell>
        </row>
        <row r="378">
          <cell r="R378">
            <v>0</v>
          </cell>
          <cell r="X378">
            <v>5576.01</v>
          </cell>
          <cell r="Y378">
            <v>4308.74</v>
          </cell>
        </row>
        <row r="379">
          <cell r="R379">
            <v>0</v>
          </cell>
          <cell r="X379">
            <v>104159.87</v>
          </cell>
          <cell r="Y379">
            <v>48529.03</v>
          </cell>
        </row>
        <row r="447">
          <cell r="R447">
            <v>0.65</v>
          </cell>
          <cell r="X447">
            <v>22.95</v>
          </cell>
          <cell r="Y447">
            <v>15.78</v>
          </cell>
        </row>
        <row r="448">
          <cell r="R448">
            <v>15.18</v>
          </cell>
          <cell r="X448">
            <v>455.54</v>
          </cell>
          <cell r="Y448">
            <v>274.66000000000003</v>
          </cell>
        </row>
        <row r="449">
          <cell r="R449">
            <v>0</v>
          </cell>
          <cell r="X449">
            <v>0</v>
          </cell>
          <cell r="Y449">
            <v>0</v>
          </cell>
        </row>
        <row r="450">
          <cell r="R450">
            <v>0</v>
          </cell>
          <cell r="X450">
            <v>0</v>
          </cell>
          <cell r="Y450">
            <v>0</v>
          </cell>
        </row>
        <row r="451">
          <cell r="R451">
            <v>0</v>
          </cell>
          <cell r="X451">
            <v>7.03</v>
          </cell>
          <cell r="Y451">
            <v>4.83</v>
          </cell>
        </row>
        <row r="452">
          <cell r="R452">
            <v>0</v>
          </cell>
          <cell r="X452">
            <v>139.57</v>
          </cell>
          <cell r="Y452">
            <v>84.15</v>
          </cell>
        </row>
        <row r="453">
          <cell r="R453">
            <v>0</v>
          </cell>
          <cell r="X453">
            <v>0</v>
          </cell>
          <cell r="Y453">
            <v>0</v>
          </cell>
        </row>
        <row r="454">
          <cell r="R454">
            <v>0</v>
          </cell>
          <cell r="X454">
            <v>0</v>
          </cell>
          <cell r="Y454">
            <v>0</v>
          </cell>
        </row>
        <row r="455">
          <cell r="R455">
            <v>88.23</v>
          </cell>
          <cell r="X455">
            <v>162.04</v>
          </cell>
          <cell r="Y455">
            <v>111.4</v>
          </cell>
        </row>
        <row r="456">
          <cell r="R456">
            <v>2060.17</v>
          </cell>
          <cell r="X456">
            <v>3216.09</v>
          </cell>
          <cell r="Y456">
            <v>1939.11</v>
          </cell>
        </row>
        <row r="457">
          <cell r="R457">
            <v>0</v>
          </cell>
          <cell r="X457">
            <v>0</v>
          </cell>
          <cell r="Y457">
            <v>0</v>
          </cell>
        </row>
        <row r="458">
          <cell r="R458">
            <v>0</v>
          </cell>
          <cell r="X458">
            <v>0</v>
          </cell>
          <cell r="Y458">
            <v>0</v>
          </cell>
        </row>
        <row r="459">
          <cell r="R459">
            <v>0</v>
          </cell>
          <cell r="X459">
            <v>22.82</v>
          </cell>
          <cell r="Y459">
            <v>15.69</v>
          </cell>
        </row>
        <row r="460">
          <cell r="R460">
            <v>0</v>
          </cell>
          <cell r="X460">
            <v>452.84</v>
          </cell>
          <cell r="Y460">
            <v>273.04000000000002</v>
          </cell>
        </row>
        <row r="461">
          <cell r="R461">
            <v>0</v>
          </cell>
          <cell r="X461">
            <v>0</v>
          </cell>
          <cell r="Y461">
            <v>0</v>
          </cell>
        </row>
        <row r="462">
          <cell r="R462">
            <v>0</v>
          </cell>
          <cell r="X462">
            <v>0</v>
          </cell>
          <cell r="Y462">
            <v>0</v>
          </cell>
        </row>
        <row r="463">
          <cell r="R463">
            <v>77.97</v>
          </cell>
          <cell r="X463">
            <v>137.5</v>
          </cell>
          <cell r="Y463">
            <v>94.53</v>
          </cell>
        </row>
        <row r="464">
          <cell r="R464">
            <v>1820.6</v>
          </cell>
          <cell r="X464">
            <v>2729.11</v>
          </cell>
          <cell r="Y464">
            <v>1645.49</v>
          </cell>
        </row>
        <row r="465">
          <cell r="R465">
            <v>0</v>
          </cell>
          <cell r="X465">
            <v>0</v>
          </cell>
          <cell r="Y465">
            <v>0</v>
          </cell>
        </row>
        <row r="466">
          <cell r="R466">
            <v>0</v>
          </cell>
          <cell r="X466">
            <v>0</v>
          </cell>
          <cell r="Y466">
            <v>0</v>
          </cell>
        </row>
        <row r="467">
          <cell r="R467">
            <v>92</v>
          </cell>
          <cell r="X467">
            <v>63199.4</v>
          </cell>
          <cell r="Y467">
            <v>48835.9</v>
          </cell>
        </row>
        <row r="468">
          <cell r="R468">
            <v>2148.1999999999998</v>
          </cell>
          <cell r="X468">
            <v>1180564.79</v>
          </cell>
          <cell r="Y468">
            <v>550035.87</v>
          </cell>
        </row>
        <row r="469">
          <cell r="R469">
            <v>2020.32</v>
          </cell>
          <cell r="X469">
            <v>0</v>
          </cell>
          <cell r="Y469">
            <v>0</v>
          </cell>
        </row>
        <row r="470">
          <cell r="R470">
            <v>47174.47</v>
          </cell>
          <cell r="X470">
            <v>0</v>
          </cell>
          <cell r="Y470">
            <v>0</v>
          </cell>
        </row>
        <row r="471">
          <cell r="R471">
            <v>92</v>
          </cell>
          <cell r="X471">
            <v>30866</v>
          </cell>
          <cell r="Y471">
            <v>23851</v>
          </cell>
        </row>
        <row r="472">
          <cell r="R472">
            <v>2148.1999999999998</v>
          </cell>
          <cell r="X472">
            <v>576576.88</v>
          </cell>
          <cell r="Y472">
            <v>268632.40999999997</v>
          </cell>
        </row>
        <row r="473">
          <cell r="R473">
            <v>0</v>
          </cell>
          <cell r="X473">
            <v>9736.82</v>
          </cell>
          <cell r="Y473">
            <v>7523.9</v>
          </cell>
        </row>
        <row r="474">
          <cell r="R474">
            <v>0</v>
          </cell>
          <cell r="X474">
            <v>181883.71</v>
          </cell>
          <cell r="Y474">
            <v>84741.27</v>
          </cell>
        </row>
        <row r="475">
          <cell r="R475">
            <v>0</v>
          </cell>
          <cell r="X475">
            <v>5621.97</v>
          </cell>
          <cell r="Y475">
            <v>4344.25</v>
          </cell>
        </row>
        <row r="476">
          <cell r="R476">
            <v>0</v>
          </cell>
          <cell r="X476">
            <v>105018.36</v>
          </cell>
          <cell r="Y476">
            <v>48929.01</v>
          </cell>
        </row>
        <row r="512">
          <cell r="R512">
            <v>643.29999999999995</v>
          </cell>
          <cell r="X512">
            <v>0</v>
          </cell>
          <cell r="Y512">
            <v>0</v>
          </cell>
        </row>
        <row r="513">
          <cell r="R513">
            <v>15021.06</v>
          </cell>
          <cell r="X513">
            <v>0</v>
          </cell>
          <cell r="Y513">
            <v>0</v>
          </cell>
        </row>
        <row r="514">
          <cell r="R514">
            <v>0</v>
          </cell>
          <cell r="X514">
            <v>0</v>
          </cell>
          <cell r="Y514">
            <v>0</v>
          </cell>
        </row>
        <row r="515">
          <cell r="R515">
            <v>0</v>
          </cell>
          <cell r="X515">
            <v>0</v>
          </cell>
          <cell r="Y515">
            <v>0</v>
          </cell>
        </row>
        <row r="551">
          <cell r="R551">
            <v>0</v>
          </cell>
          <cell r="X551">
            <v>0</v>
          </cell>
          <cell r="Y551">
            <v>0</v>
          </cell>
        </row>
        <row r="552">
          <cell r="R552">
            <v>0</v>
          </cell>
          <cell r="X552">
            <v>0</v>
          </cell>
          <cell r="Y552">
            <v>0</v>
          </cell>
        </row>
        <row r="553">
          <cell r="R553">
            <v>0</v>
          </cell>
          <cell r="X553">
            <v>0</v>
          </cell>
          <cell r="Y553">
            <v>0</v>
          </cell>
        </row>
        <row r="554">
          <cell r="R554">
            <v>0</v>
          </cell>
          <cell r="X554">
            <v>0</v>
          </cell>
          <cell r="Y554">
            <v>0</v>
          </cell>
        </row>
      </sheetData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RV_DATA"/>
      <sheetName val="Расчет стоимости ресурсов"/>
      <sheetName val="Source"/>
      <sheetName val="SourceObSm"/>
      <sheetName val="SmtRes"/>
      <sheetName val="EtalonRes"/>
      <sheetName val="Дефектная ведомость"/>
      <sheetName val="Локальная ресурсная ведомо"/>
      <sheetName val="Локальная ресурсная ведомо_1"/>
      <sheetName val="Локальная ресурсная ведомо_2"/>
      <sheetName val="Локальная ресурсная ведомо_3"/>
      <sheetName val="Локальная ресурсная ведомо_4"/>
      <sheetName val="Локальная ресурсная ведомо_5"/>
      <sheetName val="Локальная ресурсная ведомо_6"/>
      <sheetName val="Локальная ресурсная ведомо_7"/>
      <sheetName val="Локальная ресурсная ведомо_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Smeta.RU  (495) 974-1589</v>
          </cell>
        </row>
        <row r="12">
          <cell r="H12">
            <v>0</v>
          </cell>
          <cell r="I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Дефектная ведомость"/>
      <sheetName val="RV_DATA"/>
      <sheetName val="Расчет стоимости ресурсов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6">
          <cell r="C16" t="str">
            <v>02-01-01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3"/>
  <sheetViews>
    <sheetView view="pageBreakPreview" topLeftCell="A73" zoomScale="70" zoomScaleNormal="100" zoomScaleSheetLayoutView="70" workbookViewId="0">
      <selection activeCell="D85" sqref="D85"/>
    </sheetView>
  </sheetViews>
  <sheetFormatPr defaultColWidth="9.140625" defaultRowHeight="12.75" x14ac:dyDescent="0.2"/>
  <cols>
    <col min="1" max="1" width="5" style="16" customWidth="1"/>
    <col min="2" max="2" width="23.5703125" style="25" customWidth="1"/>
    <col min="3" max="3" width="54" style="26" customWidth="1"/>
    <col min="4" max="4" width="13.5703125" style="99" customWidth="1"/>
    <col min="5" max="5" width="13" style="99" customWidth="1"/>
    <col min="6" max="6" width="13.42578125" style="99" customWidth="1"/>
    <col min="7" max="7" width="12.5703125" style="99" customWidth="1"/>
    <col min="8" max="8" width="13.42578125" style="99" customWidth="1"/>
    <col min="9" max="9" width="17.28515625" style="3" customWidth="1"/>
    <col min="10" max="16384" width="9.140625" style="3"/>
  </cols>
  <sheetData>
    <row r="1" spans="1:8" x14ac:dyDescent="0.2">
      <c r="A1" s="1"/>
      <c r="B1" s="1"/>
      <c r="C1" s="1"/>
      <c r="D1" s="2"/>
      <c r="E1" s="2"/>
      <c r="F1" s="2"/>
      <c r="G1" s="2"/>
      <c r="H1" s="2"/>
    </row>
    <row r="2" spans="1:8" ht="18.75" x14ac:dyDescent="0.3">
      <c r="A2" s="4"/>
      <c r="B2" s="4"/>
      <c r="C2" s="4"/>
      <c r="D2" s="5"/>
      <c r="E2" s="6"/>
      <c r="F2" s="376" t="s">
        <v>0</v>
      </c>
      <c r="G2" s="376"/>
      <c r="H2" s="376"/>
    </row>
    <row r="3" spans="1:8" ht="15.75" x14ac:dyDescent="0.25">
      <c r="A3" s="7"/>
      <c r="B3" s="7"/>
      <c r="C3" s="7"/>
      <c r="D3" s="8"/>
      <c r="E3" s="2"/>
      <c r="F3" s="375" t="s">
        <v>162</v>
      </c>
      <c r="G3" s="375"/>
      <c r="H3" s="375"/>
    </row>
    <row r="4" spans="1:8" ht="34.5" customHeight="1" x14ac:dyDescent="0.25">
      <c r="A4" s="378"/>
      <c r="B4" s="378"/>
      <c r="C4" s="378"/>
      <c r="D4" s="378"/>
      <c r="E4" s="9"/>
      <c r="F4" s="379" t="s">
        <v>161</v>
      </c>
      <c r="G4" s="379"/>
      <c r="H4" s="379"/>
    </row>
    <row r="5" spans="1:8" ht="15.75" x14ac:dyDescent="0.25">
      <c r="A5" s="10"/>
      <c r="B5" s="10"/>
      <c r="C5" s="10"/>
      <c r="D5" s="11"/>
      <c r="E5" s="9"/>
      <c r="F5" s="158"/>
      <c r="G5" s="158"/>
      <c r="H5" s="158"/>
    </row>
    <row r="6" spans="1:8" ht="15.75" x14ac:dyDescent="0.25">
      <c r="A6" s="10"/>
      <c r="B6" s="10"/>
      <c r="C6" s="378"/>
      <c r="D6" s="378"/>
      <c r="E6" s="9"/>
      <c r="F6" s="159" t="s">
        <v>163</v>
      </c>
      <c r="G6" s="12"/>
      <c r="H6" s="13"/>
    </row>
    <row r="7" spans="1:8" ht="15.75" x14ac:dyDescent="0.25">
      <c r="A7" s="4"/>
      <c r="B7" s="4"/>
      <c r="C7" s="4"/>
      <c r="D7" s="5"/>
      <c r="E7" s="6"/>
      <c r="F7" s="14"/>
      <c r="G7" s="14"/>
      <c r="H7" s="6"/>
    </row>
    <row r="8" spans="1:8" ht="15.75" x14ac:dyDescent="0.25">
      <c r="A8" s="7"/>
      <c r="B8" s="7"/>
      <c r="C8" s="7"/>
      <c r="D8" s="8"/>
      <c r="E8" s="2"/>
      <c r="F8" s="14" t="s">
        <v>141</v>
      </c>
      <c r="G8" s="14"/>
      <c r="H8" s="6"/>
    </row>
    <row r="9" spans="1:8" s="15" customFormat="1" ht="18" customHeight="1" x14ac:dyDescent="0.2">
      <c r="A9" s="380" t="s">
        <v>1</v>
      </c>
      <c r="B9" s="380"/>
      <c r="C9" s="380"/>
      <c r="D9" s="380"/>
      <c r="E9" s="380"/>
      <c r="F9" s="380"/>
      <c r="G9" s="380"/>
      <c r="H9" s="380"/>
    </row>
    <row r="10" spans="1:8" x14ac:dyDescent="0.2">
      <c r="B10" s="17"/>
      <c r="C10" s="381" t="s">
        <v>2</v>
      </c>
      <c r="D10" s="381"/>
      <c r="E10" s="18" t="e">
        <f>H85</f>
        <v>#REF!</v>
      </c>
      <c r="F10" s="19" t="s">
        <v>3</v>
      </c>
      <c r="G10" s="20"/>
      <c r="H10" s="20"/>
    </row>
    <row r="11" spans="1:8" s="24" customFormat="1" ht="17.25" customHeight="1" x14ac:dyDescent="0.2">
      <c r="A11" s="21"/>
      <c r="B11" s="21"/>
      <c r="C11" s="377" t="s">
        <v>4</v>
      </c>
      <c r="D11" s="377"/>
      <c r="E11" s="22" t="e">
        <f>H90</f>
        <v>#REF!</v>
      </c>
      <c r="F11" s="19" t="s">
        <v>3</v>
      </c>
      <c r="G11" s="23"/>
      <c r="H11" s="23"/>
    </row>
    <row r="12" spans="1:8" ht="7.5" customHeight="1" x14ac:dyDescent="0.2">
      <c r="D12" s="20"/>
      <c r="E12" s="27"/>
      <c r="F12" s="20"/>
      <c r="G12" s="20"/>
      <c r="H12" s="20"/>
    </row>
    <row r="13" spans="1:8" ht="15" customHeight="1" x14ac:dyDescent="0.2">
      <c r="A13" s="382" t="s">
        <v>5</v>
      </c>
      <c r="B13" s="382"/>
      <c r="C13" s="382"/>
      <c r="D13" s="382"/>
      <c r="E13" s="382"/>
      <c r="F13" s="382"/>
      <c r="G13" s="382"/>
      <c r="H13" s="382"/>
    </row>
    <row r="14" spans="1:8" s="34" customFormat="1" ht="6" customHeight="1" x14ac:dyDescent="0.2">
      <c r="A14" s="28"/>
      <c r="B14" s="29"/>
      <c r="C14" s="30"/>
      <c r="D14" s="31"/>
      <c r="E14" s="32"/>
      <c r="F14" s="33"/>
      <c r="G14" s="33"/>
      <c r="H14" s="33"/>
    </row>
    <row r="15" spans="1:8" ht="87.75" customHeight="1" x14ac:dyDescent="0.2">
      <c r="A15" s="383" t="s">
        <v>164</v>
      </c>
      <c r="B15" s="383"/>
      <c r="C15" s="383"/>
      <c r="D15" s="383"/>
      <c r="E15" s="383"/>
      <c r="F15" s="383"/>
      <c r="G15" s="383"/>
      <c r="H15" s="383"/>
    </row>
    <row r="16" spans="1:8" ht="12.75" customHeight="1" x14ac:dyDescent="0.2">
      <c r="A16" s="384" t="s">
        <v>6</v>
      </c>
      <c r="B16" s="384"/>
      <c r="C16" s="384"/>
      <c r="D16" s="384"/>
      <c r="E16" s="384"/>
      <c r="F16" s="384"/>
      <c r="G16" s="384"/>
      <c r="H16" s="384"/>
    </row>
    <row r="17" spans="1:8" x14ac:dyDescent="0.2">
      <c r="A17" s="35" t="s">
        <v>167</v>
      </c>
      <c r="B17" s="35"/>
      <c r="C17" s="35"/>
      <c r="D17" s="36"/>
      <c r="E17" s="20"/>
      <c r="F17" s="20"/>
      <c r="G17" s="20"/>
      <c r="H17" s="20"/>
    </row>
    <row r="18" spans="1:8" x14ac:dyDescent="0.2">
      <c r="A18" s="35"/>
      <c r="B18" s="35"/>
      <c r="C18" s="35"/>
      <c r="D18" s="36"/>
      <c r="E18" s="20"/>
      <c r="F18" s="20"/>
      <c r="G18" s="20"/>
      <c r="H18" s="20"/>
    </row>
    <row r="19" spans="1:8" s="37" customFormat="1" ht="12.75" customHeight="1" x14ac:dyDescent="0.2">
      <c r="A19" s="385" t="s">
        <v>7</v>
      </c>
      <c r="B19" s="386" t="s">
        <v>8</v>
      </c>
      <c r="C19" s="385" t="s">
        <v>9</v>
      </c>
      <c r="D19" s="387" t="s">
        <v>10</v>
      </c>
      <c r="E19" s="387"/>
      <c r="F19" s="387"/>
      <c r="G19" s="387"/>
      <c r="H19" s="388" t="s">
        <v>11</v>
      </c>
    </row>
    <row r="20" spans="1:8" s="37" customFormat="1" ht="12.75" customHeight="1" x14ac:dyDescent="0.2">
      <c r="A20" s="385"/>
      <c r="B20" s="386"/>
      <c r="C20" s="385"/>
      <c r="D20" s="389" t="s">
        <v>12</v>
      </c>
      <c r="E20" s="388" t="s">
        <v>13</v>
      </c>
      <c r="F20" s="388" t="s">
        <v>14</v>
      </c>
      <c r="G20" s="388" t="s">
        <v>15</v>
      </c>
      <c r="H20" s="388"/>
    </row>
    <row r="21" spans="1:8" s="37" customFormat="1" x14ac:dyDescent="0.2">
      <c r="A21" s="385"/>
      <c r="B21" s="386"/>
      <c r="C21" s="385"/>
      <c r="D21" s="389"/>
      <c r="E21" s="388"/>
      <c r="F21" s="388"/>
      <c r="G21" s="388"/>
      <c r="H21" s="388"/>
    </row>
    <row r="22" spans="1:8" s="37" customFormat="1" x14ac:dyDescent="0.2">
      <c r="A22" s="385"/>
      <c r="B22" s="386"/>
      <c r="C22" s="385"/>
      <c r="D22" s="389"/>
      <c r="E22" s="388"/>
      <c r="F22" s="388"/>
      <c r="G22" s="388"/>
      <c r="H22" s="388"/>
    </row>
    <row r="23" spans="1:8" x14ac:dyDescent="0.2">
      <c r="A23" s="38">
        <v>1</v>
      </c>
      <c r="B23" s="39">
        <v>2</v>
      </c>
      <c r="C23" s="38">
        <v>3</v>
      </c>
      <c r="D23" s="40">
        <v>4</v>
      </c>
      <c r="E23" s="40">
        <v>5</v>
      </c>
      <c r="F23" s="40">
        <v>6</v>
      </c>
      <c r="G23" s="40">
        <v>7</v>
      </c>
      <c r="H23" s="40">
        <v>8</v>
      </c>
    </row>
    <row r="24" spans="1:8" ht="26.25" customHeight="1" x14ac:dyDescent="0.2">
      <c r="A24" s="390" t="s">
        <v>16</v>
      </c>
      <c r="B24" s="391"/>
      <c r="C24" s="391"/>
      <c r="D24" s="391"/>
      <c r="E24" s="391"/>
      <c r="F24" s="391"/>
      <c r="G24" s="391"/>
      <c r="H24" s="392"/>
    </row>
    <row r="25" spans="1:8" ht="31.5" x14ac:dyDescent="0.2">
      <c r="A25" s="41">
        <v>1</v>
      </c>
      <c r="B25" s="42"/>
      <c r="C25" s="43" t="s">
        <v>17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</row>
    <row r="26" spans="1:8" ht="31.5" x14ac:dyDescent="0.2">
      <c r="A26" s="41">
        <v>2</v>
      </c>
      <c r="B26" s="42"/>
      <c r="C26" s="43" t="s">
        <v>710</v>
      </c>
      <c r="D26" s="44"/>
      <c r="E26" s="44"/>
      <c r="F26" s="44"/>
      <c r="G26" s="44" t="e">
        <f>#REF!/1000</f>
        <v>#REF!</v>
      </c>
      <c r="H26" s="44" t="e">
        <f>G26</f>
        <v>#REF!</v>
      </c>
    </row>
    <row r="27" spans="1:8" ht="15.75" x14ac:dyDescent="0.2">
      <c r="A27" s="45"/>
      <c r="B27" s="46"/>
      <c r="C27" s="47" t="s">
        <v>18</v>
      </c>
      <c r="D27" s="48">
        <f>D25</f>
        <v>0</v>
      </c>
      <c r="E27" s="48">
        <f>E25</f>
        <v>0</v>
      </c>
      <c r="F27" s="48">
        <f>F25</f>
        <v>0</v>
      </c>
      <c r="G27" s="48" t="e">
        <f>G26</f>
        <v>#REF!</v>
      </c>
      <c r="H27" s="48" t="e">
        <f>H25+H26</f>
        <v>#REF!</v>
      </c>
    </row>
    <row r="28" spans="1:8" ht="18" customHeight="1" x14ac:dyDescent="0.2">
      <c r="A28" s="390" t="s">
        <v>19</v>
      </c>
      <c r="B28" s="391"/>
      <c r="C28" s="391"/>
      <c r="D28" s="391"/>
      <c r="E28" s="391"/>
      <c r="F28" s="391"/>
      <c r="G28" s="391"/>
      <c r="H28" s="392"/>
    </row>
    <row r="29" spans="1:8" ht="108" customHeight="1" x14ac:dyDescent="0.2">
      <c r="A29" s="49">
        <v>3</v>
      </c>
      <c r="B29" s="50" t="s">
        <v>20</v>
      </c>
      <c r="C29" s="43" t="s">
        <v>160</v>
      </c>
      <c r="D29" s="51" t="e">
        <f>#REF!</f>
        <v>#REF!</v>
      </c>
      <c r="E29" s="51" t="e">
        <f>#REF!</f>
        <v>#REF!</v>
      </c>
      <c r="F29" s="51" t="e">
        <f>#REF!</f>
        <v>#REF!</v>
      </c>
      <c r="G29" s="51" t="e">
        <f>#REF!</f>
        <v>#REF!</v>
      </c>
      <c r="H29" s="51" t="e">
        <f>SUM(D29:G29)</f>
        <v>#REF!</v>
      </c>
    </row>
    <row r="30" spans="1:8" ht="18.75" customHeight="1" x14ac:dyDescent="0.2">
      <c r="A30" s="49"/>
      <c r="B30" s="50"/>
      <c r="C30" s="43" t="s">
        <v>711</v>
      </c>
      <c r="D30" s="51"/>
      <c r="E30" s="51"/>
      <c r="F30" s="51" t="e">
        <f>#REF!</f>
        <v>#REF!</v>
      </c>
      <c r="G30" s="51"/>
      <c r="H30" s="51"/>
    </row>
    <row r="31" spans="1:8" ht="15.75" x14ac:dyDescent="0.2">
      <c r="A31" s="45"/>
      <c r="B31" s="46"/>
      <c r="C31" s="47" t="s">
        <v>21</v>
      </c>
      <c r="D31" s="48" t="e">
        <f>SUM(D29:D29)</f>
        <v>#REF!</v>
      </c>
      <c r="E31" s="48" t="e">
        <f t="shared" ref="E31:H31" si="0">SUM(E29:E29)</f>
        <v>#REF!</v>
      </c>
      <c r="F31" s="48" t="e">
        <f t="shared" si="0"/>
        <v>#REF!</v>
      </c>
      <c r="G31" s="48" t="e">
        <f t="shared" si="0"/>
        <v>#REF!</v>
      </c>
      <c r="H31" s="48" t="e">
        <f t="shared" si="0"/>
        <v>#REF!</v>
      </c>
    </row>
    <row r="32" spans="1:8" s="34" customFormat="1" ht="15.75" x14ac:dyDescent="0.2">
      <c r="A32" s="45"/>
      <c r="B32" s="46"/>
      <c r="C32" s="47" t="s">
        <v>137</v>
      </c>
      <c r="D32" s="48" t="e">
        <f>#REF!</f>
        <v>#REF!</v>
      </c>
      <c r="E32" s="48"/>
      <c r="F32" s="48"/>
      <c r="G32" s="48"/>
      <c r="H32" s="48"/>
    </row>
    <row r="33" spans="1:8" ht="23.25" customHeight="1" x14ac:dyDescent="0.2">
      <c r="A33" s="390" t="s">
        <v>22</v>
      </c>
      <c r="B33" s="391"/>
      <c r="C33" s="391"/>
      <c r="D33" s="391"/>
      <c r="E33" s="391"/>
      <c r="F33" s="391"/>
      <c r="G33" s="391"/>
      <c r="H33" s="392"/>
    </row>
    <row r="34" spans="1:8" ht="15.75" x14ac:dyDescent="0.2">
      <c r="A34" s="45">
        <v>4</v>
      </c>
      <c r="B34" s="46"/>
      <c r="C34" s="43" t="s">
        <v>23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</row>
    <row r="35" spans="1:8" ht="15.75" x14ac:dyDescent="0.2">
      <c r="A35" s="45"/>
      <c r="B35" s="46"/>
      <c r="C35" s="47" t="s">
        <v>24</v>
      </c>
      <c r="D35" s="48">
        <f>D34</f>
        <v>0</v>
      </c>
      <c r="E35" s="48">
        <f>E34</f>
        <v>0</v>
      </c>
      <c r="F35" s="48">
        <f>F34</f>
        <v>0</v>
      </c>
      <c r="G35" s="48">
        <f>G34</f>
        <v>0</v>
      </c>
      <c r="H35" s="48">
        <f>H34</f>
        <v>0</v>
      </c>
    </row>
    <row r="36" spans="1:8" s="34" customFormat="1" ht="15.75" x14ac:dyDescent="0.2">
      <c r="A36" s="45"/>
      <c r="B36" s="46"/>
      <c r="C36" s="47"/>
      <c r="D36" s="48"/>
      <c r="E36" s="48"/>
      <c r="F36" s="48"/>
      <c r="G36" s="48"/>
      <c r="H36" s="48"/>
    </row>
    <row r="37" spans="1:8" ht="12.75" hidden="1" customHeight="1" x14ac:dyDescent="0.2">
      <c r="A37" s="393" t="s">
        <v>25</v>
      </c>
      <c r="B37" s="394"/>
      <c r="C37" s="395"/>
      <c r="D37" s="395"/>
      <c r="E37" s="395"/>
      <c r="F37" s="395"/>
      <c r="G37" s="395"/>
      <c r="H37" s="395"/>
    </row>
    <row r="38" spans="1:8" ht="15.75" hidden="1" x14ac:dyDescent="0.2">
      <c r="A38" s="53"/>
      <c r="B38" s="54"/>
      <c r="C38" s="55" t="s">
        <v>26</v>
      </c>
      <c r="D38" s="56"/>
      <c r="E38" s="57"/>
      <c r="F38" s="57"/>
      <c r="G38" s="57"/>
      <c r="H38" s="52"/>
    </row>
    <row r="39" spans="1:8" ht="15.75" hidden="1" x14ac:dyDescent="0.2">
      <c r="A39" s="45"/>
      <c r="B39" s="46"/>
      <c r="C39" s="47" t="s">
        <v>27</v>
      </c>
      <c r="D39" s="48"/>
      <c r="E39" s="48"/>
      <c r="F39" s="48"/>
      <c r="G39" s="48"/>
      <c r="H39" s="58"/>
    </row>
    <row r="40" spans="1:8" ht="15.75" hidden="1" x14ac:dyDescent="0.2">
      <c r="A40" s="45"/>
      <c r="B40" s="46"/>
      <c r="C40" s="47"/>
      <c r="D40" s="48"/>
      <c r="E40" s="48"/>
      <c r="F40" s="48"/>
      <c r="G40" s="48"/>
      <c r="H40" s="48"/>
    </row>
    <row r="41" spans="1:8" ht="12.75" hidden="1" customHeight="1" x14ac:dyDescent="0.2">
      <c r="A41" s="393" t="s">
        <v>28</v>
      </c>
      <c r="B41" s="394"/>
      <c r="C41" s="395"/>
      <c r="D41" s="395"/>
      <c r="E41" s="395"/>
      <c r="F41" s="395"/>
      <c r="G41" s="395"/>
      <c r="H41" s="395"/>
    </row>
    <row r="42" spans="1:8" ht="15.75" hidden="1" x14ac:dyDescent="0.2">
      <c r="A42" s="53"/>
      <c r="B42" s="54"/>
      <c r="C42" s="55" t="s">
        <v>26</v>
      </c>
      <c r="D42" s="56"/>
      <c r="E42" s="57"/>
      <c r="F42" s="57"/>
      <c r="G42" s="57"/>
      <c r="H42" s="52"/>
    </row>
    <row r="43" spans="1:8" ht="15.75" hidden="1" x14ac:dyDescent="0.2">
      <c r="A43" s="45"/>
      <c r="B43" s="46"/>
      <c r="C43" s="47" t="s">
        <v>29</v>
      </c>
      <c r="D43" s="48"/>
      <c r="E43" s="48"/>
      <c r="F43" s="48"/>
      <c r="G43" s="48"/>
      <c r="H43" s="58"/>
    </row>
    <row r="44" spans="1:8" ht="35.25" customHeight="1" x14ac:dyDescent="0.2">
      <c r="A44" s="396" t="s">
        <v>30</v>
      </c>
      <c r="B44" s="397"/>
      <c r="C44" s="397"/>
      <c r="D44" s="397"/>
      <c r="E44" s="397"/>
      <c r="F44" s="397"/>
      <c r="G44" s="397"/>
      <c r="H44" s="397"/>
    </row>
    <row r="45" spans="1:8" ht="47.25" x14ac:dyDescent="0.2">
      <c r="A45" s="53">
        <v>5</v>
      </c>
      <c r="B45" s="54"/>
      <c r="C45" s="43" t="s">
        <v>31</v>
      </c>
      <c r="D45" s="56">
        <v>0</v>
      </c>
      <c r="E45" s="56">
        <v>0</v>
      </c>
      <c r="F45" s="56">
        <v>0</v>
      </c>
      <c r="G45" s="56">
        <v>0</v>
      </c>
      <c r="H45" s="56">
        <f>SUM(D45:G45)</f>
        <v>0</v>
      </c>
    </row>
    <row r="46" spans="1:8" ht="15.75" x14ac:dyDescent="0.2">
      <c r="A46" s="53"/>
      <c r="B46" s="54"/>
      <c r="C46" s="43"/>
      <c r="D46" s="56"/>
      <c r="E46" s="57"/>
      <c r="F46" s="57"/>
      <c r="G46" s="57"/>
      <c r="H46" s="56"/>
    </row>
    <row r="47" spans="1:8" ht="15.75" x14ac:dyDescent="0.2">
      <c r="A47" s="45"/>
      <c r="B47" s="46"/>
      <c r="C47" s="47" t="s">
        <v>27</v>
      </c>
      <c r="D47" s="48">
        <f>SUM(D45:D46)</f>
        <v>0</v>
      </c>
      <c r="E47" s="48">
        <f>SUM(E45:E46)</f>
        <v>0</v>
      </c>
      <c r="F47" s="48">
        <f>SUM(F45:F46)</f>
        <v>0</v>
      </c>
      <c r="G47" s="48">
        <f>SUM(G45:G46)</f>
        <v>0</v>
      </c>
      <c r="H47" s="48">
        <f>SUM(H45:H46)</f>
        <v>0</v>
      </c>
    </row>
    <row r="48" spans="1:8" s="34" customFormat="1" ht="15.75" x14ac:dyDescent="0.2">
      <c r="A48" s="45"/>
      <c r="B48" s="46"/>
      <c r="C48" s="47"/>
      <c r="D48" s="48"/>
      <c r="E48" s="48"/>
      <c r="F48" s="48"/>
      <c r="G48" s="48"/>
      <c r="H48" s="48"/>
    </row>
    <row r="49" spans="1:9" ht="26.25" customHeight="1" x14ac:dyDescent="0.2">
      <c r="A49" s="390" t="s">
        <v>32</v>
      </c>
      <c r="B49" s="391"/>
      <c r="C49" s="391"/>
      <c r="D49" s="391"/>
      <c r="E49" s="391"/>
      <c r="F49" s="391"/>
      <c r="G49" s="391"/>
      <c r="H49" s="392"/>
    </row>
    <row r="50" spans="1:9" s="64" customFormat="1" ht="30" customHeight="1" x14ac:dyDescent="0.2">
      <c r="A50" s="59">
        <v>6</v>
      </c>
      <c r="B50" s="60"/>
      <c r="C50" s="61" t="s">
        <v>33</v>
      </c>
      <c r="D50" s="62">
        <v>0</v>
      </c>
      <c r="E50" s="62">
        <v>0</v>
      </c>
      <c r="F50" s="62">
        <v>0</v>
      </c>
      <c r="G50" s="62">
        <v>0</v>
      </c>
      <c r="H50" s="62">
        <f>SUM(D50:G50)</f>
        <v>0</v>
      </c>
      <c r="I50" s="63"/>
    </row>
    <row r="51" spans="1:9" ht="21.75" customHeight="1" x14ac:dyDescent="0.2">
      <c r="A51" s="45"/>
      <c r="B51" s="46"/>
      <c r="C51" s="47" t="s">
        <v>29</v>
      </c>
      <c r="D51" s="48">
        <f>D50</f>
        <v>0</v>
      </c>
      <c r="E51" s="48">
        <f>E50</f>
        <v>0</v>
      </c>
      <c r="F51" s="48">
        <f>F50</f>
        <v>0</v>
      </c>
      <c r="G51" s="48">
        <f>G50</f>
        <v>0</v>
      </c>
      <c r="H51" s="48">
        <f>H50</f>
        <v>0</v>
      </c>
    </row>
    <row r="52" spans="1:9" ht="15.75" x14ac:dyDescent="0.2">
      <c r="A52" s="45"/>
      <c r="B52" s="46"/>
      <c r="C52" s="47" t="s">
        <v>34</v>
      </c>
      <c r="D52" s="48" t="e">
        <f>D31+D43+D47+D51</f>
        <v>#REF!</v>
      </c>
      <c r="E52" s="48" t="e">
        <f>E31+E43+E47+E51</f>
        <v>#REF!</v>
      </c>
      <c r="F52" s="48" t="e">
        <f>F31+F43+F47+F51</f>
        <v>#REF!</v>
      </c>
      <c r="G52" s="48" t="e">
        <f>G31+G43+G47+G51+G27</f>
        <v>#REF!</v>
      </c>
      <c r="H52" s="48" t="e">
        <f>H27+H31+H43+H47+H51</f>
        <v>#REF!</v>
      </c>
    </row>
    <row r="53" spans="1:9" s="34" customFormat="1" ht="15.75" x14ac:dyDescent="0.2">
      <c r="A53" s="45"/>
      <c r="B53" s="46"/>
      <c r="C53" s="65"/>
      <c r="D53" s="52"/>
      <c r="E53" s="52"/>
      <c r="F53" s="52"/>
      <c r="G53" s="52"/>
      <c r="H53" s="52"/>
    </row>
    <row r="54" spans="1:9" ht="27.75" customHeight="1" x14ac:dyDescent="0.2">
      <c r="A54" s="390" t="s">
        <v>35</v>
      </c>
      <c r="B54" s="391"/>
      <c r="C54" s="391"/>
      <c r="D54" s="391"/>
      <c r="E54" s="391"/>
      <c r="F54" s="391"/>
      <c r="G54" s="391"/>
      <c r="H54" s="392"/>
    </row>
    <row r="55" spans="1:9" ht="27" customHeight="1" x14ac:dyDescent="0.2">
      <c r="A55" s="49">
        <f>A50+1</f>
        <v>7</v>
      </c>
      <c r="B55" s="66" t="s">
        <v>149</v>
      </c>
      <c r="C55" s="67" t="s">
        <v>150</v>
      </c>
      <c r="D55" s="52" t="e">
        <f>ROUND(D52*0.015,2)</f>
        <v>#REF!</v>
      </c>
      <c r="E55" s="52" t="e">
        <f>ROUND(E52*0.015,2)</f>
        <v>#REF!</v>
      </c>
      <c r="F55" s="52">
        <v>0</v>
      </c>
      <c r="G55" s="52">
        <v>0</v>
      </c>
      <c r="H55" s="52" t="e">
        <f>SUM(D55:G55)</f>
        <v>#REF!</v>
      </c>
    </row>
    <row r="56" spans="1:9" ht="15.75" x14ac:dyDescent="0.2">
      <c r="A56" s="45"/>
      <c r="B56" s="46"/>
      <c r="C56" s="47" t="s">
        <v>36</v>
      </c>
      <c r="D56" s="48" t="e">
        <f>D55</f>
        <v>#REF!</v>
      </c>
      <c r="E56" s="48" t="e">
        <f>E55</f>
        <v>#REF!</v>
      </c>
      <c r="F56" s="48">
        <f>F55</f>
        <v>0</v>
      </c>
      <c r="G56" s="48">
        <v>0</v>
      </c>
      <c r="H56" s="48" t="e">
        <f>SUM(D56:G56)</f>
        <v>#REF!</v>
      </c>
    </row>
    <row r="57" spans="1:9" ht="15.75" x14ac:dyDescent="0.2">
      <c r="A57" s="68"/>
      <c r="B57" s="69"/>
      <c r="C57" s="47" t="s">
        <v>37</v>
      </c>
      <c r="D57" s="48" t="e">
        <f>D52+D56</f>
        <v>#REF!</v>
      </c>
      <c r="E57" s="48" t="e">
        <f>E52+E56</f>
        <v>#REF!</v>
      </c>
      <c r="F57" s="48" t="e">
        <f>F52+F56</f>
        <v>#REF!</v>
      </c>
      <c r="G57" s="48" t="e">
        <f>G52+G56</f>
        <v>#REF!</v>
      </c>
      <c r="H57" s="48" t="e">
        <f>SUM(D57:G57)</f>
        <v>#REF!</v>
      </c>
    </row>
    <row r="58" spans="1:9" s="34" customFormat="1" ht="15.75" x14ac:dyDescent="0.2">
      <c r="A58" s="68"/>
      <c r="B58" s="69"/>
      <c r="C58" s="47"/>
      <c r="D58" s="48"/>
      <c r="E58" s="48"/>
      <c r="F58" s="48"/>
      <c r="G58" s="48"/>
      <c r="H58" s="48"/>
    </row>
    <row r="59" spans="1:9" ht="24" customHeight="1" x14ac:dyDescent="0.2">
      <c r="A59" s="390" t="s">
        <v>38</v>
      </c>
      <c r="B59" s="391"/>
      <c r="C59" s="391"/>
      <c r="D59" s="391"/>
      <c r="E59" s="391"/>
      <c r="F59" s="391"/>
      <c r="G59" s="391"/>
      <c r="H59" s="392"/>
    </row>
    <row r="60" spans="1:9" ht="46.5" customHeight="1" x14ac:dyDescent="0.2">
      <c r="A60" s="49">
        <f>A55+1</f>
        <v>8</v>
      </c>
      <c r="B60" s="66"/>
      <c r="C60" s="70" t="s">
        <v>152</v>
      </c>
      <c r="D60" s="52">
        <v>0</v>
      </c>
      <c r="E60" s="52">
        <v>0</v>
      </c>
      <c r="F60" s="52">
        <v>0</v>
      </c>
      <c r="G60" s="51">
        <v>0</v>
      </c>
      <c r="H60" s="52">
        <f>SUM(D60:G60)</f>
        <v>0</v>
      </c>
    </row>
    <row r="61" spans="1:9" ht="22.5" customHeight="1" x14ac:dyDescent="0.2">
      <c r="A61" s="49"/>
      <c r="B61" s="3"/>
      <c r="C61" s="67"/>
      <c r="D61" s="52"/>
      <c r="E61" s="52"/>
      <c r="F61" s="52"/>
      <c r="G61" s="51"/>
      <c r="H61" s="52"/>
    </row>
    <row r="62" spans="1:9" ht="15.75" x14ac:dyDescent="0.2">
      <c r="A62" s="45"/>
      <c r="B62" s="46"/>
      <c r="C62" s="47" t="s">
        <v>40</v>
      </c>
      <c r="D62" s="48">
        <f>SUM(D60:D60)</f>
        <v>0</v>
      </c>
      <c r="E62" s="48">
        <f>SUM(E60:E60)</f>
        <v>0</v>
      </c>
      <c r="F62" s="48">
        <f>SUM(F60:F60)</f>
        <v>0</v>
      </c>
      <c r="G62" s="48">
        <f>SUM(G60:G60)</f>
        <v>0</v>
      </c>
      <c r="H62" s="48">
        <f>SUM(H60:H60)</f>
        <v>0</v>
      </c>
    </row>
    <row r="63" spans="1:9" ht="15.75" x14ac:dyDescent="0.2">
      <c r="A63" s="45"/>
      <c r="B63" s="46"/>
      <c r="C63" s="47" t="s">
        <v>41</v>
      </c>
      <c r="D63" s="48" t="e">
        <f>D57+D62</f>
        <v>#REF!</v>
      </c>
      <c r="E63" s="48" t="e">
        <f>E57+E62</f>
        <v>#REF!</v>
      </c>
      <c r="F63" s="48" t="e">
        <f>F57+F62</f>
        <v>#REF!</v>
      </c>
      <c r="G63" s="48" t="e">
        <f>G57+G62</f>
        <v>#REF!</v>
      </c>
      <c r="H63" s="48" t="e">
        <f>SUM(D63:G63)</f>
        <v>#REF!</v>
      </c>
    </row>
    <row r="64" spans="1:9" s="34" customFormat="1" ht="15.75" x14ac:dyDescent="0.2">
      <c r="A64" s="45"/>
      <c r="B64" s="46"/>
      <c r="C64" s="47"/>
      <c r="D64" s="48"/>
      <c r="E64" s="48"/>
      <c r="F64" s="48"/>
      <c r="G64" s="48"/>
      <c r="H64" s="48"/>
    </row>
    <row r="65" spans="1:27" ht="30" customHeight="1" x14ac:dyDescent="0.2">
      <c r="A65" s="390" t="s">
        <v>42</v>
      </c>
      <c r="B65" s="391"/>
      <c r="C65" s="391"/>
      <c r="D65" s="391"/>
      <c r="E65" s="391"/>
      <c r="F65" s="391"/>
      <c r="G65" s="391"/>
      <c r="H65" s="392"/>
    </row>
    <row r="66" spans="1:27" ht="63" hidden="1" x14ac:dyDescent="0.2">
      <c r="A66" s="49">
        <v>3</v>
      </c>
      <c r="B66" s="66" t="s">
        <v>43</v>
      </c>
      <c r="C66" s="65" t="s">
        <v>44</v>
      </c>
      <c r="D66" s="52">
        <v>0</v>
      </c>
      <c r="E66" s="52">
        <v>0</v>
      </c>
      <c r="F66" s="71">
        <v>0</v>
      </c>
      <c r="G66" s="57" t="e">
        <f>H63/100*1.25*0.19*1.1*0</f>
        <v>#REF!</v>
      </c>
      <c r="H66" s="52" t="e">
        <f>G66</f>
        <v>#REF!</v>
      </c>
    </row>
    <row r="67" spans="1:27" ht="63" x14ac:dyDescent="0.2">
      <c r="A67" s="72">
        <f>A60+1</f>
        <v>9</v>
      </c>
      <c r="B67" s="54" t="s">
        <v>45</v>
      </c>
      <c r="C67" s="43" t="s">
        <v>103</v>
      </c>
      <c r="D67" s="56">
        <v>0</v>
      </c>
      <c r="E67" s="57">
        <v>0</v>
      </c>
      <c r="F67" s="57">
        <v>0</v>
      </c>
      <c r="G67" s="57" t="e">
        <f>ROUND(H63/100*1.375,2)</f>
        <v>#REF!</v>
      </c>
      <c r="H67" s="56" t="e">
        <f>SUM(D67:G67)</f>
        <v>#REF!</v>
      </c>
    </row>
    <row r="68" spans="1:27" ht="63" x14ac:dyDescent="0.2">
      <c r="A68" s="72">
        <f>A67+1</f>
        <v>10</v>
      </c>
      <c r="B68" s="54" t="s">
        <v>46</v>
      </c>
      <c r="C68" s="43" t="s">
        <v>158</v>
      </c>
      <c r="D68" s="56"/>
      <c r="E68" s="57"/>
      <c r="F68" s="57"/>
      <c r="G68" s="57" t="e">
        <f>ROUND(H63*0.0214,2)</f>
        <v>#REF!</v>
      </c>
      <c r="H68" s="56" t="e">
        <f>SUM(D68:G68)</f>
        <v>#REF!</v>
      </c>
    </row>
    <row r="69" spans="1:27" s="34" customFormat="1" ht="15.75" x14ac:dyDescent="0.2">
      <c r="A69" s="72"/>
      <c r="B69" s="73"/>
      <c r="C69" s="47" t="s">
        <v>47</v>
      </c>
      <c r="D69" s="48">
        <f>SUM(D67:D68)</f>
        <v>0</v>
      </c>
      <c r="E69" s="48">
        <f t="shared" ref="E69:H69" si="1">SUM(E67:E68)</f>
        <v>0</v>
      </c>
      <c r="F69" s="48">
        <f t="shared" si="1"/>
        <v>0</v>
      </c>
      <c r="G69" s="48" t="e">
        <f t="shared" si="1"/>
        <v>#REF!</v>
      </c>
      <c r="H69" s="48" t="e">
        <f t="shared" si="1"/>
        <v>#REF!</v>
      </c>
    </row>
    <row r="70" spans="1:27" ht="12.75" hidden="1" customHeight="1" x14ac:dyDescent="0.2">
      <c r="A70" s="393" t="s">
        <v>48</v>
      </c>
      <c r="B70" s="394"/>
      <c r="C70" s="395"/>
      <c r="D70" s="395"/>
      <c r="E70" s="395"/>
      <c r="F70" s="395"/>
      <c r="G70" s="395"/>
      <c r="H70" s="395"/>
    </row>
    <row r="71" spans="1:27" ht="15.75" hidden="1" x14ac:dyDescent="0.2">
      <c r="A71" s="49"/>
      <c r="B71" s="66"/>
      <c r="C71" s="55" t="s">
        <v>26</v>
      </c>
      <c r="D71" s="52"/>
      <c r="E71" s="52"/>
      <c r="F71" s="71"/>
      <c r="G71" s="71"/>
      <c r="H71" s="52"/>
    </row>
    <row r="72" spans="1:27" ht="15.75" hidden="1" x14ac:dyDescent="0.2">
      <c r="A72" s="72"/>
      <c r="B72" s="73"/>
      <c r="C72" s="74"/>
      <c r="D72" s="75"/>
      <c r="E72" s="75"/>
      <c r="F72" s="76"/>
      <c r="G72" s="76"/>
      <c r="H72" s="77"/>
    </row>
    <row r="73" spans="1:27" ht="29.25" customHeight="1" x14ac:dyDescent="0.2">
      <c r="A73" s="390" t="s">
        <v>49</v>
      </c>
      <c r="B73" s="391"/>
      <c r="C73" s="391"/>
      <c r="D73" s="391"/>
      <c r="E73" s="391"/>
      <c r="F73" s="391"/>
      <c r="G73" s="391"/>
      <c r="H73" s="392"/>
    </row>
    <row r="74" spans="1:27" ht="24" customHeight="1" x14ac:dyDescent="0.2">
      <c r="A74" s="49">
        <f>A68+1</f>
        <v>11</v>
      </c>
      <c r="B74" s="54" t="s">
        <v>50</v>
      </c>
      <c r="C74" s="78" t="s">
        <v>51</v>
      </c>
      <c r="D74" s="56">
        <v>0</v>
      </c>
      <c r="E74" s="56">
        <v>0</v>
      </c>
      <c r="F74" s="56">
        <v>0</v>
      </c>
      <c r="G74" s="56" t="e">
        <f>#REF!/1000</f>
        <v>#REF!</v>
      </c>
      <c r="H74" s="79" t="e">
        <f>SUM(D74:G74)</f>
        <v>#REF!</v>
      </c>
    </row>
    <row r="75" spans="1:27" ht="39.75" customHeight="1" x14ac:dyDescent="0.2">
      <c r="A75" s="49">
        <f>A74+1</f>
        <v>12</v>
      </c>
      <c r="B75" s="54" t="s">
        <v>157</v>
      </c>
      <c r="C75" s="78" t="s">
        <v>153</v>
      </c>
      <c r="D75" s="56"/>
      <c r="E75" s="56"/>
      <c r="F75" s="56"/>
      <c r="G75" s="56" t="e">
        <f>ROUND(G74*0.0265*1.2,2)</f>
        <v>#REF!</v>
      </c>
      <c r="H75" s="79" t="e">
        <f>SUM(D75:G75)</f>
        <v>#REF!</v>
      </c>
    </row>
    <row r="76" spans="1:27" s="212" customFormat="1" ht="39.75" customHeight="1" x14ac:dyDescent="0.2">
      <c r="A76" s="208">
        <v>12</v>
      </c>
      <c r="B76" s="209" t="s">
        <v>156</v>
      </c>
      <c r="C76" s="210" t="s">
        <v>52</v>
      </c>
      <c r="D76" s="211"/>
      <c r="E76" s="211"/>
      <c r="F76" s="211"/>
      <c r="G76" s="211">
        <f>ROUND(992578.45/1000,2)</f>
        <v>992.58</v>
      </c>
      <c r="H76" s="211">
        <f>G76</f>
        <v>992.58</v>
      </c>
    </row>
    <row r="77" spans="1:27" s="212" customFormat="1" ht="63" customHeight="1" x14ac:dyDescent="0.2">
      <c r="A77" s="208">
        <v>13</v>
      </c>
      <c r="B77" s="209" t="s">
        <v>156</v>
      </c>
      <c r="C77" s="210" t="s">
        <v>159</v>
      </c>
      <c r="D77" s="211">
        <v>0</v>
      </c>
      <c r="E77" s="211">
        <v>0</v>
      </c>
      <c r="F77" s="211">
        <v>0</v>
      </c>
      <c r="G77" s="211">
        <f>300000/1000</f>
        <v>300</v>
      </c>
      <c r="H77" s="211">
        <f>SUM(D77:G77)</f>
        <v>300</v>
      </c>
      <c r="K77" s="212" t="s">
        <v>53</v>
      </c>
    </row>
    <row r="78" spans="1:27" s="24" customFormat="1" ht="63" customHeight="1" x14ac:dyDescent="0.2">
      <c r="A78" s="49">
        <f t="shared" ref="A78" si="2">A77+1</f>
        <v>14</v>
      </c>
      <c r="B78" s="54" t="s">
        <v>54</v>
      </c>
      <c r="C78" s="78" t="s">
        <v>55</v>
      </c>
      <c r="D78" s="56"/>
      <c r="E78" s="56"/>
      <c r="F78" s="56"/>
      <c r="G78" s="56" t="e">
        <f>ROUND(H63*0.0015,2)</f>
        <v>#REF!</v>
      </c>
      <c r="H78" s="79" t="e">
        <f>SUM(D78:G78)</f>
        <v>#REF!</v>
      </c>
    </row>
    <row r="79" spans="1:27" ht="15.75" x14ac:dyDescent="0.2">
      <c r="A79" s="45"/>
      <c r="B79" s="46"/>
      <c r="C79" s="47" t="s">
        <v>56</v>
      </c>
      <c r="D79" s="80">
        <f>SUM(D74:D78)</f>
        <v>0</v>
      </c>
      <c r="E79" s="80">
        <f>SUM(E74:E78)</f>
        <v>0</v>
      </c>
      <c r="F79" s="80">
        <f>SUM(F74:F78)</f>
        <v>0</v>
      </c>
      <c r="G79" s="80" t="e">
        <f>SUM(G74:G78)</f>
        <v>#REF!</v>
      </c>
      <c r="H79" s="80" t="e">
        <f>SUM(H74:H78)</f>
        <v>#REF!</v>
      </c>
    </row>
    <row r="80" spans="1:27" ht="15.75" x14ac:dyDescent="0.2">
      <c r="A80" s="45"/>
      <c r="B80" s="46"/>
      <c r="C80" s="47" t="s">
        <v>57</v>
      </c>
      <c r="D80" s="80" t="e">
        <f>D79+D69+D63</f>
        <v>#REF!</v>
      </c>
      <c r="E80" s="80" t="e">
        <f>E79+E69+E63</f>
        <v>#REF!</v>
      </c>
      <c r="F80" s="80" t="e">
        <f>F79+F69+F63</f>
        <v>#REF!</v>
      </c>
      <c r="G80" s="80" t="e">
        <f>G79+G69+G63</f>
        <v>#REF!</v>
      </c>
      <c r="H80" s="80" t="e">
        <f>H79+H69+H63</f>
        <v>#REF!</v>
      </c>
      <c r="T80" s="390"/>
      <c r="U80" s="391"/>
      <c r="V80" s="391"/>
      <c r="W80" s="391"/>
      <c r="X80" s="391"/>
      <c r="Y80" s="391"/>
      <c r="Z80" s="391"/>
      <c r="AA80" s="392"/>
    </row>
    <row r="81" spans="1:10" ht="38.25" customHeight="1" x14ac:dyDescent="0.2">
      <c r="A81" s="49">
        <f>A78+1</f>
        <v>15</v>
      </c>
      <c r="B81" s="66" t="s">
        <v>58</v>
      </c>
      <c r="C81" s="65" t="s">
        <v>59</v>
      </c>
      <c r="D81" s="71" t="e">
        <f>ROUND(D80/100*2,2)</f>
        <v>#REF!</v>
      </c>
      <c r="E81" s="71" t="e">
        <f>ROUND(E80/100*2,2)</f>
        <v>#REF!</v>
      </c>
      <c r="F81" s="71" t="e">
        <f>ROUND(F80/100*2,2)</f>
        <v>#REF!</v>
      </c>
      <c r="G81" s="71" t="e">
        <f>ROUND(G80/100*2,2)</f>
        <v>#REF!</v>
      </c>
      <c r="H81" s="71" t="e">
        <f>SUM(D81:G81)</f>
        <v>#REF!</v>
      </c>
    </row>
    <row r="82" spans="1:10" ht="31.5" x14ac:dyDescent="0.2">
      <c r="A82" s="81"/>
      <c r="B82" s="82"/>
      <c r="C82" s="83" t="s">
        <v>3605</v>
      </c>
      <c r="D82" s="84" t="e">
        <f>D81+D80</f>
        <v>#REF!</v>
      </c>
      <c r="E82" s="84" t="e">
        <f>E81+E80</f>
        <v>#REF!</v>
      </c>
      <c r="F82" s="84" t="e">
        <f>F81+F80</f>
        <v>#REF!</v>
      </c>
      <c r="G82" s="84" t="e">
        <f>G81+G80</f>
        <v>#REF!</v>
      </c>
      <c r="H82" s="84" t="e">
        <f>SUM(D82:G82)</f>
        <v>#REF!</v>
      </c>
    </row>
    <row r="83" spans="1:10" ht="31.5" x14ac:dyDescent="0.2">
      <c r="A83" s="49">
        <f>A81+1</f>
        <v>16</v>
      </c>
      <c r="B83" s="66" t="s">
        <v>61</v>
      </c>
      <c r="C83" s="65" t="s">
        <v>138</v>
      </c>
      <c r="D83" s="52" t="e">
        <f>ROUND(D32*1.015*1.02*0.2,2)</f>
        <v>#REF!</v>
      </c>
      <c r="E83" s="52"/>
      <c r="F83" s="52" t="e">
        <f>ROUND((F31-F30)*0.2*1.02,2)</f>
        <v>#REF!</v>
      </c>
      <c r="G83" s="52"/>
      <c r="H83" s="52" t="e">
        <f>SUM(D83:G83)</f>
        <v>#REF!</v>
      </c>
      <c r="I83" s="120"/>
    </row>
    <row r="84" spans="1:10" ht="15.75" x14ac:dyDescent="0.2">
      <c r="A84" s="49"/>
      <c r="B84" s="66"/>
      <c r="C84" s="65" t="s">
        <v>154</v>
      </c>
      <c r="D84" s="52"/>
      <c r="E84" s="52"/>
      <c r="F84" s="52"/>
      <c r="G84" s="52" t="e">
        <f>ROUND((G67+G78)*0.2,2)</f>
        <v>#REF!</v>
      </c>
      <c r="H84" s="52" t="e">
        <f>SUM(D84:G84)</f>
        <v>#REF!</v>
      </c>
      <c r="I84" s="120"/>
    </row>
    <row r="85" spans="1:10" ht="15.75" x14ac:dyDescent="0.2">
      <c r="A85" s="85"/>
      <c r="B85" s="86"/>
      <c r="C85" s="83" t="s">
        <v>62</v>
      </c>
      <c r="D85" s="84" t="e">
        <f>D83+D82</f>
        <v>#REF!</v>
      </c>
      <c r="E85" s="84" t="e">
        <f>E83+E82</f>
        <v>#REF!</v>
      </c>
      <c r="F85" s="84" t="e">
        <f>F83+F82</f>
        <v>#REF!</v>
      </c>
      <c r="G85" s="84" t="e">
        <f>SUM(G82:G84)</f>
        <v>#REF!</v>
      </c>
      <c r="H85" s="84" t="e">
        <f>SUM(D85:G85)</f>
        <v>#REF!</v>
      </c>
    </row>
    <row r="86" spans="1:10" ht="15.75" x14ac:dyDescent="0.2">
      <c r="A86" s="85"/>
      <c r="B86" s="86"/>
      <c r="C86" s="83" t="s">
        <v>63</v>
      </c>
      <c r="D86" s="84"/>
      <c r="E86" s="84"/>
      <c r="F86" s="84"/>
      <c r="G86" s="84"/>
      <c r="H86" s="84"/>
    </row>
    <row r="87" spans="1:10" ht="15.75" x14ac:dyDescent="0.2">
      <c r="A87" s="85"/>
      <c r="B87" s="86"/>
      <c r="C87" s="83" t="s">
        <v>64</v>
      </c>
      <c r="D87" s="84"/>
      <c r="E87" s="84"/>
      <c r="F87" s="84"/>
      <c r="G87" s="84"/>
      <c r="H87" s="84" t="e">
        <f>H74</f>
        <v>#REF!</v>
      </c>
    </row>
    <row r="88" spans="1:10" ht="15.75" hidden="1" x14ac:dyDescent="0.2">
      <c r="A88" s="85"/>
      <c r="B88" s="86"/>
      <c r="C88" s="83" t="s">
        <v>65</v>
      </c>
      <c r="D88" s="84"/>
      <c r="E88" s="84"/>
      <c r="F88" s="84"/>
      <c r="G88" s="84" t="e">
        <f>H83</f>
        <v>#REF!</v>
      </c>
      <c r="H88" s="84" t="e">
        <f>H83</f>
        <v>#REF!</v>
      </c>
    </row>
    <row r="89" spans="1:10" ht="15.75" x14ac:dyDescent="0.2">
      <c r="A89" s="85"/>
      <c r="B89" s="86"/>
      <c r="C89" s="83" t="s">
        <v>65</v>
      </c>
      <c r="D89" s="84"/>
      <c r="E89" s="84"/>
      <c r="F89" s="84"/>
      <c r="G89" s="84"/>
      <c r="H89" s="84" t="e">
        <f>H83+H84</f>
        <v>#REF!</v>
      </c>
    </row>
    <row r="90" spans="1:10" ht="15.75" x14ac:dyDescent="0.2">
      <c r="A90" s="85"/>
      <c r="B90" s="86"/>
      <c r="C90" s="83" t="s">
        <v>66</v>
      </c>
      <c r="D90" s="84"/>
      <c r="E90" s="84"/>
      <c r="F90" s="84"/>
      <c r="G90" s="84" t="e">
        <f>#REF!</f>
        <v>#REF!</v>
      </c>
      <c r="H90" s="84" t="e">
        <f>G90</f>
        <v>#REF!</v>
      </c>
    </row>
    <row r="91" spans="1:10" ht="15.75" x14ac:dyDescent="0.2">
      <c r="A91" s="87"/>
      <c r="B91" s="88"/>
      <c r="C91" s="89"/>
      <c r="D91" s="90"/>
      <c r="E91" s="90"/>
      <c r="F91" s="90"/>
      <c r="G91" s="90"/>
      <c r="H91" s="90"/>
    </row>
    <row r="93" spans="1:10" ht="15" customHeight="1" x14ac:dyDescent="0.25">
      <c r="A93" s="91" t="s">
        <v>67</v>
      </c>
      <c r="B93" s="91"/>
      <c r="C93" s="91"/>
      <c r="D93" s="92"/>
      <c r="E93" s="92"/>
      <c r="F93" s="92"/>
      <c r="G93" s="92" t="str">
        <f>IF([1]SourceObSm!X44&lt;&gt;"",[1]SourceObSm!X44,"")</f>
        <v/>
      </c>
      <c r="H93" s="93"/>
      <c r="I93" s="94"/>
      <c r="J93" s="94"/>
    </row>
    <row r="94" spans="1:10" x14ac:dyDescent="0.2">
      <c r="A94" s="398" t="s">
        <v>68</v>
      </c>
      <c r="B94" s="398"/>
      <c r="C94" s="398"/>
      <c r="D94" s="398"/>
      <c r="E94" s="398"/>
      <c r="F94" s="398"/>
      <c r="G94" s="398"/>
      <c r="H94" s="398"/>
      <c r="I94" s="95"/>
      <c r="J94" s="95"/>
    </row>
    <row r="95" spans="1:10" ht="15" customHeight="1" x14ac:dyDescent="0.25">
      <c r="A95" s="96"/>
      <c r="B95" s="96"/>
      <c r="C95" s="96"/>
      <c r="D95" s="96"/>
      <c r="E95" s="96"/>
      <c r="F95" s="96"/>
      <c r="G95" s="96"/>
      <c r="H95" s="97"/>
      <c r="I95" s="94"/>
      <c r="J95" s="94"/>
    </row>
    <row r="96" spans="1:10" ht="15" x14ac:dyDescent="0.25">
      <c r="A96" s="91" t="s">
        <v>69</v>
      </c>
      <c r="B96" s="91"/>
      <c r="C96" s="91" t="str">
        <f>IF([1]SourceObSm!AA44&lt;&gt;"",[1]SourceObSm!AA44,"")</f>
        <v/>
      </c>
      <c r="D96" s="92"/>
      <c r="E96" s="92"/>
      <c r="F96" s="92"/>
      <c r="G96" s="92" t="str">
        <f>IF([1]SourceObSm!Y44&lt;&gt;"",[1]SourceObSm!Y44,"")</f>
        <v/>
      </c>
      <c r="H96" s="93"/>
      <c r="I96" s="94"/>
      <c r="J96" s="94"/>
    </row>
    <row r="97" spans="1:10" x14ac:dyDescent="0.2">
      <c r="A97" s="398" t="s">
        <v>70</v>
      </c>
      <c r="B97" s="398"/>
      <c r="C97" s="398"/>
      <c r="D97" s="398"/>
      <c r="E97" s="398"/>
      <c r="F97" s="398"/>
      <c r="G97" s="398"/>
      <c r="H97" s="398"/>
      <c r="I97" s="399"/>
      <c r="J97" s="399"/>
    </row>
    <row r="98" spans="1:10" ht="15" x14ac:dyDescent="0.25">
      <c r="A98" s="96"/>
      <c r="B98" s="96"/>
      <c r="C98" s="96"/>
      <c r="D98" s="96"/>
      <c r="E98" s="96"/>
      <c r="F98" s="96"/>
      <c r="G98" s="96"/>
      <c r="H98" s="97"/>
      <c r="I98" s="94"/>
      <c r="J98" s="94"/>
    </row>
    <row r="99" spans="1:10" ht="15" x14ac:dyDescent="0.25">
      <c r="A99" s="91" t="s">
        <v>71</v>
      </c>
      <c r="B99" s="91"/>
      <c r="C99" s="91" t="str">
        <f>IF([1]SourceObSm!AC44&lt;&gt;"",[1]SourceObSm!AC44,"")</f>
        <v/>
      </c>
      <c r="D99" s="92"/>
      <c r="E99" s="92"/>
      <c r="F99" s="92"/>
      <c r="G99" s="92" t="str">
        <f>IF([1]SourceObSm!AB44&lt;&gt;"",[1]SourceObSm!AB44,"")</f>
        <v/>
      </c>
      <c r="H99" s="93"/>
      <c r="I99" s="94"/>
      <c r="J99" s="94"/>
    </row>
    <row r="100" spans="1:10" x14ac:dyDescent="0.2">
      <c r="A100" s="398" t="s">
        <v>72</v>
      </c>
      <c r="B100" s="398"/>
      <c r="C100" s="398"/>
      <c r="D100" s="398"/>
      <c r="E100" s="398"/>
      <c r="F100" s="398"/>
      <c r="G100" s="398"/>
      <c r="H100" s="398"/>
      <c r="I100" s="95"/>
      <c r="J100" s="95"/>
    </row>
    <row r="101" spans="1:10" ht="15" x14ac:dyDescent="0.25">
      <c r="A101" s="96"/>
      <c r="B101" s="96"/>
      <c r="C101" s="96"/>
      <c r="D101" s="96"/>
      <c r="E101" s="96"/>
      <c r="F101" s="96"/>
      <c r="G101" s="96"/>
      <c r="H101" s="97"/>
      <c r="I101" s="94"/>
      <c r="J101" s="94"/>
    </row>
    <row r="102" spans="1:10" ht="15" x14ac:dyDescent="0.25">
      <c r="A102" s="91" t="s">
        <v>73</v>
      </c>
      <c r="B102" s="91"/>
      <c r="C102" s="91" t="str">
        <f>IF([1]SourceObSm!AE44&lt;&gt;"",[1]SourceObSm!AE44,"")</f>
        <v/>
      </c>
      <c r="D102" s="91"/>
      <c r="E102" s="91"/>
      <c r="F102" s="91"/>
      <c r="G102" s="91" t="str">
        <f>IF([1]SourceObSm!AD44&lt;&gt;"",[1]SourceObSm!AD44,"")</f>
        <v/>
      </c>
      <c r="H102" s="98"/>
      <c r="I102" s="94"/>
      <c r="J102" s="94"/>
    </row>
    <row r="103" spans="1:10" x14ac:dyDescent="0.2">
      <c r="A103" s="398" t="s">
        <v>72</v>
      </c>
      <c r="B103" s="398"/>
      <c r="C103" s="398"/>
      <c r="D103" s="398"/>
      <c r="E103" s="398"/>
      <c r="F103" s="398"/>
      <c r="G103" s="398"/>
      <c r="H103" s="398"/>
      <c r="I103" s="95"/>
      <c r="J103" s="95"/>
    </row>
  </sheetData>
  <mergeCells count="38">
    <mergeCell ref="A100:H100"/>
    <mergeCell ref="A103:H103"/>
    <mergeCell ref="A70:H70"/>
    <mergeCell ref="A73:H73"/>
    <mergeCell ref="T80:AA80"/>
    <mergeCell ref="A94:H94"/>
    <mergeCell ref="A97:H97"/>
    <mergeCell ref="I97:J97"/>
    <mergeCell ref="A65:H65"/>
    <mergeCell ref="F20:F22"/>
    <mergeCell ref="G20:G22"/>
    <mergeCell ref="A24:H24"/>
    <mergeCell ref="A28:H28"/>
    <mergeCell ref="A33:H33"/>
    <mergeCell ref="A37:H37"/>
    <mergeCell ref="A41:H41"/>
    <mergeCell ref="A44:H44"/>
    <mergeCell ref="A49:H49"/>
    <mergeCell ref="A54:H54"/>
    <mergeCell ref="A59:H59"/>
    <mergeCell ref="A13:H13"/>
    <mergeCell ref="A15:H15"/>
    <mergeCell ref="A16:H16"/>
    <mergeCell ref="A19:A22"/>
    <mergeCell ref="B19:B22"/>
    <mergeCell ref="C19:C22"/>
    <mergeCell ref="D19:G19"/>
    <mergeCell ref="H19:H22"/>
    <mergeCell ref="D20:D22"/>
    <mergeCell ref="E20:E22"/>
    <mergeCell ref="F3:H3"/>
    <mergeCell ref="F2:H2"/>
    <mergeCell ref="C11:D11"/>
    <mergeCell ref="A4:D4"/>
    <mergeCell ref="F4:H4"/>
    <mergeCell ref="C6:D6"/>
    <mergeCell ref="A9:H9"/>
    <mergeCell ref="C10:D10"/>
  </mergeCells>
  <pageMargins left="0.70866141732283472" right="0.70866141732283472" top="0.74803149606299213" bottom="0.74803149606299213" header="0.31496062992125984" footer="0.31496062992125984"/>
  <pageSetup paperSize="9" scale="58" orientation="portrait" horizontalDpi="4294967295" verticalDpi="4294967295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"/>
  <sheetViews>
    <sheetView view="pageBreakPreview" topLeftCell="A19" zoomScale="80" zoomScaleNormal="100" zoomScaleSheetLayoutView="80" workbookViewId="0">
      <selection activeCell="H30" sqref="H30"/>
    </sheetView>
  </sheetViews>
  <sheetFormatPr defaultColWidth="9.140625" defaultRowHeight="12.75" x14ac:dyDescent="0.2"/>
  <cols>
    <col min="1" max="1" width="5" style="16" customWidth="1"/>
    <col min="2" max="2" width="23.5703125" style="25" customWidth="1"/>
    <col min="3" max="3" width="54" style="26" customWidth="1"/>
    <col min="4" max="4" width="13.5703125" style="99" customWidth="1"/>
    <col min="5" max="5" width="13" style="99" customWidth="1"/>
    <col min="6" max="6" width="13.42578125" style="99" customWidth="1"/>
    <col min="7" max="7" width="12.5703125" style="99" customWidth="1"/>
    <col min="8" max="8" width="16.7109375" style="99" customWidth="1"/>
    <col min="9" max="16384" width="9.140625" style="3"/>
  </cols>
  <sheetData>
    <row r="1" spans="1:8" x14ac:dyDescent="0.2">
      <c r="A1" s="1"/>
      <c r="B1" s="1"/>
      <c r="C1" s="1"/>
      <c r="D1" s="2"/>
      <c r="E1" s="2"/>
      <c r="F1" s="2"/>
      <c r="G1" s="2"/>
      <c r="H1" s="2"/>
    </row>
    <row r="2" spans="1:8" ht="18.75" x14ac:dyDescent="0.3">
      <c r="A2" s="4"/>
      <c r="B2" s="4"/>
      <c r="C2" s="4"/>
      <c r="D2" s="5"/>
      <c r="E2" s="6"/>
      <c r="F2" s="376" t="s">
        <v>0</v>
      </c>
      <c r="G2" s="376"/>
      <c r="H2" s="376"/>
    </row>
    <row r="3" spans="1:8" ht="15.75" x14ac:dyDescent="0.25">
      <c r="A3" s="7"/>
      <c r="B3" s="7"/>
      <c r="C3" s="7"/>
      <c r="D3" s="8"/>
      <c r="E3" s="2"/>
      <c r="F3" s="375" t="s">
        <v>162</v>
      </c>
      <c r="G3" s="375"/>
      <c r="H3" s="375"/>
    </row>
    <row r="4" spans="1:8" ht="15.75" x14ac:dyDescent="0.25">
      <c r="A4" s="378"/>
      <c r="B4" s="378"/>
      <c r="C4" s="378"/>
      <c r="D4" s="378"/>
      <c r="E4" s="9"/>
      <c r="F4" s="379" t="s">
        <v>161</v>
      </c>
      <c r="G4" s="379"/>
      <c r="H4" s="379"/>
    </row>
    <row r="5" spans="1:8" ht="15.75" x14ac:dyDescent="0.25">
      <c r="A5" s="10"/>
      <c r="B5" s="10"/>
      <c r="C5" s="10"/>
      <c r="D5" s="11"/>
      <c r="E5" s="9"/>
      <c r="F5" s="158"/>
      <c r="G5" s="158"/>
      <c r="H5" s="158"/>
    </row>
    <row r="6" spans="1:8" ht="15.75" x14ac:dyDescent="0.25">
      <c r="A6" s="10"/>
      <c r="B6" s="10"/>
      <c r="C6" s="378"/>
      <c r="D6" s="378"/>
      <c r="E6" s="9"/>
      <c r="F6" s="159" t="s">
        <v>163</v>
      </c>
      <c r="G6" s="12"/>
      <c r="H6" s="13"/>
    </row>
    <row r="7" spans="1:8" ht="15.75" x14ac:dyDescent="0.25">
      <c r="A7" s="156"/>
      <c r="B7" s="156"/>
      <c r="C7" s="156"/>
      <c r="D7" s="156"/>
      <c r="E7" s="157"/>
      <c r="F7" s="159"/>
      <c r="G7" s="12"/>
      <c r="H7" s="13"/>
    </row>
    <row r="8" spans="1:8" ht="15.75" x14ac:dyDescent="0.25">
      <c r="A8" s="4"/>
      <c r="B8" s="4"/>
      <c r="C8" s="4"/>
      <c r="D8" s="5"/>
      <c r="E8" s="6"/>
      <c r="F8" s="14" t="s">
        <v>141</v>
      </c>
      <c r="G8" s="14"/>
      <c r="H8" s="6"/>
    </row>
    <row r="9" spans="1:8" x14ac:dyDescent="0.2">
      <c r="A9" s="7"/>
      <c r="B9" s="7"/>
      <c r="C9" s="7"/>
      <c r="D9" s="8"/>
      <c r="E9" s="2"/>
      <c r="F9" s="2"/>
      <c r="G9" s="2"/>
      <c r="H9" s="2"/>
    </row>
    <row r="10" spans="1:8" s="15" customFormat="1" ht="18" customHeight="1" x14ac:dyDescent="0.2">
      <c r="A10" s="380" t="s">
        <v>1</v>
      </c>
      <c r="B10" s="380"/>
      <c r="C10" s="380"/>
      <c r="D10" s="380"/>
      <c r="E10" s="380"/>
      <c r="F10" s="380"/>
      <c r="G10" s="380"/>
      <c r="H10" s="380"/>
    </row>
    <row r="11" spans="1:8" x14ac:dyDescent="0.2">
      <c r="B11" s="17"/>
      <c r="C11" s="381" t="s">
        <v>2</v>
      </c>
      <c r="D11" s="381"/>
      <c r="E11" s="18" t="e">
        <f>H86</f>
        <v>#REF!</v>
      </c>
      <c r="F11" s="19" t="s">
        <v>3</v>
      </c>
      <c r="G11" s="20"/>
      <c r="H11" s="20"/>
    </row>
    <row r="12" spans="1:8" s="24" customFormat="1" ht="17.25" customHeight="1" x14ac:dyDescent="0.2">
      <c r="A12" s="21"/>
      <c r="B12" s="21"/>
      <c r="C12" s="377" t="s">
        <v>4</v>
      </c>
      <c r="D12" s="377"/>
      <c r="E12" s="22">
        <f>H91</f>
        <v>62.66</v>
      </c>
      <c r="F12" s="19" t="s">
        <v>3</v>
      </c>
      <c r="G12" s="23"/>
      <c r="H12" s="23"/>
    </row>
    <row r="13" spans="1:8" ht="7.5" customHeight="1" x14ac:dyDescent="0.2">
      <c r="D13" s="20"/>
      <c r="E13" s="27"/>
      <c r="F13" s="20"/>
      <c r="G13" s="20"/>
      <c r="H13" s="20"/>
    </row>
    <row r="14" spans="1:8" ht="15" customHeight="1" x14ac:dyDescent="0.2">
      <c r="A14" s="382" t="s">
        <v>5</v>
      </c>
      <c r="B14" s="382"/>
      <c r="C14" s="382"/>
      <c r="D14" s="382"/>
      <c r="E14" s="382"/>
      <c r="F14" s="382"/>
      <c r="G14" s="382"/>
      <c r="H14" s="382"/>
    </row>
    <row r="15" spans="1:8" s="34" customFormat="1" ht="6" customHeight="1" x14ac:dyDescent="0.2">
      <c r="A15" s="28"/>
      <c r="B15" s="29"/>
      <c r="C15" s="30"/>
      <c r="D15" s="31"/>
      <c r="E15" s="32"/>
      <c r="F15" s="33"/>
      <c r="G15" s="33"/>
      <c r="H15" s="33"/>
    </row>
    <row r="16" spans="1:8" ht="71.25" customHeight="1" x14ac:dyDescent="0.2">
      <c r="A16" s="400" t="s">
        <v>165</v>
      </c>
      <c r="B16" s="400"/>
      <c r="C16" s="400"/>
      <c r="D16" s="400"/>
      <c r="E16" s="400"/>
      <c r="F16" s="400"/>
      <c r="G16" s="400"/>
      <c r="H16" s="400"/>
    </row>
    <row r="17" spans="1:8" ht="12.75" customHeight="1" x14ac:dyDescent="0.2">
      <c r="A17" s="384" t="s">
        <v>6</v>
      </c>
      <c r="B17" s="384"/>
      <c r="C17" s="384"/>
      <c r="D17" s="384"/>
      <c r="E17" s="384"/>
      <c r="F17" s="384"/>
      <c r="G17" s="384"/>
      <c r="H17" s="384"/>
    </row>
    <row r="18" spans="1:8" x14ac:dyDescent="0.2">
      <c r="A18" s="35" t="s">
        <v>96</v>
      </c>
      <c r="B18" s="35"/>
      <c r="C18" s="35"/>
      <c r="D18" s="36"/>
      <c r="E18" s="20"/>
      <c r="F18" s="20"/>
      <c r="G18" s="20"/>
      <c r="H18" s="20"/>
    </row>
    <row r="19" spans="1:8" x14ac:dyDescent="0.2">
      <c r="A19" s="35"/>
      <c r="B19" s="35"/>
      <c r="C19" s="35"/>
      <c r="D19" s="36"/>
      <c r="E19" s="20"/>
      <c r="F19" s="20"/>
      <c r="G19" s="20"/>
      <c r="H19" s="20"/>
    </row>
    <row r="20" spans="1:8" s="37" customFormat="1" ht="12.75" customHeight="1" x14ac:dyDescent="0.2">
      <c r="A20" s="385" t="s">
        <v>7</v>
      </c>
      <c r="B20" s="386" t="s">
        <v>8</v>
      </c>
      <c r="C20" s="385" t="s">
        <v>9</v>
      </c>
      <c r="D20" s="387" t="s">
        <v>10</v>
      </c>
      <c r="E20" s="387"/>
      <c r="F20" s="387"/>
      <c r="G20" s="387"/>
      <c r="H20" s="388" t="s">
        <v>11</v>
      </c>
    </row>
    <row r="21" spans="1:8" s="37" customFormat="1" ht="12.75" customHeight="1" x14ac:dyDescent="0.2">
      <c r="A21" s="385"/>
      <c r="B21" s="386"/>
      <c r="C21" s="385"/>
      <c r="D21" s="389" t="s">
        <v>12</v>
      </c>
      <c r="E21" s="388" t="s">
        <v>13</v>
      </c>
      <c r="F21" s="388" t="s">
        <v>14</v>
      </c>
      <c r="G21" s="388" t="s">
        <v>15</v>
      </c>
      <c r="H21" s="388"/>
    </row>
    <row r="22" spans="1:8" s="37" customFormat="1" x14ac:dyDescent="0.2">
      <c r="A22" s="385"/>
      <c r="B22" s="386"/>
      <c r="C22" s="385"/>
      <c r="D22" s="389"/>
      <c r="E22" s="388"/>
      <c r="F22" s="388"/>
      <c r="G22" s="388"/>
      <c r="H22" s="388"/>
    </row>
    <row r="23" spans="1:8" s="37" customFormat="1" x14ac:dyDescent="0.2">
      <c r="A23" s="385"/>
      <c r="B23" s="386"/>
      <c r="C23" s="385"/>
      <c r="D23" s="389"/>
      <c r="E23" s="388"/>
      <c r="F23" s="388"/>
      <c r="G23" s="388"/>
      <c r="H23" s="388"/>
    </row>
    <row r="24" spans="1:8" x14ac:dyDescent="0.2">
      <c r="A24" s="38">
        <v>1</v>
      </c>
      <c r="B24" s="39">
        <v>2</v>
      </c>
      <c r="C24" s="38">
        <v>3</v>
      </c>
      <c r="D24" s="40">
        <v>4</v>
      </c>
      <c r="E24" s="40">
        <v>5</v>
      </c>
      <c r="F24" s="40">
        <v>6</v>
      </c>
      <c r="G24" s="40">
        <v>7</v>
      </c>
      <c r="H24" s="40">
        <v>8</v>
      </c>
    </row>
    <row r="25" spans="1:8" ht="26.25" customHeight="1" x14ac:dyDescent="0.2">
      <c r="A25" s="390" t="s">
        <v>16</v>
      </c>
      <c r="B25" s="391"/>
      <c r="C25" s="391"/>
      <c r="D25" s="391"/>
      <c r="E25" s="391"/>
      <c r="F25" s="391"/>
      <c r="G25" s="391"/>
      <c r="H25" s="392"/>
    </row>
    <row r="26" spans="1:8" ht="31.5" x14ac:dyDescent="0.2">
      <c r="A26" s="41">
        <v>1</v>
      </c>
      <c r="B26" s="42"/>
      <c r="C26" s="43" t="s">
        <v>17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</row>
    <row r="27" spans="1:8" ht="31.5" x14ac:dyDescent="0.2">
      <c r="A27" s="41"/>
      <c r="B27" s="42"/>
      <c r="C27" s="43" t="s">
        <v>710</v>
      </c>
      <c r="D27" s="44"/>
      <c r="E27" s="44"/>
      <c r="F27" s="44"/>
      <c r="G27" s="44" t="e">
        <f>#REF!/1000</f>
        <v>#REF!</v>
      </c>
      <c r="H27" s="44" t="e">
        <f>G27</f>
        <v>#REF!</v>
      </c>
    </row>
    <row r="28" spans="1:8" ht="15.75" x14ac:dyDescent="0.2">
      <c r="A28" s="45"/>
      <c r="B28" s="46"/>
      <c r="C28" s="47" t="s">
        <v>18</v>
      </c>
      <c r="D28" s="48">
        <f>D26</f>
        <v>0</v>
      </c>
      <c r="E28" s="48">
        <f>E26</f>
        <v>0</v>
      </c>
      <c r="F28" s="48">
        <f>F26</f>
        <v>0</v>
      </c>
      <c r="G28" s="48" t="e">
        <f>G27</f>
        <v>#REF!</v>
      </c>
      <c r="H28" s="48" t="e">
        <f>H27</f>
        <v>#REF!</v>
      </c>
    </row>
    <row r="29" spans="1:8" ht="18" customHeight="1" x14ac:dyDescent="0.2">
      <c r="A29" s="390" t="s">
        <v>19</v>
      </c>
      <c r="B29" s="391"/>
      <c r="C29" s="391"/>
      <c r="D29" s="391"/>
      <c r="E29" s="391"/>
      <c r="F29" s="391"/>
      <c r="G29" s="391"/>
      <c r="H29" s="392"/>
    </row>
    <row r="30" spans="1:8" ht="109.5" customHeight="1" x14ac:dyDescent="0.2">
      <c r="A30" s="49">
        <v>2</v>
      </c>
      <c r="B30" s="50" t="s">
        <v>20</v>
      </c>
      <c r="C30" s="43" t="s">
        <v>160</v>
      </c>
      <c r="D30" s="51" t="e">
        <f>#REF!</f>
        <v>#REF!</v>
      </c>
      <c r="E30" s="51" t="e">
        <f>#REF!</f>
        <v>#REF!</v>
      </c>
      <c r="F30" s="51" t="e">
        <f>#REF!</f>
        <v>#REF!</v>
      </c>
      <c r="G30" s="51" t="e">
        <f>#REF!</f>
        <v>#REF!</v>
      </c>
      <c r="H30" s="51" t="e">
        <f>SUM(D30:G30)</f>
        <v>#REF!</v>
      </c>
    </row>
    <row r="31" spans="1:8" ht="18.75" customHeight="1" x14ac:dyDescent="0.2">
      <c r="A31" s="49"/>
      <c r="B31" s="50"/>
      <c r="C31" s="43" t="s">
        <v>711</v>
      </c>
      <c r="D31" s="51"/>
      <c r="E31" s="51"/>
      <c r="F31" s="51" t="e">
        <f>#REF!</f>
        <v>#REF!</v>
      </c>
      <c r="G31" s="51"/>
      <c r="H31" s="51"/>
    </row>
    <row r="32" spans="1:8" ht="15.75" x14ac:dyDescent="0.2">
      <c r="A32" s="45"/>
      <c r="B32" s="46"/>
      <c r="C32" s="47" t="s">
        <v>21</v>
      </c>
      <c r="D32" s="48" t="e">
        <f>SUM(D30:D30)</f>
        <v>#REF!</v>
      </c>
      <c r="E32" s="48" t="e">
        <f t="shared" ref="E32:G32" si="0">SUM(E30:E30)</f>
        <v>#REF!</v>
      </c>
      <c r="F32" s="48" t="e">
        <f t="shared" si="0"/>
        <v>#REF!</v>
      </c>
      <c r="G32" s="48" t="e">
        <f t="shared" si="0"/>
        <v>#REF!</v>
      </c>
      <c r="H32" s="48" t="e">
        <f>SUM(H30:H30)</f>
        <v>#REF!</v>
      </c>
    </row>
    <row r="33" spans="1:8" s="34" customFormat="1" ht="15.75" x14ac:dyDescent="0.2">
      <c r="A33" s="45"/>
      <c r="B33" s="46"/>
      <c r="C33" s="47" t="s">
        <v>137</v>
      </c>
      <c r="D33" s="48">
        <f>'ОС база'!I46</f>
        <v>20777.66</v>
      </c>
      <c r="E33" s="48"/>
      <c r="F33" s="48"/>
      <c r="G33" s="48"/>
      <c r="H33" s="48"/>
    </row>
    <row r="34" spans="1:8" ht="23.25" customHeight="1" x14ac:dyDescent="0.2">
      <c r="A34" s="390" t="s">
        <v>22</v>
      </c>
      <c r="B34" s="391"/>
      <c r="C34" s="391"/>
      <c r="D34" s="391"/>
      <c r="E34" s="391"/>
      <c r="F34" s="391"/>
      <c r="G34" s="391"/>
      <c r="H34" s="392"/>
    </row>
    <row r="35" spans="1:8" ht="15.75" x14ac:dyDescent="0.2">
      <c r="A35" s="45">
        <v>3</v>
      </c>
      <c r="B35" s="46"/>
      <c r="C35" s="43" t="s">
        <v>23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</row>
    <row r="36" spans="1:8" ht="15.75" x14ac:dyDescent="0.2">
      <c r="A36" s="45"/>
      <c r="B36" s="46"/>
      <c r="C36" s="47" t="s">
        <v>24</v>
      </c>
      <c r="D36" s="48">
        <f>D35</f>
        <v>0</v>
      </c>
      <c r="E36" s="48">
        <f>E35</f>
        <v>0</v>
      </c>
      <c r="F36" s="48">
        <f>F35</f>
        <v>0</v>
      </c>
      <c r="G36" s="48">
        <f>G35</f>
        <v>0</v>
      </c>
      <c r="H36" s="48">
        <f>H35</f>
        <v>0</v>
      </c>
    </row>
    <row r="37" spans="1:8" s="34" customFormat="1" ht="15.75" x14ac:dyDescent="0.2">
      <c r="A37" s="45"/>
      <c r="B37" s="46"/>
      <c r="C37" s="47"/>
      <c r="D37" s="48"/>
      <c r="E37" s="48"/>
      <c r="F37" s="48"/>
      <c r="G37" s="48"/>
      <c r="H37" s="48"/>
    </row>
    <row r="38" spans="1:8" ht="12.75" hidden="1" customHeight="1" x14ac:dyDescent="0.2">
      <c r="A38" s="393" t="s">
        <v>25</v>
      </c>
      <c r="B38" s="394"/>
      <c r="C38" s="395"/>
      <c r="D38" s="395"/>
      <c r="E38" s="395"/>
      <c r="F38" s="395"/>
      <c r="G38" s="395"/>
      <c r="H38" s="395"/>
    </row>
    <row r="39" spans="1:8" ht="15.75" hidden="1" x14ac:dyDescent="0.2">
      <c r="A39" s="53"/>
      <c r="B39" s="54"/>
      <c r="C39" s="55" t="s">
        <v>26</v>
      </c>
      <c r="D39" s="56"/>
      <c r="E39" s="57"/>
      <c r="F39" s="57"/>
      <c r="G39" s="57"/>
      <c r="H39" s="52"/>
    </row>
    <row r="40" spans="1:8" ht="15.75" hidden="1" x14ac:dyDescent="0.2">
      <c r="A40" s="45"/>
      <c r="B40" s="46"/>
      <c r="C40" s="47" t="s">
        <v>27</v>
      </c>
      <c r="D40" s="48"/>
      <c r="E40" s="48"/>
      <c r="F40" s="48"/>
      <c r="G40" s="48"/>
      <c r="H40" s="58"/>
    </row>
    <row r="41" spans="1:8" ht="15.75" hidden="1" x14ac:dyDescent="0.2">
      <c r="A41" s="45"/>
      <c r="B41" s="46"/>
      <c r="C41" s="47"/>
      <c r="D41" s="48"/>
      <c r="E41" s="48"/>
      <c r="F41" s="48"/>
      <c r="G41" s="48"/>
      <c r="H41" s="48"/>
    </row>
    <row r="42" spans="1:8" ht="12.75" hidden="1" customHeight="1" x14ac:dyDescent="0.2">
      <c r="A42" s="393" t="s">
        <v>28</v>
      </c>
      <c r="B42" s="394"/>
      <c r="C42" s="395"/>
      <c r="D42" s="395"/>
      <c r="E42" s="395"/>
      <c r="F42" s="395"/>
      <c r="G42" s="395"/>
      <c r="H42" s="395"/>
    </row>
    <row r="43" spans="1:8" ht="15.75" hidden="1" x14ac:dyDescent="0.2">
      <c r="A43" s="53"/>
      <c r="B43" s="54"/>
      <c r="C43" s="55" t="s">
        <v>26</v>
      </c>
      <c r="D43" s="56"/>
      <c r="E43" s="57"/>
      <c r="F43" s="57"/>
      <c r="G43" s="57"/>
      <c r="H43" s="52"/>
    </row>
    <row r="44" spans="1:8" ht="15.75" hidden="1" x14ac:dyDescent="0.2">
      <c r="A44" s="45"/>
      <c r="B44" s="46"/>
      <c r="C44" s="47" t="s">
        <v>29</v>
      </c>
      <c r="D44" s="48"/>
      <c r="E44" s="48"/>
      <c r="F44" s="48"/>
      <c r="G44" s="48"/>
      <c r="H44" s="58"/>
    </row>
    <row r="45" spans="1:8" ht="35.25" customHeight="1" x14ac:dyDescent="0.2">
      <c r="A45" s="396" t="s">
        <v>30</v>
      </c>
      <c r="B45" s="397"/>
      <c r="C45" s="397"/>
      <c r="D45" s="397"/>
      <c r="E45" s="397"/>
      <c r="F45" s="397"/>
      <c r="G45" s="397"/>
      <c r="H45" s="397"/>
    </row>
    <row r="46" spans="1:8" ht="36.75" customHeight="1" x14ac:dyDescent="0.2">
      <c r="A46" s="53">
        <v>4</v>
      </c>
      <c r="B46" s="54"/>
      <c r="C46" s="43" t="s">
        <v>31</v>
      </c>
      <c r="D46" s="56">
        <v>0</v>
      </c>
      <c r="E46" s="56">
        <v>0</v>
      </c>
      <c r="F46" s="56">
        <v>0</v>
      </c>
      <c r="G46" s="56">
        <v>0</v>
      </c>
      <c r="H46" s="56">
        <f>SUM(D46:G46)</f>
        <v>0</v>
      </c>
    </row>
    <row r="47" spans="1:8" ht="15.75" x14ac:dyDescent="0.2">
      <c r="A47" s="53"/>
      <c r="B47" s="54"/>
      <c r="C47" s="43"/>
      <c r="D47" s="56"/>
      <c r="E47" s="57"/>
      <c r="F47" s="57"/>
      <c r="G47" s="57"/>
      <c r="H47" s="56"/>
    </row>
    <row r="48" spans="1:8" ht="15.75" x14ac:dyDescent="0.2">
      <c r="A48" s="45"/>
      <c r="B48" s="46"/>
      <c r="C48" s="47" t="s">
        <v>27</v>
      </c>
      <c r="D48" s="48">
        <f>SUM(D46:D47)</f>
        <v>0</v>
      </c>
      <c r="E48" s="48">
        <f>SUM(E46:E47)</f>
        <v>0</v>
      </c>
      <c r="F48" s="48">
        <f>SUM(F46:F47)</f>
        <v>0</v>
      </c>
      <c r="G48" s="48">
        <f>SUM(G46:G47)</f>
        <v>0</v>
      </c>
      <c r="H48" s="48">
        <f>SUM(H46:H47)</f>
        <v>0</v>
      </c>
    </row>
    <row r="49" spans="1:9" s="34" customFormat="1" ht="15.75" x14ac:dyDescent="0.2">
      <c r="A49" s="45"/>
      <c r="B49" s="46"/>
      <c r="C49" s="47"/>
      <c r="D49" s="48"/>
      <c r="E49" s="48"/>
      <c r="F49" s="48"/>
      <c r="G49" s="48"/>
      <c r="H49" s="48"/>
    </row>
    <row r="50" spans="1:9" ht="26.25" customHeight="1" x14ac:dyDescent="0.2">
      <c r="A50" s="390" t="s">
        <v>32</v>
      </c>
      <c r="B50" s="391"/>
      <c r="C50" s="391"/>
      <c r="D50" s="391"/>
      <c r="E50" s="391"/>
      <c r="F50" s="391"/>
      <c r="G50" s="391"/>
      <c r="H50" s="392"/>
    </row>
    <row r="51" spans="1:9" s="64" customFormat="1" ht="30" customHeight="1" x14ac:dyDescent="0.2">
      <c r="A51" s="59">
        <f>A46+1</f>
        <v>5</v>
      </c>
      <c r="B51" s="60"/>
      <c r="C51" s="61" t="s">
        <v>33</v>
      </c>
      <c r="D51" s="62">
        <v>0</v>
      </c>
      <c r="E51" s="62">
        <v>0</v>
      </c>
      <c r="F51" s="62">
        <v>0</v>
      </c>
      <c r="G51" s="62">
        <v>0</v>
      </c>
      <c r="H51" s="62">
        <f>SUM(D51:G51)</f>
        <v>0</v>
      </c>
      <c r="I51" s="63"/>
    </row>
    <row r="52" spans="1:9" ht="21.75" customHeight="1" x14ac:dyDescent="0.2">
      <c r="A52" s="45"/>
      <c r="B52" s="46"/>
      <c r="C52" s="47" t="s">
        <v>29</v>
      </c>
      <c r="D52" s="48">
        <f>D51</f>
        <v>0</v>
      </c>
      <c r="E52" s="48">
        <f>E51</f>
        <v>0</v>
      </c>
      <c r="F52" s="48">
        <f>F51</f>
        <v>0</v>
      </c>
      <c r="G52" s="48">
        <f>G51</f>
        <v>0</v>
      </c>
      <c r="H52" s="48">
        <f>H51</f>
        <v>0</v>
      </c>
    </row>
    <row r="53" spans="1:9" ht="15.75" x14ac:dyDescent="0.2">
      <c r="A53" s="45"/>
      <c r="B53" s="46"/>
      <c r="C53" s="47" t="s">
        <v>34</v>
      </c>
      <c r="D53" s="48" t="e">
        <f>D32+D44+D48+D52</f>
        <v>#REF!</v>
      </c>
      <c r="E53" s="48" t="e">
        <f>E32+E44+E48+E52</f>
        <v>#REF!</v>
      </c>
      <c r="F53" s="48" t="e">
        <f>F32+F44+F48+F52</f>
        <v>#REF!</v>
      </c>
      <c r="G53" s="48" t="e">
        <f>G32+G44+G48+G52+G28</f>
        <v>#REF!</v>
      </c>
      <c r="H53" s="48" t="e">
        <f>H28+H32+H44+H48+H52</f>
        <v>#REF!</v>
      </c>
    </row>
    <row r="54" spans="1:9" s="34" customFormat="1" ht="15.75" x14ac:dyDescent="0.2">
      <c r="A54" s="45"/>
      <c r="B54" s="46"/>
      <c r="C54" s="65"/>
      <c r="D54" s="52"/>
      <c r="E54" s="52"/>
      <c r="F54" s="52"/>
      <c r="G54" s="52"/>
      <c r="H54" s="52"/>
    </row>
    <row r="55" spans="1:9" ht="27.75" customHeight="1" x14ac:dyDescent="0.2">
      <c r="A55" s="390" t="s">
        <v>35</v>
      </c>
      <c r="B55" s="391"/>
      <c r="C55" s="391"/>
      <c r="D55" s="391"/>
      <c r="E55" s="391"/>
      <c r="F55" s="391"/>
      <c r="G55" s="391"/>
      <c r="H55" s="392"/>
    </row>
    <row r="56" spans="1:9" ht="27" customHeight="1" x14ac:dyDescent="0.2">
      <c r="A56" s="49">
        <f>A51+1</f>
        <v>6</v>
      </c>
      <c r="B56" s="66" t="s">
        <v>151</v>
      </c>
      <c r="C56" s="67" t="s">
        <v>150</v>
      </c>
      <c r="D56" s="52" t="e">
        <f>ROUND(D53*0.015,2)</f>
        <v>#REF!</v>
      </c>
      <c r="E56" s="52" t="e">
        <f>ROUND(E53*0.015,2)</f>
        <v>#REF!</v>
      </c>
      <c r="F56" s="52">
        <v>0</v>
      </c>
      <c r="G56" s="52">
        <v>0</v>
      </c>
      <c r="H56" s="52" t="e">
        <f>SUM(D56:G56)</f>
        <v>#REF!</v>
      </c>
    </row>
    <row r="57" spans="1:9" ht="15.75" x14ac:dyDescent="0.2">
      <c r="A57" s="45"/>
      <c r="B57" s="46"/>
      <c r="C57" s="47" t="s">
        <v>36</v>
      </c>
      <c r="D57" s="48" t="e">
        <f>D56</f>
        <v>#REF!</v>
      </c>
      <c r="E57" s="48" t="e">
        <f>E56</f>
        <v>#REF!</v>
      </c>
      <c r="F57" s="48">
        <f>F56</f>
        <v>0</v>
      </c>
      <c r="G57" s="48">
        <v>0</v>
      </c>
      <c r="H57" s="48" t="e">
        <f>SUM(D57:G57)</f>
        <v>#REF!</v>
      </c>
    </row>
    <row r="58" spans="1:9" ht="15.75" x14ac:dyDescent="0.2">
      <c r="A58" s="68"/>
      <c r="B58" s="69"/>
      <c r="C58" s="47" t="s">
        <v>37</v>
      </c>
      <c r="D58" s="48" t="e">
        <f>D53+D57</f>
        <v>#REF!</v>
      </c>
      <c r="E58" s="48" t="e">
        <f>E53+E57</f>
        <v>#REF!</v>
      </c>
      <c r="F58" s="48" t="e">
        <f>F53+F57</f>
        <v>#REF!</v>
      </c>
      <c r="G58" s="48" t="e">
        <f>G53+G57</f>
        <v>#REF!</v>
      </c>
      <c r="H58" s="48" t="e">
        <f>SUM(D58:G58)</f>
        <v>#REF!</v>
      </c>
      <c r="I58" s="120"/>
    </row>
    <row r="59" spans="1:9" s="34" customFormat="1" ht="15.75" x14ac:dyDescent="0.2">
      <c r="A59" s="68"/>
      <c r="B59" s="69"/>
      <c r="C59" s="47"/>
      <c r="D59" s="48"/>
      <c r="E59" s="48"/>
      <c r="F59" s="48"/>
      <c r="G59" s="48"/>
      <c r="H59" s="48"/>
    </row>
    <row r="60" spans="1:9" ht="24" customHeight="1" x14ac:dyDescent="0.2">
      <c r="A60" s="390" t="s">
        <v>38</v>
      </c>
      <c r="B60" s="391"/>
      <c r="C60" s="391"/>
      <c r="D60" s="391"/>
      <c r="E60" s="391"/>
      <c r="F60" s="391"/>
      <c r="G60" s="391"/>
      <c r="H60" s="392"/>
    </row>
    <row r="61" spans="1:9" ht="87" customHeight="1" x14ac:dyDescent="0.2">
      <c r="A61" s="49">
        <f>A56+1</f>
        <v>7</v>
      </c>
      <c r="B61" s="66" t="s">
        <v>39</v>
      </c>
      <c r="C61" s="70" t="s">
        <v>148</v>
      </c>
      <c r="D61" s="52">
        <v>0</v>
      </c>
      <c r="E61" s="52">
        <v>0</v>
      </c>
      <c r="F61" s="52">
        <v>0</v>
      </c>
      <c r="G61" s="51">
        <f>ROUND(1504*1*(6*365/12)/1000,2)*0</f>
        <v>0</v>
      </c>
      <c r="H61" s="52">
        <f>SUM(D61:G61)</f>
        <v>0</v>
      </c>
    </row>
    <row r="62" spans="1:9" ht="22.5" customHeight="1" x14ac:dyDescent="0.2">
      <c r="A62" s="49"/>
      <c r="B62" s="3"/>
      <c r="C62" s="67"/>
      <c r="D62" s="52"/>
      <c r="E62" s="52"/>
      <c r="F62" s="52"/>
      <c r="G62" s="51"/>
      <c r="H62" s="52"/>
    </row>
    <row r="63" spans="1:9" ht="15.75" x14ac:dyDescent="0.2">
      <c r="A63" s="45"/>
      <c r="B63" s="46"/>
      <c r="C63" s="47" t="s">
        <v>40</v>
      </c>
      <c r="D63" s="48">
        <f>SUM(D61:D61)</f>
        <v>0</v>
      </c>
      <c r="E63" s="48">
        <f>SUM(E61:E61)</f>
        <v>0</v>
      </c>
      <c r="F63" s="48">
        <f>SUM(F61:F61)</f>
        <v>0</v>
      </c>
      <c r="G63" s="48">
        <f>SUM(G61:G61)</f>
        <v>0</v>
      </c>
      <c r="H63" s="48">
        <f>SUM(H61:H61)</f>
        <v>0</v>
      </c>
    </row>
    <row r="64" spans="1:9" ht="15.75" x14ac:dyDescent="0.2">
      <c r="A64" s="45"/>
      <c r="B64" s="46"/>
      <c r="C64" s="47" t="s">
        <v>41</v>
      </c>
      <c r="D64" s="48" t="e">
        <f>D58+D63</f>
        <v>#REF!</v>
      </c>
      <c r="E64" s="48" t="e">
        <f>E58+E63</f>
        <v>#REF!</v>
      </c>
      <c r="F64" s="48" t="e">
        <f>F58+F63</f>
        <v>#REF!</v>
      </c>
      <c r="G64" s="48" t="e">
        <f>G58+G63</f>
        <v>#REF!</v>
      </c>
      <c r="H64" s="48" t="e">
        <f>SUM(D64:G64)</f>
        <v>#REF!</v>
      </c>
    </row>
    <row r="65" spans="1:11" s="34" customFormat="1" ht="15.75" x14ac:dyDescent="0.2">
      <c r="A65" s="45"/>
      <c r="B65" s="46"/>
      <c r="C65" s="47"/>
      <c r="D65" s="48"/>
      <c r="E65" s="48"/>
      <c r="F65" s="48"/>
      <c r="G65" s="48"/>
      <c r="H65" s="48"/>
    </row>
    <row r="66" spans="1:11" ht="30" customHeight="1" x14ac:dyDescent="0.2">
      <c r="A66" s="390" t="s">
        <v>42</v>
      </c>
      <c r="B66" s="391"/>
      <c r="C66" s="391"/>
      <c r="D66" s="391"/>
      <c r="E66" s="391"/>
      <c r="F66" s="391"/>
      <c r="G66" s="391"/>
      <c r="H66" s="392"/>
    </row>
    <row r="67" spans="1:11" ht="63" hidden="1" x14ac:dyDescent="0.2">
      <c r="A67" s="49">
        <v>3</v>
      </c>
      <c r="B67" s="66" t="s">
        <v>43</v>
      </c>
      <c r="C67" s="65" t="s">
        <v>44</v>
      </c>
      <c r="D67" s="52">
        <v>0</v>
      </c>
      <c r="E67" s="52">
        <v>0</v>
      </c>
      <c r="F67" s="71">
        <v>0</v>
      </c>
      <c r="G67" s="57" t="e">
        <f>H64/100*1.25*0.19*1.1*0</f>
        <v>#REF!</v>
      </c>
      <c r="H67" s="52" t="e">
        <f>G67</f>
        <v>#REF!</v>
      </c>
    </row>
    <row r="68" spans="1:11" ht="63" x14ac:dyDescent="0.2">
      <c r="A68" s="72">
        <f>A61+1</f>
        <v>8</v>
      </c>
      <c r="B68" s="54" t="s">
        <v>45</v>
      </c>
      <c r="C68" s="43" t="s">
        <v>103</v>
      </c>
      <c r="D68" s="56">
        <v>0</v>
      </c>
      <c r="E68" s="57">
        <v>0</v>
      </c>
      <c r="F68" s="57">
        <v>0</v>
      </c>
      <c r="G68" s="57" t="e">
        <f>ROUND(H64/100*1.375,2)</f>
        <v>#REF!</v>
      </c>
      <c r="H68" s="56" t="e">
        <f>SUM(D68:G68)</f>
        <v>#REF!</v>
      </c>
    </row>
    <row r="69" spans="1:11" ht="63" x14ac:dyDescent="0.2">
      <c r="A69" s="72"/>
      <c r="B69" s="54" t="s">
        <v>46</v>
      </c>
      <c r="C69" s="43" t="s">
        <v>158</v>
      </c>
      <c r="D69" s="56"/>
      <c r="E69" s="57"/>
      <c r="F69" s="57"/>
      <c r="G69" s="57" t="e">
        <f>ROUND(H64/100*2.14,2)</f>
        <v>#REF!</v>
      </c>
      <c r="H69" s="56" t="e">
        <f>SUM(D69:G69)</f>
        <v>#REF!</v>
      </c>
    </row>
    <row r="70" spans="1:11" s="34" customFormat="1" ht="15.75" x14ac:dyDescent="0.2">
      <c r="A70" s="72"/>
      <c r="B70" s="73"/>
      <c r="C70" s="47" t="s">
        <v>47</v>
      </c>
      <c r="D70" s="48">
        <f>SUM(D68:D69)</f>
        <v>0</v>
      </c>
      <c r="E70" s="48">
        <f t="shared" ref="E70:H70" si="1">SUM(E68:E69)</f>
        <v>0</v>
      </c>
      <c r="F70" s="48">
        <f t="shared" si="1"/>
        <v>0</v>
      </c>
      <c r="G70" s="48" t="e">
        <f t="shared" si="1"/>
        <v>#REF!</v>
      </c>
      <c r="H70" s="48" t="e">
        <f t="shared" si="1"/>
        <v>#REF!</v>
      </c>
    </row>
    <row r="71" spans="1:11" ht="12.75" hidden="1" customHeight="1" x14ac:dyDescent="0.2">
      <c r="A71" s="393" t="s">
        <v>48</v>
      </c>
      <c r="B71" s="394"/>
      <c r="C71" s="395"/>
      <c r="D71" s="395"/>
      <c r="E71" s="395"/>
      <c r="F71" s="395"/>
      <c r="G71" s="395"/>
      <c r="H71" s="395"/>
    </row>
    <row r="72" spans="1:11" ht="15.75" hidden="1" x14ac:dyDescent="0.2">
      <c r="A72" s="49"/>
      <c r="B72" s="66"/>
      <c r="C72" s="55" t="s">
        <v>26</v>
      </c>
      <c r="D72" s="52"/>
      <c r="E72" s="52"/>
      <c r="F72" s="71"/>
      <c r="G72" s="71"/>
      <c r="H72" s="52"/>
    </row>
    <row r="73" spans="1:11" ht="15.75" hidden="1" x14ac:dyDescent="0.2">
      <c r="A73" s="72"/>
      <c r="B73" s="73"/>
      <c r="C73" s="74"/>
      <c r="D73" s="75"/>
      <c r="E73" s="75"/>
      <c r="F73" s="76"/>
      <c r="G73" s="76"/>
      <c r="H73" s="77"/>
    </row>
    <row r="74" spans="1:11" ht="29.25" customHeight="1" x14ac:dyDescent="0.2">
      <c r="A74" s="390" t="s">
        <v>49</v>
      </c>
      <c r="B74" s="391"/>
      <c r="C74" s="391"/>
      <c r="D74" s="391"/>
      <c r="E74" s="391"/>
      <c r="F74" s="391"/>
      <c r="G74" s="391"/>
      <c r="H74" s="392"/>
    </row>
    <row r="75" spans="1:11" ht="24" customHeight="1" x14ac:dyDescent="0.2">
      <c r="A75" s="49">
        <f>A68+1</f>
        <v>9</v>
      </c>
      <c r="B75" s="54" t="s">
        <v>50</v>
      </c>
      <c r="C75" s="78" t="s">
        <v>51</v>
      </c>
      <c r="D75" s="56">
        <v>0</v>
      </c>
      <c r="E75" s="56">
        <v>0</v>
      </c>
      <c r="F75" s="56">
        <v>0</v>
      </c>
      <c r="G75" s="56" t="e">
        <f>#REF!/1000</f>
        <v>#REF!</v>
      </c>
      <c r="H75" s="79" t="e">
        <f>SUM(D75:G75)</f>
        <v>#REF!</v>
      </c>
    </row>
    <row r="76" spans="1:11" ht="42" customHeight="1" x14ac:dyDescent="0.2">
      <c r="A76" s="49">
        <v>10</v>
      </c>
      <c r="B76" s="54" t="s">
        <v>157</v>
      </c>
      <c r="C76" s="78" t="s">
        <v>153</v>
      </c>
      <c r="D76" s="56"/>
      <c r="E76" s="56"/>
      <c r="F76" s="56"/>
      <c r="G76" s="56" t="e">
        <f>ROUND(G75*0.0265*1.2,2)</f>
        <v>#REF!</v>
      </c>
      <c r="H76" s="79" t="e">
        <f>SUM(D76:G76)</f>
        <v>#REF!</v>
      </c>
    </row>
    <row r="77" spans="1:11" ht="42" customHeight="1" x14ac:dyDescent="0.2">
      <c r="A77" s="49">
        <v>11</v>
      </c>
      <c r="B77" s="209" t="s">
        <v>156</v>
      </c>
      <c r="C77" s="210" t="s">
        <v>52</v>
      </c>
      <c r="D77" s="211"/>
      <c r="E77" s="211"/>
      <c r="F77" s="211"/>
      <c r="G77" s="211">
        <f>ROUND(992578.45/1000/5.51,2)</f>
        <v>180.14</v>
      </c>
      <c r="H77" s="211">
        <f>G77</f>
        <v>180.14</v>
      </c>
      <c r="I77" s="154"/>
      <c r="J77" s="155"/>
      <c r="K77" s="155"/>
    </row>
    <row r="78" spans="1:11" s="24" customFormat="1" ht="42" customHeight="1" x14ac:dyDescent="0.2">
      <c r="A78" s="49">
        <v>12</v>
      </c>
      <c r="B78" s="209" t="s">
        <v>156</v>
      </c>
      <c r="C78" s="210" t="s">
        <v>159</v>
      </c>
      <c r="D78" s="211">
        <v>0</v>
      </c>
      <c r="E78" s="211">
        <v>0</v>
      </c>
      <c r="F78" s="211">
        <v>0</v>
      </c>
      <c r="G78" s="211">
        <f>ROUND(300000/5.51/1000,2)</f>
        <v>54.45</v>
      </c>
      <c r="H78" s="211">
        <f>SUM(D78:G78)</f>
        <v>54.45</v>
      </c>
      <c r="I78" s="154"/>
      <c r="J78" s="155"/>
      <c r="K78" s="155"/>
    </row>
    <row r="79" spans="1:11" s="24" customFormat="1" ht="63" customHeight="1" x14ac:dyDescent="0.2">
      <c r="A79" s="49">
        <f>A78+1</f>
        <v>13</v>
      </c>
      <c r="B79" s="54" t="s">
        <v>54</v>
      </c>
      <c r="C79" s="78" t="s">
        <v>55</v>
      </c>
      <c r="D79" s="56"/>
      <c r="E79" s="56"/>
      <c r="F79" s="56"/>
      <c r="G79" s="56" t="e">
        <f>ROUND(H64*0.0015,2)</f>
        <v>#REF!</v>
      </c>
      <c r="H79" s="79" t="e">
        <f>SUM(D79:G79)</f>
        <v>#REF!</v>
      </c>
    </row>
    <row r="80" spans="1:11" ht="15.75" x14ac:dyDescent="0.2">
      <c r="A80" s="45"/>
      <c r="B80" s="46"/>
      <c r="C80" s="47" t="s">
        <v>56</v>
      </c>
      <c r="D80" s="80">
        <f>SUM(D75:D79)</f>
        <v>0</v>
      </c>
      <c r="E80" s="80">
        <f>SUM(E75:E79)</f>
        <v>0</v>
      </c>
      <c r="F80" s="80">
        <f>SUM(F75:F79)</f>
        <v>0</v>
      </c>
      <c r="G80" s="80" t="e">
        <f>SUM(G75:G79)</f>
        <v>#REF!</v>
      </c>
      <c r="H80" s="80" t="e">
        <f>SUM(H75:H79)</f>
        <v>#REF!</v>
      </c>
    </row>
    <row r="81" spans="1:27" ht="15.75" x14ac:dyDescent="0.2">
      <c r="A81" s="45"/>
      <c r="B81" s="46"/>
      <c r="C81" s="47" t="s">
        <v>57</v>
      </c>
      <c r="D81" s="80" t="e">
        <f>D80+D70+D64</f>
        <v>#REF!</v>
      </c>
      <c r="E81" s="80" t="e">
        <f>E80+E70+E64</f>
        <v>#REF!</v>
      </c>
      <c r="F81" s="80" t="e">
        <f>F80+F70+F64</f>
        <v>#REF!</v>
      </c>
      <c r="G81" s="80" t="e">
        <f>G80+G70+G64</f>
        <v>#REF!</v>
      </c>
      <c r="H81" s="80" t="e">
        <f>H80+H70+H64</f>
        <v>#REF!</v>
      </c>
      <c r="T81" s="390"/>
      <c r="U81" s="391"/>
      <c r="V81" s="391"/>
      <c r="W81" s="391"/>
      <c r="X81" s="391"/>
      <c r="Y81" s="391"/>
      <c r="Z81" s="391"/>
      <c r="AA81" s="392"/>
    </row>
    <row r="82" spans="1:27" ht="38.25" customHeight="1" x14ac:dyDescent="0.2">
      <c r="A82" s="49">
        <f>A79+1</f>
        <v>14</v>
      </c>
      <c r="B82" s="66" t="s">
        <v>58</v>
      </c>
      <c r="C82" s="65" t="s">
        <v>59</v>
      </c>
      <c r="D82" s="71" t="e">
        <f>ROUND(D81/100*2,2)</f>
        <v>#REF!</v>
      </c>
      <c r="E82" s="71" t="e">
        <f>ROUND(E81/100*2,2)</f>
        <v>#REF!</v>
      </c>
      <c r="F82" s="71" t="e">
        <f>ROUND(F81/100*2,2)</f>
        <v>#REF!</v>
      </c>
      <c r="G82" s="71" t="e">
        <f>ROUND(G81/100*2,2)</f>
        <v>#REF!</v>
      </c>
      <c r="H82" s="71" t="e">
        <f>SUM(D82:G82)</f>
        <v>#REF!</v>
      </c>
    </row>
    <row r="83" spans="1:27" ht="31.5" x14ac:dyDescent="0.2">
      <c r="A83" s="81"/>
      <c r="B83" s="82"/>
      <c r="C83" s="83" t="s">
        <v>60</v>
      </c>
      <c r="D83" s="84" t="e">
        <f>D82+D81</f>
        <v>#REF!</v>
      </c>
      <c r="E83" s="84" t="e">
        <f>E82+E81</f>
        <v>#REF!</v>
      </c>
      <c r="F83" s="84" t="e">
        <f>F82+F81</f>
        <v>#REF!</v>
      </c>
      <c r="G83" s="84" t="e">
        <f>G82+G81</f>
        <v>#REF!</v>
      </c>
      <c r="H83" s="84" t="e">
        <f>SUM(D83:G83)</f>
        <v>#REF!</v>
      </c>
    </row>
    <row r="84" spans="1:27" ht="31.5" x14ac:dyDescent="0.2">
      <c r="A84" s="49">
        <f>A82+1</f>
        <v>15</v>
      </c>
      <c r="B84" s="66" t="s">
        <v>61</v>
      </c>
      <c r="C84" s="65" t="s">
        <v>138</v>
      </c>
      <c r="D84" s="52">
        <f>ROUND(D33*1.015*1.02*0.2,2)</f>
        <v>4302.22</v>
      </c>
      <c r="E84" s="52"/>
      <c r="F84" s="52" t="e">
        <f>ROUND((F32-F31)*0.2*1.02,2)</f>
        <v>#REF!</v>
      </c>
      <c r="G84" s="52"/>
      <c r="H84" s="52" t="e">
        <f>SUM(D84:G84)</f>
        <v>#REF!</v>
      </c>
    </row>
    <row r="85" spans="1:27" ht="15.75" x14ac:dyDescent="0.2">
      <c r="A85" s="49"/>
      <c r="B85" s="66"/>
      <c r="C85" s="65" t="s">
        <v>154</v>
      </c>
      <c r="D85" s="52"/>
      <c r="E85" s="52"/>
      <c r="F85" s="52"/>
      <c r="G85" s="52" t="e">
        <f>ROUND((G68+G79)*0.2,2)</f>
        <v>#REF!</v>
      </c>
      <c r="H85" s="52" t="e">
        <f>SUM(D85:G85)</f>
        <v>#REF!</v>
      </c>
    </row>
    <row r="86" spans="1:27" ht="15.75" x14ac:dyDescent="0.2">
      <c r="A86" s="85"/>
      <c r="B86" s="86"/>
      <c r="C86" s="83" t="s">
        <v>62</v>
      </c>
      <c r="D86" s="84" t="e">
        <f>D84+D83</f>
        <v>#REF!</v>
      </c>
      <c r="E86" s="84" t="e">
        <f>E84+E83</f>
        <v>#REF!</v>
      </c>
      <c r="F86" s="84" t="e">
        <f>F84+F83</f>
        <v>#REF!</v>
      </c>
      <c r="G86" s="84" t="e">
        <f>SUM(G83:G85)</f>
        <v>#REF!</v>
      </c>
      <c r="H86" s="84" t="e">
        <f>SUM(D86:G86)</f>
        <v>#REF!</v>
      </c>
    </row>
    <row r="87" spans="1:27" ht="15.75" x14ac:dyDescent="0.2">
      <c r="A87" s="85"/>
      <c r="B87" s="86"/>
      <c r="C87" s="83" t="s">
        <v>63</v>
      </c>
      <c r="D87" s="84"/>
      <c r="E87" s="84"/>
      <c r="F87" s="84"/>
      <c r="G87" s="84"/>
      <c r="H87" s="84"/>
    </row>
    <row r="88" spans="1:27" ht="15.75" x14ac:dyDescent="0.2">
      <c r="A88" s="85"/>
      <c r="B88" s="86"/>
      <c r="C88" s="83" t="s">
        <v>64</v>
      </c>
      <c r="D88" s="84"/>
      <c r="E88" s="84"/>
      <c r="F88" s="84"/>
      <c r="G88" s="84"/>
      <c r="H88" s="84" t="e">
        <f>H75</f>
        <v>#REF!</v>
      </c>
    </row>
    <row r="89" spans="1:27" ht="15.75" hidden="1" x14ac:dyDescent="0.2">
      <c r="A89" s="85"/>
      <c r="B89" s="86"/>
      <c r="C89" s="83" t="s">
        <v>65</v>
      </c>
      <c r="D89" s="84"/>
      <c r="E89" s="84"/>
      <c r="F89" s="84"/>
      <c r="G89" s="84" t="e">
        <f>H84</f>
        <v>#REF!</v>
      </c>
      <c r="H89" s="84" t="e">
        <f>H84</f>
        <v>#REF!</v>
      </c>
    </row>
    <row r="90" spans="1:27" ht="15.75" x14ac:dyDescent="0.2">
      <c r="A90" s="85"/>
      <c r="B90" s="86"/>
      <c r="C90" s="83" t="s">
        <v>65</v>
      </c>
      <c r="D90" s="84"/>
      <c r="E90" s="84"/>
      <c r="F90" s="84"/>
      <c r="G90" s="84"/>
      <c r="H90" s="84" t="e">
        <f>H84+H85</f>
        <v>#REF!</v>
      </c>
    </row>
    <row r="91" spans="1:27" ht="15.75" x14ac:dyDescent="0.2">
      <c r="A91" s="85"/>
      <c r="B91" s="86"/>
      <c r="C91" s="83" t="s">
        <v>66</v>
      </c>
      <c r="D91" s="84"/>
      <c r="E91" s="84"/>
      <c r="F91" s="84"/>
      <c r="G91" s="84">
        <f>'ОС база'!D47</f>
        <v>62.66</v>
      </c>
      <c r="H91" s="84">
        <f>G91</f>
        <v>62.66</v>
      </c>
    </row>
    <row r="92" spans="1:27" ht="15.75" x14ac:dyDescent="0.2">
      <c r="A92" s="87"/>
      <c r="B92" s="88"/>
      <c r="C92" s="89"/>
      <c r="D92" s="90"/>
      <c r="E92" s="90"/>
      <c r="F92" s="90"/>
      <c r="G92" s="90"/>
      <c r="H92" s="90"/>
    </row>
    <row r="94" spans="1:27" ht="15" customHeight="1" x14ac:dyDescent="0.25">
      <c r="A94" s="91" t="s">
        <v>67</v>
      </c>
      <c r="B94" s="91"/>
      <c r="C94" s="91"/>
      <c r="D94" s="92"/>
      <c r="E94" s="92"/>
      <c r="F94" s="92"/>
      <c r="G94" s="92" t="str">
        <f>IF([1]SourceObSm!X44&lt;&gt;"",[1]SourceObSm!X44,"")</f>
        <v/>
      </c>
      <c r="H94" s="93"/>
      <c r="I94" s="94"/>
      <c r="J94" s="94"/>
    </row>
    <row r="95" spans="1:27" x14ac:dyDescent="0.2">
      <c r="A95" s="398" t="s">
        <v>68</v>
      </c>
      <c r="B95" s="398"/>
      <c r="C95" s="398"/>
      <c r="D95" s="398"/>
      <c r="E95" s="398"/>
      <c r="F95" s="398"/>
      <c r="G95" s="398"/>
      <c r="H95" s="398"/>
      <c r="I95" s="95"/>
      <c r="J95" s="95"/>
    </row>
    <row r="96" spans="1:27" ht="15" customHeight="1" x14ac:dyDescent="0.25">
      <c r="A96" s="96"/>
      <c r="B96" s="96"/>
      <c r="C96" s="96"/>
      <c r="D96" s="96"/>
      <c r="E96" s="96"/>
      <c r="F96" s="96"/>
      <c r="G96" s="96"/>
      <c r="H96" s="97"/>
      <c r="I96" s="94"/>
      <c r="J96" s="94"/>
    </row>
    <row r="97" spans="1:10" ht="15" x14ac:dyDescent="0.25">
      <c r="A97" s="91" t="s">
        <v>69</v>
      </c>
      <c r="B97" s="91"/>
      <c r="C97" s="91" t="str">
        <f>IF([1]SourceObSm!AA44&lt;&gt;"",[1]SourceObSm!AA44,"")</f>
        <v/>
      </c>
      <c r="D97" s="92"/>
      <c r="E97" s="92"/>
      <c r="F97" s="92"/>
      <c r="G97" s="92" t="str">
        <f>IF([1]SourceObSm!Y44&lt;&gt;"",[1]SourceObSm!Y44,"")</f>
        <v/>
      </c>
      <c r="H97" s="93"/>
      <c r="I97" s="94"/>
      <c r="J97" s="94"/>
    </row>
    <row r="98" spans="1:10" x14ac:dyDescent="0.2">
      <c r="A98" s="398" t="s">
        <v>70</v>
      </c>
      <c r="B98" s="398"/>
      <c r="C98" s="398"/>
      <c r="D98" s="398"/>
      <c r="E98" s="398"/>
      <c r="F98" s="398"/>
      <c r="G98" s="398"/>
      <c r="H98" s="398"/>
      <c r="I98" s="399"/>
      <c r="J98" s="399"/>
    </row>
    <row r="99" spans="1:10" ht="15" x14ac:dyDescent="0.25">
      <c r="A99" s="96"/>
      <c r="B99" s="96"/>
      <c r="C99" s="96"/>
      <c r="D99" s="96"/>
      <c r="E99" s="96"/>
      <c r="F99" s="96"/>
      <c r="G99" s="96"/>
      <c r="H99" s="97"/>
      <c r="I99" s="94"/>
      <c r="J99" s="94"/>
    </row>
    <row r="100" spans="1:10" ht="15" x14ac:dyDescent="0.25">
      <c r="A100" s="91" t="s">
        <v>71</v>
      </c>
      <c r="B100" s="91"/>
      <c r="C100" s="91" t="str">
        <f>IF([1]SourceObSm!AC44&lt;&gt;"",[1]SourceObSm!AC44,"")</f>
        <v/>
      </c>
      <c r="D100" s="92"/>
      <c r="E100" s="92"/>
      <c r="F100" s="92"/>
      <c r="G100" s="92" t="str">
        <f>IF([1]SourceObSm!AB44&lt;&gt;"",[1]SourceObSm!AB44,"")</f>
        <v/>
      </c>
      <c r="H100" s="93"/>
      <c r="I100" s="94"/>
      <c r="J100" s="94"/>
    </row>
    <row r="101" spans="1:10" x14ac:dyDescent="0.2">
      <c r="A101" s="398" t="s">
        <v>72</v>
      </c>
      <c r="B101" s="398"/>
      <c r="C101" s="398"/>
      <c r="D101" s="398"/>
      <c r="E101" s="398"/>
      <c r="F101" s="398"/>
      <c r="G101" s="398"/>
      <c r="H101" s="398"/>
      <c r="I101" s="95"/>
      <c r="J101" s="95"/>
    </row>
    <row r="102" spans="1:10" ht="15" x14ac:dyDescent="0.25">
      <c r="A102" s="96"/>
      <c r="B102" s="96"/>
      <c r="C102" s="96"/>
      <c r="D102" s="96"/>
      <c r="E102" s="96"/>
      <c r="F102" s="96"/>
      <c r="G102" s="96"/>
      <c r="H102" s="97"/>
      <c r="I102" s="94"/>
      <c r="J102" s="94"/>
    </row>
    <row r="103" spans="1:10" ht="15" x14ac:dyDescent="0.25">
      <c r="A103" s="91" t="s">
        <v>73</v>
      </c>
      <c r="B103" s="91"/>
      <c r="C103" s="91" t="str">
        <f>IF([1]SourceObSm!AE44&lt;&gt;"",[1]SourceObSm!AE44,"")</f>
        <v/>
      </c>
      <c r="D103" s="91"/>
      <c r="E103" s="91"/>
      <c r="F103" s="91"/>
      <c r="G103" s="91" t="str">
        <f>IF([1]SourceObSm!AD44&lt;&gt;"",[1]SourceObSm!AD44,"")</f>
        <v/>
      </c>
      <c r="H103" s="98"/>
      <c r="I103" s="94"/>
      <c r="J103" s="94"/>
    </row>
    <row r="104" spans="1:10" x14ac:dyDescent="0.2">
      <c r="A104" s="398" t="s">
        <v>72</v>
      </c>
      <c r="B104" s="398"/>
      <c r="C104" s="398"/>
      <c r="D104" s="398"/>
      <c r="E104" s="398"/>
      <c r="F104" s="398"/>
      <c r="G104" s="398"/>
      <c r="H104" s="398"/>
      <c r="I104" s="95"/>
      <c r="J104" s="95"/>
    </row>
  </sheetData>
  <mergeCells count="38">
    <mergeCell ref="A101:H101"/>
    <mergeCell ref="A104:H104"/>
    <mergeCell ref="A71:H71"/>
    <mergeCell ref="A74:H74"/>
    <mergeCell ref="T81:AA81"/>
    <mergeCell ref="A95:H95"/>
    <mergeCell ref="A98:H98"/>
    <mergeCell ref="I98:J98"/>
    <mergeCell ref="A66:H66"/>
    <mergeCell ref="F21:F23"/>
    <mergeCell ref="G21:G23"/>
    <mergeCell ref="A25:H25"/>
    <mergeCell ref="A29:H29"/>
    <mergeCell ref="A34:H34"/>
    <mergeCell ref="A38:H38"/>
    <mergeCell ref="A42:H42"/>
    <mergeCell ref="A45:H45"/>
    <mergeCell ref="A50:H50"/>
    <mergeCell ref="A55:H55"/>
    <mergeCell ref="A60:H60"/>
    <mergeCell ref="A14:H14"/>
    <mergeCell ref="A16:H16"/>
    <mergeCell ref="A17:H17"/>
    <mergeCell ref="A20:A23"/>
    <mergeCell ref="B20:B23"/>
    <mergeCell ref="C20:C23"/>
    <mergeCell ref="D20:G20"/>
    <mergeCell ref="H20:H23"/>
    <mergeCell ref="D21:D23"/>
    <mergeCell ref="E21:E23"/>
    <mergeCell ref="F3:H3"/>
    <mergeCell ref="F2:H2"/>
    <mergeCell ref="C12:D12"/>
    <mergeCell ref="A4:D4"/>
    <mergeCell ref="F4:H4"/>
    <mergeCell ref="C6:D6"/>
    <mergeCell ref="A10:H10"/>
    <mergeCell ref="C11:D11"/>
  </mergeCells>
  <pageMargins left="0.70866141732283472" right="0.70866141732283472" top="0.74803149606299213" bottom="0.74803149606299213" header="0.31496062992125984" footer="0.31496062992125984"/>
  <pageSetup paperSize="9" scale="57" orientation="portrait" horizontalDpi="4294967295" verticalDpi="4294967295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209"/>
  <sheetViews>
    <sheetView view="pageBreakPreview" topLeftCell="A1148" zoomScale="70" zoomScaleNormal="100" zoomScaleSheetLayoutView="70" workbookViewId="0">
      <selection activeCell="D33" sqref="D33"/>
    </sheetView>
  </sheetViews>
  <sheetFormatPr defaultColWidth="9.140625" defaultRowHeight="12.75" x14ac:dyDescent="0.2"/>
  <cols>
    <col min="1" max="1" width="5.7109375" style="283" customWidth="1"/>
    <col min="2" max="2" width="11.7109375" style="283" customWidth="1"/>
    <col min="3" max="3" width="40.7109375" style="283" customWidth="1"/>
    <col min="4" max="6" width="11.7109375" style="283" customWidth="1"/>
    <col min="7" max="7" width="12.7109375" style="283" customWidth="1"/>
    <col min="8" max="8" width="10.7109375" style="283" customWidth="1"/>
    <col min="9" max="10" width="12.7109375" style="283" customWidth="1"/>
    <col min="11" max="11" width="14" style="283" customWidth="1"/>
    <col min="12" max="14" width="9.140625" style="283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2" t="s">
        <v>1313</v>
      </c>
    </row>
    <row r="2" spans="1:31" ht="14.25" x14ac:dyDescent="0.2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5" t="s">
        <v>371</v>
      </c>
    </row>
    <row r="3" spans="1:31" ht="16.5" x14ac:dyDescent="0.25">
      <c r="A3" s="286"/>
      <c r="B3" s="420" t="s">
        <v>370</v>
      </c>
      <c r="C3" s="420"/>
      <c r="D3" s="420"/>
      <c r="E3" s="420"/>
      <c r="F3" s="285"/>
      <c r="G3" s="420" t="s">
        <v>0</v>
      </c>
      <c r="H3" s="420"/>
      <c r="I3" s="420"/>
      <c r="J3" s="420"/>
      <c r="K3" s="420"/>
    </row>
    <row r="4" spans="1:31" ht="14.25" x14ac:dyDescent="0.2">
      <c r="A4" s="285"/>
      <c r="B4" s="410"/>
      <c r="C4" s="410"/>
      <c r="D4" s="410"/>
      <c r="E4" s="410"/>
      <c r="F4" s="285"/>
      <c r="G4" s="410"/>
      <c r="H4" s="410"/>
      <c r="I4" s="410"/>
      <c r="J4" s="410"/>
      <c r="K4" s="410"/>
    </row>
    <row r="5" spans="1:31" ht="14.25" x14ac:dyDescent="0.2">
      <c r="A5" s="287"/>
      <c r="B5" s="287"/>
      <c r="C5" s="288"/>
      <c r="D5" s="288"/>
      <c r="E5" s="288"/>
      <c r="F5" s="285"/>
      <c r="G5" s="176"/>
      <c r="H5" s="288"/>
      <c r="I5" s="288"/>
      <c r="J5" s="288"/>
      <c r="K5" s="176"/>
    </row>
    <row r="6" spans="1:31" ht="14.25" x14ac:dyDescent="0.2">
      <c r="A6" s="176"/>
      <c r="B6" s="410" t="s">
        <v>1314</v>
      </c>
      <c r="C6" s="410"/>
      <c r="D6" s="410"/>
      <c r="E6" s="410"/>
      <c r="F6" s="285"/>
      <c r="G6" s="410" t="s">
        <v>1314</v>
      </c>
      <c r="H6" s="410"/>
      <c r="I6" s="410"/>
      <c r="J6" s="410"/>
      <c r="K6" s="410"/>
    </row>
    <row r="7" spans="1:31" ht="14.25" x14ac:dyDescent="0.2">
      <c r="A7" s="289"/>
      <c r="B7" s="421" t="s">
        <v>369</v>
      </c>
      <c r="C7" s="421"/>
      <c r="D7" s="421"/>
      <c r="E7" s="421"/>
      <c r="F7" s="285"/>
      <c r="G7" s="421" t="s">
        <v>369</v>
      </c>
      <c r="H7" s="421"/>
      <c r="I7" s="421"/>
      <c r="J7" s="421"/>
      <c r="K7" s="421"/>
    </row>
    <row r="9" spans="1:31" ht="14.25" x14ac:dyDescent="0.2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</row>
    <row r="10" spans="1:31" ht="52.5" customHeight="1" x14ac:dyDescent="0.25">
      <c r="A10" s="414" t="s">
        <v>3606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AE10" s="180" t="str">
        <f>IF([2]Source!G12&lt;&gt;"Новый объект", [2]Source!G12,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1" t="s">
        <v>75</v>
      </c>
      <c r="B11" s="401"/>
      <c r="C11" s="401"/>
      <c r="D11" s="401"/>
      <c r="E11" s="401"/>
      <c r="F11" s="401"/>
      <c r="G11" s="401"/>
      <c r="H11" s="401"/>
      <c r="I11" s="401"/>
      <c r="J11" s="401"/>
      <c r="K11" s="401"/>
    </row>
    <row r="12" spans="1:31" ht="14.25" x14ac:dyDescent="0.2">
      <c r="A12" s="285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31" ht="15.75" x14ac:dyDescent="0.25">
      <c r="A13" s="414" t="s">
        <v>3836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</row>
    <row r="14" spans="1:31" ht="14.25" x14ac:dyDescent="0.2">
      <c r="A14" s="285"/>
      <c r="B14" s="285"/>
      <c r="C14" s="285"/>
      <c r="D14" s="285"/>
      <c r="E14" s="285"/>
      <c r="F14" s="285"/>
      <c r="G14" s="285"/>
      <c r="H14" s="285"/>
      <c r="I14" s="285"/>
      <c r="J14" s="285"/>
      <c r="K14" s="285"/>
    </row>
    <row r="15" spans="1:31" ht="18" x14ac:dyDescent="0.25">
      <c r="A15" s="416" t="s">
        <v>1315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</row>
    <row r="16" spans="1:31" x14ac:dyDescent="0.2">
      <c r="A16" s="417" t="s">
        <v>368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</row>
    <row r="17" spans="1:31" ht="14.25" x14ac:dyDescent="0.2">
      <c r="A17" s="285"/>
      <c r="B17" s="285"/>
      <c r="C17" s="285"/>
      <c r="D17" s="285"/>
      <c r="E17" s="285"/>
      <c r="F17" s="285"/>
      <c r="G17" s="285"/>
      <c r="H17" s="285"/>
      <c r="I17" s="285"/>
      <c r="J17" s="285"/>
      <c r="K17" s="285"/>
    </row>
    <row r="18" spans="1:31" ht="14.25" x14ac:dyDescent="0.2">
      <c r="A18" s="413" t="s">
        <v>1316</v>
      </c>
      <c r="B18" s="413"/>
      <c r="C18" s="413"/>
      <c r="D18" s="413"/>
      <c r="E18" s="413"/>
      <c r="F18" s="413"/>
      <c r="G18" s="413"/>
      <c r="H18" s="413"/>
      <c r="I18" s="413"/>
      <c r="J18" s="413"/>
      <c r="K18" s="413"/>
    </row>
    <row r="19" spans="1:31" ht="14.25" x14ac:dyDescent="0.2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</row>
    <row r="20" spans="1:31" ht="28.5" x14ac:dyDescent="0.2">
      <c r="A20" s="285"/>
      <c r="B20" s="285"/>
      <c r="C20" s="285"/>
      <c r="D20" s="285"/>
      <c r="E20" s="285"/>
      <c r="F20" s="285"/>
      <c r="G20" s="285"/>
      <c r="H20" s="285"/>
      <c r="I20" s="291" t="s">
        <v>367</v>
      </c>
      <c r="J20" s="291" t="s">
        <v>366</v>
      </c>
      <c r="K20" s="285"/>
    </row>
    <row r="21" spans="1:31" ht="15" x14ac:dyDescent="0.25">
      <c r="A21" s="285"/>
      <c r="B21" s="285"/>
      <c r="C21" s="285"/>
      <c r="D21" s="285"/>
      <c r="E21" s="285"/>
      <c r="F21" s="419" t="s">
        <v>365</v>
      </c>
      <c r="G21" s="419"/>
      <c r="H21" s="419"/>
      <c r="I21" s="292">
        <v>4539.5600000000004</v>
      </c>
      <c r="J21" s="292">
        <v>35995.040000000001</v>
      </c>
      <c r="K21" s="293" t="s">
        <v>356</v>
      </c>
    </row>
    <row r="22" spans="1:31" ht="14.25" x14ac:dyDescent="0.2">
      <c r="A22" s="285"/>
      <c r="B22" s="285"/>
      <c r="C22" s="285"/>
      <c r="D22" s="285"/>
      <c r="E22" s="285"/>
      <c r="F22" s="410" t="s">
        <v>364</v>
      </c>
      <c r="G22" s="410"/>
      <c r="H22" s="410"/>
      <c r="I22" s="294">
        <v>4375.03</v>
      </c>
      <c r="J22" s="294">
        <v>35363.97</v>
      </c>
      <c r="K22" s="285" t="s">
        <v>356</v>
      </c>
    </row>
    <row r="23" spans="1:31" ht="14.25" x14ac:dyDescent="0.2">
      <c r="A23" s="285"/>
      <c r="B23" s="285"/>
      <c r="C23" s="285"/>
      <c r="D23" s="285"/>
      <c r="E23" s="285"/>
      <c r="F23" s="410" t="s">
        <v>363</v>
      </c>
      <c r="G23" s="410"/>
      <c r="H23" s="410"/>
      <c r="I23" s="294">
        <v>0</v>
      </c>
      <c r="J23" s="294">
        <v>0</v>
      </c>
      <c r="K23" s="285" t="s">
        <v>356</v>
      </c>
    </row>
    <row r="24" spans="1:31" ht="14.25" x14ac:dyDescent="0.2">
      <c r="A24" s="285"/>
      <c r="B24" s="285"/>
      <c r="C24" s="285"/>
      <c r="D24" s="285"/>
      <c r="E24" s="285"/>
      <c r="F24" s="410" t="s">
        <v>106</v>
      </c>
      <c r="G24" s="410"/>
      <c r="H24" s="410"/>
      <c r="I24" s="294">
        <v>0</v>
      </c>
      <c r="J24" s="294">
        <v>0</v>
      </c>
      <c r="K24" s="285" t="s">
        <v>356</v>
      </c>
    </row>
    <row r="25" spans="1:31" ht="14.25" x14ac:dyDescent="0.2">
      <c r="A25" s="285"/>
      <c r="B25" s="285"/>
      <c r="C25" s="285"/>
      <c r="D25" s="285"/>
      <c r="E25" s="285"/>
      <c r="F25" s="410" t="s">
        <v>362</v>
      </c>
      <c r="G25" s="410"/>
      <c r="H25" s="410"/>
      <c r="I25" s="294">
        <v>164.53</v>
      </c>
      <c r="J25" s="294">
        <v>631.07000000000005</v>
      </c>
      <c r="K25" s="285" t="s">
        <v>356</v>
      </c>
    </row>
    <row r="26" spans="1:31" ht="14.25" x14ac:dyDescent="0.2">
      <c r="A26" s="285"/>
      <c r="B26" s="285"/>
      <c r="C26" s="285"/>
      <c r="D26" s="285"/>
      <c r="E26" s="285"/>
      <c r="F26" s="410" t="s">
        <v>361</v>
      </c>
      <c r="G26" s="410"/>
      <c r="H26" s="410"/>
      <c r="I26" s="294">
        <v>469.95</v>
      </c>
      <c r="J26" s="294">
        <v>10973.24</v>
      </c>
      <c r="K26" s="285" t="s">
        <v>356</v>
      </c>
    </row>
    <row r="27" spans="1:31" ht="14.25" x14ac:dyDescent="0.2">
      <c r="A27" s="285"/>
      <c r="B27" s="285"/>
      <c r="C27" s="285"/>
      <c r="D27" s="285"/>
      <c r="E27" s="285"/>
      <c r="F27" s="410" t="s">
        <v>360</v>
      </c>
      <c r="G27" s="410"/>
      <c r="H27" s="410"/>
      <c r="I27" s="294">
        <v>40186.03</v>
      </c>
      <c r="J27" s="294"/>
      <c r="K27" s="285" t="s">
        <v>359</v>
      </c>
    </row>
    <row r="28" spans="1:31" ht="14.25" hidden="1" x14ac:dyDescent="0.2">
      <c r="A28" s="285"/>
      <c r="B28" s="285"/>
      <c r="C28" s="285"/>
      <c r="D28" s="285"/>
      <c r="E28" s="285"/>
      <c r="F28" s="176" t="s">
        <v>358</v>
      </c>
      <c r="G28" s="176"/>
      <c r="H28" s="176"/>
      <c r="I28" s="294"/>
      <c r="J28" s="294"/>
      <c r="K28" s="285"/>
    </row>
    <row r="29" spans="1:31" ht="14.25" hidden="1" x14ac:dyDescent="0.2">
      <c r="A29" s="285"/>
      <c r="B29" s="285"/>
      <c r="C29" s="285"/>
      <c r="D29" s="285"/>
      <c r="E29" s="285"/>
      <c r="F29" s="411" t="s">
        <v>357</v>
      </c>
      <c r="G29" s="412"/>
      <c r="H29" s="412"/>
      <c r="I29" s="294">
        <v>0</v>
      </c>
      <c r="J29" s="294">
        <v>0</v>
      </c>
      <c r="K29" s="285" t="s">
        <v>356</v>
      </c>
    </row>
    <row r="30" spans="1:31" ht="14.25" x14ac:dyDescent="0.2">
      <c r="A30" s="285"/>
      <c r="B30" s="285"/>
      <c r="C30" s="285"/>
      <c r="D30" s="285"/>
      <c r="E30" s="285"/>
      <c r="F30" s="176"/>
      <c r="G30" s="176"/>
      <c r="H30" s="176"/>
      <c r="I30" s="294"/>
      <c r="J30" s="294"/>
      <c r="K30" s="285"/>
    </row>
    <row r="31" spans="1:31" ht="14.25" x14ac:dyDescent="0.2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31" ht="28.5" x14ac:dyDescent="0.2">
      <c r="A32" s="413" t="s">
        <v>354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AE32" s="174" t="s">
        <v>354</v>
      </c>
    </row>
    <row r="33" spans="1:22" ht="85.5" x14ac:dyDescent="0.2">
      <c r="A33" s="295" t="s">
        <v>81</v>
      </c>
      <c r="B33" s="295" t="s">
        <v>353</v>
      </c>
      <c r="C33" s="295" t="s">
        <v>83</v>
      </c>
      <c r="D33" s="295" t="s">
        <v>352</v>
      </c>
      <c r="E33" s="295" t="s">
        <v>351</v>
      </c>
      <c r="F33" s="295" t="s">
        <v>350</v>
      </c>
      <c r="G33" s="296" t="s">
        <v>349</v>
      </c>
      <c r="H33" s="296" t="s">
        <v>348</v>
      </c>
      <c r="I33" s="295" t="s">
        <v>347</v>
      </c>
      <c r="J33" s="295" t="s">
        <v>346</v>
      </c>
      <c r="K33" s="295" t="s">
        <v>345</v>
      </c>
    </row>
    <row r="34" spans="1:22" ht="14.25" x14ac:dyDescent="0.2">
      <c r="A34" s="295">
        <v>1</v>
      </c>
      <c r="B34" s="295">
        <v>2</v>
      </c>
      <c r="C34" s="295">
        <v>3</v>
      </c>
      <c r="D34" s="295">
        <v>4</v>
      </c>
      <c r="E34" s="295">
        <v>5</v>
      </c>
      <c r="F34" s="295">
        <v>6</v>
      </c>
      <c r="G34" s="295">
        <v>7</v>
      </c>
      <c r="H34" s="295">
        <v>8</v>
      </c>
      <c r="I34" s="295">
        <v>9</v>
      </c>
      <c r="J34" s="295">
        <v>10</v>
      </c>
      <c r="K34" s="295">
        <v>11</v>
      </c>
    </row>
    <row r="36" spans="1:22" ht="16.5" x14ac:dyDescent="0.25">
      <c r="A36" s="405" t="s">
        <v>1317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</row>
    <row r="37" spans="1:22" ht="28.5" x14ac:dyDescent="0.2">
      <c r="A37" s="297" t="s">
        <v>709</v>
      </c>
      <c r="B37" s="298" t="s">
        <v>1318</v>
      </c>
      <c r="C37" s="298" t="s">
        <v>344</v>
      </c>
      <c r="D37" s="299" t="s">
        <v>1319</v>
      </c>
      <c r="E37" s="284">
        <v>634.38</v>
      </c>
      <c r="F37" s="300"/>
      <c r="G37" s="301"/>
      <c r="H37" s="284"/>
      <c r="I37" s="302"/>
      <c r="J37" s="284"/>
      <c r="K37" s="302"/>
      <c r="Q37" s="160">
        <f>[2]Source!X28</f>
        <v>82347.600000000006</v>
      </c>
      <c r="R37" s="160">
        <f>[2]Source!X29</f>
        <v>1634393.99</v>
      </c>
      <c r="S37" s="160">
        <f>[2]Source!Y28</f>
        <v>56613.98</v>
      </c>
      <c r="T37" s="160">
        <f>[2]Source!Y29</f>
        <v>985443.44</v>
      </c>
      <c r="U37" s="160">
        <f>ROUND((175/100)*ROUND([2]Source!R28, 2), 2)</f>
        <v>0</v>
      </c>
      <c r="V37" s="160">
        <f>ROUND((157/100)*ROUND([2]Source!R29, 2), 2)</f>
        <v>0</v>
      </c>
    </row>
    <row r="38" spans="1:22" x14ac:dyDescent="0.2">
      <c r="C38" s="303" t="s">
        <v>1320</v>
      </c>
    </row>
    <row r="39" spans="1:22" ht="14.25" x14ac:dyDescent="0.2">
      <c r="A39" s="297"/>
      <c r="B39" s="298"/>
      <c r="C39" s="298" t="s">
        <v>187</v>
      </c>
      <c r="D39" s="299"/>
      <c r="E39" s="284"/>
      <c r="F39" s="300">
        <v>162.26</v>
      </c>
      <c r="G39" s="301" t="s">
        <v>185</v>
      </c>
      <c r="H39" s="284">
        <v>1</v>
      </c>
      <c r="I39" s="302">
        <v>102934.5</v>
      </c>
      <c r="J39" s="284">
        <v>23.35</v>
      </c>
      <c r="K39" s="302">
        <v>2403520.58</v>
      </c>
    </row>
    <row r="40" spans="1:22" ht="28.5" x14ac:dyDescent="0.2">
      <c r="A40" s="297" t="s">
        <v>1321</v>
      </c>
      <c r="B40" s="298" t="s">
        <v>1322</v>
      </c>
      <c r="C40" s="298" t="s">
        <v>341</v>
      </c>
      <c r="D40" s="299" t="s">
        <v>1323</v>
      </c>
      <c r="E40" s="284">
        <v>-1268.76</v>
      </c>
      <c r="F40" s="300">
        <v>0</v>
      </c>
      <c r="G40" s="304" t="s">
        <v>185</v>
      </c>
      <c r="H40" s="284">
        <v>1</v>
      </c>
      <c r="I40" s="302">
        <v>0</v>
      </c>
      <c r="J40" s="284">
        <v>5.42</v>
      </c>
      <c r="K40" s="302">
        <v>0</v>
      </c>
      <c r="Q40" s="160">
        <f>[2]Source!X30</f>
        <v>0</v>
      </c>
      <c r="R40" s="160">
        <f>[2]Source!X31</f>
        <v>0</v>
      </c>
      <c r="S40" s="160">
        <f>[2]Source!Y30</f>
        <v>0</v>
      </c>
      <c r="T40" s="160">
        <f>[2]Source!Y31</f>
        <v>0</v>
      </c>
      <c r="U40" s="160">
        <f>ROUND((175/100)*ROUND([2]Source!R30, 2), 2)</f>
        <v>0</v>
      </c>
      <c r="V40" s="160">
        <f>ROUND((157/100)*ROUND([2]Source!R31, 2), 2)</f>
        <v>0</v>
      </c>
    </row>
    <row r="41" spans="1:22" ht="14.25" x14ac:dyDescent="0.2">
      <c r="A41" s="297"/>
      <c r="B41" s="298"/>
      <c r="C41" s="298" t="s">
        <v>184</v>
      </c>
      <c r="D41" s="299" t="s">
        <v>177</v>
      </c>
      <c r="E41" s="284">
        <v>80</v>
      </c>
      <c r="F41" s="300"/>
      <c r="G41" s="301"/>
      <c r="H41" s="284"/>
      <c r="I41" s="302">
        <v>82347.600000000006</v>
      </c>
      <c r="J41" s="284">
        <v>68</v>
      </c>
      <c r="K41" s="302">
        <v>1634393.99</v>
      </c>
    </row>
    <row r="42" spans="1:22" ht="14.25" x14ac:dyDescent="0.2">
      <c r="A42" s="297"/>
      <c r="B42" s="298"/>
      <c r="C42" s="298" t="s">
        <v>183</v>
      </c>
      <c r="D42" s="299" t="s">
        <v>177</v>
      </c>
      <c r="E42" s="284">
        <v>55</v>
      </c>
      <c r="F42" s="300"/>
      <c r="G42" s="301"/>
      <c r="H42" s="284"/>
      <c r="I42" s="302">
        <v>56613.98</v>
      </c>
      <c r="J42" s="284">
        <v>41</v>
      </c>
      <c r="K42" s="302">
        <v>985443.44</v>
      </c>
    </row>
    <row r="43" spans="1:22" ht="14.25" x14ac:dyDescent="0.2">
      <c r="A43" s="305"/>
      <c r="B43" s="306"/>
      <c r="C43" s="306" t="s">
        <v>182</v>
      </c>
      <c r="D43" s="307" t="s">
        <v>181</v>
      </c>
      <c r="E43" s="308">
        <v>15.88</v>
      </c>
      <c r="F43" s="309"/>
      <c r="G43" s="310" t="s">
        <v>185</v>
      </c>
      <c r="H43" s="308">
        <v>1</v>
      </c>
      <c r="I43" s="311">
        <v>10073.950000000001</v>
      </c>
      <c r="J43" s="308"/>
      <c r="K43" s="311"/>
    </row>
    <row r="44" spans="1:22" ht="15" x14ac:dyDescent="0.25">
      <c r="A44" s="312"/>
      <c r="B44" s="312"/>
      <c r="C44" s="313" t="s">
        <v>173</v>
      </c>
      <c r="D44" s="312"/>
      <c r="E44" s="312"/>
      <c r="F44" s="312"/>
      <c r="G44" s="312"/>
      <c r="H44" s="406">
        <v>241896.08</v>
      </c>
      <c r="I44" s="406"/>
      <c r="J44" s="406">
        <v>5023358.01</v>
      </c>
      <c r="K44" s="406"/>
      <c r="O44" s="162">
        <f>I39+I41+I42+SUM(I40:I40)</f>
        <v>241896.08</v>
      </c>
      <c r="P44" s="162">
        <f>K39+K41+K42+SUM(K40:K40)</f>
        <v>5023358.01</v>
      </c>
    </row>
    <row r="46" spans="1:22" ht="42.75" x14ac:dyDescent="0.2">
      <c r="A46" s="297" t="s">
        <v>1324</v>
      </c>
      <c r="B46" s="298" t="s">
        <v>1325</v>
      </c>
      <c r="C46" s="298" t="s">
        <v>343</v>
      </c>
      <c r="D46" s="299" t="s">
        <v>1326</v>
      </c>
      <c r="E46" s="284">
        <v>0.65</v>
      </c>
      <c r="F46" s="300"/>
      <c r="G46" s="301"/>
      <c r="H46" s="284"/>
      <c r="I46" s="302"/>
      <c r="J46" s="284"/>
      <c r="K46" s="302"/>
      <c r="Q46" s="160">
        <f>[2]Source!X32</f>
        <v>1072.3699999999999</v>
      </c>
      <c r="R46" s="160">
        <f>[2]Source!X33</f>
        <v>21283.82</v>
      </c>
      <c r="S46" s="160">
        <f>[2]Source!Y32</f>
        <v>737.25</v>
      </c>
      <c r="T46" s="160">
        <f>[2]Source!Y33</f>
        <v>12832.89</v>
      </c>
      <c r="U46" s="160">
        <f>ROUND((175/100)*ROUND([2]Source!R32, 2), 2)</f>
        <v>0</v>
      </c>
      <c r="V46" s="160">
        <f>ROUND((157/100)*ROUND([2]Source!R33, 2), 2)</f>
        <v>0</v>
      </c>
    </row>
    <row r="47" spans="1:22" x14ac:dyDescent="0.2">
      <c r="C47" s="303" t="s">
        <v>1327</v>
      </c>
    </row>
    <row r="48" spans="1:22" ht="14.25" x14ac:dyDescent="0.2">
      <c r="A48" s="297"/>
      <c r="B48" s="298"/>
      <c r="C48" s="298" t="s">
        <v>187</v>
      </c>
      <c r="D48" s="299"/>
      <c r="E48" s="284"/>
      <c r="F48" s="300">
        <v>2062.2399999999998</v>
      </c>
      <c r="G48" s="301" t="s">
        <v>185</v>
      </c>
      <c r="H48" s="284">
        <v>1</v>
      </c>
      <c r="I48" s="302">
        <v>1340.46</v>
      </c>
      <c r="J48" s="284">
        <v>23.35</v>
      </c>
      <c r="K48" s="302">
        <v>31299.74</v>
      </c>
    </row>
    <row r="49" spans="1:22" ht="28.5" x14ac:dyDescent="0.2">
      <c r="A49" s="297" t="s">
        <v>1328</v>
      </c>
      <c r="B49" s="298" t="s">
        <v>1322</v>
      </c>
      <c r="C49" s="298" t="s">
        <v>341</v>
      </c>
      <c r="D49" s="299" t="s">
        <v>1323</v>
      </c>
      <c r="E49" s="284">
        <v>-6.8250000000000002</v>
      </c>
      <c r="F49" s="300">
        <v>0</v>
      </c>
      <c r="G49" s="304" t="s">
        <v>185</v>
      </c>
      <c r="H49" s="284">
        <v>1</v>
      </c>
      <c r="I49" s="302">
        <v>0</v>
      </c>
      <c r="J49" s="284">
        <v>5.42</v>
      </c>
      <c r="K49" s="302">
        <v>0</v>
      </c>
      <c r="Q49" s="160">
        <f>[2]Source!X34</f>
        <v>0</v>
      </c>
      <c r="R49" s="160">
        <f>[2]Source!X35</f>
        <v>0</v>
      </c>
      <c r="S49" s="160">
        <f>[2]Source!Y34</f>
        <v>0</v>
      </c>
      <c r="T49" s="160">
        <f>[2]Source!Y35</f>
        <v>0</v>
      </c>
      <c r="U49" s="160">
        <f>ROUND((175/100)*ROUND([2]Source!R34, 2), 2)</f>
        <v>0</v>
      </c>
      <c r="V49" s="160">
        <f>ROUND((157/100)*ROUND([2]Source!R35, 2), 2)</f>
        <v>0</v>
      </c>
    </row>
    <row r="50" spans="1:22" ht="14.25" x14ac:dyDescent="0.2">
      <c r="A50" s="297"/>
      <c r="B50" s="298"/>
      <c r="C50" s="298" t="s">
        <v>184</v>
      </c>
      <c r="D50" s="299" t="s">
        <v>177</v>
      </c>
      <c r="E50" s="284">
        <v>80</v>
      </c>
      <c r="F50" s="300"/>
      <c r="G50" s="301"/>
      <c r="H50" s="284"/>
      <c r="I50" s="302">
        <v>1072.3699999999999</v>
      </c>
      <c r="J50" s="284">
        <v>68</v>
      </c>
      <c r="K50" s="302">
        <v>21283.82</v>
      </c>
    </row>
    <row r="51" spans="1:22" ht="14.25" x14ac:dyDescent="0.2">
      <c r="A51" s="297"/>
      <c r="B51" s="298"/>
      <c r="C51" s="298" t="s">
        <v>183</v>
      </c>
      <c r="D51" s="299" t="s">
        <v>177</v>
      </c>
      <c r="E51" s="284">
        <v>55</v>
      </c>
      <c r="F51" s="300"/>
      <c r="G51" s="301"/>
      <c r="H51" s="284"/>
      <c r="I51" s="302">
        <v>737.25</v>
      </c>
      <c r="J51" s="284">
        <v>41</v>
      </c>
      <c r="K51" s="302">
        <v>12832.89</v>
      </c>
    </row>
    <row r="52" spans="1:22" ht="14.25" x14ac:dyDescent="0.2">
      <c r="A52" s="305"/>
      <c r="B52" s="306"/>
      <c r="C52" s="306" t="s">
        <v>182</v>
      </c>
      <c r="D52" s="307" t="s">
        <v>181</v>
      </c>
      <c r="E52" s="308">
        <v>196.03</v>
      </c>
      <c r="F52" s="309"/>
      <c r="G52" s="310" t="s">
        <v>185</v>
      </c>
      <c r="H52" s="308">
        <v>1</v>
      </c>
      <c r="I52" s="311">
        <v>127.42</v>
      </c>
      <c r="J52" s="308"/>
      <c r="K52" s="311"/>
    </row>
    <row r="53" spans="1:22" ht="15" x14ac:dyDescent="0.25">
      <c r="A53" s="312"/>
      <c r="B53" s="312"/>
      <c r="C53" s="313" t="s">
        <v>173</v>
      </c>
      <c r="D53" s="312"/>
      <c r="E53" s="312"/>
      <c r="F53" s="312"/>
      <c r="G53" s="312"/>
      <c r="H53" s="406">
        <v>3150.08</v>
      </c>
      <c r="I53" s="406"/>
      <c r="J53" s="406">
        <v>65416.45</v>
      </c>
      <c r="K53" s="406"/>
      <c r="O53" s="162">
        <f>I48+I50+I51+SUM(I49:I49)</f>
        <v>3150.08</v>
      </c>
      <c r="P53" s="162">
        <f>K48+K50+K51+SUM(K49:K49)</f>
        <v>65416.45</v>
      </c>
    </row>
    <row r="55" spans="1:22" ht="14.25" x14ac:dyDescent="0.2">
      <c r="A55" s="297" t="s">
        <v>104</v>
      </c>
      <c r="B55" s="298" t="s">
        <v>1329</v>
      </c>
      <c r="C55" s="298" t="s">
        <v>342</v>
      </c>
      <c r="D55" s="299" t="s">
        <v>1330</v>
      </c>
      <c r="E55" s="284">
        <v>1.2156</v>
      </c>
      <c r="F55" s="300"/>
      <c r="G55" s="301"/>
      <c r="H55" s="284"/>
      <c r="I55" s="302"/>
      <c r="J55" s="284"/>
      <c r="K55" s="302"/>
      <c r="Q55" s="160">
        <f>[2]Source!X36</f>
        <v>367.28</v>
      </c>
      <c r="R55" s="160">
        <f>[2]Source!X37</f>
        <v>7289.59</v>
      </c>
      <c r="S55" s="160">
        <f>[2]Source!Y36</f>
        <v>252.51</v>
      </c>
      <c r="T55" s="160">
        <f>[2]Source!Y37</f>
        <v>4395.2</v>
      </c>
      <c r="U55" s="160">
        <f>ROUND((175/100)*ROUND([2]Source!R36, 2), 2)</f>
        <v>0</v>
      </c>
      <c r="V55" s="160">
        <f>ROUND((157/100)*ROUND([2]Source!R37, 2), 2)</f>
        <v>0</v>
      </c>
    </row>
    <row r="56" spans="1:22" ht="38.25" x14ac:dyDescent="0.2">
      <c r="C56" s="303" t="s">
        <v>1331</v>
      </c>
    </row>
    <row r="57" spans="1:22" ht="14.25" x14ac:dyDescent="0.2">
      <c r="A57" s="297"/>
      <c r="B57" s="298"/>
      <c r="C57" s="298" t="s">
        <v>187</v>
      </c>
      <c r="D57" s="299"/>
      <c r="E57" s="284"/>
      <c r="F57" s="300">
        <v>377.67</v>
      </c>
      <c r="G57" s="301" t="s">
        <v>185</v>
      </c>
      <c r="H57" s="284">
        <v>1</v>
      </c>
      <c r="I57" s="302">
        <v>459.1</v>
      </c>
      <c r="J57" s="284">
        <v>23.35</v>
      </c>
      <c r="K57" s="302">
        <v>10719.99</v>
      </c>
    </row>
    <row r="58" spans="1:22" ht="28.5" x14ac:dyDescent="0.2">
      <c r="A58" s="297" t="s">
        <v>1332</v>
      </c>
      <c r="B58" s="298" t="s">
        <v>1322</v>
      </c>
      <c r="C58" s="298" t="s">
        <v>341</v>
      </c>
      <c r="D58" s="299" t="s">
        <v>1323</v>
      </c>
      <c r="E58" s="284">
        <v>-1.4344079999999999</v>
      </c>
      <c r="F58" s="300">
        <v>0</v>
      </c>
      <c r="G58" s="304" t="s">
        <v>185</v>
      </c>
      <c r="H58" s="284">
        <v>1</v>
      </c>
      <c r="I58" s="302">
        <v>0</v>
      </c>
      <c r="J58" s="284">
        <v>5.42</v>
      </c>
      <c r="K58" s="302">
        <v>0</v>
      </c>
      <c r="Q58" s="160">
        <f>[2]Source!X38</f>
        <v>0</v>
      </c>
      <c r="R58" s="160">
        <f>[2]Source!X39</f>
        <v>0</v>
      </c>
      <c r="S58" s="160">
        <f>[2]Source!Y38</f>
        <v>0</v>
      </c>
      <c r="T58" s="160">
        <f>[2]Source!Y39</f>
        <v>0</v>
      </c>
      <c r="U58" s="160">
        <f>ROUND((175/100)*ROUND([2]Source!R38, 2), 2)</f>
        <v>0</v>
      </c>
      <c r="V58" s="160">
        <f>ROUND((157/100)*ROUND([2]Source!R39, 2), 2)</f>
        <v>0</v>
      </c>
    </row>
    <row r="59" spans="1:22" ht="14.25" x14ac:dyDescent="0.2">
      <c r="A59" s="297"/>
      <c r="B59" s="298"/>
      <c r="C59" s="298" t="s">
        <v>184</v>
      </c>
      <c r="D59" s="299" t="s">
        <v>177</v>
      </c>
      <c r="E59" s="284">
        <v>80</v>
      </c>
      <c r="F59" s="300"/>
      <c r="G59" s="301"/>
      <c r="H59" s="284"/>
      <c r="I59" s="302">
        <v>367.28</v>
      </c>
      <c r="J59" s="284">
        <v>68</v>
      </c>
      <c r="K59" s="302">
        <v>7289.59</v>
      </c>
    </row>
    <row r="60" spans="1:22" ht="14.25" x14ac:dyDescent="0.2">
      <c r="A60" s="297"/>
      <c r="B60" s="298"/>
      <c r="C60" s="298" t="s">
        <v>183</v>
      </c>
      <c r="D60" s="299" t="s">
        <v>177</v>
      </c>
      <c r="E60" s="284">
        <v>55</v>
      </c>
      <c r="F60" s="300"/>
      <c r="G60" s="301"/>
      <c r="H60" s="284"/>
      <c r="I60" s="302">
        <v>252.51</v>
      </c>
      <c r="J60" s="284">
        <v>41</v>
      </c>
      <c r="K60" s="302">
        <v>4395.2</v>
      </c>
    </row>
    <row r="61" spans="1:22" ht="14.25" x14ac:dyDescent="0.2">
      <c r="A61" s="305"/>
      <c r="B61" s="306"/>
      <c r="C61" s="306" t="s">
        <v>182</v>
      </c>
      <c r="D61" s="307" t="s">
        <v>181</v>
      </c>
      <c r="E61" s="308">
        <v>36.28</v>
      </c>
      <c r="F61" s="309"/>
      <c r="G61" s="310" t="s">
        <v>185</v>
      </c>
      <c r="H61" s="308">
        <v>1</v>
      </c>
      <c r="I61" s="311">
        <v>44.1</v>
      </c>
      <c r="J61" s="308"/>
      <c r="K61" s="311"/>
    </row>
    <row r="62" spans="1:22" ht="15" x14ac:dyDescent="0.25">
      <c r="A62" s="312"/>
      <c r="B62" s="312"/>
      <c r="C62" s="313" t="s">
        <v>173</v>
      </c>
      <c r="D62" s="312"/>
      <c r="E62" s="312"/>
      <c r="F62" s="312"/>
      <c r="G62" s="312"/>
      <c r="H62" s="406">
        <v>1078.8900000000001</v>
      </c>
      <c r="I62" s="406"/>
      <c r="J62" s="406">
        <v>22404.78</v>
      </c>
      <c r="K62" s="406"/>
      <c r="O62" s="162">
        <f>I57+I59+I60+SUM(I58:I58)</f>
        <v>1078.8900000000001</v>
      </c>
      <c r="P62" s="162">
        <f>K57+K59+K60+SUM(K58:K58)</f>
        <v>22404.78</v>
      </c>
    </row>
    <row r="65" spans="1:22" ht="15" x14ac:dyDescent="0.25">
      <c r="A65" s="409" t="s">
        <v>1333</v>
      </c>
      <c r="B65" s="409"/>
      <c r="C65" s="409"/>
      <c r="D65" s="409"/>
      <c r="E65" s="409"/>
      <c r="F65" s="409"/>
      <c r="G65" s="409"/>
      <c r="H65" s="407">
        <v>246125.05</v>
      </c>
      <c r="I65" s="408"/>
      <c r="J65" s="407">
        <v>5111179.24</v>
      </c>
      <c r="K65" s="408"/>
    </row>
    <row r="66" spans="1:22" hidden="1" x14ac:dyDescent="0.2">
      <c r="A66" s="283" t="s">
        <v>172</v>
      </c>
      <c r="I66" s="283">
        <v>0</v>
      </c>
      <c r="J66" s="283">
        <v>0</v>
      </c>
    </row>
    <row r="67" spans="1:22" hidden="1" x14ac:dyDescent="0.2">
      <c r="A67" s="283" t="s">
        <v>171</v>
      </c>
      <c r="I67" s="283">
        <v>0</v>
      </c>
      <c r="J67" s="283">
        <v>0</v>
      </c>
    </row>
    <row r="69" spans="1:22" ht="16.5" x14ac:dyDescent="0.25">
      <c r="A69" s="405" t="s">
        <v>1334</v>
      </c>
      <c r="B69" s="405"/>
      <c r="C69" s="405"/>
      <c r="D69" s="405"/>
      <c r="E69" s="405"/>
      <c r="F69" s="405"/>
      <c r="G69" s="405"/>
      <c r="H69" s="405"/>
      <c r="I69" s="405"/>
      <c r="J69" s="405"/>
      <c r="K69" s="405"/>
    </row>
    <row r="71" spans="1:22" ht="16.5" x14ac:dyDescent="0.25">
      <c r="A71" s="405" t="s">
        <v>1335</v>
      </c>
      <c r="B71" s="405"/>
      <c r="C71" s="405"/>
      <c r="D71" s="405"/>
      <c r="E71" s="405"/>
      <c r="F71" s="405"/>
      <c r="G71" s="405"/>
      <c r="H71" s="405"/>
      <c r="I71" s="405"/>
      <c r="J71" s="405"/>
      <c r="K71" s="405"/>
    </row>
    <row r="72" spans="1:22" ht="57" x14ac:dyDescent="0.2">
      <c r="A72" s="297" t="s">
        <v>1336</v>
      </c>
      <c r="B72" s="298" t="s">
        <v>340</v>
      </c>
      <c r="C72" s="298" t="s">
        <v>339</v>
      </c>
      <c r="D72" s="299" t="s">
        <v>1330</v>
      </c>
      <c r="E72" s="284">
        <v>16.754100000000001</v>
      </c>
      <c r="F72" s="300"/>
      <c r="G72" s="301"/>
      <c r="H72" s="284"/>
      <c r="I72" s="302"/>
      <c r="J72" s="284"/>
      <c r="K72" s="302"/>
      <c r="Q72" s="160">
        <f>[2]Source!X79</f>
        <v>22483.13</v>
      </c>
      <c r="R72" s="160">
        <f>[2]Source!X80</f>
        <v>421138.74</v>
      </c>
      <c r="S72" s="160">
        <f>[2]Source!Y79</f>
        <v>17294.72</v>
      </c>
      <c r="T72" s="160">
        <f>[2]Source!Y80</f>
        <v>236529.98</v>
      </c>
      <c r="U72" s="160">
        <f>ROUND((175/100)*ROUND([2]Source!R79, 2), 2)</f>
        <v>337.17</v>
      </c>
      <c r="V72" s="160">
        <f>ROUND((157/100)*ROUND([2]Source!R80, 2), 2)</f>
        <v>7063.18</v>
      </c>
    </row>
    <row r="73" spans="1:22" x14ac:dyDescent="0.2">
      <c r="C73" s="303" t="s">
        <v>1337</v>
      </c>
    </row>
    <row r="74" spans="1:22" ht="14.25" x14ac:dyDescent="0.2">
      <c r="A74" s="297"/>
      <c r="B74" s="298"/>
      <c r="C74" s="298" t="s">
        <v>187</v>
      </c>
      <c r="D74" s="299"/>
      <c r="E74" s="284"/>
      <c r="F74" s="300">
        <v>1282.32</v>
      </c>
      <c r="G74" s="301" t="s">
        <v>1338</v>
      </c>
      <c r="H74" s="284">
        <v>1</v>
      </c>
      <c r="I74" s="302">
        <v>24706.74</v>
      </c>
      <c r="J74" s="284">
        <v>23.35</v>
      </c>
      <c r="K74" s="302">
        <v>576902.38</v>
      </c>
    </row>
    <row r="75" spans="1:22" ht="14.25" x14ac:dyDescent="0.2">
      <c r="A75" s="297"/>
      <c r="B75" s="298"/>
      <c r="C75" s="298" t="s">
        <v>174</v>
      </c>
      <c r="D75" s="299"/>
      <c r="E75" s="284"/>
      <c r="F75" s="300">
        <v>38.21</v>
      </c>
      <c r="G75" s="301" t="s">
        <v>1339</v>
      </c>
      <c r="H75" s="284">
        <v>1</v>
      </c>
      <c r="I75" s="302">
        <v>800.22</v>
      </c>
      <c r="J75" s="284">
        <v>7.89</v>
      </c>
      <c r="K75" s="302">
        <v>6313.74</v>
      </c>
    </row>
    <row r="76" spans="1:22" ht="14.25" x14ac:dyDescent="0.2">
      <c r="A76" s="297"/>
      <c r="B76" s="298"/>
      <c r="C76" s="298" t="s">
        <v>179</v>
      </c>
      <c r="D76" s="299"/>
      <c r="E76" s="284"/>
      <c r="F76" s="300">
        <v>9.1999999999999993</v>
      </c>
      <c r="G76" s="301" t="s">
        <v>1339</v>
      </c>
      <c r="H76" s="284">
        <v>1</v>
      </c>
      <c r="I76" s="314">
        <v>192.67</v>
      </c>
      <c r="J76" s="284">
        <v>23.35</v>
      </c>
      <c r="K76" s="314">
        <v>4498.84</v>
      </c>
    </row>
    <row r="77" spans="1:22" ht="14.25" x14ac:dyDescent="0.2">
      <c r="A77" s="297"/>
      <c r="B77" s="298"/>
      <c r="C77" s="298" t="s">
        <v>195</v>
      </c>
      <c r="D77" s="299"/>
      <c r="E77" s="284"/>
      <c r="F77" s="300">
        <v>8585.09</v>
      </c>
      <c r="G77" s="301" t="s">
        <v>185</v>
      </c>
      <c r="H77" s="284">
        <v>1</v>
      </c>
      <c r="I77" s="302">
        <v>143835.46</v>
      </c>
      <c r="J77" s="284">
        <v>2.4900000000000002</v>
      </c>
      <c r="K77" s="302">
        <v>358150.3</v>
      </c>
    </row>
    <row r="78" spans="1:22" ht="57" x14ac:dyDescent="0.2">
      <c r="A78" s="297" t="s">
        <v>1340</v>
      </c>
      <c r="B78" s="298" t="s">
        <v>1341</v>
      </c>
      <c r="C78" s="298" t="s">
        <v>303</v>
      </c>
      <c r="D78" s="299" t="s">
        <v>1342</v>
      </c>
      <c r="E78" s="284">
        <v>2261.8035</v>
      </c>
      <c r="F78" s="300">
        <v>1.35</v>
      </c>
      <c r="G78" s="304" t="s">
        <v>185</v>
      </c>
      <c r="H78" s="284">
        <v>1</v>
      </c>
      <c r="I78" s="302">
        <v>3053.43</v>
      </c>
      <c r="J78" s="284">
        <v>6.36</v>
      </c>
      <c r="K78" s="302">
        <v>19419.810000000001</v>
      </c>
      <c r="Q78" s="160">
        <f>[2]Source!X81</f>
        <v>0</v>
      </c>
      <c r="R78" s="160">
        <f>[2]Source!X82</f>
        <v>0</v>
      </c>
      <c r="S78" s="160">
        <f>[2]Source!Y81</f>
        <v>0</v>
      </c>
      <c r="T78" s="160">
        <f>[2]Source!Y82</f>
        <v>0</v>
      </c>
      <c r="U78" s="160">
        <f>ROUND((175/100)*ROUND([2]Source!R81, 2), 2)</f>
        <v>0</v>
      </c>
      <c r="V78" s="160">
        <f>ROUND((157/100)*ROUND([2]Source!R82, 2), 2)</f>
        <v>0</v>
      </c>
    </row>
    <row r="79" spans="1:22" ht="42.75" x14ac:dyDescent="0.2">
      <c r="A79" s="297" t="s">
        <v>1343</v>
      </c>
      <c r="B79" s="298" t="s">
        <v>1344</v>
      </c>
      <c r="C79" s="298" t="s">
        <v>338</v>
      </c>
      <c r="D79" s="299" t="s">
        <v>1326</v>
      </c>
      <c r="E79" s="284">
        <v>13.570821</v>
      </c>
      <c r="F79" s="300">
        <v>108.45</v>
      </c>
      <c r="G79" s="304" t="s">
        <v>185</v>
      </c>
      <c r="H79" s="284">
        <v>1</v>
      </c>
      <c r="I79" s="302">
        <v>1471.76</v>
      </c>
      <c r="J79" s="284">
        <v>3.94</v>
      </c>
      <c r="K79" s="302">
        <v>5798.73</v>
      </c>
      <c r="Q79" s="160">
        <f>[2]Source!X83</f>
        <v>0</v>
      </c>
      <c r="R79" s="160">
        <f>[2]Source!X84</f>
        <v>0</v>
      </c>
      <c r="S79" s="160">
        <f>[2]Source!Y83</f>
        <v>0</v>
      </c>
      <c r="T79" s="160">
        <f>[2]Source!Y84</f>
        <v>0</v>
      </c>
      <c r="U79" s="160">
        <f>ROUND((175/100)*ROUND([2]Source!R83, 2), 2)</f>
        <v>0</v>
      </c>
      <c r="V79" s="160">
        <f>ROUND((157/100)*ROUND([2]Source!R84, 2), 2)</f>
        <v>0</v>
      </c>
    </row>
    <row r="80" spans="1:22" ht="28.5" x14ac:dyDescent="0.2">
      <c r="A80" s="297" t="s">
        <v>1345</v>
      </c>
      <c r="B80" s="298" t="s">
        <v>1346</v>
      </c>
      <c r="C80" s="298" t="s">
        <v>300</v>
      </c>
      <c r="D80" s="299" t="s">
        <v>1347</v>
      </c>
      <c r="E80" s="284">
        <v>1859.7050999999999</v>
      </c>
      <c r="F80" s="300">
        <v>34.68</v>
      </c>
      <c r="G80" s="304" t="s">
        <v>185</v>
      </c>
      <c r="H80" s="284">
        <v>1</v>
      </c>
      <c r="I80" s="302">
        <v>64494.57</v>
      </c>
      <c r="J80" s="284">
        <v>1.73</v>
      </c>
      <c r="K80" s="302">
        <v>111575.61</v>
      </c>
      <c r="Q80" s="160">
        <f>[2]Source!X85</f>
        <v>0</v>
      </c>
      <c r="R80" s="160">
        <f>[2]Source!X86</f>
        <v>0</v>
      </c>
      <c r="S80" s="160">
        <f>[2]Source!Y85</f>
        <v>0</v>
      </c>
      <c r="T80" s="160">
        <f>[2]Source!Y86</f>
        <v>0</v>
      </c>
      <c r="U80" s="160">
        <f>ROUND((175/100)*ROUND([2]Source!R85, 2), 2)</f>
        <v>0</v>
      </c>
      <c r="V80" s="160">
        <f>ROUND((157/100)*ROUND([2]Source!R86, 2), 2)</f>
        <v>0</v>
      </c>
    </row>
    <row r="81" spans="1:22" ht="14.25" x14ac:dyDescent="0.2">
      <c r="A81" s="297"/>
      <c r="B81" s="298"/>
      <c r="C81" s="298" t="s">
        <v>184</v>
      </c>
      <c r="D81" s="299" t="s">
        <v>177</v>
      </c>
      <c r="E81" s="284">
        <v>91</v>
      </c>
      <c r="F81" s="300"/>
      <c r="G81" s="301"/>
      <c r="H81" s="284"/>
      <c r="I81" s="302">
        <v>22483.13</v>
      </c>
      <c r="J81" s="284">
        <v>73</v>
      </c>
      <c r="K81" s="302">
        <v>421138.74</v>
      </c>
    </row>
    <row r="82" spans="1:22" ht="14.25" x14ac:dyDescent="0.2">
      <c r="A82" s="297"/>
      <c r="B82" s="298"/>
      <c r="C82" s="298" t="s">
        <v>183</v>
      </c>
      <c r="D82" s="299" t="s">
        <v>177</v>
      </c>
      <c r="E82" s="284">
        <v>70</v>
      </c>
      <c r="F82" s="300"/>
      <c r="G82" s="301"/>
      <c r="H82" s="284"/>
      <c r="I82" s="302">
        <v>17294.72</v>
      </c>
      <c r="J82" s="284">
        <v>41</v>
      </c>
      <c r="K82" s="302">
        <v>236529.98</v>
      </c>
    </row>
    <row r="83" spans="1:22" ht="14.25" x14ac:dyDescent="0.2">
      <c r="A83" s="297"/>
      <c r="B83" s="298"/>
      <c r="C83" s="298" t="s">
        <v>178</v>
      </c>
      <c r="D83" s="299" t="s">
        <v>177</v>
      </c>
      <c r="E83" s="284">
        <v>175</v>
      </c>
      <c r="F83" s="300"/>
      <c r="G83" s="301"/>
      <c r="H83" s="284"/>
      <c r="I83" s="302">
        <v>337.17</v>
      </c>
      <c r="J83" s="284">
        <v>157</v>
      </c>
      <c r="K83" s="302">
        <v>7063.18</v>
      </c>
    </row>
    <row r="84" spans="1:22" ht="14.25" x14ac:dyDescent="0.2">
      <c r="A84" s="305"/>
      <c r="B84" s="306"/>
      <c r="C84" s="306" t="s">
        <v>182</v>
      </c>
      <c r="D84" s="307" t="s">
        <v>181</v>
      </c>
      <c r="E84" s="308">
        <v>107.93</v>
      </c>
      <c r="F84" s="309"/>
      <c r="G84" s="310" t="s">
        <v>1338</v>
      </c>
      <c r="H84" s="308">
        <v>1</v>
      </c>
      <c r="I84" s="311">
        <v>2079.5100000000002</v>
      </c>
      <c r="J84" s="308"/>
      <c r="K84" s="311"/>
    </row>
    <row r="85" spans="1:22" ht="15" x14ac:dyDescent="0.25">
      <c r="A85" s="312"/>
      <c r="B85" s="312"/>
      <c r="C85" s="313" t="s">
        <v>173</v>
      </c>
      <c r="D85" s="312"/>
      <c r="E85" s="312"/>
      <c r="F85" s="312"/>
      <c r="G85" s="312"/>
      <c r="H85" s="406">
        <v>278477.2</v>
      </c>
      <c r="I85" s="406"/>
      <c r="J85" s="406">
        <v>1742892.47</v>
      </c>
      <c r="K85" s="406"/>
      <c r="O85" s="162">
        <f>I74+I75+I77+I81+I82+I83+SUM(I78:I80)</f>
        <v>278477.2</v>
      </c>
      <c r="P85" s="162">
        <f>K74+K75+K77+K81+K82+K83+SUM(K78:K80)</f>
        <v>1742892.47</v>
      </c>
    </row>
    <row r="87" spans="1:22" ht="52.5" x14ac:dyDescent="0.2">
      <c r="A87" s="297" t="s">
        <v>105</v>
      </c>
      <c r="B87" s="298" t="s">
        <v>337</v>
      </c>
      <c r="C87" s="298" t="s">
        <v>336</v>
      </c>
      <c r="D87" s="299" t="s">
        <v>1330</v>
      </c>
      <c r="E87" s="284">
        <v>16.754100000000001</v>
      </c>
      <c r="F87" s="300"/>
      <c r="G87" s="301"/>
      <c r="H87" s="284"/>
      <c r="I87" s="302"/>
      <c r="J87" s="284"/>
      <c r="K87" s="302"/>
      <c r="Q87" s="160">
        <f>[2]Source!X87</f>
        <v>10430.31</v>
      </c>
      <c r="R87" s="160">
        <f>[2]Source!X88</f>
        <v>197273.67</v>
      </c>
      <c r="S87" s="160">
        <f>[2]Source!Y87</f>
        <v>6675.4</v>
      </c>
      <c r="T87" s="160">
        <f>[2]Source!Y88</f>
        <v>99854.57</v>
      </c>
      <c r="U87" s="160">
        <f>ROUND((175/100)*ROUND([2]Source!R87, 2), 2)</f>
        <v>0</v>
      </c>
      <c r="V87" s="160">
        <f>ROUND((157/100)*ROUND([2]Source!R88, 2), 2)</f>
        <v>0</v>
      </c>
    </row>
    <row r="88" spans="1:22" x14ac:dyDescent="0.2">
      <c r="C88" s="303" t="s">
        <v>1337</v>
      </c>
    </row>
    <row r="89" spans="1:22" ht="14.25" x14ac:dyDescent="0.2">
      <c r="A89" s="297"/>
      <c r="B89" s="298"/>
      <c r="C89" s="298" t="s">
        <v>187</v>
      </c>
      <c r="D89" s="299"/>
      <c r="E89" s="284"/>
      <c r="F89" s="300">
        <v>541.35</v>
      </c>
      <c r="G89" s="301" t="s">
        <v>1338</v>
      </c>
      <c r="H89" s="284">
        <v>1</v>
      </c>
      <c r="I89" s="302">
        <v>10430.31</v>
      </c>
      <c r="J89" s="284">
        <v>23.35</v>
      </c>
      <c r="K89" s="302">
        <v>243547.74</v>
      </c>
    </row>
    <row r="90" spans="1:22" ht="14.25" x14ac:dyDescent="0.2">
      <c r="A90" s="297"/>
      <c r="B90" s="298"/>
      <c r="C90" s="298" t="s">
        <v>195</v>
      </c>
      <c r="D90" s="299"/>
      <c r="E90" s="284"/>
      <c r="F90" s="300">
        <v>323.89999999999998</v>
      </c>
      <c r="G90" s="301" t="s">
        <v>185</v>
      </c>
      <c r="H90" s="284">
        <v>1</v>
      </c>
      <c r="I90" s="302">
        <v>5426.65</v>
      </c>
      <c r="J90" s="284">
        <v>1.58</v>
      </c>
      <c r="K90" s="302">
        <v>8574.11</v>
      </c>
    </row>
    <row r="91" spans="1:22" ht="14.25" x14ac:dyDescent="0.2">
      <c r="A91" s="297" t="s">
        <v>1348</v>
      </c>
      <c r="B91" s="298" t="s">
        <v>1349</v>
      </c>
      <c r="C91" s="298" t="s">
        <v>323</v>
      </c>
      <c r="D91" s="299" t="s">
        <v>1323</v>
      </c>
      <c r="E91" s="284">
        <v>0.104713</v>
      </c>
      <c r="F91" s="300">
        <v>6976.8</v>
      </c>
      <c r="G91" s="304" t="s">
        <v>185</v>
      </c>
      <c r="H91" s="284">
        <v>1</v>
      </c>
      <c r="I91" s="302">
        <v>730.56</v>
      </c>
      <c r="J91" s="284">
        <v>2.97</v>
      </c>
      <c r="K91" s="302">
        <v>2169.7600000000002</v>
      </c>
      <c r="Q91" s="160">
        <f>[2]Source!X89</f>
        <v>0</v>
      </c>
      <c r="R91" s="160">
        <f>[2]Source!X90</f>
        <v>0</v>
      </c>
      <c r="S91" s="160">
        <f>[2]Source!Y89</f>
        <v>0</v>
      </c>
      <c r="T91" s="160">
        <f>[2]Source!Y90</f>
        <v>0</v>
      </c>
      <c r="U91" s="160">
        <f>ROUND((175/100)*ROUND([2]Source!R89, 2), 2)</f>
        <v>0</v>
      </c>
      <c r="V91" s="160">
        <f>ROUND((157/100)*ROUND([2]Source!R90, 2), 2)</f>
        <v>0</v>
      </c>
    </row>
    <row r="92" spans="1:22" ht="14.25" x14ac:dyDescent="0.2">
      <c r="A92" s="297"/>
      <c r="B92" s="298"/>
      <c r="C92" s="298" t="s">
        <v>184</v>
      </c>
      <c r="D92" s="299" t="s">
        <v>177</v>
      </c>
      <c r="E92" s="284">
        <v>100</v>
      </c>
      <c r="F92" s="300"/>
      <c r="G92" s="301"/>
      <c r="H92" s="284"/>
      <c r="I92" s="302">
        <v>10430.31</v>
      </c>
      <c r="J92" s="284">
        <v>81</v>
      </c>
      <c r="K92" s="302">
        <v>197273.67</v>
      </c>
    </row>
    <row r="93" spans="1:22" ht="14.25" x14ac:dyDescent="0.2">
      <c r="A93" s="297"/>
      <c r="B93" s="298"/>
      <c r="C93" s="298" t="s">
        <v>183</v>
      </c>
      <c r="D93" s="299" t="s">
        <v>177</v>
      </c>
      <c r="E93" s="284">
        <v>64</v>
      </c>
      <c r="F93" s="300"/>
      <c r="G93" s="301"/>
      <c r="H93" s="284"/>
      <c r="I93" s="302">
        <v>6675.4</v>
      </c>
      <c r="J93" s="284">
        <v>41</v>
      </c>
      <c r="K93" s="302">
        <v>99854.57</v>
      </c>
    </row>
    <row r="94" spans="1:22" ht="14.25" x14ac:dyDescent="0.2">
      <c r="A94" s="305"/>
      <c r="B94" s="306"/>
      <c r="C94" s="306" t="s">
        <v>182</v>
      </c>
      <c r="D94" s="307" t="s">
        <v>181</v>
      </c>
      <c r="E94" s="308">
        <v>45</v>
      </c>
      <c r="F94" s="309"/>
      <c r="G94" s="310" t="s">
        <v>1338</v>
      </c>
      <c r="H94" s="308">
        <v>1</v>
      </c>
      <c r="I94" s="311">
        <v>867.02</v>
      </c>
      <c r="J94" s="308"/>
      <c r="K94" s="311"/>
    </row>
    <row r="95" spans="1:22" ht="15" x14ac:dyDescent="0.25">
      <c r="A95" s="312"/>
      <c r="B95" s="312"/>
      <c r="C95" s="313" t="s">
        <v>173</v>
      </c>
      <c r="D95" s="312"/>
      <c r="E95" s="312"/>
      <c r="F95" s="312"/>
      <c r="G95" s="312"/>
      <c r="H95" s="406">
        <v>33693.230000000003</v>
      </c>
      <c r="I95" s="406"/>
      <c r="J95" s="406">
        <v>551419.85</v>
      </c>
      <c r="K95" s="406"/>
      <c r="O95" s="162">
        <f>I89+I90+I92+I93+SUM(I91:I91)</f>
        <v>33693.230000000003</v>
      </c>
      <c r="P95" s="162">
        <f>K89+K90+K92+K93+SUM(K91:K91)</f>
        <v>551419.85</v>
      </c>
    </row>
    <row r="97" spans="1:22" ht="71.25" x14ac:dyDescent="0.2">
      <c r="A97" s="297" t="s">
        <v>1350</v>
      </c>
      <c r="B97" s="298" t="s">
        <v>335</v>
      </c>
      <c r="C97" s="298" t="s">
        <v>334</v>
      </c>
      <c r="D97" s="299" t="s">
        <v>1351</v>
      </c>
      <c r="E97" s="284">
        <v>16.754100000000001</v>
      </c>
      <c r="F97" s="300"/>
      <c r="G97" s="301"/>
      <c r="H97" s="284"/>
      <c r="I97" s="302"/>
      <c r="J97" s="284"/>
      <c r="K97" s="302"/>
      <c r="Q97" s="160">
        <f>[2]Source!X91</f>
        <v>6026.4</v>
      </c>
      <c r="R97" s="160">
        <f>[2]Source!X92</f>
        <v>113980.32</v>
      </c>
      <c r="S97" s="160">
        <f>[2]Source!Y91</f>
        <v>3856.9</v>
      </c>
      <c r="T97" s="160">
        <f>[2]Source!Y92</f>
        <v>57693.74</v>
      </c>
      <c r="U97" s="160">
        <f>ROUND((175/100)*ROUND([2]Source!R91, 2), 2)</f>
        <v>277.08</v>
      </c>
      <c r="V97" s="160">
        <f>ROUND((157/100)*ROUND([2]Source!R92, 2), 2)</f>
        <v>5804.31</v>
      </c>
    </row>
    <row r="98" spans="1:22" x14ac:dyDescent="0.2">
      <c r="C98" s="303" t="s">
        <v>1337</v>
      </c>
    </row>
    <row r="99" spans="1:22" ht="14.25" x14ac:dyDescent="0.2">
      <c r="A99" s="297"/>
      <c r="B99" s="298"/>
      <c r="C99" s="298" t="s">
        <v>187</v>
      </c>
      <c r="D99" s="299"/>
      <c r="E99" s="284"/>
      <c r="F99" s="300">
        <v>312.77999999999997</v>
      </c>
      <c r="G99" s="301" t="s">
        <v>1338</v>
      </c>
      <c r="H99" s="284">
        <v>1</v>
      </c>
      <c r="I99" s="302">
        <v>6026.4</v>
      </c>
      <c r="J99" s="284">
        <v>23.35</v>
      </c>
      <c r="K99" s="302">
        <v>140716.44</v>
      </c>
    </row>
    <row r="100" spans="1:22" ht="14.25" x14ac:dyDescent="0.2">
      <c r="A100" s="297"/>
      <c r="B100" s="298"/>
      <c r="C100" s="298" t="s">
        <v>174</v>
      </c>
      <c r="D100" s="299"/>
      <c r="E100" s="284"/>
      <c r="F100" s="300">
        <v>32.01</v>
      </c>
      <c r="G100" s="301" t="s">
        <v>1339</v>
      </c>
      <c r="H100" s="284">
        <v>1</v>
      </c>
      <c r="I100" s="302">
        <v>670.37</v>
      </c>
      <c r="J100" s="284">
        <v>9.6</v>
      </c>
      <c r="K100" s="302">
        <v>6435.55</v>
      </c>
    </row>
    <row r="101" spans="1:22" ht="14.25" x14ac:dyDescent="0.2">
      <c r="A101" s="297"/>
      <c r="B101" s="298"/>
      <c r="C101" s="298" t="s">
        <v>179</v>
      </c>
      <c r="D101" s="299"/>
      <c r="E101" s="284"/>
      <c r="F101" s="300">
        <v>7.56</v>
      </c>
      <c r="G101" s="301" t="s">
        <v>1339</v>
      </c>
      <c r="H101" s="284">
        <v>1</v>
      </c>
      <c r="I101" s="314">
        <v>158.33000000000001</v>
      </c>
      <c r="J101" s="284">
        <v>23.35</v>
      </c>
      <c r="K101" s="314">
        <v>3697.01</v>
      </c>
    </row>
    <row r="102" spans="1:22" ht="14.25" x14ac:dyDescent="0.2">
      <c r="A102" s="297"/>
      <c r="B102" s="298"/>
      <c r="C102" s="298" t="s">
        <v>195</v>
      </c>
      <c r="D102" s="299"/>
      <c r="E102" s="284"/>
      <c r="F102" s="300">
        <v>6.09</v>
      </c>
      <c r="G102" s="301" t="s">
        <v>185</v>
      </c>
      <c r="H102" s="284">
        <v>1</v>
      </c>
      <c r="I102" s="302">
        <v>102.03</v>
      </c>
      <c r="J102" s="284">
        <v>5.42</v>
      </c>
      <c r="K102" s="302">
        <v>553</v>
      </c>
    </row>
    <row r="103" spans="1:22" ht="14.25" x14ac:dyDescent="0.2">
      <c r="A103" s="297" t="s">
        <v>1352</v>
      </c>
      <c r="B103" s="298" t="s">
        <v>1349</v>
      </c>
      <c r="C103" s="298" t="s">
        <v>323</v>
      </c>
      <c r="D103" s="299" t="s">
        <v>1323</v>
      </c>
      <c r="E103" s="284">
        <v>9.2147999999999994E-2</v>
      </c>
      <c r="F103" s="300">
        <v>6976.8</v>
      </c>
      <c r="G103" s="304" t="s">
        <v>185</v>
      </c>
      <c r="H103" s="284">
        <v>1</v>
      </c>
      <c r="I103" s="302">
        <v>642.9</v>
      </c>
      <c r="J103" s="284">
        <v>2.97</v>
      </c>
      <c r="K103" s="302">
        <v>1909.41</v>
      </c>
      <c r="Q103" s="160">
        <f>[2]Source!X93</f>
        <v>0</v>
      </c>
      <c r="R103" s="160">
        <f>[2]Source!X94</f>
        <v>0</v>
      </c>
      <c r="S103" s="160">
        <f>[2]Source!Y93</f>
        <v>0</v>
      </c>
      <c r="T103" s="160">
        <f>[2]Source!Y94</f>
        <v>0</v>
      </c>
      <c r="U103" s="160">
        <f>ROUND((175/100)*ROUND([2]Source!R93, 2), 2)</f>
        <v>0</v>
      </c>
      <c r="V103" s="160">
        <f>ROUND((157/100)*ROUND([2]Source!R94, 2), 2)</f>
        <v>0</v>
      </c>
    </row>
    <row r="104" spans="1:22" ht="28.5" x14ac:dyDescent="0.2">
      <c r="A104" s="297" t="s">
        <v>1353</v>
      </c>
      <c r="B104" s="298" t="s">
        <v>1354</v>
      </c>
      <c r="C104" s="298" t="s">
        <v>313</v>
      </c>
      <c r="D104" s="299" t="s">
        <v>1323</v>
      </c>
      <c r="E104" s="284">
        <v>1.0555079999999999</v>
      </c>
      <c r="F104" s="300">
        <v>33030.400000000001</v>
      </c>
      <c r="G104" s="304" t="s">
        <v>185</v>
      </c>
      <c r="H104" s="284">
        <v>1</v>
      </c>
      <c r="I104" s="302">
        <v>34863.85</v>
      </c>
      <c r="J104" s="284">
        <v>1.8</v>
      </c>
      <c r="K104" s="302">
        <v>62754.93</v>
      </c>
      <c r="Q104" s="160">
        <f>[2]Source!X95</f>
        <v>0</v>
      </c>
      <c r="R104" s="160">
        <f>[2]Source!X96</f>
        <v>0</v>
      </c>
      <c r="S104" s="160">
        <f>[2]Source!Y95</f>
        <v>0</v>
      </c>
      <c r="T104" s="160">
        <f>[2]Source!Y96</f>
        <v>0</v>
      </c>
      <c r="U104" s="160">
        <f>ROUND((175/100)*ROUND([2]Source!R95, 2), 2)</f>
        <v>0</v>
      </c>
      <c r="V104" s="160">
        <f>ROUND((157/100)*ROUND([2]Source!R96, 2), 2)</f>
        <v>0</v>
      </c>
    </row>
    <row r="105" spans="1:22" ht="14.25" x14ac:dyDescent="0.2">
      <c r="A105" s="297"/>
      <c r="B105" s="298"/>
      <c r="C105" s="298" t="s">
        <v>184</v>
      </c>
      <c r="D105" s="299" t="s">
        <v>177</v>
      </c>
      <c r="E105" s="284">
        <v>100</v>
      </c>
      <c r="F105" s="300"/>
      <c r="G105" s="301"/>
      <c r="H105" s="284"/>
      <c r="I105" s="302">
        <v>6026.4</v>
      </c>
      <c r="J105" s="284">
        <v>81</v>
      </c>
      <c r="K105" s="302">
        <v>113980.32</v>
      </c>
    </row>
    <row r="106" spans="1:22" ht="14.25" x14ac:dyDescent="0.2">
      <c r="A106" s="297"/>
      <c r="B106" s="298"/>
      <c r="C106" s="298" t="s">
        <v>183</v>
      </c>
      <c r="D106" s="299" t="s">
        <v>177</v>
      </c>
      <c r="E106" s="284">
        <v>64</v>
      </c>
      <c r="F106" s="300"/>
      <c r="G106" s="301"/>
      <c r="H106" s="284"/>
      <c r="I106" s="302">
        <v>3856.9</v>
      </c>
      <c r="J106" s="284">
        <v>41</v>
      </c>
      <c r="K106" s="302">
        <v>57693.74</v>
      </c>
    </row>
    <row r="107" spans="1:22" ht="14.25" x14ac:dyDescent="0.2">
      <c r="A107" s="297"/>
      <c r="B107" s="298"/>
      <c r="C107" s="298" t="s">
        <v>178</v>
      </c>
      <c r="D107" s="299" t="s">
        <v>177</v>
      </c>
      <c r="E107" s="284">
        <v>175</v>
      </c>
      <c r="F107" s="300"/>
      <c r="G107" s="301"/>
      <c r="H107" s="284"/>
      <c r="I107" s="302">
        <v>277.08</v>
      </c>
      <c r="J107" s="284">
        <v>157</v>
      </c>
      <c r="K107" s="302">
        <v>5804.31</v>
      </c>
    </row>
    <row r="108" spans="1:22" ht="14.25" x14ac:dyDescent="0.2">
      <c r="A108" s="305"/>
      <c r="B108" s="306"/>
      <c r="C108" s="306" t="s">
        <v>182</v>
      </c>
      <c r="D108" s="307" t="s">
        <v>181</v>
      </c>
      <c r="E108" s="308">
        <v>26</v>
      </c>
      <c r="F108" s="309"/>
      <c r="G108" s="310" t="s">
        <v>1338</v>
      </c>
      <c r="H108" s="308">
        <v>1</v>
      </c>
      <c r="I108" s="311">
        <v>500.95</v>
      </c>
      <c r="J108" s="308"/>
      <c r="K108" s="311"/>
    </row>
    <row r="109" spans="1:22" ht="15" x14ac:dyDescent="0.25">
      <c r="A109" s="312"/>
      <c r="B109" s="312"/>
      <c r="C109" s="313" t="s">
        <v>173</v>
      </c>
      <c r="D109" s="312"/>
      <c r="E109" s="312"/>
      <c r="F109" s="312"/>
      <c r="G109" s="312"/>
      <c r="H109" s="406">
        <v>52465.93</v>
      </c>
      <c r="I109" s="406"/>
      <c r="J109" s="406">
        <v>389847.7</v>
      </c>
      <c r="K109" s="406"/>
      <c r="O109" s="162">
        <f>I99+I100+I102+I105+I106+I107+SUM(I103:I104)</f>
        <v>52465.93</v>
      </c>
      <c r="P109" s="162">
        <f>K99+K100+K102+K105+K106+K107+SUM(K103:K104)</f>
        <v>389847.7</v>
      </c>
    </row>
    <row r="111" spans="1:22" ht="52.5" x14ac:dyDescent="0.2">
      <c r="A111" s="297" t="s">
        <v>1355</v>
      </c>
      <c r="B111" s="298" t="s">
        <v>333</v>
      </c>
      <c r="C111" s="298" t="s">
        <v>332</v>
      </c>
      <c r="D111" s="299" t="s">
        <v>1356</v>
      </c>
      <c r="E111" s="284">
        <v>0.34079999999999999</v>
      </c>
      <c r="F111" s="300"/>
      <c r="G111" s="301"/>
      <c r="H111" s="284"/>
      <c r="I111" s="302"/>
      <c r="J111" s="284"/>
      <c r="K111" s="302"/>
      <c r="Q111" s="160">
        <f>[2]Source!X97</f>
        <v>1192.74</v>
      </c>
      <c r="R111" s="160">
        <f>[2]Source!X98</f>
        <v>22341.54</v>
      </c>
      <c r="S111" s="160">
        <f>[2]Source!Y97</f>
        <v>917.49</v>
      </c>
      <c r="T111" s="160">
        <f>[2]Source!Y98</f>
        <v>12547.99</v>
      </c>
      <c r="U111" s="160">
        <f>ROUND((175/100)*ROUND([2]Source!R97, 2), 2)</f>
        <v>220.33</v>
      </c>
      <c r="V111" s="160">
        <f>ROUND((157/100)*ROUND([2]Source!R98, 2), 2)</f>
        <v>4615.4399999999996</v>
      </c>
    </row>
    <row r="112" spans="1:22" x14ac:dyDescent="0.2">
      <c r="C112" s="303" t="s">
        <v>1357</v>
      </c>
    </row>
    <row r="113" spans="1:22" ht="14.25" x14ac:dyDescent="0.2">
      <c r="A113" s="297"/>
      <c r="B113" s="298"/>
      <c r="C113" s="298" t="s">
        <v>187</v>
      </c>
      <c r="D113" s="299"/>
      <c r="E113" s="284"/>
      <c r="F113" s="300">
        <v>3344.3</v>
      </c>
      <c r="G113" s="301" t="s">
        <v>1338</v>
      </c>
      <c r="H113" s="284">
        <v>1</v>
      </c>
      <c r="I113" s="302">
        <v>1310.7</v>
      </c>
      <c r="J113" s="284">
        <v>23.35</v>
      </c>
      <c r="K113" s="302">
        <v>30604.85</v>
      </c>
    </row>
    <row r="114" spans="1:22" ht="14.25" x14ac:dyDescent="0.2">
      <c r="A114" s="297"/>
      <c r="B114" s="298"/>
      <c r="C114" s="298" t="s">
        <v>174</v>
      </c>
      <c r="D114" s="299"/>
      <c r="E114" s="284"/>
      <c r="F114" s="300">
        <v>1696.81</v>
      </c>
      <c r="G114" s="301" t="s">
        <v>1339</v>
      </c>
      <c r="H114" s="284">
        <v>1</v>
      </c>
      <c r="I114" s="302">
        <v>722.84</v>
      </c>
      <c r="J114" s="284">
        <v>8.49</v>
      </c>
      <c r="K114" s="302">
        <v>6136.91</v>
      </c>
    </row>
    <row r="115" spans="1:22" ht="14.25" x14ac:dyDescent="0.2">
      <c r="A115" s="297"/>
      <c r="B115" s="298"/>
      <c r="C115" s="298" t="s">
        <v>179</v>
      </c>
      <c r="D115" s="299"/>
      <c r="E115" s="284"/>
      <c r="F115" s="300">
        <v>295.52999999999997</v>
      </c>
      <c r="G115" s="301" t="s">
        <v>1339</v>
      </c>
      <c r="H115" s="284">
        <v>1</v>
      </c>
      <c r="I115" s="314">
        <v>125.9</v>
      </c>
      <c r="J115" s="284">
        <v>23.35</v>
      </c>
      <c r="K115" s="314">
        <v>2939.77</v>
      </c>
    </row>
    <row r="116" spans="1:22" ht="14.25" x14ac:dyDescent="0.2">
      <c r="A116" s="297"/>
      <c r="B116" s="298"/>
      <c r="C116" s="298" t="s">
        <v>195</v>
      </c>
      <c r="D116" s="299"/>
      <c r="E116" s="284"/>
      <c r="F116" s="300">
        <v>1358.76</v>
      </c>
      <c r="G116" s="301" t="s">
        <v>185</v>
      </c>
      <c r="H116" s="284">
        <v>1</v>
      </c>
      <c r="I116" s="302">
        <v>463.07</v>
      </c>
      <c r="J116" s="284">
        <v>9.1199999999999992</v>
      </c>
      <c r="K116" s="302">
        <v>4223.2</v>
      </c>
    </row>
    <row r="117" spans="1:22" ht="57" x14ac:dyDescent="0.2">
      <c r="A117" s="297" t="s">
        <v>1358</v>
      </c>
      <c r="B117" s="298" t="s">
        <v>1359</v>
      </c>
      <c r="C117" s="298" t="s">
        <v>331</v>
      </c>
      <c r="D117" s="299" t="s">
        <v>1347</v>
      </c>
      <c r="E117" s="284">
        <v>35.783999999999999</v>
      </c>
      <c r="F117" s="300">
        <v>773.6</v>
      </c>
      <c r="G117" s="304" t="s">
        <v>185</v>
      </c>
      <c r="H117" s="284">
        <v>1</v>
      </c>
      <c r="I117" s="302">
        <v>27682.5</v>
      </c>
      <c r="J117" s="284">
        <v>4.0999999999999996</v>
      </c>
      <c r="K117" s="302">
        <v>113498.25</v>
      </c>
      <c r="Q117" s="160">
        <f>[2]Source!X99</f>
        <v>0</v>
      </c>
      <c r="R117" s="160">
        <f>[2]Source!X100</f>
        <v>0</v>
      </c>
      <c r="S117" s="160">
        <f>[2]Source!Y99</f>
        <v>0</v>
      </c>
      <c r="T117" s="160">
        <f>[2]Source!Y100</f>
        <v>0</v>
      </c>
      <c r="U117" s="160">
        <f>ROUND((175/100)*ROUND([2]Source!R99, 2), 2)</f>
        <v>0</v>
      </c>
      <c r="V117" s="160">
        <f>ROUND((157/100)*ROUND([2]Source!R100, 2), 2)</f>
        <v>0</v>
      </c>
    </row>
    <row r="118" spans="1:22" ht="57" x14ac:dyDescent="0.2">
      <c r="A118" s="297" t="s">
        <v>1360</v>
      </c>
      <c r="B118" s="298" t="s">
        <v>1361</v>
      </c>
      <c r="C118" s="298" t="s">
        <v>330</v>
      </c>
      <c r="D118" s="299" t="s">
        <v>1323</v>
      </c>
      <c r="E118" s="284">
        <v>6.1684999999999997E-2</v>
      </c>
      <c r="F118" s="300">
        <v>20268.29</v>
      </c>
      <c r="G118" s="304" t="s">
        <v>185</v>
      </c>
      <c r="H118" s="284">
        <v>1</v>
      </c>
      <c r="I118" s="302">
        <v>1250.25</v>
      </c>
      <c r="J118" s="284">
        <v>5.13</v>
      </c>
      <c r="K118" s="302">
        <v>6413.78</v>
      </c>
      <c r="Q118" s="160">
        <f>[2]Source!X101</f>
        <v>0</v>
      </c>
      <c r="R118" s="160">
        <f>[2]Source!X102</f>
        <v>0</v>
      </c>
      <c r="S118" s="160">
        <f>[2]Source!Y101</f>
        <v>0</v>
      </c>
      <c r="T118" s="160">
        <f>[2]Source!Y102</f>
        <v>0</v>
      </c>
      <c r="U118" s="160">
        <f>ROUND((175/100)*ROUND([2]Source!R101, 2), 2)</f>
        <v>0</v>
      </c>
      <c r="V118" s="160">
        <f>ROUND((157/100)*ROUND([2]Source!R102, 2), 2)</f>
        <v>0</v>
      </c>
    </row>
    <row r="119" spans="1:22" ht="14.25" x14ac:dyDescent="0.2">
      <c r="A119" s="297"/>
      <c r="B119" s="298"/>
      <c r="C119" s="298" t="s">
        <v>184</v>
      </c>
      <c r="D119" s="299" t="s">
        <v>177</v>
      </c>
      <c r="E119" s="284">
        <v>91</v>
      </c>
      <c r="F119" s="300"/>
      <c r="G119" s="301"/>
      <c r="H119" s="284"/>
      <c r="I119" s="302">
        <v>1192.74</v>
      </c>
      <c r="J119" s="284">
        <v>73</v>
      </c>
      <c r="K119" s="302">
        <v>22341.54</v>
      </c>
    </row>
    <row r="120" spans="1:22" ht="14.25" x14ac:dyDescent="0.2">
      <c r="A120" s="297"/>
      <c r="B120" s="298"/>
      <c r="C120" s="298" t="s">
        <v>183</v>
      </c>
      <c r="D120" s="299" t="s">
        <v>177</v>
      </c>
      <c r="E120" s="284">
        <v>70</v>
      </c>
      <c r="F120" s="300"/>
      <c r="G120" s="301"/>
      <c r="H120" s="284"/>
      <c r="I120" s="302">
        <v>917.49</v>
      </c>
      <c r="J120" s="284">
        <v>41</v>
      </c>
      <c r="K120" s="302">
        <v>12547.99</v>
      </c>
    </row>
    <row r="121" spans="1:22" ht="14.25" x14ac:dyDescent="0.2">
      <c r="A121" s="297"/>
      <c r="B121" s="298"/>
      <c r="C121" s="298" t="s">
        <v>178</v>
      </c>
      <c r="D121" s="299" t="s">
        <v>177</v>
      </c>
      <c r="E121" s="284">
        <v>175</v>
      </c>
      <c r="F121" s="300"/>
      <c r="G121" s="301"/>
      <c r="H121" s="284"/>
      <c r="I121" s="302">
        <v>220.33</v>
      </c>
      <c r="J121" s="284">
        <v>157</v>
      </c>
      <c r="K121" s="302">
        <v>4615.4399999999996</v>
      </c>
    </row>
    <row r="122" spans="1:22" ht="14.25" x14ac:dyDescent="0.2">
      <c r="A122" s="305"/>
      <c r="B122" s="306"/>
      <c r="C122" s="306" t="s">
        <v>182</v>
      </c>
      <c r="D122" s="307" t="s">
        <v>181</v>
      </c>
      <c r="E122" s="308">
        <v>265</v>
      </c>
      <c r="F122" s="309"/>
      <c r="G122" s="310" t="s">
        <v>1338</v>
      </c>
      <c r="H122" s="308">
        <v>1</v>
      </c>
      <c r="I122" s="311">
        <v>103.86</v>
      </c>
      <c r="J122" s="308"/>
      <c r="K122" s="311"/>
    </row>
    <row r="123" spans="1:22" ht="15" x14ac:dyDescent="0.25">
      <c r="A123" s="312"/>
      <c r="B123" s="312"/>
      <c r="C123" s="313" t="s">
        <v>173</v>
      </c>
      <c r="D123" s="312"/>
      <c r="E123" s="312"/>
      <c r="F123" s="312"/>
      <c r="G123" s="312"/>
      <c r="H123" s="406">
        <v>33759.919999999998</v>
      </c>
      <c r="I123" s="406"/>
      <c r="J123" s="406">
        <v>200381.96</v>
      </c>
      <c r="K123" s="406"/>
      <c r="O123" s="162">
        <f>I113+I114+I116+I119+I120+I121+SUM(I117:I118)</f>
        <v>33759.919999999998</v>
      </c>
      <c r="P123" s="162">
        <f>K113+K114+K116+K119+K120+K121+SUM(K117:K118)</f>
        <v>200381.96</v>
      </c>
    </row>
    <row r="125" spans="1:22" ht="71.25" x14ac:dyDescent="0.2">
      <c r="A125" s="297" t="s">
        <v>1362</v>
      </c>
      <c r="B125" s="298" t="s">
        <v>329</v>
      </c>
      <c r="C125" s="298" t="s">
        <v>328</v>
      </c>
      <c r="D125" s="299" t="s">
        <v>1351</v>
      </c>
      <c r="E125" s="284">
        <v>5.5679999999999996</v>
      </c>
      <c r="F125" s="300"/>
      <c r="G125" s="301"/>
      <c r="H125" s="284"/>
      <c r="I125" s="302"/>
      <c r="J125" s="284"/>
      <c r="K125" s="302"/>
      <c r="Q125" s="160">
        <f>[2]Source!X103</f>
        <v>3689.78</v>
      </c>
      <c r="R125" s="160">
        <f>[2]Source!X104</f>
        <v>69786.649999999994</v>
      </c>
      <c r="S125" s="160">
        <f>[2]Source!Y103</f>
        <v>2361.46</v>
      </c>
      <c r="T125" s="160">
        <f>[2]Source!Y104</f>
        <v>35324.11</v>
      </c>
      <c r="U125" s="160">
        <f>ROUND((175/100)*ROUND([2]Source!R103, 2), 2)</f>
        <v>92.09</v>
      </c>
      <c r="V125" s="160">
        <f>ROUND((157/100)*ROUND([2]Source!R104, 2), 2)</f>
        <v>1929.03</v>
      </c>
    </row>
    <row r="126" spans="1:22" x14ac:dyDescent="0.2">
      <c r="C126" s="303" t="s">
        <v>1363</v>
      </c>
    </row>
    <row r="127" spans="1:22" ht="14.25" x14ac:dyDescent="0.2">
      <c r="A127" s="297"/>
      <c r="B127" s="298"/>
      <c r="C127" s="298" t="s">
        <v>187</v>
      </c>
      <c r="D127" s="299"/>
      <c r="E127" s="284"/>
      <c r="F127" s="300">
        <v>576.24</v>
      </c>
      <c r="G127" s="301" t="s">
        <v>1338</v>
      </c>
      <c r="H127" s="284">
        <v>1</v>
      </c>
      <c r="I127" s="302">
        <v>3689.78</v>
      </c>
      <c r="J127" s="284">
        <v>23.35</v>
      </c>
      <c r="K127" s="302">
        <v>86156.36</v>
      </c>
    </row>
    <row r="128" spans="1:22" ht="14.25" x14ac:dyDescent="0.2">
      <c r="A128" s="297"/>
      <c r="B128" s="298"/>
      <c r="C128" s="298" t="s">
        <v>174</v>
      </c>
      <c r="D128" s="299"/>
      <c r="E128" s="284"/>
      <c r="F128" s="300">
        <v>32.01</v>
      </c>
      <c r="G128" s="301" t="s">
        <v>1339</v>
      </c>
      <c r="H128" s="284">
        <v>1</v>
      </c>
      <c r="I128" s="302">
        <v>222.79</v>
      </c>
      <c r="J128" s="284">
        <v>9.6</v>
      </c>
      <c r="K128" s="302">
        <v>2138.7800000000002</v>
      </c>
    </row>
    <row r="129" spans="1:22" ht="14.25" x14ac:dyDescent="0.2">
      <c r="A129" s="297"/>
      <c r="B129" s="298"/>
      <c r="C129" s="298" t="s">
        <v>179</v>
      </c>
      <c r="D129" s="299"/>
      <c r="E129" s="284"/>
      <c r="F129" s="300">
        <v>7.56</v>
      </c>
      <c r="G129" s="301" t="s">
        <v>1339</v>
      </c>
      <c r="H129" s="284">
        <v>1</v>
      </c>
      <c r="I129" s="314">
        <v>52.62</v>
      </c>
      <c r="J129" s="284">
        <v>23.35</v>
      </c>
      <c r="K129" s="314">
        <v>1228.68</v>
      </c>
    </row>
    <row r="130" spans="1:22" ht="14.25" x14ac:dyDescent="0.2">
      <c r="A130" s="297"/>
      <c r="B130" s="298"/>
      <c r="C130" s="298" t="s">
        <v>195</v>
      </c>
      <c r="D130" s="299"/>
      <c r="E130" s="284"/>
      <c r="F130" s="300">
        <v>6.09</v>
      </c>
      <c r="G130" s="301" t="s">
        <v>185</v>
      </c>
      <c r="H130" s="284">
        <v>1</v>
      </c>
      <c r="I130" s="302">
        <v>33.909999999999997</v>
      </c>
      <c r="J130" s="284">
        <v>5.42</v>
      </c>
      <c r="K130" s="302">
        <v>183.79</v>
      </c>
    </row>
    <row r="131" spans="1:22" ht="14.25" x14ac:dyDescent="0.2">
      <c r="A131" s="297" t="s">
        <v>1364</v>
      </c>
      <c r="B131" s="298" t="s">
        <v>1349</v>
      </c>
      <c r="C131" s="298" t="s">
        <v>323</v>
      </c>
      <c r="D131" s="299" t="s">
        <v>1323</v>
      </c>
      <c r="E131" s="284">
        <v>0.30624000000000001</v>
      </c>
      <c r="F131" s="300">
        <v>6976.8</v>
      </c>
      <c r="G131" s="304" t="s">
        <v>185</v>
      </c>
      <c r="H131" s="284">
        <v>1</v>
      </c>
      <c r="I131" s="302">
        <v>2136.58</v>
      </c>
      <c r="J131" s="284">
        <v>2.97</v>
      </c>
      <c r="K131" s="302">
        <v>6345.64</v>
      </c>
      <c r="Q131" s="160">
        <f>[2]Source!X105</f>
        <v>0</v>
      </c>
      <c r="R131" s="160">
        <f>[2]Source!X106</f>
        <v>0</v>
      </c>
      <c r="S131" s="160">
        <f>[2]Source!Y105</f>
        <v>0</v>
      </c>
      <c r="T131" s="160">
        <f>[2]Source!Y106</f>
        <v>0</v>
      </c>
      <c r="U131" s="160">
        <f>ROUND((175/100)*ROUND([2]Source!R105, 2), 2)</f>
        <v>0</v>
      </c>
      <c r="V131" s="160">
        <f>ROUND((157/100)*ROUND([2]Source!R106, 2), 2)</f>
        <v>0</v>
      </c>
    </row>
    <row r="132" spans="1:22" ht="28.5" x14ac:dyDescent="0.2">
      <c r="A132" s="297" t="s">
        <v>1365</v>
      </c>
      <c r="B132" s="298" t="s">
        <v>1354</v>
      </c>
      <c r="C132" s="298" t="s">
        <v>313</v>
      </c>
      <c r="D132" s="299" t="s">
        <v>1323</v>
      </c>
      <c r="E132" s="284">
        <v>0.35078399999999998</v>
      </c>
      <c r="F132" s="300">
        <v>33030.400000000001</v>
      </c>
      <c r="G132" s="304" t="s">
        <v>185</v>
      </c>
      <c r="H132" s="284">
        <v>1</v>
      </c>
      <c r="I132" s="302">
        <v>11586.54</v>
      </c>
      <c r="J132" s="284">
        <v>1.8</v>
      </c>
      <c r="K132" s="302">
        <v>20855.77</v>
      </c>
      <c r="Q132" s="160">
        <f>[2]Source!X107</f>
        <v>0</v>
      </c>
      <c r="R132" s="160">
        <f>[2]Source!X108</f>
        <v>0</v>
      </c>
      <c r="S132" s="160">
        <f>[2]Source!Y107</f>
        <v>0</v>
      </c>
      <c r="T132" s="160">
        <f>[2]Source!Y108</f>
        <v>0</v>
      </c>
      <c r="U132" s="160">
        <f>ROUND((175/100)*ROUND([2]Source!R107, 2), 2)</f>
        <v>0</v>
      </c>
      <c r="V132" s="160">
        <f>ROUND((157/100)*ROUND([2]Source!R108, 2), 2)</f>
        <v>0</v>
      </c>
    </row>
    <row r="133" spans="1:22" ht="14.25" x14ac:dyDescent="0.2">
      <c r="A133" s="297"/>
      <c r="B133" s="298"/>
      <c r="C133" s="298" t="s">
        <v>184</v>
      </c>
      <c r="D133" s="299" t="s">
        <v>177</v>
      </c>
      <c r="E133" s="284">
        <v>100</v>
      </c>
      <c r="F133" s="300"/>
      <c r="G133" s="301"/>
      <c r="H133" s="284"/>
      <c r="I133" s="302">
        <v>3689.78</v>
      </c>
      <c r="J133" s="284">
        <v>81</v>
      </c>
      <c r="K133" s="302">
        <v>69786.649999999994</v>
      </c>
    </row>
    <row r="134" spans="1:22" ht="14.25" x14ac:dyDescent="0.2">
      <c r="A134" s="297"/>
      <c r="B134" s="298"/>
      <c r="C134" s="298" t="s">
        <v>183</v>
      </c>
      <c r="D134" s="299" t="s">
        <v>177</v>
      </c>
      <c r="E134" s="284">
        <v>64</v>
      </c>
      <c r="F134" s="300"/>
      <c r="G134" s="301"/>
      <c r="H134" s="284"/>
      <c r="I134" s="302">
        <v>2361.46</v>
      </c>
      <c r="J134" s="284">
        <v>41</v>
      </c>
      <c r="K134" s="302">
        <v>35324.11</v>
      </c>
    </row>
    <row r="135" spans="1:22" ht="14.25" x14ac:dyDescent="0.2">
      <c r="A135" s="297"/>
      <c r="B135" s="298"/>
      <c r="C135" s="298" t="s">
        <v>178</v>
      </c>
      <c r="D135" s="299" t="s">
        <v>177</v>
      </c>
      <c r="E135" s="284">
        <v>175</v>
      </c>
      <c r="F135" s="300"/>
      <c r="G135" s="301"/>
      <c r="H135" s="284"/>
      <c r="I135" s="302">
        <v>92.09</v>
      </c>
      <c r="J135" s="284">
        <v>157</v>
      </c>
      <c r="K135" s="302">
        <v>1929.03</v>
      </c>
    </row>
    <row r="136" spans="1:22" ht="14.25" x14ac:dyDescent="0.2">
      <c r="A136" s="305"/>
      <c r="B136" s="306"/>
      <c r="C136" s="306" t="s">
        <v>182</v>
      </c>
      <c r="D136" s="307" t="s">
        <v>181</v>
      </c>
      <c r="E136" s="308">
        <v>49</v>
      </c>
      <c r="F136" s="309"/>
      <c r="G136" s="310" t="s">
        <v>1338</v>
      </c>
      <c r="H136" s="308">
        <v>1</v>
      </c>
      <c r="I136" s="311">
        <v>313.76</v>
      </c>
      <c r="J136" s="308"/>
      <c r="K136" s="311"/>
    </row>
    <row r="137" spans="1:22" ht="15" x14ac:dyDescent="0.25">
      <c r="A137" s="312"/>
      <c r="B137" s="312"/>
      <c r="C137" s="313" t="s">
        <v>173</v>
      </c>
      <c r="D137" s="312"/>
      <c r="E137" s="312"/>
      <c r="F137" s="312"/>
      <c r="G137" s="312"/>
      <c r="H137" s="406">
        <v>23812.93</v>
      </c>
      <c r="I137" s="406"/>
      <c r="J137" s="406">
        <v>222720.13</v>
      </c>
      <c r="K137" s="406"/>
      <c r="O137" s="162">
        <f>I127+I128+I130+I133+I134+I135+SUM(I131:I132)</f>
        <v>23812.93</v>
      </c>
      <c r="P137" s="162">
        <f>K127+K128+K130+K133+K134+K135+SUM(K131:K132)</f>
        <v>222720.13</v>
      </c>
    </row>
    <row r="140" spans="1:22" ht="15" x14ac:dyDescent="0.25">
      <c r="A140" s="409" t="s">
        <v>1366</v>
      </c>
      <c r="B140" s="409"/>
      <c r="C140" s="409"/>
      <c r="D140" s="409"/>
      <c r="E140" s="409"/>
      <c r="F140" s="409"/>
      <c r="G140" s="409"/>
      <c r="H140" s="407">
        <v>422209.21</v>
      </c>
      <c r="I140" s="408"/>
      <c r="J140" s="407">
        <v>3107262.11</v>
      </c>
      <c r="K140" s="408"/>
    </row>
    <row r="141" spans="1:22" hidden="1" x14ac:dyDescent="0.2">
      <c r="A141" s="283" t="s">
        <v>172</v>
      </c>
      <c r="I141" s="283">
        <v>0</v>
      </c>
      <c r="J141" s="283">
        <v>0</v>
      </c>
    </row>
    <row r="142" spans="1:22" hidden="1" x14ac:dyDescent="0.2">
      <c r="A142" s="283" t="s">
        <v>171</v>
      </c>
      <c r="I142" s="283">
        <v>0</v>
      </c>
      <c r="J142" s="283">
        <v>0</v>
      </c>
    </row>
    <row r="144" spans="1:22" ht="16.5" x14ac:dyDescent="0.25">
      <c r="A144" s="405" t="s">
        <v>1367</v>
      </c>
      <c r="B144" s="405"/>
      <c r="C144" s="405"/>
      <c r="D144" s="405"/>
      <c r="E144" s="405"/>
      <c r="F144" s="405"/>
      <c r="G144" s="405"/>
      <c r="H144" s="405"/>
      <c r="I144" s="405"/>
      <c r="J144" s="405"/>
      <c r="K144" s="405"/>
    </row>
    <row r="145" spans="1:22" ht="71.25" x14ac:dyDescent="0.2">
      <c r="A145" s="297" t="s">
        <v>1368</v>
      </c>
      <c r="B145" s="298" t="s">
        <v>319</v>
      </c>
      <c r="C145" s="298" t="s">
        <v>318</v>
      </c>
      <c r="D145" s="299" t="s">
        <v>1369</v>
      </c>
      <c r="E145" s="284">
        <v>30.790800000000001</v>
      </c>
      <c r="F145" s="300"/>
      <c r="G145" s="301"/>
      <c r="H145" s="284"/>
      <c r="I145" s="302"/>
      <c r="J145" s="284"/>
      <c r="K145" s="302"/>
      <c r="Q145" s="160">
        <f>[2]Source!X144</f>
        <v>67333.490000000005</v>
      </c>
      <c r="R145" s="160">
        <f>[2]Source!X145</f>
        <v>1273511.96</v>
      </c>
      <c r="S145" s="160">
        <f>[2]Source!Y144</f>
        <v>43093.43</v>
      </c>
      <c r="T145" s="160">
        <f>[2]Source!Y145</f>
        <v>644617.17000000004</v>
      </c>
      <c r="U145" s="160">
        <f>ROUND((175/100)*ROUND([2]Source!R144, 2), 2)</f>
        <v>75.44</v>
      </c>
      <c r="V145" s="160">
        <f>ROUND((157/100)*ROUND([2]Source!R145, 2), 2)</f>
        <v>1580.39</v>
      </c>
    </row>
    <row r="146" spans="1:22" x14ac:dyDescent="0.2">
      <c r="C146" s="303" t="s">
        <v>1370</v>
      </c>
    </row>
    <row r="147" spans="1:22" ht="14.25" x14ac:dyDescent="0.2">
      <c r="A147" s="297"/>
      <c r="B147" s="298"/>
      <c r="C147" s="298" t="s">
        <v>187</v>
      </c>
      <c r="D147" s="299"/>
      <c r="E147" s="284"/>
      <c r="F147" s="300">
        <v>1901.57</v>
      </c>
      <c r="G147" s="301" t="s">
        <v>1338</v>
      </c>
      <c r="H147" s="284">
        <v>1</v>
      </c>
      <c r="I147" s="302">
        <v>67333.490000000005</v>
      </c>
      <c r="J147" s="284">
        <v>23.35</v>
      </c>
      <c r="K147" s="302">
        <v>1572236.99</v>
      </c>
    </row>
    <row r="148" spans="1:22" ht="14.25" x14ac:dyDescent="0.2">
      <c r="A148" s="297"/>
      <c r="B148" s="298"/>
      <c r="C148" s="298" t="s">
        <v>174</v>
      </c>
      <c r="D148" s="299"/>
      <c r="E148" s="284"/>
      <c r="F148" s="300">
        <v>3.74</v>
      </c>
      <c r="G148" s="301" t="s">
        <v>1339</v>
      </c>
      <c r="H148" s="284">
        <v>1</v>
      </c>
      <c r="I148" s="302">
        <v>143.94999999999999</v>
      </c>
      <c r="J148" s="284">
        <v>10.74</v>
      </c>
      <c r="K148" s="302">
        <v>1546.02</v>
      </c>
    </row>
    <row r="149" spans="1:22" ht="14.25" x14ac:dyDescent="0.2">
      <c r="A149" s="297"/>
      <c r="B149" s="298"/>
      <c r="C149" s="298" t="s">
        <v>179</v>
      </c>
      <c r="D149" s="299"/>
      <c r="E149" s="284"/>
      <c r="F149" s="300">
        <v>1.1200000000000001</v>
      </c>
      <c r="G149" s="301" t="s">
        <v>1339</v>
      </c>
      <c r="H149" s="284">
        <v>1</v>
      </c>
      <c r="I149" s="314">
        <v>43.11</v>
      </c>
      <c r="J149" s="284">
        <v>23.35</v>
      </c>
      <c r="K149" s="314">
        <v>1006.62</v>
      </c>
    </row>
    <row r="150" spans="1:22" ht="14.25" x14ac:dyDescent="0.2">
      <c r="A150" s="297"/>
      <c r="B150" s="298"/>
      <c r="C150" s="298" t="s">
        <v>195</v>
      </c>
      <c r="D150" s="299"/>
      <c r="E150" s="284"/>
      <c r="F150" s="300">
        <v>953.15</v>
      </c>
      <c r="G150" s="301" t="s">
        <v>185</v>
      </c>
      <c r="H150" s="284">
        <v>1</v>
      </c>
      <c r="I150" s="302">
        <v>29348.25</v>
      </c>
      <c r="J150" s="284">
        <v>2.4300000000000002</v>
      </c>
      <c r="K150" s="302">
        <v>71316.25</v>
      </c>
    </row>
    <row r="151" spans="1:22" ht="28.5" x14ac:dyDescent="0.2">
      <c r="A151" s="297" t="s">
        <v>1371</v>
      </c>
      <c r="B151" s="298" t="s">
        <v>1354</v>
      </c>
      <c r="C151" s="298" t="s">
        <v>313</v>
      </c>
      <c r="D151" s="299" t="s">
        <v>1323</v>
      </c>
      <c r="E151" s="284">
        <v>0.49265300000000001</v>
      </c>
      <c r="F151" s="300">
        <v>33030.400000000001</v>
      </c>
      <c r="G151" s="304" t="s">
        <v>185</v>
      </c>
      <c r="H151" s="284">
        <v>1</v>
      </c>
      <c r="I151" s="302">
        <v>16272.53</v>
      </c>
      <c r="J151" s="284">
        <v>1.8</v>
      </c>
      <c r="K151" s="302">
        <v>29290.55</v>
      </c>
      <c r="Q151" s="160">
        <f>[2]Source!X146</f>
        <v>0</v>
      </c>
      <c r="R151" s="160">
        <f>[2]Source!X147</f>
        <v>0</v>
      </c>
      <c r="S151" s="160">
        <f>[2]Source!Y146</f>
        <v>0</v>
      </c>
      <c r="T151" s="160">
        <f>[2]Source!Y147</f>
        <v>0</v>
      </c>
      <c r="U151" s="160">
        <f>ROUND((175/100)*ROUND([2]Source!R146, 2), 2)</f>
        <v>0</v>
      </c>
      <c r="V151" s="160">
        <f>ROUND((157/100)*ROUND([2]Source!R147, 2), 2)</f>
        <v>0</v>
      </c>
    </row>
    <row r="152" spans="1:22" ht="42.75" x14ac:dyDescent="0.2">
      <c r="A152" s="297" t="s">
        <v>1372</v>
      </c>
      <c r="B152" s="298" t="s">
        <v>1373</v>
      </c>
      <c r="C152" s="298" t="s">
        <v>317</v>
      </c>
      <c r="D152" s="299" t="s">
        <v>1374</v>
      </c>
      <c r="E152" s="284">
        <v>3694.8960000000002</v>
      </c>
      <c r="F152" s="300">
        <v>9.1</v>
      </c>
      <c r="G152" s="304" t="s">
        <v>185</v>
      </c>
      <c r="H152" s="284">
        <v>1</v>
      </c>
      <c r="I152" s="302">
        <v>33623.550000000003</v>
      </c>
      <c r="J152" s="284">
        <v>2.0699999999999998</v>
      </c>
      <c r="K152" s="302">
        <v>69600.75</v>
      </c>
      <c r="Q152" s="160">
        <f>[2]Source!X148</f>
        <v>0</v>
      </c>
      <c r="R152" s="160">
        <f>[2]Source!X149</f>
        <v>0</v>
      </c>
      <c r="S152" s="160">
        <f>[2]Source!Y148</f>
        <v>0</v>
      </c>
      <c r="T152" s="160">
        <f>[2]Source!Y149</f>
        <v>0</v>
      </c>
      <c r="U152" s="160">
        <f>ROUND((175/100)*ROUND([2]Source!R148, 2), 2)</f>
        <v>0</v>
      </c>
      <c r="V152" s="160">
        <f>ROUND((157/100)*ROUND([2]Source!R149, 2), 2)</f>
        <v>0</v>
      </c>
    </row>
    <row r="153" spans="1:22" ht="28.5" x14ac:dyDescent="0.2">
      <c r="A153" s="297" t="s">
        <v>1375</v>
      </c>
      <c r="B153" s="298" t="s">
        <v>1376</v>
      </c>
      <c r="C153" s="298" t="s">
        <v>316</v>
      </c>
      <c r="D153" s="299" t="s">
        <v>1347</v>
      </c>
      <c r="E153" s="284">
        <v>3448.5695999999998</v>
      </c>
      <c r="F153" s="300">
        <v>16.38</v>
      </c>
      <c r="G153" s="304" t="s">
        <v>185</v>
      </c>
      <c r="H153" s="284">
        <v>1</v>
      </c>
      <c r="I153" s="302">
        <v>56487.57</v>
      </c>
      <c r="J153" s="284">
        <v>3.38</v>
      </c>
      <c r="K153" s="302">
        <v>190927.99</v>
      </c>
      <c r="Q153" s="160">
        <f>[2]Source!X150</f>
        <v>0</v>
      </c>
      <c r="R153" s="160">
        <f>[2]Source!X151</f>
        <v>0</v>
      </c>
      <c r="S153" s="160">
        <f>[2]Source!Y150</f>
        <v>0</v>
      </c>
      <c r="T153" s="160">
        <f>[2]Source!Y151</f>
        <v>0</v>
      </c>
      <c r="U153" s="160">
        <f>ROUND((175/100)*ROUND([2]Source!R150, 2), 2)</f>
        <v>0</v>
      </c>
      <c r="V153" s="160">
        <f>ROUND((157/100)*ROUND([2]Source!R151, 2), 2)</f>
        <v>0</v>
      </c>
    </row>
    <row r="154" spans="1:22" ht="14.25" x14ac:dyDescent="0.2">
      <c r="A154" s="297"/>
      <c r="B154" s="298"/>
      <c r="C154" s="298" t="s">
        <v>184</v>
      </c>
      <c r="D154" s="299" t="s">
        <v>177</v>
      </c>
      <c r="E154" s="284">
        <v>100</v>
      </c>
      <c r="F154" s="300"/>
      <c r="G154" s="301"/>
      <c r="H154" s="284"/>
      <c r="I154" s="302">
        <v>67333.490000000005</v>
      </c>
      <c r="J154" s="284">
        <v>81</v>
      </c>
      <c r="K154" s="302">
        <v>1273511.96</v>
      </c>
    </row>
    <row r="155" spans="1:22" ht="14.25" x14ac:dyDescent="0.2">
      <c r="A155" s="297"/>
      <c r="B155" s="298"/>
      <c r="C155" s="298" t="s">
        <v>183</v>
      </c>
      <c r="D155" s="299" t="s">
        <v>177</v>
      </c>
      <c r="E155" s="284">
        <v>64</v>
      </c>
      <c r="F155" s="300"/>
      <c r="G155" s="301"/>
      <c r="H155" s="284"/>
      <c r="I155" s="302">
        <v>43093.43</v>
      </c>
      <c r="J155" s="284">
        <v>41</v>
      </c>
      <c r="K155" s="302">
        <v>644617.17000000004</v>
      </c>
    </row>
    <row r="156" spans="1:22" ht="14.25" x14ac:dyDescent="0.2">
      <c r="A156" s="297"/>
      <c r="B156" s="298"/>
      <c r="C156" s="298" t="s">
        <v>178</v>
      </c>
      <c r="D156" s="299" t="s">
        <v>177</v>
      </c>
      <c r="E156" s="284">
        <v>175</v>
      </c>
      <c r="F156" s="300"/>
      <c r="G156" s="301"/>
      <c r="H156" s="284"/>
      <c r="I156" s="302">
        <v>75.44</v>
      </c>
      <c r="J156" s="284">
        <v>157</v>
      </c>
      <c r="K156" s="302">
        <v>1580.39</v>
      </c>
    </row>
    <row r="157" spans="1:22" ht="14.25" x14ac:dyDescent="0.2">
      <c r="A157" s="305"/>
      <c r="B157" s="306"/>
      <c r="C157" s="306" t="s">
        <v>182</v>
      </c>
      <c r="D157" s="307" t="s">
        <v>181</v>
      </c>
      <c r="E157" s="308">
        <v>157</v>
      </c>
      <c r="F157" s="309"/>
      <c r="G157" s="310" t="s">
        <v>1338</v>
      </c>
      <c r="H157" s="308">
        <v>1</v>
      </c>
      <c r="I157" s="311">
        <v>5559.28</v>
      </c>
      <c r="J157" s="308"/>
      <c r="K157" s="311"/>
    </row>
    <row r="158" spans="1:22" ht="15" x14ac:dyDescent="0.25">
      <c r="A158" s="312"/>
      <c r="B158" s="312"/>
      <c r="C158" s="313" t="s">
        <v>173</v>
      </c>
      <c r="D158" s="312"/>
      <c r="E158" s="312"/>
      <c r="F158" s="312"/>
      <c r="G158" s="312"/>
      <c r="H158" s="406">
        <v>313711.7</v>
      </c>
      <c r="I158" s="406"/>
      <c r="J158" s="406">
        <v>3854628.07</v>
      </c>
      <c r="K158" s="406"/>
      <c r="O158" s="162">
        <f>I147+I148+I150+I154+I155+I156+SUM(I151:I153)</f>
        <v>313711.7</v>
      </c>
      <c r="P158" s="162">
        <f>K147+K148+K150+K154+K155+K156+SUM(K151:K153)</f>
        <v>3854628.07</v>
      </c>
    </row>
    <row r="160" spans="1:22" ht="71.25" x14ac:dyDescent="0.2">
      <c r="A160" s="297" t="s">
        <v>1377</v>
      </c>
      <c r="B160" s="298" t="s">
        <v>315</v>
      </c>
      <c r="C160" s="298" t="s">
        <v>314</v>
      </c>
      <c r="D160" s="299" t="s">
        <v>1351</v>
      </c>
      <c r="E160" s="284">
        <v>30.790800000000001</v>
      </c>
      <c r="F160" s="300"/>
      <c r="G160" s="301"/>
      <c r="H160" s="284"/>
      <c r="I160" s="302"/>
      <c r="J160" s="284"/>
      <c r="K160" s="302"/>
      <c r="Q160" s="160">
        <f>[2]Source!X152</f>
        <v>2338.44</v>
      </c>
      <c r="R160" s="160">
        <f>[2]Source!X153</f>
        <v>44228.08</v>
      </c>
      <c r="S160" s="160">
        <f>[2]Source!Y152</f>
        <v>1496.6</v>
      </c>
      <c r="T160" s="160">
        <f>[2]Source!Y153</f>
        <v>22387.05</v>
      </c>
      <c r="U160" s="160">
        <f>ROUND((175/100)*ROUND([2]Source!R152, 2), 2)</f>
        <v>0</v>
      </c>
      <c r="V160" s="160">
        <f>ROUND((157/100)*ROUND([2]Source!R153, 2), 2)</f>
        <v>0</v>
      </c>
    </row>
    <row r="161" spans="1:22" x14ac:dyDescent="0.2">
      <c r="C161" s="303" t="s">
        <v>1370</v>
      </c>
    </row>
    <row r="162" spans="1:22" ht="14.25" x14ac:dyDescent="0.2">
      <c r="A162" s="297"/>
      <c r="B162" s="298"/>
      <c r="C162" s="298" t="s">
        <v>187</v>
      </c>
      <c r="D162" s="299"/>
      <c r="E162" s="284"/>
      <c r="F162" s="300">
        <v>66.040000000000006</v>
      </c>
      <c r="G162" s="301" t="s">
        <v>1338</v>
      </c>
      <c r="H162" s="284">
        <v>1</v>
      </c>
      <c r="I162" s="302">
        <v>2338.44</v>
      </c>
      <c r="J162" s="284">
        <v>23.35</v>
      </c>
      <c r="K162" s="302">
        <v>54602.57</v>
      </c>
    </row>
    <row r="163" spans="1:22" ht="28.5" x14ac:dyDescent="0.2">
      <c r="A163" s="297" t="s">
        <v>1378</v>
      </c>
      <c r="B163" s="298" t="s">
        <v>1354</v>
      </c>
      <c r="C163" s="298" t="s">
        <v>313</v>
      </c>
      <c r="D163" s="299" t="s">
        <v>1323</v>
      </c>
      <c r="E163" s="284">
        <v>0.46186199999999999</v>
      </c>
      <c r="F163" s="300">
        <v>33030.400000000001</v>
      </c>
      <c r="G163" s="304" t="s">
        <v>185</v>
      </c>
      <c r="H163" s="284">
        <v>1</v>
      </c>
      <c r="I163" s="302">
        <v>15255.49</v>
      </c>
      <c r="J163" s="284">
        <v>1.8</v>
      </c>
      <c r="K163" s="302">
        <v>27459.88</v>
      </c>
      <c r="Q163" s="160">
        <f>[2]Source!X154</f>
        <v>0</v>
      </c>
      <c r="R163" s="160">
        <f>[2]Source!X155</f>
        <v>0</v>
      </c>
      <c r="S163" s="160">
        <f>[2]Source!Y154</f>
        <v>0</v>
      </c>
      <c r="T163" s="160">
        <f>[2]Source!Y155</f>
        <v>0</v>
      </c>
      <c r="U163" s="160">
        <f>ROUND((175/100)*ROUND([2]Source!R154, 2), 2)</f>
        <v>0</v>
      </c>
      <c r="V163" s="160">
        <f>ROUND((157/100)*ROUND([2]Source!R155, 2), 2)</f>
        <v>0</v>
      </c>
    </row>
    <row r="164" spans="1:22" ht="14.25" x14ac:dyDescent="0.2">
      <c r="A164" s="297"/>
      <c r="B164" s="298"/>
      <c r="C164" s="298" t="s">
        <v>184</v>
      </c>
      <c r="D164" s="299" t="s">
        <v>177</v>
      </c>
      <c r="E164" s="284">
        <v>100</v>
      </c>
      <c r="F164" s="300"/>
      <c r="G164" s="301"/>
      <c r="H164" s="284"/>
      <c r="I164" s="302">
        <v>2338.44</v>
      </c>
      <c r="J164" s="284">
        <v>81</v>
      </c>
      <c r="K164" s="302">
        <v>44228.08</v>
      </c>
    </row>
    <row r="165" spans="1:22" ht="14.25" x14ac:dyDescent="0.2">
      <c r="A165" s="297"/>
      <c r="B165" s="298"/>
      <c r="C165" s="298" t="s">
        <v>183</v>
      </c>
      <c r="D165" s="299" t="s">
        <v>177</v>
      </c>
      <c r="E165" s="284">
        <v>64</v>
      </c>
      <c r="F165" s="300"/>
      <c r="G165" s="301"/>
      <c r="H165" s="284"/>
      <c r="I165" s="302">
        <v>1496.6</v>
      </c>
      <c r="J165" s="284">
        <v>41</v>
      </c>
      <c r="K165" s="302">
        <v>22387.05</v>
      </c>
    </row>
    <row r="166" spans="1:22" ht="14.25" x14ac:dyDescent="0.2">
      <c r="A166" s="305"/>
      <c r="B166" s="306"/>
      <c r="C166" s="306" t="s">
        <v>182</v>
      </c>
      <c r="D166" s="307" t="s">
        <v>181</v>
      </c>
      <c r="E166" s="308">
        <v>5.49</v>
      </c>
      <c r="F166" s="309"/>
      <c r="G166" s="310" t="s">
        <v>1338</v>
      </c>
      <c r="H166" s="308">
        <v>1</v>
      </c>
      <c r="I166" s="311">
        <v>194.4</v>
      </c>
      <c r="J166" s="308"/>
      <c r="K166" s="311"/>
    </row>
    <row r="167" spans="1:22" ht="15" x14ac:dyDescent="0.25">
      <c r="A167" s="312"/>
      <c r="B167" s="312"/>
      <c r="C167" s="313" t="s">
        <v>173</v>
      </c>
      <c r="D167" s="312"/>
      <c r="E167" s="312"/>
      <c r="F167" s="312"/>
      <c r="G167" s="312"/>
      <c r="H167" s="406">
        <v>21428.97</v>
      </c>
      <c r="I167" s="406"/>
      <c r="J167" s="406">
        <v>148677.57999999999</v>
      </c>
      <c r="K167" s="406"/>
      <c r="O167" s="162">
        <f>I162+I164+I165+SUM(I163:I163)</f>
        <v>21428.97</v>
      </c>
      <c r="P167" s="162">
        <f>K162+K164+K165+SUM(K163:K163)</f>
        <v>148677.57999999999</v>
      </c>
    </row>
    <row r="169" spans="1:22" ht="85.5" x14ac:dyDescent="0.2">
      <c r="A169" s="297" t="s">
        <v>1379</v>
      </c>
      <c r="B169" s="298" t="s">
        <v>326</v>
      </c>
      <c r="C169" s="298" t="s">
        <v>325</v>
      </c>
      <c r="D169" s="299" t="s">
        <v>1380</v>
      </c>
      <c r="E169" s="284">
        <v>24.076000000000001</v>
      </c>
      <c r="F169" s="300"/>
      <c r="G169" s="301"/>
      <c r="H169" s="284"/>
      <c r="I169" s="302"/>
      <c r="J169" s="284"/>
      <c r="K169" s="302"/>
      <c r="Q169" s="160">
        <f>[2]Source!X156</f>
        <v>26635.279999999999</v>
      </c>
      <c r="R169" s="160">
        <f>[2]Source!X157</f>
        <v>503766.37</v>
      </c>
      <c r="S169" s="160">
        <f>[2]Source!Y156</f>
        <v>17046.580000000002</v>
      </c>
      <c r="T169" s="160">
        <f>[2]Source!Y157</f>
        <v>254992.85</v>
      </c>
      <c r="U169" s="160">
        <f>ROUND((175/100)*ROUND([2]Source!R156, 2), 2)</f>
        <v>3702.97</v>
      </c>
      <c r="V169" s="160">
        <f>ROUND((157/100)*ROUND([2]Source!R157, 2), 2)</f>
        <v>77570.759999999995</v>
      </c>
    </row>
    <row r="170" spans="1:22" x14ac:dyDescent="0.2">
      <c r="C170" s="303" t="s">
        <v>1381</v>
      </c>
    </row>
    <row r="171" spans="1:22" ht="14.25" x14ac:dyDescent="0.2">
      <c r="A171" s="297"/>
      <c r="B171" s="298"/>
      <c r="C171" s="298" t="s">
        <v>187</v>
      </c>
      <c r="D171" s="299"/>
      <c r="E171" s="284"/>
      <c r="F171" s="300">
        <v>962</v>
      </c>
      <c r="G171" s="301" t="s">
        <v>1338</v>
      </c>
      <c r="H171" s="284">
        <v>1</v>
      </c>
      <c r="I171" s="302">
        <v>26635.279999999999</v>
      </c>
      <c r="J171" s="284">
        <v>23.35</v>
      </c>
      <c r="K171" s="302">
        <v>621933.79</v>
      </c>
    </row>
    <row r="172" spans="1:22" ht="14.25" x14ac:dyDescent="0.2">
      <c r="A172" s="297"/>
      <c r="B172" s="298"/>
      <c r="C172" s="298" t="s">
        <v>174</v>
      </c>
      <c r="D172" s="299"/>
      <c r="E172" s="284"/>
      <c r="F172" s="300">
        <v>283.85000000000002</v>
      </c>
      <c r="G172" s="301" t="s">
        <v>1339</v>
      </c>
      <c r="H172" s="284">
        <v>1</v>
      </c>
      <c r="I172" s="302">
        <v>8542.4699999999993</v>
      </c>
      <c r="J172" s="284">
        <v>9.68</v>
      </c>
      <c r="K172" s="302">
        <v>82691.11</v>
      </c>
    </row>
    <row r="173" spans="1:22" ht="14.25" x14ac:dyDescent="0.2">
      <c r="A173" s="297"/>
      <c r="B173" s="298"/>
      <c r="C173" s="298" t="s">
        <v>179</v>
      </c>
      <c r="D173" s="299"/>
      <c r="E173" s="284"/>
      <c r="F173" s="300">
        <v>70.31</v>
      </c>
      <c r="G173" s="301" t="s">
        <v>1339</v>
      </c>
      <c r="H173" s="284">
        <v>1</v>
      </c>
      <c r="I173" s="314">
        <v>2115.98</v>
      </c>
      <c r="J173" s="284">
        <v>23.35</v>
      </c>
      <c r="K173" s="314">
        <v>49408.13</v>
      </c>
    </row>
    <row r="174" spans="1:22" ht="14.25" x14ac:dyDescent="0.2">
      <c r="A174" s="297"/>
      <c r="B174" s="298"/>
      <c r="C174" s="298" t="s">
        <v>195</v>
      </c>
      <c r="D174" s="299"/>
      <c r="E174" s="284"/>
      <c r="F174" s="300">
        <v>190.13</v>
      </c>
      <c r="G174" s="301" t="s">
        <v>185</v>
      </c>
      <c r="H174" s="284">
        <v>1</v>
      </c>
      <c r="I174" s="302">
        <v>4577.57</v>
      </c>
      <c r="J174" s="284">
        <v>19.09</v>
      </c>
      <c r="K174" s="302">
        <v>87385.81</v>
      </c>
    </row>
    <row r="175" spans="1:22" ht="14.25" x14ac:dyDescent="0.2">
      <c r="A175" s="297" t="s">
        <v>1382</v>
      </c>
      <c r="B175" s="298" t="s">
        <v>1383</v>
      </c>
      <c r="C175" s="298" t="s">
        <v>264</v>
      </c>
      <c r="D175" s="299" t="s">
        <v>1384</v>
      </c>
      <c r="E175" s="284">
        <v>2.521239</v>
      </c>
      <c r="F175" s="300">
        <v>7.07</v>
      </c>
      <c r="G175" s="304" t="s">
        <v>185</v>
      </c>
      <c r="H175" s="284">
        <v>1</v>
      </c>
      <c r="I175" s="302">
        <v>17.829999999999998</v>
      </c>
      <c r="J175" s="284">
        <v>4.7699999999999996</v>
      </c>
      <c r="K175" s="302">
        <v>85.05</v>
      </c>
      <c r="Q175" s="160">
        <f>[2]Source!X158</f>
        <v>0</v>
      </c>
      <c r="R175" s="160">
        <f>[2]Source!X159</f>
        <v>0</v>
      </c>
      <c r="S175" s="160">
        <f>[2]Source!Y158</f>
        <v>0</v>
      </c>
      <c r="T175" s="160">
        <f>[2]Source!Y159</f>
        <v>0</v>
      </c>
      <c r="U175" s="160">
        <f>ROUND((175/100)*ROUND([2]Source!R158, 2), 2)</f>
        <v>0</v>
      </c>
      <c r="V175" s="160">
        <f>ROUND((157/100)*ROUND([2]Source!R159, 2), 2)</f>
        <v>0</v>
      </c>
    </row>
    <row r="176" spans="1:22" ht="71.25" x14ac:dyDescent="0.2">
      <c r="A176" s="297" t="s">
        <v>1385</v>
      </c>
      <c r="B176" s="298" t="s">
        <v>1386</v>
      </c>
      <c r="C176" s="298" t="s">
        <v>324</v>
      </c>
      <c r="D176" s="299" t="s">
        <v>1323</v>
      </c>
      <c r="E176" s="284">
        <v>14.407078</v>
      </c>
      <c r="F176" s="300">
        <v>1517.68</v>
      </c>
      <c r="G176" s="304" t="s">
        <v>185</v>
      </c>
      <c r="H176" s="284">
        <v>1</v>
      </c>
      <c r="I176" s="302">
        <v>21865.33</v>
      </c>
      <c r="J176" s="284">
        <v>3.14</v>
      </c>
      <c r="K176" s="302">
        <v>68657.14</v>
      </c>
      <c r="Q176" s="160">
        <f>[2]Source!X160</f>
        <v>0</v>
      </c>
      <c r="R176" s="160">
        <f>[2]Source!X161</f>
        <v>0</v>
      </c>
      <c r="S176" s="160">
        <f>[2]Source!Y160</f>
        <v>0</v>
      </c>
      <c r="T176" s="160">
        <f>[2]Source!Y161</f>
        <v>0</v>
      </c>
      <c r="U176" s="160">
        <f>ROUND((175/100)*ROUND([2]Source!R160, 2), 2)</f>
        <v>0</v>
      </c>
      <c r="V176" s="160">
        <f>ROUND((157/100)*ROUND([2]Source!R161, 2), 2)</f>
        <v>0</v>
      </c>
    </row>
    <row r="177" spans="1:22" ht="28.5" x14ac:dyDescent="0.2">
      <c r="A177" s="297" t="s">
        <v>1387</v>
      </c>
      <c r="B177" s="298" t="s">
        <v>1388</v>
      </c>
      <c r="C177" s="298" t="s">
        <v>262</v>
      </c>
      <c r="D177" s="299" t="s">
        <v>1384</v>
      </c>
      <c r="E177" s="284">
        <v>36.017696000000001</v>
      </c>
      <c r="F177" s="300">
        <v>481.69</v>
      </c>
      <c r="G177" s="304" t="s">
        <v>185</v>
      </c>
      <c r="H177" s="284">
        <v>1</v>
      </c>
      <c r="I177" s="302">
        <v>17349.36</v>
      </c>
      <c r="J177" s="284">
        <v>6.45</v>
      </c>
      <c r="K177" s="302">
        <v>111903.37</v>
      </c>
      <c r="Q177" s="160">
        <f>[2]Source!X162</f>
        <v>0</v>
      </c>
      <c r="R177" s="160">
        <f>[2]Source!X163</f>
        <v>0</v>
      </c>
      <c r="S177" s="160">
        <f>[2]Source!Y162</f>
        <v>0</v>
      </c>
      <c r="T177" s="160">
        <f>[2]Source!Y163</f>
        <v>0</v>
      </c>
      <c r="U177" s="160">
        <f>ROUND((175/100)*ROUND([2]Source!R162, 2), 2)</f>
        <v>0</v>
      </c>
      <c r="V177" s="160">
        <f>ROUND((157/100)*ROUND([2]Source!R163, 2), 2)</f>
        <v>0</v>
      </c>
    </row>
    <row r="178" spans="1:22" ht="14.25" x14ac:dyDescent="0.2">
      <c r="A178" s="297"/>
      <c r="B178" s="298"/>
      <c r="C178" s="298" t="s">
        <v>184</v>
      </c>
      <c r="D178" s="299" t="s">
        <v>177</v>
      </c>
      <c r="E178" s="284">
        <v>100</v>
      </c>
      <c r="F178" s="300"/>
      <c r="G178" s="301"/>
      <c r="H178" s="284"/>
      <c r="I178" s="302">
        <v>26635.279999999999</v>
      </c>
      <c r="J178" s="284">
        <v>81</v>
      </c>
      <c r="K178" s="302">
        <v>503766.37</v>
      </c>
    </row>
    <row r="179" spans="1:22" ht="14.25" x14ac:dyDescent="0.2">
      <c r="A179" s="297"/>
      <c r="B179" s="298"/>
      <c r="C179" s="298" t="s">
        <v>183</v>
      </c>
      <c r="D179" s="299" t="s">
        <v>177</v>
      </c>
      <c r="E179" s="284">
        <v>64</v>
      </c>
      <c r="F179" s="300"/>
      <c r="G179" s="301"/>
      <c r="H179" s="284"/>
      <c r="I179" s="302">
        <v>17046.580000000002</v>
      </c>
      <c r="J179" s="284">
        <v>41</v>
      </c>
      <c r="K179" s="302">
        <v>254992.85</v>
      </c>
    </row>
    <row r="180" spans="1:22" ht="14.25" x14ac:dyDescent="0.2">
      <c r="A180" s="297"/>
      <c r="B180" s="298"/>
      <c r="C180" s="298" t="s">
        <v>178</v>
      </c>
      <c r="D180" s="299" t="s">
        <v>177</v>
      </c>
      <c r="E180" s="284">
        <v>175</v>
      </c>
      <c r="F180" s="300"/>
      <c r="G180" s="301"/>
      <c r="H180" s="284"/>
      <c r="I180" s="302">
        <v>3702.97</v>
      </c>
      <c r="J180" s="284">
        <v>157</v>
      </c>
      <c r="K180" s="302">
        <v>77570.759999999995</v>
      </c>
    </row>
    <row r="181" spans="1:22" ht="14.25" x14ac:dyDescent="0.2">
      <c r="A181" s="305"/>
      <c r="B181" s="306"/>
      <c r="C181" s="306" t="s">
        <v>182</v>
      </c>
      <c r="D181" s="307" t="s">
        <v>181</v>
      </c>
      <c r="E181" s="308">
        <v>74</v>
      </c>
      <c r="F181" s="309"/>
      <c r="G181" s="310" t="s">
        <v>1338</v>
      </c>
      <c r="H181" s="308">
        <v>1</v>
      </c>
      <c r="I181" s="311">
        <v>2048.87</v>
      </c>
      <c r="J181" s="308"/>
      <c r="K181" s="311"/>
    </row>
    <row r="182" spans="1:22" ht="15" x14ac:dyDescent="0.25">
      <c r="A182" s="312"/>
      <c r="B182" s="312"/>
      <c r="C182" s="313" t="s">
        <v>173</v>
      </c>
      <c r="D182" s="312"/>
      <c r="E182" s="312"/>
      <c r="F182" s="312"/>
      <c r="G182" s="312"/>
      <c r="H182" s="406">
        <v>126372.67</v>
      </c>
      <c r="I182" s="406"/>
      <c r="J182" s="406">
        <v>1808986.25</v>
      </c>
      <c r="K182" s="406"/>
      <c r="O182" s="162">
        <f>I171+I172+I174+I178+I179+I180+SUM(I175:I177)</f>
        <v>126372.67</v>
      </c>
      <c r="P182" s="162">
        <f>K171+K172+K174+K178+K179+K180+SUM(K175:K177)</f>
        <v>1808986.25</v>
      </c>
    </row>
    <row r="184" spans="1:22" ht="71.25" x14ac:dyDescent="0.2">
      <c r="A184" s="297" t="s">
        <v>1389</v>
      </c>
      <c r="B184" s="298" t="s">
        <v>260</v>
      </c>
      <c r="C184" s="298" t="s">
        <v>259</v>
      </c>
      <c r="D184" s="299" t="s">
        <v>1351</v>
      </c>
      <c r="E184" s="284">
        <v>24.076000000000001</v>
      </c>
      <c r="F184" s="300"/>
      <c r="G184" s="301"/>
      <c r="H184" s="284"/>
      <c r="I184" s="302"/>
      <c r="J184" s="284"/>
      <c r="K184" s="302"/>
      <c r="Q184" s="160">
        <f>[2]Source!X168</f>
        <v>12698.55</v>
      </c>
      <c r="R184" s="160">
        <f>[2]Source!X169</f>
        <v>240174.02</v>
      </c>
      <c r="S184" s="160">
        <f>[2]Source!Y168</f>
        <v>8127.07</v>
      </c>
      <c r="T184" s="160">
        <f>[2]Source!Y169</f>
        <v>121569.57</v>
      </c>
      <c r="U184" s="160">
        <f>ROUND((175/100)*ROUND([2]Source!R168, 2), 2)</f>
        <v>361.29</v>
      </c>
      <c r="V184" s="160">
        <f>ROUND((157/100)*ROUND([2]Source!R169, 2), 2)</f>
        <v>7568.36</v>
      </c>
    </row>
    <row r="185" spans="1:22" x14ac:dyDescent="0.2">
      <c r="C185" s="303" t="s">
        <v>1381</v>
      </c>
    </row>
    <row r="186" spans="1:22" ht="14.25" x14ac:dyDescent="0.2">
      <c r="A186" s="297"/>
      <c r="B186" s="298"/>
      <c r="C186" s="298" t="s">
        <v>187</v>
      </c>
      <c r="D186" s="299"/>
      <c r="E186" s="284"/>
      <c r="F186" s="300">
        <v>458.64</v>
      </c>
      <c r="G186" s="301" t="s">
        <v>1338</v>
      </c>
      <c r="H186" s="284">
        <v>1</v>
      </c>
      <c r="I186" s="302">
        <v>12698.55</v>
      </c>
      <c r="J186" s="284">
        <v>23.35</v>
      </c>
      <c r="K186" s="302">
        <v>296511.14</v>
      </c>
    </row>
    <row r="187" spans="1:22" ht="14.25" x14ac:dyDescent="0.2">
      <c r="A187" s="297"/>
      <c r="B187" s="298"/>
      <c r="C187" s="298" t="s">
        <v>174</v>
      </c>
      <c r="D187" s="299"/>
      <c r="E187" s="284"/>
      <c r="F187" s="300">
        <v>29.03</v>
      </c>
      <c r="G187" s="301" t="s">
        <v>1339</v>
      </c>
      <c r="H187" s="284">
        <v>1</v>
      </c>
      <c r="I187" s="302">
        <v>873.66</v>
      </c>
      <c r="J187" s="284">
        <v>9.6</v>
      </c>
      <c r="K187" s="302">
        <v>8387.14</v>
      </c>
    </row>
    <row r="188" spans="1:22" ht="14.25" x14ac:dyDescent="0.2">
      <c r="A188" s="297"/>
      <c r="B188" s="298"/>
      <c r="C188" s="298" t="s">
        <v>179</v>
      </c>
      <c r="D188" s="299"/>
      <c r="E188" s="284"/>
      <c r="F188" s="300">
        <v>6.86</v>
      </c>
      <c r="G188" s="301" t="s">
        <v>1339</v>
      </c>
      <c r="H188" s="284">
        <v>1</v>
      </c>
      <c r="I188" s="314">
        <v>206.45</v>
      </c>
      <c r="J188" s="284">
        <v>23.35</v>
      </c>
      <c r="K188" s="314">
        <v>4820.6099999999997</v>
      </c>
    </row>
    <row r="189" spans="1:22" ht="14.25" x14ac:dyDescent="0.2">
      <c r="A189" s="297"/>
      <c r="B189" s="298"/>
      <c r="C189" s="298" t="s">
        <v>195</v>
      </c>
      <c r="D189" s="299"/>
      <c r="E189" s="284"/>
      <c r="F189" s="300">
        <v>6.09</v>
      </c>
      <c r="G189" s="301" t="s">
        <v>185</v>
      </c>
      <c r="H189" s="284">
        <v>1</v>
      </c>
      <c r="I189" s="302">
        <v>146.62</v>
      </c>
      <c r="J189" s="284">
        <v>5.42</v>
      </c>
      <c r="K189" s="302">
        <v>794.68</v>
      </c>
    </row>
    <row r="190" spans="1:22" ht="14.25" x14ac:dyDescent="0.2">
      <c r="A190" s="297" t="s">
        <v>1390</v>
      </c>
      <c r="B190" s="298" t="s">
        <v>1349</v>
      </c>
      <c r="C190" s="298" t="s">
        <v>323</v>
      </c>
      <c r="D190" s="299" t="s">
        <v>1323</v>
      </c>
      <c r="E190" s="284">
        <v>1.227876</v>
      </c>
      <c r="F190" s="300">
        <v>6976.8</v>
      </c>
      <c r="G190" s="304" t="s">
        <v>185</v>
      </c>
      <c r="H190" s="284">
        <v>1</v>
      </c>
      <c r="I190" s="302">
        <v>8566.65</v>
      </c>
      <c r="J190" s="284">
        <v>2.97</v>
      </c>
      <c r="K190" s="302">
        <v>25442.95</v>
      </c>
      <c r="Q190" s="160">
        <f>[2]Source!X170</f>
        <v>0</v>
      </c>
      <c r="R190" s="160">
        <f>[2]Source!X171</f>
        <v>0</v>
      </c>
      <c r="S190" s="160">
        <f>[2]Source!Y170</f>
        <v>0</v>
      </c>
      <c r="T190" s="160">
        <f>[2]Source!Y171</f>
        <v>0</v>
      </c>
      <c r="U190" s="160">
        <f>ROUND((175/100)*ROUND([2]Source!R170, 2), 2)</f>
        <v>0</v>
      </c>
      <c r="V190" s="160">
        <f>ROUND((157/100)*ROUND([2]Source!R171, 2), 2)</f>
        <v>0</v>
      </c>
    </row>
    <row r="191" spans="1:22" ht="28.5" x14ac:dyDescent="0.2">
      <c r="A191" s="297" t="s">
        <v>1391</v>
      </c>
      <c r="B191" s="298" t="s">
        <v>1354</v>
      </c>
      <c r="C191" s="298" t="s">
        <v>313</v>
      </c>
      <c r="D191" s="299" t="s">
        <v>1323</v>
      </c>
      <c r="E191" s="284">
        <v>1.516788</v>
      </c>
      <c r="F191" s="300">
        <v>33030.400000000001</v>
      </c>
      <c r="G191" s="304" t="s">
        <v>185</v>
      </c>
      <c r="H191" s="284">
        <v>1</v>
      </c>
      <c r="I191" s="302">
        <v>50100.11</v>
      </c>
      <c r="J191" s="284">
        <v>1.8</v>
      </c>
      <c r="K191" s="302">
        <v>90180.2</v>
      </c>
      <c r="Q191" s="160">
        <f>[2]Source!X172</f>
        <v>0</v>
      </c>
      <c r="R191" s="160">
        <f>[2]Source!X173</f>
        <v>0</v>
      </c>
      <c r="S191" s="160">
        <f>[2]Source!Y172</f>
        <v>0</v>
      </c>
      <c r="T191" s="160">
        <f>[2]Source!Y173</f>
        <v>0</v>
      </c>
      <c r="U191" s="160">
        <f>ROUND((175/100)*ROUND([2]Source!R172, 2), 2)</f>
        <v>0</v>
      </c>
      <c r="V191" s="160">
        <f>ROUND((157/100)*ROUND([2]Source!R173, 2), 2)</f>
        <v>0</v>
      </c>
    </row>
    <row r="192" spans="1:22" ht="14.25" x14ac:dyDescent="0.2">
      <c r="A192" s="297"/>
      <c r="B192" s="298"/>
      <c r="C192" s="298" t="s">
        <v>184</v>
      </c>
      <c r="D192" s="299" t="s">
        <v>177</v>
      </c>
      <c r="E192" s="284">
        <v>100</v>
      </c>
      <c r="F192" s="300"/>
      <c r="G192" s="301"/>
      <c r="H192" s="284"/>
      <c r="I192" s="302">
        <v>12698.55</v>
      </c>
      <c r="J192" s="284">
        <v>81</v>
      </c>
      <c r="K192" s="302">
        <v>240174.02</v>
      </c>
    </row>
    <row r="193" spans="1:22" ht="14.25" x14ac:dyDescent="0.2">
      <c r="A193" s="297"/>
      <c r="B193" s="298"/>
      <c r="C193" s="298" t="s">
        <v>183</v>
      </c>
      <c r="D193" s="299" t="s">
        <v>177</v>
      </c>
      <c r="E193" s="284">
        <v>64</v>
      </c>
      <c r="F193" s="300"/>
      <c r="G193" s="301"/>
      <c r="H193" s="284"/>
      <c r="I193" s="302">
        <v>8127.07</v>
      </c>
      <c r="J193" s="284">
        <v>41</v>
      </c>
      <c r="K193" s="302">
        <v>121569.57</v>
      </c>
    </row>
    <row r="194" spans="1:22" ht="14.25" x14ac:dyDescent="0.2">
      <c r="A194" s="297"/>
      <c r="B194" s="298"/>
      <c r="C194" s="298" t="s">
        <v>178</v>
      </c>
      <c r="D194" s="299" t="s">
        <v>177</v>
      </c>
      <c r="E194" s="284">
        <v>175</v>
      </c>
      <c r="F194" s="300"/>
      <c r="G194" s="301"/>
      <c r="H194" s="284"/>
      <c r="I194" s="302">
        <v>361.29</v>
      </c>
      <c r="J194" s="284">
        <v>157</v>
      </c>
      <c r="K194" s="302">
        <v>7568.36</v>
      </c>
    </row>
    <row r="195" spans="1:22" ht="14.25" x14ac:dyDescent="0.2">
      <c r="A195" s="305"/>
      <c r="B195" s="306"/>
      <c r="C195" s="306" t="s">
        <v>182</v>
      </c>
      <c r="D195" s="307" t="s">
        <v>181</v>
      </c>
      <c r="E195" s="308">
        <v>39</v>
      </c>
      <c r="F195" s="309"/>
      <c r="G195" s="310" t="s">
        <v>1338</v>
      </c>
      <c r="H195" s="308">
        <v>1</v>
      </c>
      <c r="I195" s="311">
        <v>1079.81</v>
      </c>
      <c r="J195" s="308"/>
      <c r="K195" s="311"/>
    </row>
    <row r="196" spans="1:22" ht="15" x14ac:dyDescent="0.25">
      <c r="A196" s="312"/>
      <c r="B196" s="312"/>
      <c r="C196" s="313" t="s">
        <v>173</v>
      </c>
      <c r="D196" s="312"/>
      <c r="E196" s="312"/>
      <c r="F196" s="312"/>
      <c r="G196" s="312"/>
      <c r="H196" s="406">
        <v>93572.5</v>
      </c>
      <c r="I196" s="406"/>
      <c r="J196" s="406">
        <v>790628.06</v>
      </c>
      <c r="K196" s="406"/>
      <c r="O196" s="162">
        <f>I186+I187+I189+I192+I193+I194+SUM(I190:I191)</f>
        <v>93572.5</v>
      </c>
      <c r="P196" s="162">
        <f>K186+K187+K189+K192+K193+K194+SUM(K190:K191)</f>
        <v>790628.06</v>
      </c>
    </row>
    <row r="198" spans="1:22" ht="71.25" x14ac:dyDescent="0.2">
      <c r="A198" s="297" t="s">
        <v>1392</v>
      </c>
      <c r="B198" s="298" t="s">
        <v>319</v>
      </c>
      <c r="C198" s="298" t="s">
        <v>318</v>
      </c>
      <c r="D198" s="299" t="s">
        <v>1369</v>
      </c>
      <c r="E198" s="284">
        <v>5.7916999999999996</v>
      </c>
      <c r="F198" s="300"/>
      <c r="G198" s="301"/>
      <c r="H198" s="284"/>
      <c r="I198" s="302"/>
      <c r="J198" s="284"/>
      <c r="K198" s="302"/>
      <c r="Q198" s="160">
        <f>[2]Source!X178</f>
        <v>12665.32</v>
      </c>
      <c r="R198" s="160">
        <f>[2]Source!X179</f>
        <v>239545.53</v>
      </c>
      <c r="S198" s="160">
        <f>[2]Source!Y178</f>
        <v>8105.8</v>
      </c>
      <c r="T198" s="160">
        <f>[2]Source!Y179</f>
        <v>121251.44</v>
      </c>
      <c r="U198" s="160">
        <f>ROUND((175/100)*ROUND([2]Source!R178, 2), 2)</f>
        <v>14.19</v>
      </c>
      <c r="V198" s="160">
        <f>ROUND((157/100)*ROUND([2]Source!R179, 2), 2)</f>
        <v>297.31</v>
      </c>
    </row>
    <row r="199" spans="1:22" x14ac:dyDescent="0.2">
      <c r="C199" s="303" t="s">
        <v>1393</v>
      </c>
    </row>
    <row r="200" spans="1:22" ht="14.25" x14ac:dyDescent="0.2">
      <c r="A200" s="297"/>
      <c r="B200" s="298"/>
      <c r="C200" s="298" t="s">
        <v>187</v>
      </c>
      <c r="D200" s="299"/>
      <c r="E200" s="284"/>
      <c r="F200" s="300">
        <v>1901.57</v>
      </c>
      <c r="G200" s="301" t="s">
        <v>1338</v>
      </c>
      <c r="H200" s="284">
        <v>1</v>
      </c>
      <c r="I200" s="302">
        <v>12665.32</v>
      </c>
      <c r="J200" s="284">
        <v>23.35</v>
      </c>
      <c r="K200" s="302">
        <v>295735.21999999997</v>
      </c>
    </row>
    <row r="201" spans="1:22" ht="14.25" x14ac:dyDescent="0.2">
      <c r="A201" s="297"/>
      <c r="B201" s="298"/>
      <c r="C201" s="298" t="s">
        <v>174</v>
      </c>
      <c r="D201" s="299"/>
      <c r="E201" s="284"/>
      <c r="F201" s="300">
        <v>3.74</v>
      </c>
      <c r="G201" s="301" t="s">
        <v>1339</v>
      </c>
      <c r="H201" s="284">
        <v>1</v>
      </c>
      <c r="I201" s="302">
        <v>27.08</v>
      </c>
      <c r="J201" s="284">
        <v>10.74</v>
      </c>
      <c r="K201" s="302">
        <v>290.83999999999997</v>
      </c>
    </row>
    <row r="202" spans="1:22" ht="14.25" x14ac:dyDescent="0.2">
      <c r="A202" s="297"/>
      <c r="B202" s="298"/>
      <c r="C202" s="298" t="s">
        <v>179</v>
      </c>
      <c r="D202" s="299"/>
      <c r="E202" s="284"/>
      <c r="F202" s="300">
        <v>1.1200000000000001</v>
      </c>
      <c r="G202" s="301" t="s">
        <v>1339</v>
      </c>
      <c r="H202" s="284">
        <v>1</v>
      </c>
      <c r="I202" s="314">
        <v>8.11</v>
      </c>
      <c r="J202" s="284">
        <v>23.35</v>
      </c>
      <c r="K202" s="314">
        <v>189.37</v>
      </c>
    </row>
    <row r="203" spans="1:22" ht="14.25" x14ac:dyDescent="0.2">
      <c r="A203" s="297"/>
      <c r="B203" s="298"/>
      <c r="C203" s="298" t="s">
        <v>195</v>
      </c>
      <c r="D203" s="299"/>
      <c r="E203" s="284"/>
      <c r="F203" s="300">
        <v>953.15</v>
      </c>
      <c r="G203" s="301" t="s">
        <v>185</v>
      </c>
      <c r="H203" s="284">
        <v>1</v>
      </c>
      <c r="I203" s="302">
        <v>5520.36</v>
      </c>
      <c r="J203" s="284">
        <v>2.4300000000000002</v>
      </c>
      <c r="K203" s="302">
        <v>13414.47</v>
      </c>
    </row>
    <row r="204" spans="1:22" ht="28.5" x14ac:dyDescent="0.2">
      <c r="A204" s="297" t="s">
        <v>1394</v>
      </c>
      <c r="B204" s="298" t="s">
        <v>1354</v>
      </c>
      <c r="C204" s="298" t="s">
        <v>313</v>
      </c>
      <c r="D204" s="299" t="s">
        <v>1323</v>
      </c>
      <c r="E204" s="284">
        <v>9.2666999999999999E-2</v>
      </c>
      <c r="F204" s="300">
        <v>33030.400000000001</v>
      </c>
      <c r="G204" s="304" t="s">
        <v>185</v>
      </c>
      <c r="H204" s="284">
        <v>1</v>
      </c>
      <c r="I204" s="302">
        <v>3060.83</v>
      </c>
      <c r="J204" s="284">
        <v>1.8</v>
      </c>
      <c r="K204" s="302">
        <v>5509.49</v>
      </c>
      <c r="Q204" s="160">
        <f>[2]Source!X180</f>
        <v>0</v>
      </c>
      <c r="R204" s="160">
        <f>[2]Source!X181</f>
        <v>0</v>
      </c>
      <c r="S204" s="160">
        <f>[2]Source!Y180</f>
        <v>0</v>
      </c>
      <c r="T204" s="160">
        <f>[2]Source!Y181</f>
        <v>0</v>
      </c>
      <c r="U204" s="160">
        <f>ROUND((175/100)*ROUND([2]Source!R180, 2), 2)</f>
        <v>0</v>
      </c>
      <c r="V204" s="160">
        <f>ROUND((157/100)*ROUND([2]Source!R181, 2), 2)</f>
        <v>0</v>
      </c>
    </row>
    <row r="205" spans="1:22" ht="42.75" x14ac:dyDescent="0.2">
      <c r="A205" s="297" t="s">
        <v>1395</v>
      </c>
      <c r="B205" s="298" t="s">
        <v>1373</v>
      </c>
      <c r="C205" s="298" t="s">
        <v>317</v>
      </c>
      <c r="D205" s="299" t="s">
        <v>1374</v>
      </c>
      <c r="E205" s="284">
        <v>695.00400000000002</v>
      </c>
      <c r="F205" s="300">
        <v>9.1</v>
      </c>
      <c r="G205" s="304" t="s">
        <v>185</v>
      </c>
      <c r="H205" s="284">
        <v>1</v>
      </c>
      <c r="I205" s="302">
        <v>6324.54</v>
      </c>
      <c r="J205" s="284">
        <v>2.0699999999999998</v>
      </c>
      <c r="K205" s="302">
        <v>13091.8</v>
      </c>
      <c r="Q205" s="160">
        <f>[2]Source!X182</f>
        <v>0</v>
      </c>
      <c r="R205" s="160">
        <f>[2]Source!X183</f>
        <v>0</v>
      </c>
      <c r="S205" s="160">
        <f>[2]Source!Y182</f>
        <v>0</v>
      </c>
      <c r="T205" s="160">
        <f>[2]Source!Y183</f>
        <v>0</v>
      </c>
      <c r="U205" s="160">
        <f>ROUND((175/100)*ROUND([2]Source!R182, 2), 2)</f>
        <v>0</v>
      </c>
      <c r="V205" s="160">
        <f>ROUND((157/100)*ROUND([2]Source!R183, 2), 2)</f>
        <v>0</v>
      </c>
    </row>
    <row r="206" spans="1:22" ht="28.5" x14ac:dyDescent="0.2">
      <c r="A206" s="297" t="s">
        <v>1396</v>
      </c>
      <c r="B206" s="298" t="s">
        <v>1376</v>
      </c>
      <c r="C206" s="298" t="s">
        <v>316</v>
      </c>
      <c r="D206" s="299" t="s">
        <v>1347</v>
      </c>
      <c r="E206" s="284">
        <v>648.67039999999997</v>
      </c>
      <c r="F206" s="300">
        <v>16.38</v>
      </c>
      <c r="G206" s="304" t="s">
        <v>185</v>
      </c>
      <c r="H206" s="284">
        <v>1</v>
      </c>
      <c r="I206" s="302">
        <v>10625.22</v>
      </c>
      <c r="J206" s="284">
        <v>3.38</v>
      </c>
      <c r="K206" s="302">
        <v>35913.24</v>
      </c>
      <c r="Q206" s="160">
        <f>[2]Source!X184</f>
        <v>0</v>
      </c>
      <c r="R206" s="160">
        <f>[2]Source!X185</f>
        <v>0</v>
      </c>
      <c r="S206" s="160">
        <f>[2]Source!Y184</f>
        <v>0</v>
      </c>
      <c r="T206" s="160">
        <f>[2]Source!Y185</f>
        <v>0</v>
      </c>
      <c r="U206" s="160">
        <f>ROUND((175/100)*ROUND([2]Source!R184, 2), 2)</f>
        <v>0</v>
      </c>
      <c r="V206" s="160">
        <f>ROUND((157/100)*ROUND([2]Source!R185, 2), 2)</f>
        <v>0</v>
      </c>
    </row>
    <row r="207" spans="1:22" ht="14.25" x14ac:dyDescent="0.2">
      <c r="A207" s="297"/>
      <c r="B207" s="298"/>
      <c r="C207" s="298" t="s">
        <v>184</v>
      </c>
      <c r="D207" s="299" t="s">
        <v>177</v>
      </c>
      <c r="E207" s="284">
        <v>100</v>
      </c>
      <c r="F207" s="300"/>
      <c r="G207" s="301"/>
      <c r="H207" s="284"/>
      <c r="I207" s="302">
        <v>12665.32</v>
      </c>
      <c r="J207" s="284">
        <v>81</v>
      </c>
      <c r="K207" s="302">
        <v>239545.53</v>
      </c>
    </row>
    <row r="208" spans="1:22" ht="14.25" x14ac:dyDescent="0.2">
      <c r="A208" s="297"/>
      <c r="B208" s="298"/>
      <c r="C208" s="298" t="s">
        <v>183</v>
      </c>
      <c r="D208" s="299" t="s">
        <v>177</v>
      </c>
      <c r="E208" s="284">
        <v>64</v>
      </c>
      <c r="F208" s="300"/>
      <c r="G208" s="301"/>
      <c r="H208" s="284"/>
      <c r="I208" s="302">
        <v>8105.8</v>
      </c>
      <c r="J208" s="284">
        <v>41</v>
      </c>
      <c r="K208" s="302">
        <v>121251.44</v>
      </c>
    </row>
    <row r="209" spans="1:22" ht="14.25" x14ac:dyDescent="0.2">
      <c r="A209" s="297"/>
      <c r="B209" s="298"/>
      <c r="C209" s="298" t="s">
        <v>178</v>
      </c>
      <c r="D209" s="299" t="s">
        <v>177</v>
      </c>
      <c r="E209" s="284">
        <v>175</v>
      </c>
      <c r="F209" s="300"/>
      <c r="G209" s="301"/>
      <c r="H209" s="284"/>
      <c r="I209" s="302">
        <v>14.19</v>
      </c>
      <c r="J209" s="284">
        <v>157</v>
      </c>
      <c r="K209" s="302">
        <v>297.31</v>
      </c>
    </row>
    <row r="210" spans="1:22" ht="14.25" x14ac:dyDescent="0.2">
      <c r="A210" s="305"/>
      <c r="B210" s="306"/>
      <c r="C210" s="306" t="s">
        <v>182</v>
      </c>
      <c r="D210" s="307" t="s">
        <v>181</v>
      </c>
      <c r="E210" s="308">
        <v>157</v>
      </c>
      <c r="F210" s="309"/>
      <c r="G210" s="310" t="s">
        <v>1338</v>
      </c>
      <c r="H210" s="308">
        <v>1</v>
      </c>
      <c r="I210" s="311">
        <v>1045.69</v>
      </c>
      <c r="J210" s="308"/>
      <c r="K210" s="311"/>
    </row>
    <row r="211" spans="1:22" ht="15" x14ac:dyDescent="0.25">
      <c r="A211" s="312"/>
      <c r="B211" s="312"/>
      <c r="C211" s="313" t="s">
        <v>173</v>
      </c>
      <c r="D211" s="312"/>
      <c r="E211" s="312"/>
      <c r="F211" s="312"/>
      <c r="G211" s="312"/>
      <c r="H211" s="406">
        <v>59008.66</v>
      </c>
      <c r="I211" s="406"/>
      <c r="J211" s="406">
        <v>725049.34</v>
      </c>
      <c r="K211" s="406"/>
      <c r="O211" s="162">
        <f>I200+I201+I203+I207+I208+I209+SUM(I204:I206)</f>
        <v>59008.66</v>
      </c>
      <c r="P211" s="162">
        <f>K200+K201+K203+K207+K208+K209+SUM(K204:K206)</f>
        <v>725049.34</v>
      </c>
    </row>
    <row r="213" spans="1:22" ht="71.25" x14ac:dyDescent="0.2">
      <c r="A213" s="297" t="s">
        <v>1397</v>
      </c>
      <c r="B213" s="298" t="s">
        <v>315</v>
      </c>
      <c r="C213" s="298" t="s">
        <v>314</v>
      </c>
      <c r="D213" s="299" t="s">
        <v>1351</v>
      </c>
      <c r="E213" s="284">
        <v>5.7916999999999996</v>
      </c>
      <c r="F213" s="300"/>
      <c r="G213" s="301"/>
      <c r="H213" s="284"/>
      <c r="I213" s="302"/>
      <c r="J213" s="284"/>
      <c r="K213" s="302"/>
      <c r="Q213" s="160">
        <f>[2]Source!X186</f>
        <v>439.86</v>
      </c>
      <c r="R213" s="160">
        <f>[2]Source!X187</f>
        <v>8319.2900000000009</v>
      </c>
      <c r="S213" s="160">
        <f>[2]Source!Y186</f>
        <v>281.51</v>
      </c>
      <c r="T213" s="160">
        <f>[2]Source!Y187</f>
        <v>4211</v>
      </c>
      <c r="U213" s="160">
        <f>ROUND((175/100)*ROUND([2]Source!R186, 2), 2)</f>
        <v>0</v>
      </c>
      <c r="V213" s="160">
        <f>ROUND((157/100)*ROUND([2]Source!R187, 2), 2)</f>
        <v>0</v>
      </c>
    </row>
    <row r="214" spans="1:22" x14ac:dyDescent="0.2">
      <c r="C214" s="303" t="s">
        <v>1393</v>
      </c>
    </row>
    <row r="215" spans="1:22" ht="14.25" x14ac:dyDescent="0.2">
      <c r="A215" s="297"/>
      <c r="B215" s="298"/>
      <c r="C215" s="298" t="s">
        <v>187</v>
      </c>
      <c r="D215" s="299"/>
      <c r="E215" s="284"/>
      <c r="F215" s="300">
        <v>66.040000000000006</v>
      </c>
      <c r="G215" s="301" t="s">
        <v>1338</v>
      </c>
      <c r="H215" s="284">
        <v>1</v>
      </c>
      <c r="I215" s="302">
        <v>439.86</v>
      </c>
      <c r="J215" s="284">
        <v>23.35</v>
      </c>
      <c r="K215" s="302">
        <v>10270.73</v>
      </c>
    </row>
    <row r="216" spans="1:22" ht="28.5" x14ac:dyDescent="0.2">
      <c r="A216" s="297" t="s">
        <v>1398</v>
      </c>
      <c r="B216" s="298" t="s">
        <v>1354</v>
      </c>
      <c r="C216" s="298" t="s">
        <v>313</v>
      </c>
      <c r="D216" s="299" t="s">
        <v>1323</v>
      </c>
      <c r="E216" s="284">
        <v>8.6875999999999995E-2</v>
      </c>
      <c r="F216" s="300">
        <v>33030.400000000001</v>
      </c>
      <c r="G216" s="304" t="s">
        <v>185</v>
      </c>
      <c r="H216" s="284">
        <v>1</v>
      </c>
      <c r="I216" s="302">
        <v>2869.55</v>
      </c>
      <c r="J216" s="284">
        <v>1.8</v>
      </c>
      <c r="K216" s="302">
        <v>5165.1899999999996</v>
      </c>
      <c r="Q216" s="160">
        <f>[2]Source!X188</f>
        <v>0</v>
      </c>
      <c r="R216" s="160">
        <f>[2]Source!X189</f>
        <v>0</v>
      </c>
      <c r="S216" s="160">
        <f>[2]Source!Y188</f>
        <v>0</v>
      </c>
      <c r="T216" s="160">
        <f>[2]Source!Y189</f>
        <v>0</v>
      </c>
      <c r="U216" s="160">
        <f>ROUND((175/100)*ROUND([2]Source!R188, 2), 2)</f>
        <v>0</v>
      </c>
      <c r="V216" s="160">
        <f>ROUND((157/100)*ROUND([2]Source!R189, 2), 2)</f>
        <v>0</v>
      </c>
    </row>
    <row r="217" spans="1:22" ht="14.25" x14ac:dyDescent="0.2">
      <c r="A217" s="297"/>
      <c r="B217" s="298"/>
      <c r="C217" s="298" t="s">
        <v>184</v>
      </c>
      <c r="D217" s="299" t="s">
        <v>177</v>
      </c>
      <c r="E217" s="284">
        <v>100</v>
      </c>
      <c r="F217" s="300"/>
      <c r="G217" s="301"/>
      <c r="H217" s="284"/>
      <c r="I217" s="302">
        <v>439.86</v>
      </c>
      <c r="J217" s="284">
        <v>81</v>
      </c>
      <c r="K217" s="302">
        <v>8319.2900000000009</v>
      </c>
    </row>
    <row r="218" spans="1:22" ht="14.25" x14ac:dyDescent="0.2">
      <c r="A218" s="297"/>
      <c r="B218" s="298"/>
      <c r="C218" s="298" t="s">
        <v>183</v>
      </c>
      <c r="D218" s="299" t="s">
        <v>177</v>
      </c>
      <c r="E218" s="284">
        <v>64</v>
      </c>
      <c r="F218" s="300"/>
      <c r="G218" s="301"/>
      <c r="H218" s="284"/>
      <c r="I218" s="302">
        <v>281.51</v>
      </c>
      <c r="J218" s="284">
        <v>41</v>
      </c>
      <c r="K218" s="302">
        <v>4211</v>
      </c>
    </row>
    <row r="219" spans="1:22" ht="14.25" x14ac:dyDescent="0.2">
      <c r="A219" s="305"/>
      <c r="B219" s="306"/>
      <c r="C219" s="306" t="s">
        <v>182</v>
      </c>
      <c r="D219" s="307" t="s">
        <v>181</v>
      </c>
      <c r="E219" s="308">
        <v>5.49</v>
      </c>
      <c r="F219" s="309"/>
      <c r="G219" s="310" t="s">
        <v>1338</v>
      </c>
      <c r="H219" s="308">
        <v>1</v>
      </c>
      <c r="I219" s="311">
        <v>36.57</v>
      </c>
      <c r="J219" s="308"/>
      <c r="K219" s="311"/>
    </row>
    <row r="220" spans="1:22" ht="15" x14ac:dyDescent="0.25">
      <c r="A220" s="312"/>
      <c r="B220" s="312"/>
      <c r="C220" s="313" t="s">
        <v>173</v>
      </c>
      <c r="D220" s="312"/>
      <c r="E220" s="312"/>
      <c r="F220" s="312"/>
      <c r="G220" s="312"/>
      <c r="H220" s="406">
        <v>4030.78</v>
      </c>
      <c r="I220" s="406"/>
      <c r="J220" s="406">
        <v>27966.21</v>
      </c>
      <c r="K220" s="406"/>
      <c r="O220" s="162">
        <f>I215+I217+I218+SUM(I216:I216)</f>
        <v>4030.78</v>
      </c>
      <c r="P220" s="162">
        <f>K215+K217+K218+SUM(K216:K216)</f>
        <v>27966.21</v>
      </c>
    </row>
    <row r="222" spans="1:22" ht="57" x14ac:dyDescent="0.2">
      <c r="A222" s="297" t="s">
        <v>1399</v>
      </c>
      <c r="B222" s="298" t="s">
        <v>308</v>
      </c>
      <c r="C222" s="298" t="s">
        <v>327</v>
      </c>
      <c r="D222" s="299" t="s">
        <v>1330</v>
      </c>
      <c r="E222" s="284">
        <v>7.81</v>
      </c>
      <c r="F222" s="300"/>
      <c r="G222" s="301"/>
      <c r="H222" s="284"/>
      <c r="I222" s="302"/>
      <c r="J222" s="284"/>
      <c r="K222" s="302"/>
      <c r="Q222" s="160">
        <f>[2]Source!X190</f>
        <v>12234.51</v>
      </c>
      <c r="R222" s="160">
        <f>[2]Source!X191</f>
        <v>231397.41</v>
      </c>
      <c r="S222" s="160">
        <f>[2]Source!Y190</f>
        <v>7830.09</v>
      </c>
      <c r="T222" s="160">
        <f>[2]Source!Y191</f>
        <v>117127.08</v>
      </c>
      <c r="U222" s="160">
        <f>ROUND((175/100)*ROUND([2]Source!R190, 2), 2)</f>
        <v>65.78</v>
      </c>
      <c r="V222" s="160">
        <f>ROUND((157/100)*ROUND([2]Source!R191, 2), 2)</f>
        <v>1378.04</v>
      </c>
    </row>
    <row r="223" spans="1:22" x14ac:dyDescent="0.2">
      <c r="C223" s="303" t="s">
        <v>1400</v>
      </c>
    </row>
    <row r="224" spans="1:22" ht="14.25" x14ac:dyDescent="0.2">
      <c r="A224" s="297"/>
      <c r="B224" s="298"/>
      <c r="C224" s="298" t="s">
        <v>187</v>
      </c>
      <c r="D224" s="299"/>
      <c r="E224" s="284"/>
      <c r="F224" s="300">
        <v>1362.19</v>
      </c>
      <c r="G224" s="301" t="s">
        <v>1338</v>
      </c>
      <c r="H224" s="284">
        <v>1</v>
      </c>
      <c r="I224" s="302">
        <v>12234.51</v>
      </c>
      <c r="J224" s="284">
        <v>23.35</v>
      </c>
      <c r="K224" s="302">
        <v>285675.81</v>
      </c>
    </row>
    <row r="225" spans="1:22" ht="14.25" x14ac:dyDescent="0.2">
      <c r="A225" s="297"/>
      <c r="B225" s="298"/>
      <c r="C225" s="298" t="s">
        <v>174</v>
      </c>
      <c r="D225" s="299"/>
      <c r="E225" s="284"/>
      <c r="F225" s="300">
        <v>21.72</v>
      </c>
      <c r="G225" s="301" t="s">
        <v>1339</v>
      </c>
      <c r="H225" s="284">
        <v>1</v>
      </c>
      <c r="I225" s="302">
        <v>212.04</v>
      </c>
      <c r="J225" s="284">
        <v>9.48</v>
      </c>
      <c r="K225" s="302">
        <v>2010.14</v>
      </c>
    </row>
    <row r="226" spans="1:22" ht="14.25" x14ac:dyDescent="0.2">
      <c r="A226" s="297"/>
      <c r="B226" s="298"/>
      <c r="C226" s="298" t="s">
        <v>179</v>
      </c>
      <c r="D226" s="299"/>
      <c r="E226" s="284"/>
      <c r="F226" s="300">
        <v>3.85</v>
      </c>
      <c r="G226" s="301" t="s">
        <v>1339</v>
      </c>
      <c r="H226" s="284">
        <v>1</v>
      </c>
      <c r="I226" s="314">
        <v>37.590000000000003</v>
      </c>
      <c r="J226" s="284">
        <v>23.35</v>
      </c>
      <c r="K226" s="314">
        <v>877.73</v>
      </c>
    </row>
    <row r="227" spans="1:22" ht="14.25" x14ac:dyDescent="0.2">
      <c r="A227" s="297"/>
      <c r="B227" s="298"/>
      <c r="C227" s="298" t="s">
        <v>195</v>
      </c>
      <c r="D227" s="299"/>
      <c r="E227" s="284"/>
      <c r="F227" s="300">
        <v>83.42</v>
      </c>
      <c r="G227" s="301" t="s">
        <v>185</v>
      </c>
      <c r="H227" s="284">
        <v>1</v>
      </c>
      <c r="I227" s="302">
        <v>651.51</v>
      </c>
      <c r="J227" s="284">
        <v>1.79</v>
      </c>
      <c r="K227" s="302">
        <v>1166.2</v>
      </c>
    </row>
    <row r="228" spans="1:22" ht="57" x14ac:dyDescent="0.2">
      <c r="A228" s="297" t="s">
        <v>1401</v>
      </c>
      <c r="B228" s="298" t="s">
        <v>1402</v>
      </c>
      <c r="C228" s="298" t="s">
        <v>215</v>
      </c>
      <c r="D228" s="299" t="s">
        <v>1323</v>
      </c>
      <c r="E228" s="284">
        <v>0.46860000000000002</v>
      </c>
      <c r="F228" s="300">
        <v>5986.03</v>
      </c>
      <c r="G228" s="304" t="s">
        <v>185</v>
      </c>
      <c r="H228" s="284">
        <v>1</v>
      </c>
      <c r="I228" s="302">
        <v>2805.05</v>
      </c>
      <c r="J228" s="284">
        <v>4.4800000000000004</v>
      </c>
      <c r="K228" s="302">
        <v>12566.62</v>
      </c>
      <c r="Q228" s="160">
        <f>[2]Source!X192</f>
        <v>0</v>
      </c>
      <c r="R228" s="160">
        <f>[2]Source!X193</f>
        <v>0</v>
      </c>
      <c r="S228" s="160">
        <f>[2]Source!Y192</f>
        <v>0</v>
      </c>
      <c r="T228" s="160">
        <f>[2]Source!Y193</f>
        <v>0</v>
      </c>
      <c r="U228" s="160">
        <f>ROUND((175/100)*ROUND([2]Source!R192, 2), 2)</f>
        <v>0</v>
      </c>
      <c r="V228" s="160">
        <f>ROUND((157/100)*ROUND([2]Source!R193, 2), 2)</f>
        <v>0</v>
      </c>
    </row>
    <row r="229" spans="1:22" ht="71.25" x14ac:dyDescent="0.2">
      <c r="A229" s="297" t="s">
        <v>1403</v>
      </c>
      <c r="B229" s="298" t="s">
        <v>1404</v>
      </c>
      <c r="C229" s="298" t="s">
        <v>214</v>
      </c>
      <c r="D229" s="299" t="s">
        <v>1323</v>
      </c>
      <c r="E229" s="284">
        <v>2.92875</v>
      </c>
      <c r="F229" s="300">
        <v>3374.81</v>
      </c>
      <c r="G229" s="304" t="s">
        <v>185</v>
      </c>
      <c r="H229" s="284">
        <v>1</v>
      </c>
      <c r="I229" s="302">
        <v>9883.9699999999993</v>
      </c>
      <c r="J229" s="284">
        <v>4.5</v>
      </c>
      <c r="K229" s="302">
        <v>44477.87</v>
      </c>
      <c r="Q229" s="160">
        <f>[2]Source!X194</f>
        <v>0</v>
      </c>
      <c r="R229" s="160">
        <f>[2]Source!X195</f>
        <v>0</v>
      </c>
      <c r="S229" s="160">
        <f>[2]Source!Y194</f>
        <v>0</v>
      </c>
      <c r="T229" s="160">
        <f>[2]Source!Y195</f>
        <v>0</v>
      </c>
      <c r="U229" s="160">
        <f>ROUND((175/100)*ROUND([2]Source!R194, 2), 2)</f>
        <v>0</v>
      </c>
      <c r="V229" s="160">
        <f>ROUND((157/100)*ROUND([2]Source!R195, 2), 2)</f>
        <v>0</v>
      </c>
    </row>
    <row r="230" spans="1:22" ht="57" x14ac:dyDescent="0.2">
      <c r="A230" s="297" t="s">
        <v>1405</v>
      </c>
      <c r="B230" s="298" t="s">
        <v>1406</v>
      </c>
      <c r="C230" s="298" t="s">
        <v>306</v>
      </c>
      <c r="D230" s="299" t="s">
        <v>1347</v>
      </c>
      <c r="E230" s="284">
        <v>781</v>
      </c>
      <c r="F230" s="300">
        <v>52.32</v>
      </c>
      <c r="G230" s="304" t="s">
        <v>185</v>
      </c>
      <c r="H230" s="284">
        <v>1</v>
      </c>
      <c r="I230" s="302">
        <v>40861.919999999998</v>
      </c>
      <c r="J230" s="284">
        <v>4.84</v>
      </c>
      <c r="K230" s="302">
        <v>197771.69</v>
      </c>
      <c r="Q230" s="160">
        <f>[2]Source!X196</f>
        <v>0</v>
      </c>
      <c r="R230" s="160">
        <f>[2]Source!X197</f>
        <v>0</v>
      </c>
      <c r="S230" s="160">
        <f>[2]Source!Y196</f>
        <v>0</v>
      </c>
      <c r="T230" s="160">
        <f>[2]Source!Y197</f>
        <v>0</v>
      </c>
      <c r="U230" s="160">
        <f>ROUND((175/100)*ROUND([2]Source!R196, 2), 2)</f>
        <v>0</v>
      </c>
      <c r="V230" s="160">
        <f>ROUND((157/100)*ROUND([2]Source!R197, 2), 2)</f>
        <v>0</v>
      </c>
    </row>
    <row r="231" spans="1:22" ht="14.25" x14ac:dyDescent="0.2">
      <c r="A231" s="297"/>
      <c r="B231" s="298"/>
      <c r="C231" s="298" t="s">
        <v>184</v>
      </c>
      <c r="D231" s="299" t="s">
        <v>177</v>
      </c>
      <c r="E231" s="284">
        <v>100</v>
      </c>
      <c r="F231" s="300"/>
      <c r="G231" s="301"/>
      <c r="H231" s="284"/>
      <c r="I231" s="302">
        <v>12234.51</v>
      </c>
      <c r="J231" s="284">
        <v>81</v>
      </c>
      <c r="K231" s="302">
        <v>231397.41</v>
      </c>
    </row>
    <row r="232" spans="1:22" ht="14.25" x14ac:dyDescent="0.2">
      <c r="A232" s="297"/>
      <c r="B232" s="298"/>
      <c r="C232" s="298" t="s">
        <v>183</v>
      </c>
      <c r="D232" s="299" t="s">
        <v>177</v>
      </c>
      <c r="E232" s="284">
        <v>64</v>
      </c>
      <c r="F232" s="300"/>
      <c r="G232" s="301"/>
      <c r="H232" s="284"/>
      <c r="I232" s="302">
        <v>7830.09</v>
      </c>
      <c r="J232" s="284">
        <v>41</v>
      </c>
      <c r="K232" s="302">
        <v>117127.08</v>
      </c>
    </row>
    <row r="233" spans="1:22" ht="14.25" x14ac:dyDescent="0.2">
      <c r="A233" s="297"/>
      <c r="B233" s="298"/>
      <c r="C233" s="298" t="s">
        <v>178</v>
      </c>
      <c r="D233" s="299" t="s">
        <v>177</v>
      </c>
      <c r="E233" s="284">
        <v>175</v>
      </c>
      <c r="F233" s="300"/>
      <c r="G233" s="301"/>
      <c r="H233" s="284"/>
      <c r="I233" s="302">
        <v>65.78</v>
      </c>
      <c r="J233" s="284">
        <v>157</v>
      </c>
      <c r="K233" s="302">
        <v>1378.04</v>
      </c>
    </row>
    <row r="234" spans="1:22" ht="14.25" x14ac:dyDescent="0.2">
      <c r="A234" s="305"/>
      <c r="B234" s="306"/>
      <c r="C234" s="306" t="s">
        <v>182</v>
      </c>
      <c r="D234" s="307" t="s">
        <v>181</v>
      </c>
      <c r="E234" s="308">
        <v>115.26</v>
      </c>
      <c r="F234" s="309"/>
      <c r="G234" s="310" t="s">
        <v>1338</v>
      </c>
      <c r="H234" s="308">
        <v>1</v>
      </c>
      <c r="I234" s="311">
        <v>1035.21</v>
      </c>
      <c r="J234" s="308"/>
      <c r="K234" s="311"/>
    </row>
    <row r="235" spans="1:22" ht="15" x14ac:dyDescent="0.25">
      <c r="A235" s="312"/>
      <c r="B235" s="312"/>
      <c r="C235" s="313" t="s">
        <v>173</v>
      </c>
      <c r="D235" s="312"/>
      <c r="E235" s="312"/>
      <c r="F235" s="312"/>
      <c r="G235" s="312"/>
      <c r="H235" s="406">
        <v>86779.38</v>
      </c>
      <c r="I235" s="406"/>
      <c r="J235" s="406">
        <v>893570.86</v>
      </c>
      <c r="K235" s="406"/>
      <c r="O235" s="162">
        <f>I224+I225+I227+I231+I232+I233+SUM(I228:I230)</f>
        <v>86779.38</v>
      </c>
      <c r="P235" s="162">
        <f>K224+K225+K227+K231+K232+K233+SUM(K228:K230)</f>
        <v>893570.86</v>
      </c>
    </row>
    <row r="237" spans="1:22" ht="85.5" x14ac:dyDescent="0.2">
      <c r="A237" s="297" t="s">
        <v>1407</v>
      </c>
      <c r="B237" s="298" t="s">
        <v>326</v>
      </c>
      <c r="C237" s="298" t="s">
        <v>325</v>
      </c>
      <c r="D237" s="299" t="s">
        <v>1380</v>
      </c>
      <c r="E237" s="284">
        <v>3.5476999999999999</v>
      </c>
      <c r="F237" s="300"/>
      <c r="G237" s="301"/>
      <c r="H237" s="284"/>
      <c r="I237" s="302"/>
      <c r="J237" s="284"/>
      <c r="K237" s="302"/>
      <c r="Q237" s="160">
        <f>[2]Source!X198</f>
        <v>3924.82</v>
      </c>
      <c r="R237" s="160">
        <f>[2]Source!X199</f>
        <v>74232.09</v>
      </c>
      <c r="S237" s="160">
        <f>[2]Source!Y198</f>
        <v>2511.88</v>
      </c>
      <c r="T237" s="160">
        <f>[2]Source!Y199</f>
        <v>37574.269999999997</v>
      </c>
      <c r="U237" s="160">
        <f>ROUND((175/100)*ROUND([2]Source!R198, 2), 2)</f>
        <v>545.65</v>
      </c>
      <c r="V237" s="160">
        <f>ROUND((157/100)*ROUND([2]Source!R199, 2), 2)</f>
        <v>11430.43</v>
      </c>
    </row>
    <row r="238" spans="1:22" x14ac:dyDescent="0.2">
      <c r="C238" s="303" t="s">
        <v>1408</v>
      </c>
    </row>
    <row r="239" spans="1:22" ht="14.25" x14ac:dyDescent="0.2">
      <c r="A239" s="297"/>
      <c r="B239" s="298"/>
      <c r="C239" s="298" t="s">
        <v>187</v>
      </c>
      <c r="D239" s="299"/>
      <c r="E239" s="284"/>
      <c r="F239" s="300">
        <v>962</v>
      </c>
      <c r="G239" s="301" t="s">
        <v>1338</v>
      </c>
      <c r="H239" s="284">
        <v>1</v>
      </c>
      <c r="I239" s="302">
        <v>3924.82</v>
      </c>
      <c r="J239" s="284">
        <v>23.35</v>
      </c>
      <c r="K239" s="302">
        <v>91644.55</v>
      </c>
    </row>
    <row r="240" spans="1:22" ht="14.25" x14ac:dyDescent="0.2">
      <c r="A240" s="297"/>
      <c r="B240" s="298"/>
      <c r="C240" s="298" t="s">
        <v>174</v>
      </c>
      <c r="D240" s="299"/>
      <c r="E240" s="284"/>
      <c r="F240" s="300">
        <v>283.85000000000002</v>
      </c>
      <c r="G240" s="301" t="s">
        <v>1339</v>
      </c>
      <c r="H240" s="284">
        <v>1</v>
      </c>
      <c r="I240" s="302">
        <v>1258.77</v>
      </c>
      <c r="J240" s="284">
        <v>9.68</v>
      </c>
      <c r="K240" s="302">
        <v>12184.89</v>
      </c>
    </row>
    <row r="241" spans="1:22" ht="14.25" x14ac:dyDescent="0.2">
      <c r="A241" s="297"/>
      <c r="B241" s="298"/>
      <c r="C241" s="298" t="s">
        <v>179</v>
      </c>
      <c r="D241" s="299"/>
      <c r="E241" s="284"/>
      <c r="F241" s="300">
        <v>70.31</v>
      </c>
      <c r="G241" s="301" t="s">
        <v>1339</v>
      </c>
      <c r="H241" s="284">
        <v>1</v>
      </c>
      <c r="I241" s="314">
        <v>311.8</v>
      </c>
      <c r="J241" s="284">
        <v>23.35</v>
      </c>
      <c r="K241" s="314">
        <v>7280.53</v>
      </c>
    </row>
    <row r="242" spans="1:22" ht="14.25" x14ac:dyDescent="0.2">
      <c r="A242" s="297"/>
      <c r="B242" s="298"/>
      <c r="C242" s="298" t="s">
        <v>195</v>
      </c>
      <c r="D242" s="299"/>
      <c r="E242" s="284"/>
      <c r="F242" s="300">
        <v>190.13</v>
      </c>
      <c r="G242" s="301" t="s">
        <v>185</v>
      </c>
      <c r="H242" s="284">
        <v>1</v>
      </c>
      <c r="I242" s="302">
        <v>674.52</v>
      </c>
      <c r="J242" s="284">
        <v>19.09</v>
      </c>
      <c r="K242" s="302">
        <v>12876.59</v>
      </c>
    </row>
    <row r="243" spans="1:22" ht="14.25" x14ac:dyDescent="0.2">
      <c r="A243" s="297" t="s">
        <v>1409</v>
      </c>
      <c r="B243" s="298" t="s">
        <v>1383</v>
      </c>
      <c r="C243" s="298" t="s">
        <v>264</v>
      </c>
      <c r="D243" s="299" t="s">
        <v>1384</v>
      </c>
      <c r="E243" s="284">
        <v>0.37151499999999998</v>
      </c>
      <c r="F243" s="300">
        <v>7.07</v>
      </c>
      <c r="G243" s="304" t="s">
        <v>185</v>
      </c>
      <c r="H243" s="284">
        <v>1</v>
      </c>
      <c r="I243" s="302">
        <v>2.63</v>
      </c>
      <c r="J243" s="284">
        <v>4.7699999999999996</v>
      </c>
      <c r="K243" s="302">
        <v>12.55</v>
      </c>
      <c r="Q243" s="160">
        <f>[2]Source!X200</f>
        <v>0</v>
      </c>
      <c r="R243" s="160">
        <f>[2]Source!X201</f>
        <v>0</v>
      </c>
      <c r="S243" s="160">
        <f>[2]Source!Y200</f>
        <v>0</v>
      </c>
      <c r="T243" s="160">
        <f>[2]Source!Y201</f>
        <v>0</v>
      </c>
      <c r="U243" s="160">
        <f>ROUND((175/100)*ROUND([2]Source!R200, 2), 2)</f>
        <v>0</v>
      </c>
      <c r="V243" s="160">
        <f>ROUND((157/100)*ROUND([2]Source!R201, 2), 2)</f>
        <v>0</v>
      </c>
    </row>
    <row r="244" spans="1:22" ht="71.25" x14ac:dyDescent="0.2">
      <c r="A244" s="297" t="s">
        <v>1410</v>
      </c>
      <c r="B244" s="298" t="s">
        <v>1386</v>
      </c>
      <c r="C244" s="298" t="s">
        <v>324</v>
      </c>
      <c r="D244" s="299" t="s">
        <v>1323</v>
      </c>
      <c r="E244" s="284">
        <v>2.1229439999999999</v>
      </c>
      <c r="F244" s="300">
        <v>1517.68</v>
      </c>
      <c r="G244" s="304" t="s">
        <v>185</v>
      </c>
      <c r="H244" s="284">
        <v>1</v>
      </c>
      <c r="I244" s="302">
        <v>3221.95</v>
      </c>
      <c r="J244" s="284">
        <v>3.14</v>
      </c>
      <c r="K244" s="302">
        <v>10116.92</v>
      </c>
      <c r="Q244" s="160">
        <f>[2]Source!X202</f>
        <v>0</v>
      </c>
      <c r="R244" s="160">
        <f>[2]Source!X203</f>
        <v>0</v>
      </c>
      <c r="S244" s="160">
        <f>[2]Source!Y202</f>
        <v>0</v>
      </c>
      <c r="T244" s="160">
        <f>[2]Source!Y203</f>
        <v>0</v>
      </c>
      <c r="U244" s="160">
        <f>ROUND((175/100)*ROUND([2]Source!R202, 2), 2)</f>
        <v>0</v>
      </c>
      <c r="V244" s="160">
        <f>ROUND((157/100)*ROUND([2]Source!R203, 2), 2)</f>
        <v>0</v>
      </c>
    </row>
    <row r="245" spans="1:22" ht="28.5" x14ac:dyDescent="0.2">
      <c r="A245" s="297" t="s">
        <v>1411</v>
      </c>
      <c r="B245" s="298" t="s">
        <v>1388</v>
      </c>
      <c r="C245" s="298" t="s">
        <v>262</v>
      </c>
      <c r="D245" s="299" t="s">
        <v>1384</v>
      </c>
      <c r="E245" s="284">
        <v>5.3073589999999999</v>
      </c>
      <c r="F245" s="300">
        <v>481.69</v>
      </c>
      <c r="G245" s="304" t="s">
        <v>185</v>
      </c>
      <c r="H245" s="284">
        <v>1</v>
      </c>
      <c r="I245" s="302">
        <v>2556.5</v>
      </c>
      <c r="J245" s="284">
        <v>6.45</v>
      </c>
      <c r="K245" s="302">
        <v>16489.43</v>
      </c>
      <c r="Q245" s="160">
        <f>[2]Source!X204</f>
        <v>0</v>
      </c>
      <c r="R245" s="160">
        <f>[2]Source!X205</f>
        <v>0</v>
      </c>
      <c r="S245" s="160">
        <f>[2]Source!Y204</f>
        <v>0</v>
      </c>
      <c r="T245" s="160">
        <f>[2]Source!Y205</f>
        <v>0</v>
      </c>
      <c r="U245" s="160">
        <f>ROUND((175/100)*ROUND([2]Source!R204, 2), 2)</f>
        <v>0</v>
      </c>
      <c r="V245" s="160">
        <f>ROUND((157/100)*ROUND([2]Source!R205, 2), 2)</f>
        <v>0</v>
      </c>
    </row>
    <row r="246" spans="1:22" ht="14.25" x14ac:dyDescent="0.2">
      <c r="A246" s="297"/>
      <c r="B246" s="298"/>
      <c r="C246" s="298" t="s">
        <v>184</v>
      </c>
      <c r="D246" s="299" t="s">
        <v>177</v>
      </c>
      <c r="E246" s="284">
        <v>100</v>
      </c>
      <c r="F246" s="300"/>
      <c r="G246" s="301"/>
      <c r="H246" s="284"/>
      <c r="I246" s="302">
        <v>3924.82</v>
      </c>
      <c r="J246" s="284">
        <v>81</v>
      </c>
      <c r="K246" s="302">
        <v>74232.09</v>
      </c>
    </row>
    <row r="247" spans="1:22" ht="14.25" x14ac:dyDescent="0.2">
      <c r="A247" s="297"/>
      <c r="B247" s="298"/>
      <c r="C247" s="298" t="s">
        <v>183</v>
      </c>
      <c r="D247" s="299" t="s">
        <v>177</v>
      </c>
      <c r="E247" s="284">
        <v>64</v>
      </c>
      <c r="F247" s="300"/>
      <c r="G247" s="301"/>
      <c r="H247" s="284"/>
      <c r="I247" s="302">
        <v>2511.88</v>
      </c>
      <c r="J247" s="284">
        <v>41</v>
      </c>
      <c r="K247" s="302">
        <v>37574.269999999997</v>
      </c>
    </row>
    <row r="248" spans="1:22" ht="14.25" x14ac:dyDescent="0.2">
      <c r="A248" s="297"/>
      <c r="B248" s="298"/>
      <c r="C248" s="298" t="s">
        <v>178</v>
      </c>
      <c r="D248" s="299" t="s">
        <v>177</v>
      </c>
      <c r="E248" s="284">
        <v>175</v>
      </c>
      <c r="F248" s="300"/>
      <c r="G248" s="301"/>
      <c r="H248" s="284"/>
      <c r="I248" s="302">
        <v>545.65</v>
      </c>
      <c r="J248" s="284">
        <v>157</v>
      </c>
      <c r="K248" s="302">
        <v>11430.43</v>
      </c>
    </row>
    <row r="249" spans="1:22" ht="14.25" x14ac:dyDescent="0.2">
      <c r="A249" s="305"/>
      <c r="B249" s="306"/>
      <c r="C249" s="306" t="s">
        <v>182</v>
      </c>
      <c r="D249" s="307" t="s">
        <v>181</v>
      </c>
      <c r="E249" s="308">
        <v>74</v>
      </c>
      <c r="F249" s="309"/>
      <c r="G249" s="310" t="s">
        <v>1338</v>
      </c>
      <c r="H249" s="308">
        <v>1</v>
      </c>
      <c r="I249" s="311">
        <v>301.91000000000003</v>
      </c>
      <c r="J249" s="308"/>
      <c r="K249" s="311"/>
    </row>
    <row r="250" spans="1:22" ht="15" x14ac:dyDescent="0.25">
      <c r="A250" s="312"/>
      <c r="B250" s="312"/>
      <c r="C250" s="313" t="s">
        <v>173</v>
      </c>
      <c r="D250" s="312"/>
      <c r="E250" s="312"/>
      <c r="F250" s="312"/>
      <c r="G250" s="312"/>
      <c r="H250" s="406">
        <v>18621.54</v>
      </c>
      <c r="I250" s="406"/>
      <c r="J250" s="406">
        <v>266561.71999999997</v>
      </c>
      <c r="K250" s="406"/>
      <c r="O250" s="162">
        <f>I239+I240+I242+I246+I247+I248+SUM(I243:I245)</f>
        <v>18621.54</v>
      </c>
      <c r="P250" s="162">
        <f>K239+K240+K242+K246+K247+K248+SUM(K243:K245)</f>
        <v>266561.71999999997</v>
      </c>
    </row>
    <row r="252" spans="1:22" ht="71.25" x14ac:dyDescent="0.2">
      <c r="A252" s="297" t="s">
        <v>1412</v>
      </c>
      <c r="B252" s="298" t="s">
        <v>260</v>
      </c>
      <c r="C252" s="298" t="s">
        <v>259</v>
      </c>
      <c r="D252" s="299" t="s">
        <v>1351</v>
      </c>
      <c r="E252" s="284">
        <v>3.5476999999999999</v>
      </c>
      <c r="F252" s="300"/>
      <c r="G252" s="301"/>
      <c r="H252" s="284"/>
      <c r="I252" s="302"/>
      <c r="J252" s="284"/>
      <c r="K252" s="302"/>
      <c r="Q252" s="160">
        <f>[2]Source!X210</f>
        <v>1871.18</v>
      </c>
      <c r="R252" s="160">
        <f>[2]Source!X211</f>
        <v>35390.559999999998</v>
      </c>
      <c r="S252" s="160">
        <f>[2]Source!Y210</f>
        <v>1197.56</v>
      </c>
      <c r="T252" s="160">
        <f>[2]Source!Y211</f>
        <v>17913.740000000002</v>
      </c>
      <c r="U252" s="160">
        <f>ROUND((175/100)*ROUND([2]Source!R210, 2), 2)</f>
        <v>53.24</v>
      </c>
      <c r="V252" s="160">
        <f>ROUND((157/100)*ROUND([2]Source!R211, 2), 2)</f>
        <v>1115.19</v>
      </c>
    </row>
    <row r="253" spans="1:22" x14ac:dyDescent="0.2">
      <c r="C253" s="303" t="s">
        <v>1408</v>
      </c>
    </row>
    <row r="254" spans="1:22" ht="14.25" x14ac:dyDescent="0.2">
      <c r="A254" s="297"/>
      <c r="B254" s="298"/>
      <c r="C254" s="298" t="s">
        <v>187</v>
      </c>
      <c r="D254" s="299"/>
      <c r="E254" s="284"/>
      <c r="F254" s="300">
        <v>458.64</v>
      </c>
      <c r="G254" s="301" t="s">
        <v>1338</v>
      </c>
      <c r="H254" s="284">
        <v>1</v>
      </c>
      <c r="I254" s="302">
        <v>1871.18</v>
      </c>
      <c r="J254" s="284">
        <v>23.35</v>
      </c>
      <c r="K254" s="302">
        <v>43692.05</v>
      </c>
    </row>
    <row r="255" spans="1:22" ht="14.25" x14ac:dyDescent="0.2">
      <c r="A255" s="297"/>
      <c r="B255" s="298"/>
      <c r="C255" s="298" t="s">
        <v>174</v>
      </c>
      <c r="D255" s="299"/>
      <c r="E255" s="284"/>
      <c r="F255" s="300">
        <v>29.03</v>
      </c>
      <c r="G255" s="301" t="s">
        <v>1339</v>
      </c>
      <c r="H255" s="284">
        <v>1</v>
      </c>
      <c r="I255" s="302">
        <v>128.74</v>
      </c>
      <c r="J255" s="284">
        <v>9.6</v>
      </c>
      <c r="K255" s="302">
        <v>1235.9000000000001</v>
      </c>
    </row>
    <row r="256" spans="1:22" ht="14.25" x14ac:dyDescent="0.2">
      <c r="A256" s="297"/>
      <c r="B256" s="298"/>
      <c r="C256" s="298" t="s">
        <v>179</v>
      </c>
      <c r="D256" s="299"/>
      <c r="E256" s="284"/>
      <c r="F256" s="300">
        <v>6.86</v>
      </c>
      <c r="G256" s="301" t="s">
        <v>1339</v>
      </c>
      <c r="H256" s="284">
        <v>1</v>
      </c>
      <c r="I256" s="314">
        <v>30.42</v>
      </c>
      <c r="J256" s="284">
        <v>23.35</v>
      </c>
      <c r="K256" s="314">
        <v>710.31</v>
      </c>
    </row>
    <row r="257" spans="1:22" ht="14.25" x14ac:dyDescent="0.2">
      <c r="A257" s="297"/>
      <c r="B257" s="298"/>
      <c r="C257" s="298" t="s">
        <v>195</v>
      </c>
      <c r="D257" s="299"/>
      <c r="E257" s="284"/>
      <c r="F257" s="300">
        <v>6.09</v>
      </c>
      <c r="G257" s="301" t="s">
        <v>185</v>
      </c>
      <c r="H257" s="284">
        <v>1</v>
      </c>
      <c r="I257" s="302">
        <v>21.61</v>
      </c>
      <c r="J257" s="284">
        <v>5.42</v>
      </c>
      <c r="K257" s="302">
        <v>117.13</v>
      </c>
    </row>
    <row r="258" spans="1:22" ht="14.25" x14ac:dyDescent="0.2">
      <c r="A258" s="297" t="s">
        <v>1413</v>
      </c>
      <c r="B258" s="298" t="s">
        <v>1349</v>
      </c>
      <c r="C258" s="298" t="s">
        <v>323</v>
      </c>
      <c r="D258" s="299" t="s">
        <v>1323</v>
      </c>
      <c r="E258" s="284">
        <v>0.18093300000000001</v>
      </c>
      <c r="F258" s="300">
        <v>6976.8</v>
      </c>
      <c r="G258" s="304" t="s">
        <v>185</v>
      </c>
      <c r="H258" s="284">
        <v>1</v>
      </c>
      <c r="I258" s="302">
        <v>1262.33</v>
      </c>
      <c r="J258" s="284">
        <v>2.97</v>
      </c>
      <c r="K258" s="302">
        <v>3749.12</v>
      </c>
      <c r="Q258" s="160">
        <f>[2]Source!X212</f>
        <v>0</v>
      </c>
      <c r="R258" s="160">
        <f>[2]Source!X213</f>
        <v>0</v>
      </c>
      <c r="S258" s="160">
        <f>[2]Source!Y212</f>
        <v>0</v>
      </c>
      <c r="T258" s="160">
        <f>[2]Source!Y213</f>
        <v>0</v>
      </c>
      <c r="U258" s="160">
        <f>ROUND((175/100)*ROUND([2]Source!R212, 2), 2)</f>
        <v>0</v>
      </c>
      <c r="V258" s="160">
        <f>ROUND((157/100)*ROUND([2]Source!R213, 2), 2)</f>
        <v>0</v>
      </c>
    </row>
    <row r="259" spans="1:22" ht="28.5" x14ac:dyDescent="0.2">
      <c r="A259" s="297" t="s">
        <v>1414</v>
      </c>
      <c r="B259" s="298" t="s">
        <v>1354</v>
      </c>
      <c r="C259" s="298" t="s">
        <v>313</v>
      </c>
      <c r="D259" s="299" t="s">
        <v>1323</v>
      </c>
      <c r="E259" s="284">
        <v>0.22350500000000001</v>
      </c>
      <c r="F259" s="300">
        <v>33030.400000000001</v>
      </c>
      <c r="G259" s="304" t="s">
        <v>185</v>
      </c>
      <c r="H259" s="284">
        <v>1</v>
      </c>
      <c r="I259" s="302">
        <v>7382.46</v>
      </c>
      <c r="J259" s="284">
        <v>1.8</v>
      </c>
      <c r="K259" s="302">
        <v>13288.43</v>
      </c>
      <c r="Q259" s="160">
        <f>[2]Source!X214</f>
        <v>0</v>
      </c>
      <c r="R259" s="160">
        <f>[2]Source!X215</f>
        <v>0</v>
      </c>
      <c r="S259" s="160">
        <f>[2]Source!Y214</f>
        <v>0</v>
      </c>
      <c r="T259" s="160">
        <f>[2]Source!Y215</f>
        <v>0</v>
      </c>
      <c r="U259" s="160">
        <f>ROUND((175/100)*ROUND([2]Source!R214, 2), 2)</f>
        <v>0</v>
      </c>
      <c r="V259" s="160">
        <f>ROUND((157/100)*ROUND([2]Source!R215, 2), 2)</f>
        <v>0</v>
      </c>
    </row>
    <row r="260" spans="1:22" ht="14.25" x14ac:dyDescent="0.2">
      <c r="A260" s="297"/>
      <c r="B260" s="298"/>
      <c r="C260" s="298" t="s">
        <v>184</v>
      </c>
      <c r="D260" s="299" t="s">
        <v>177</v>
      </c>
      <c r="E260" s="284">
        <v>100</v>
      </c>
      <c r="F260" s="300"/>
      <c r="G260" s="301"/>
      <c r="H260" s="284"/>
      <c r="I260" s="302">
        <v>1871.18</v>
      </c>
      <c r="J260" s="284">
        <v>81</v>
      </c>
      <c r="K260" s="302">
        <v>35390.559999999998</v>
      </c>
    </row>
    <row r="261" spans="1:22" ht="14.25" x14ac:dyDescent="0.2">
      <c r="A261" s="297"/>
      <c r="B261" s="298"/>
      <c r="C261" s="298" t="s">
        <v>183</v>
      </c>
      <c r="D261" s="299" t="s">
        <v>177</v>
      </c>
      <c r="E261" s="284">
        <v>64</v>
      </c>
      <c r="F261" s="300"/>
      <c r="G261" s="301"/>
      <c r="H261" s="284"/>
      <c r="I261" s="302">
        <v>1197.56</v>
      </c>
      <c r="J261" s="284">
        <v>41</v>
      </c>
      <c r="K261" s="302">
        <v>17913.740000000002</v>
      </c>
    </row>
    <row r="262" spans="1:22" ht="14.25" x14ac:dyDescent="0.2">
      <c r="A262" s="297"/>
      <c r="B262" s="298"/>
      <c r="C262" s="298" t="s">
        <v>178</v>
      </c>
      <c r="D262" s="299" t="s">
        <v>177</v>
      </c>
      <c r="E262" s="284">
        <v>175</v>
      </c>
      <c r="F262" s="300"/>
      <c r="G262" s="301"/>
      <c r="H262" s="284"/>
      <c r="I262" s="302">
        <v>53.24</v>
      </c>
      <c r="J262" s="284">
        <v>157</v>
      </c>
      <c r="K262" s="302">
        <v>1115.19</v>
      </c>
    </row>
    <row r="263" spans="1:22" ht="14.25" x14ac:dyDescent="0.2">
      <c r="A263" s="305"/>
      <c r="B263" s="306"/>
      <c r="C263" s="306" t="s">
        <v>182</v>
      </c>
      <c r="D263" s="307" t="s">
        <v>181</v>
      </c>
      <c r="E263" s="308">
        <v>39</v>
      </c>
      <c r="F263" s="309"/>
      <c r="G263" s="310" t="s">
        <v>1338</v>
      </c>
      <c r="H263" s="308">
        <v>1</v>
      </c>
      <c r="I263" s="311">
        <v>159.11000000000001</v>
      </c>
      <c r="J263" s="308"/>
      <c r="K263" s="311"/>
    </row>
    <row r="264" spans="1:22" ht="15" x14ac:dyDescent="0.25">
      <c r="A264" s="312"/>
      <c r="B264" s="312"/>
      <c r="C264" s="313" t="s">
        <v>173</v>
      </c>
      <c r="D264" s="312"/>
      <c r="E264" s="312"/>
      <c r="F264" s="312"/>
      <c r="G264" s="312"/>
      <c r="H264" s="406">
        <v>13788.3</v>
      </c>
      <c r="I264" s="406"/>
      <c r="J264" s="406">
        <v>116502.12</v>
      </c>
      <c r="K264" s="406"/>
      <c r="O264" s="162">
        <f>I254+I255+I257+I260+I261+I262+SUM(I258:I259)</f>
        <v>13788.3</v>
      </c>
      <c r="P264" s="162">
        <f>K254+K255+K257+K260+K261+K262+SUM(K258:K259)</f>
        <v>116502.12</v>
      </c>
    </row>
    <row r="266" spans="1:22" ht="85.5" x14ac:dyDescent="0.2">
      <c r="A266" s="297" t="s">
        <v>1415</v>
      </c>
      <c r="B266" s="298" t="s">
        <v>322</v>
      </c>
      <c r="C266" s="298" t="s">
        <v>321</v>
      </c>
      <c r="D266" s="299" t="s">
        <v>1380</v>
      </c>
      <c r="E266" s="284">
        <v>22.629000000000001</v>
      </c>
      <c r="F266" s="300"/>
      <c r="G266" s="301"/>
      <c r="H266" s="284"/>
      <c r="I266" s="302"/>
      <c r="J266" s="284"/>
      <c r="K266" s="302"/>
      <c r="Q266" s="160">
        <f>[2]Source!X216</f>
        <v>35846.379999999997</v>
      </c>
      <c r="R266" s="160">
        <f>[2]Source!X217</f>
        <v>677980.51</v>
      </c>
      <c r="S266" s="160">
        <f>[2]Source!Y216</f>
        <v>22941.68</v>
      </c>
      <c r="T266" s="160">
        <f>[2]Source!Y217</f>
        <v>343175.32</v>
      </c>
      <c r="U266" s="160">
        <f>ROUND((175/100)*ROUND([2]Source!R216, 2), 2)</f>
        <v>708.37</v>
      </c>
      <c r="V266" s="160">
        <f>ROUND((157/100)*ROUND([2]Source!R217, 2), 2)</f>
        <v>14839.03</v>
      </c>
    </row>
    <row r="267" spans="1:22" x14ac:dyDescent="0.2">
      <c r="C267" s="303" t="s">
        <v>1416</v>
      </c>
    </row>
    <row r="268" spans="1:22" ht="14.25" x14ac:dyDescent="0.2">
      <c r="A268" s="297"/>
      <c r="B268" s="298"/>
      <c r="C268" s="298" t="s">
        <v>187</v>
      </c>
      <c r="D268" s="299"/>
      <c r="E268" s="284"/>
      <c r="F268" s="300">
        <v>1377.47</v>
      </c>
      <c r="G268" s="301" t="s">
        <v>1338</v>
      </c>
      <c r="H268" s="284">
        <v>1</v>
      </c>
      <c r="I268" s="302">
        <v>35846.379999999997</v>
      </c>
      <c r="J268" s="284">
        <v>23.35</v>
      </c>
      <c r="K268" s="302">
        <v>837012.97</v>
      </c>
    </row>
    <row r="269" spans="1:22" ht="14.25" x14ac:dyDescent="0.2">
      <c r="A269" s="297"/>
      <c r="B269" s="298"/>
      <c r="C269" s="298" t="s">
        <v>174</v>
      </c>
      <c r="D269" s="299"/>
      <c r="E269" s="284"/>
      <c r="F269" s="300">
        <v>48.78</v>
      </c>
      <c r="G269" s="301" t="s">
        <v>1339</v>
      </c>
      <c r="H269" s="284">
        <v>1</v>
      </c>
      <c r="I269" s="302">
        <v>1379.8</v>
      </c>
      <c r="J269" s="284">
        <v>10.48</v>
      </c>
      <c r="K269" s="302">
        <v>14460.3</v>
      </c>
    </row>
    <row r="270" spans="1:22" ht="14.25" x14ac:dyDescent="0.2">
      <c r="A270" s="297"/>
      <c r="B270" s="298"/>
      <c r="C270" s="298" t="s">
        <v>179</v>
      </c>
      <c r="D270" s="299"/>
      <c r="E270" s="284"/>
      <c r="F270" s="300">
        <v>14.31</v>
      </c>
      <c r="G270" s="301" t="s">
        <v>1339</v>
      </c>
      <c r="H270" s="284">
        <v>1</v>
      </c>
      <c r="I270" s="314">
        <v>404.78</v>
      </c>
      <c r="J270" s="284">
        <v>23.35</v>
      </c>
      <c r="K270" s="314">
        <v>9451.61</v>
      </c>
    </row>
    <row r="271" spans="1:22" ht="14.25" x14ac:dyDescent="0.2">
      <c r="A271" s="297"/>
      <c r="B271" s="298"/>
      <c r="C271" s="298" t="s">
        <v>195</v>
      </c>
      <c r="D271" s="299"/>
      <c r="E271" s="284"/>
      <c r="F271" s="300">
        <v>990.51</v>
      </c>
      <c r="G271" s="301" t="s">
        <v>185</v>
      </c>
      <c r="H271" s="284">
        <v>1</v>
      </c>
      <c r="I271" s="302">
        <v>22414.25</v>
      </c>
      <c r="J271" s="284">
        <v>1.48</v>
      </c>
      <c r="K271" s="302">
        <v>33173.089999999997</v>
      </c>
    </row>
    <row r="272" spans="1:22" ht="99.75" x14ac:dyDescent="0.2">
      <c r="A272" s="297" t="s">
        <v>1417</v>
      </c>
      <c r="B272" s="298" t="s">
        <v>1418</v>
      </c>
      <c r="C272" s="298" t="s">
        <v>320</v>
      </c>
      <c r="D272" s="299" t="s">
        <v>1323</v>
      </c>
      <c r="E272" s="284">
        <v>39.827039999999997</v>
      </c>
      <c r="F272" s="300">
        <v>3102.01</v>
      </c>
      <c r="G272" s="304" t="s">
        <v>185</v>
      </c>
      <c r="H272" s="284">
        <v>1</v>
      </c>
      <c r="I272" s="302">
        <v>123543.88</v>
      </c>
      <c r="J272" s="284">
        <v>1.73</v>
      </c>
      <c r="K272" s="302">
        <v>213730.91</v>
      </c>
      <c r="Q272" s="160">
        <f>[2]Source!X218</f>
        <v>0</v>
      </c>
      <c r="R272" s="160">
        <f>[2]Source!X219</f>
        <v>0</v>
      </c>
      <c r="S272" s="160">
        <f>[2]Source!Y218</f>
        <v>0</v>
      </c>
      <c r="T272" s="160">
        <f>[2]Source!Y219</f>
        <v>0</v>
      </c>
      <c r="U272" s="160">
        <f>ROUND((175/100)*ROUND([2]Source!R218, 2), 2)</f>
        <v>0</v>
      </c>
      <c r="V272" s="160">
        <f>ROUND((157/100)*ROUND([2]Source!R219, 2), 2)</f>
        <v>0</v>
      </c>
    </row>
    <row r="273" spans="1:22" ht="14.25" x14ac:dyDescent="0.2">
      <c r="A273" s="297"/>
      <c r="B273" s="298"/>
      <c r="C273" s="298" t="s">
        <v>184</v>
      </c>
      <c r="D273" s="299" t="s">
        <v>177</v>
      </c>
      <c r="E273" s="284">
        <v>100</v>
      </c>
      <c r="F273" s="300"/>
      <c r="G273" s="301"/>
      <c r="H273" s="284"/>
      <c r="I273" s="302">
        <v>35846.379999999997</v>
      </c>
      <c r="J273" s="284">
        <v>81</v>
      </c>
      <c r="K273" s="302">
        <v>677980.51</v>
      </c>
    </row>
    <row r="274" spans="1:22" ht="14.25" x14ac:dyDescent="0.2">
      <c r="A274" s="297"/>
      <c r="B274" s="298"/>
      <c r="C274" s="298" t="s">
        <v>183</v>
      </c>
      <c r="D274" s="299" t="s">
        <v>177</v>
      </c>
      <c r="E274" s="284">
        <v>64</v>
      </c>
      <c r="F274" s="300"/>
      <c r="G274" s="301"/>
      <c r="H274" s="284"/>
      <c r="I274" s="302">
        <v>22941.68</v>
      </c>
      <c r="J274" s="284">
        <v>41</v>
      </c>
      <c r="K274" s="302">
        <v>343175.32</v>
      </c>
    </row>
    <row r="275" spans="1:22" ht="14.25" x14ac:dyDescent="0.2">
      <c r="A275" s="297"/>
      <c r="B275" s="298"/>
      <c r="C275" s="298" t="s">
        <v>178</v>
      </c>
      <c r="D275" s="299" t="s">
        <v>177</v>
      </c>
      <c r="E275" s="284">
        <v>175</v>
      </c>
      <c r="F275" s="300"/>
      <c r="G275" s="301"/>
      <c r="H275" s="284"/>
      <c r="I275" s="302">
        <v>708.37</v>
      </c>
      <c r="J275" s="284">
        <v>157</v>
      </c>
      <c r="K275" s="302">
        <v>14839.03</v>
      </c>
    </row>
    <row r="276" spans="1:22" ht="14.25" x14ac:dyDescent="0.2">
      <c r="A276" s="305"/>
      <c r="B276" s="306"/>
      <c r="C276" s="306" t="s">
        <v>182</v>
      </c>
      <c r="D276" s="307" t="s">
        <v>181</v>
      </c>
      <c r="E276" s="308">
        <v>113</v>
      </c>
      <c r="F276" s="309"/>
      <c r="G276" s="310" t="s">
        <v>1338</v>
      </c>
      <c r="H276" s="308">
        <v>1</v>
      </c>
      <c r="I276" s="311">
        <v>2940.64</v>
      </c>
      <c r="J276" s="308"/>
      <c r="K276" s="311"/>
    </row>
    <row r="277" spans="1:22" ht="15" x14ac:dyDescent="0.25">
      <c r="A277" s="312"/>
      <c r="B277" s="312"/>
      <c r="C277" s="313" t="s">
        <v>173</v>
      </c>
      <c r="D277" s="312"/>
      <c r="E277" s="312"/>
      <c r="F277" s="312"/>
      <c r="G277" s="312"/>
      <c r="H277" s="406">
        <v>242680.74</v>
      </c>
      <c r="I277" s="406"/>
      <c r="J277" s="406">
        <v>2134372.13</v>
      </c>
      <c r="K277" s="406"/>
      <c r="O277" s="162">
        <f>I268+I269+I271+I273+I274+I275+SUM(I272:I272)</f>
        <v>242680.74</v>
      </c>
      <c r="P277" s="162">
        <f>K268+K269+K271+K273+K274+K275+SUM(K272:K272)</f>
        <v>2134372.13</v>
      </c>
    </row>
    <row r="279" spans="1:22" ht="71.25" x14ac:dyDescent="0.2">
      <c r="A279" s="297" t="s">
        <v>1419</v>
      </c>
      <c r="B279" s="298" t="s">
        <v>319</v>
      </c>
      <c r="C279" s="298" t="s">
        <v>318</v>
      </c>
      <c r="D279" s="299" t="s">
        <v>1369</v>
      </c>
      <c r="E279" s="284">
        <v>22.629000000000001</v>
      </c>
      <c r="F279" s="300"/>
      <c r="G279" s="301"/>
      <c r="H279" s="284"/>
      <c r="I279" s="302"/>
      <c r="J279" s="284"/>
      <c r="K279" s="302"/>
      <c r="Q279" s="160">
        <f>[2]Source!X220</f>
        <v>49485.22</v>
      </c>
      <c r="R279" s="160">
        <f>[2]Source!X221</f>
        <v>935938.71</v>
      </c>
      <c r="S279" s="160">
        <f>[2]Source!Y220</f>
        <v>31670.54</v>
      </c>
      <c r="T279" s="160">
        <f>[2]Source!Y221</f>
        <v>473746.75</v>
      </c>
      <c r="U279" s="160">
        <f>ROUND((175/100)*ROUND([2]Source!R220, 2), 2)</f>
        <v>55.44</v>
      </c>
      <c r="V279" s="160">
        <f>ROUND((157/100)*ROUND([2]Source!R221, 2), 2)</f>
        <v>1161.3800000000001</v>
      </c>
    </row>
    <row r="280" spans="1:22" x14ac:dyDescent="0.2">
      <c r="C280" s="303" t="s">
        <v>1416</v>
      </c>
    </row>
    <row r="281" spans="1:22" ht="14.25" x14ac:dyDescent="0.2">
      <c r="A281" s="297"/>
      <c r="B281" s="298"/>
      <c r="C281" s="298" t="s">
        <v>187</v>
      </c>
      <c r="D281" s="299"/>
      <c r="E281" s="284"/>
      <c r="F281" s="300">
        <v>1901.57</v>
      </c>
      <c r="G281" s="301" t="s">
        <v>1338</v>
      </c>
      <c r="H281" s="284">
        <v>1</v>
      </c>
      <c r="I281" s="302">
        <v>49485.22</v>
      </c>
      <c r="J281" s="284">
        <v>23.35</v>
      </c>
      <c r="K281" s="302">
        <v>1155479.8899999999</v>
      </c>
    </row>
    <row r="282" spans="1:22" ht="14.25" x14ac:dyDescent="0.2">
      <c r="A282" s="297"/>
      <c r="B282" s="298"/>
      <c r="C282" s="298" t="s">
        <v>174</v>
      </c>
      <c r="D282" s="299"/>
      <c r="E282" s="284"/>
      <c r="F282" s="300">
        <v>3.74</v>
      </c>
      <c r="G282" s="301" t="s">
        <v>1339</v>
      </c>
      <c r="H282" s="284">
        <v>1</v>
      </c>
      <c r="I282" s="302">
        <v>105.79</v>
      </c>
      <c r="J282" s="284">
        <v>10.74</v>
      </c>
      <c r="K282" s="302">
        <v>1136.18</v>
      </c>
    </row>
    <row r="283" spans="1:22" ht="14.25" x14ac:dyDescent="0.2">
      <c r="A283" s="297"/>
      <c r="B283" s="298"/>
      <c r="C283" s="298" t="s">
        <v>179</v>
      </c>
      <c r="D283" s="299"/>
      <c r="E283" s="284"/>
      <c r="F283" s="300">
        <v>1.1200000000000001</v>
      </c>
      <c r="G283" s="301" t="s">
        <v>1339</v>
      </c>
      <c r="H283" s="284">
        <v>1</v>
      </c>
      <c r="I283" s="314">
        <v>31.68</v>
      </c>
      <c r="J283" s="284">
        <v>23.35</v>
      </c>
      <c r="K283" s="314">
        <v>739.73</v>
      </c>
    </row>
    <row r="284" spans="1:22" ht="14.25" x14ac:dyDescent="0.2">
      <c r="A284" s="297"/>
      <c r="B284" s="298"/>
      <c r="C284" s="298" t="s">
        <v>195</v>
      </c>
      <c r="D284" s="299"/>
      <c r="E284" s="284"/>
      <c r="F284" s="300">
        <v>953.15</v>
      </c>
      <c r="G284" s="301" t="s">
        <v>185</v>
      </c>
      <c r="H284" s="284">
        <v>1</v>
      </c>
      <c r="I284" s="302">
        <v>21568.83</v>
      </c>
      <c r="J284" s="284">
        <v>2.4300000000000002</v>
      </c>
      <c r="K284" s="302">
        <v>52412.26</v>
      </c>
    </row>
    <row r="285" spans="1:22" ht="28.5" x14ac:dyDescent="0.2">
      <c r="A285" s="297" t="s">
        <v>1420</v>
      </c>
      <c r="B285" s="298" t="s">
        <v>1354</v>
      </c>
      <c r="C285" s="298" t="s">
        <v>313</v>
      </c>
      <c r="D285" s="299" t="s">
        <v>1323</v>
      </c>
      <c r="E285" s="284">
        <v>0.362064</v>
      </c>
      <c r="F285" s="300">
        <v>33030.400000000001</v>
      </c>
      <c r="G285" s="304" t="s">
        <v>185</v>
      </c>
      <c r="H285" s="284">
        <v>1</v>
      </c>
      <c r="I285" s="302">
        <v>11959.12</v>
      </c>
      <c r="J285" s="284">
        <v>1.8</v>
      </c>
      <c r="K285" s="302">
        <v>21526.42</v>
      </c>
      <c r="Q285" s="160">
        <f>[2]Source!X222</f>
        <v>0</v>
      </c>
      <c r="R285" s="160">
        <f>[2]Source!X223</f>
        <v>0</v>
      </c>
      <c r="S285" s="160">
        <f>[2]Source!Y222</f>
        <v>0</v>
      </c>
      <c r="T285" s="160">
        <f>[2]Source!Y223</f>
        <v>0</v>
      </c>
      <c r="U285" s="160">
        <f>ROUND((175/100)*ROUND([2]Source!R222, 2), 2)</f>
        <v>0</v>
      </c>
      <c r="V285" s="160">
        <f>ROUND((157/100)*ROUND([2]Source!R223, 2), 2)</f>
        <v>0</v>
      </c>
    </row>
    <row r="286" spans="1:22" ht="42.75" x14ac:dyDescent="0.2">
      <c r="A286" s="297" t="s">
        <v>1421</v>
      </c>
      <c r="B286" s="298" t="s">
        <v>1373</v>
      </c>
      <c r="C286" s="298" t="s">
        <v>317</v>
      </c>
      <c r="D286" s="299" t="s">
        <v>1374</v>
      </c>
      <c r="E286" s="284">
        <v>2715.48</v>
      </c>
      <c r="F286" s="300">
        <v>9.1</v>
      </c>
      <c r="G286" s="304" t="s">
        <v>185</v>
      </c>
      <c r="H286" s="284">
        <v>1</v>
      </c>
      <c r="I286" s="302">
        <v>24710.87</v>
      </c>
      <c r="J286" s="284">
        <v>2.0699999999999998</v>
      </c>
      <c r="K286" s="302">
        <v>51151.5</v>
      </c>
      <c r="Q286" s="160">
        <f>[2]Source!X224</f>
        <v>0</v>
      </c>
      <c r="R286" s="160">
        <f>[2]Source!X225</f>
        <v>0</v>
      </c>
      <c r="S286" s="160">
        <f>[2]Source!Y224</f>
        <v>0</v>
      </c>
      <c r="T286" s="160">
        <f>[2]Source!Y225</f>
        <v>0</v>
      </c>
      <c r="U286" s="160">
        <f>ROUND((175/100)*ROUND([2]Source!R224, 2), 2)</f>
        <v>0</v>
      </c>
      <c r="V286" s="160">
        <f>ROUND((157/100)*ROUND([2]Source!R225, 2), 2)</f>
        <v>0</v>
      </c>
    </row>
    <row r="287" spans="1:22" ht="28.5" x14ac:dyDescent="0.2">
      <c r="A287" s="297" t="s">
        <v>1422</v>
      </c>
      <c r="B287" s="298" t="s">
        <v>1376</v>
      </c>
      <c r="C287" s="298" t="s">
        <v>316</v>
      </c>
      <c r="D287" s="299" t="s">
        <v>1347</v>
      </c>
      <c r="E287" s="284">
        <v>2534.4479999999999</v>
      </c>
      <c r="F287" s="300">
        <v>16.38</v>
      </c>
      <c r="G287" s="304" t="s">
        <v>185</v>
      </c>
      <c r="H287" s="284">
        <v>1</v>
      </c>
      <c r="I287" s="302">
        <v>41514.26</v>
      </c>
      <c r="J287" s="284">
        <v>3.38</v>
      </c>
      <c r="K287" s="302">
        <v>140318.20000000001</v>
      </c>
      <c r="Q287" s="160">
        <f>[2]Source!X226</f>
        <v>0</v>
      </c>
      <c r="R287" s="160">
        <f>[2]Source!X227</f>
        <v>0</v>
      </c>
      <c r="S287" s="160">
        <f>[2]Source!Y226</f>
        <v>0</v>
      </c>
      <c r="T287" s="160">
        <f>[2]Source!Y227</f>
        <v>0</v>
      </c>
      <c r="U287" s="160">
        <f>ROUND((175/100)*ROUND([2]Source!R226, 2), 2)</f>
        <v>0</v>
      </c>
      <c r="V287" s="160">
        <f>ROUND((157/100)*ROUND([2]Source!R227, 2), 2)</f>
        <v>0</v>
      </c>
    </row>
    <row r="288" spans="1:22" ht="14.25" x14ac:dyDescent="0.2">
      <c r="A288" s="297"/>
      <c r="B288" s="298"/>
      <c r="C288" s="298" t="s">
        <v>184</v>
      </c>
      <c r="D288" s="299" t="s">
        <v>177</v>
      </c>
      <c r="E288" s="284">
        <v>100</v>
      </c>
      <c r="F288" s="300"/>
      <c r="G288" s="301"/>
      <c r="H288" s="284"/>
      <c r="I288" s="302">
        <v>49485.22</v>
      </c>
      <c r="J288" s="284">
        <v>81</v>
      </c>
      <c r="K288" s="302">
        <v>935938.71</v>
      </c>
    </row>
    <row r="289" spans="1:22" ht="14.25" x14ac:dyDescent="0.2">
      <c r="A289" s="297"/>
      <c r="B289" s="298"/>
      <c r="C289" s="298" t="s">
        <v>183</v>
      </c>
      <c r="D289" s="299" t="s">
        <v>177</v>
      </c>
      <c r="E289" s="284">
        <v>64</v>
      </c>
      <c r="F289" s="300"/>
      <c r="G289" s="301"/>
      <c r="H289" s="284"/>
      <c r="I289" s="302">
        <v>31670.54</v>
      </c>
      <c r="J289" s="284">
        <v>41</v>
      </c>
      <c r="K289" s="302">
        <v>473746.75</v>
      </c>
    </row>
    <row r="290" spans="1:22" ht="14.25" x14ac:dyDescent="0.2">
      <c r="A290" s="297"/>
      <c r="B290" s="298"/>
      <c r="C290" s="298" t="s">
        <v>178</v>
      </c>
      <c r="D290" s="299" t="s">
        <v>177</v>
      </c>
      <c r="E290" s="284">
        <v>175</v>
      </c>
      <c r="F290" s="300"/>
      <c r="G290" s="301"/>
      <c r="H290" s="284"/>
      <c r="I290" s="302">
        <v>55.44</v>
      </c>
      <c r="J290" s="284">
        <v>157</v>
      </c>
      <c r="K290" s="302">
        <v>1161.3800000000001</v>
      </c>
    </row>
    <row r="291" spans="1:22" ht="14.25" x14ac:dyDescent="0.2">
      <c r="A291" s="305"/>
      <c r="B291" s="306"/>
      <c r="C291" s="306" t="s">
        <v>182</v>
      </c>
      <c r="D291" s="307" t="s">
        <v>181</v>
      </c>
      <c r="E291" s="308">
        <v>157</v>
      </c>
      <c r="F291" s="309"/>
      <c r="G291" s="310" t="s">
        <v>1338</v>
      </c>
      <c r="H291" s="308">
        <v>1</v>
      </c>
      <c r="I291" s="311">
        <v>4085.67</v>
      </c>
      <c r="J291" s="308"/>
      <c r="K291" s="311"/>
    </row>
    <row r="292" spans="1:22" ht="15" x14ac:dyDescent="0.25">
      <c r="A292" s="312"/>
      <c r="B292" s="312"/>
      <c r="C292" s="313" t="s">
        <v>173</v>
      </c>
      <c r="D292" s="312"/>
      <c r="E292" s="312"/>
      <c r="F292" s="312"/>
      <c r="G292" s="312"/>
      <c r="H292" s="406">
        <v>230555.29</v>
      </c>
      <c r="I292" s="406"/>
      <c r="J292" s="406">
        <v>2832871.29</v>
      </c>
      <c r="K292" s="406"/>
      <c r="O292" s="162">
        <f>I281+I282+I284+I288+I289+I290+SUM(I285:I287)</f>
        <v>230555.29</v>
      </c>
      <c r="P292" s="162">
        <f>K281+K282+K284+K288+K289+K290+SUM(K285:K287)</f>
        <v>2832871.29</v>
      </c>
    </row>
    <row r="294" spans="1:22" ht="71.25" x14ac:dyDescent="0.2">
      <c r="A294" s="297" t="s">
        <v>1423</v>
      </c>
      <c r="B294" s="298" t="s">
        <v>315</v>
      </c>
      <c r="C294" s="298" t="s">
        <v>314</v>
      </c>
      <c r="D294" s="299" t="s">
        <v>1351</v>
      </c>
      <c r="E294" s="284">
        <v>22.629000000000001</v>
      </c>
      <c r="F294" s="300"/>
      <c r="G294" s="301"/>
      <c r="H294" s="284"/>
      <c r="I294" s="302"/>
      <c r="J294" s="284"/>
      <c r="K294" s="302"/>
      <c r="Q294" s="160">
        <f>[2]Source!X228</f>
        <v>1718.58</v>
      </c>
      <c r="R294" s="160">
        <f>[2]Source!X229</f>
        <v>32504.36</v>
      </c>
      <c r="S294" s="160">
        <f>[2]Source!Y228</f>
        <v>1099.8900000000001</v>
      </c>
      <c r="T294" s="160">
        <f>[2]Source!Y229</f>
        <v>16452.82</v>
      </c>
      <c r="U294" s="160">
        <f>ROUND((175/100)*ROUND([2]Source!R228, 2), 2)</f>
        <v>0</v>
      </c>
      <c r="V294" s="160">
        <f>ROUND((157/100)*ROUND([2]Source!R229, 2), 2)</f>
        <v>0</v>
      </c>
    </row>
    <row r="295" spans="1:22" x14ac:dyDescent="0.2">
      <c r="C295" s="303" t="s">
        <v>1416</v>
      </c>
    </row>
    <row r="296" spans="1:22" ht="14.25" x14ac:dyDescent="0.2">
      <c r="A296" s="297"/>
      <c r="B296" s="298"/>
      <c r="C296" s="298" t="s">
        <v>187</v>
      </c>
      <c r="D296" s="299"/>
      <c r="E296" s="284"/>
      <c r="F296" s="300">
        <v>66.040000000000006</v>
      </c>
      <c r="G296" s="301" t="s">
        <v>1338</v>
      </c>
      <c r="H296" s="284">
        <v>1</v>
      </c>
      <c r="I296" s="302">
        <v>1718.58</v>
      </c>
      <c r="J296" s="284">
        <v>23.35</v>
      </c>
      <c r="K296" s="302">
        <v>40128.839999999997</v>
      </c>
    </row>
    <row r="297" spans="1:22" ht="28.5" x14ac:dyDescent="0.2">
      <c r="A297" s="297" t="s">
        <v>1424</v>
      </c>
      <c r="B297" s="298" t="s">
        <v>1354</v>
      </c>
      <c r="C297" s="298" t="s">
        <v>313</v>
      </c>
      <c r="D297" s="299" t="s">
        <v>1323</v>
      </c>
      <c r="E297" s="284">
        <v>0.33943499999999999</v>
      </c>
      <c r="F297" s="300">
        <v>33030.400000000001</v>
      </c>
      <c r="G297" s="304" t="s">
        <v>185</v>
      </c>
      <c r="H297" s="284">
        <v>1</v>
      </c>
      <c r="I297" s="302">
        <v>11211.67</v>
      </c>
      <c r="J297" s="284">
        <v>1.8</v>
      </c>
      <c r="K297" s="302">
        <v>20181.009999999998</v>
      </c>
      <c r="Q297" s="160">
        <f>[2]Source!X230</f>
        <v>0</v>
      </c>
      <c r="R297" s="160">
        <f>[2]Source!X231</f>
        <v>0</v>
      </c>
      <c r="S297" s="160">
        <f>[2]Source!Y230</f>
        <v>0</v>
      </c>
      <c r="T297" s="160">
        <f>[2]Source!Y231</f>
        <v>0</v>
      </c>
      <c r="U297" s="160">
        <f>ROUND((175/100)*ROUND([2]Source!R230, 2), 2)</f>
        <v>0</v>
      </c>
      <c r="V297" s="160">
        <f>ROUND((157/100)*ROUND([2]Source!R231, 2), 2)</f>
        <v>0</v>
      </c>
    </row>
    <row r="298" spans="1:22" ht="14.25" x14ac:dyDescent="0.2">
      <c r="A298" s="297"/>
      <c r="B298" s="298"/>
      <c r="C298" s="298" t="s">
        <v>184</v>
      </c>
      <c r="D298" s="299" t="s">
        <v>177</v>
      </c>
      <c r="E298" s="284">
        <v>100</v>
      </c>
      <c r="F298" s="300"/>
      <c r="G298" s="301"/>
      <c r="H298" s="284"/>
      <c r="I298" s="302">
        <v>1718.58</v>
      </c>
      <c r="J298" s="284">
        <v>81</v>
      </c>
      <c r="K298" s="302">
        <v>32504.36</v>
      </c>
    </row>
    <row r="299" spans="1:22" ht="14.25" x14ac:dyDescent="0.2">
      <c r="A299" s="297"/>
      <c r="B299" s="298"/>
      <c r="C299" s="298" t="s">
        <v>183</v>
      </c>
      <c r="D299" s="299" t="s">
        <v>177</v>
      </c>
      <c r="E299" s="284">
        <v>64</v>
      </c>
      <c r="F299" s="300"/>
      <c r="G299" s="301"/>
      <c r="H299" s="284"/>
      <c r="I299" s="302">
        <v>1099.8900000000001</v>
      </c>
      <c r="J299" s="284">
        <v>41</v>
      </c>
      <c r="K299" s="302">
        <v>16452.82</v>
      </c>
    </row>
    <row r="300" spans="1:22" ht="14.25" x14ac:dyDescent="0.2">
      <c r="A300" s="305"/>
      <c r="B300" s="306"/>
      <c r="C300" s="306" t="s">
        <v>182</v>
      </c>
      <c r="D300" s="307" t="s">
        <v>181</v>
      </c>
      <c r="E300" s="308">
        <v>5.49</v>
      </c>
      <c r="F300" s="309"/>
      <c r="G300" s="310" t="s">
        <v>1338</v>
      </c>
      <c r="H300" s="308">
        <v>1</v>
      </c>
      <c r="I300" s="311">
        <v>142.87</v>
      </c>
      <c r="J300" s="308"/>
      <c r="K300" s="311"/>
    </row>
    <row r="301" spans="1:22" ht="15" x14ac:dyDescent="0.25">
      <c r="A301" s="312"/>
      <c r="B301" s="312"/>
      <c r="C301" s="313" t="s">
        <v>173</v>
      </c>
      <c r="D301" s="312"/>
      <c r="E301" s="312"/>
      <c r="F301" s="312"/>
      <c r="G301" s="312"/>
      <c r="H301" s="406">
        <v>15748.72</v>
      </c>
      <c r="I301" s="406"/>
      <c r="J301" s="406">
        <v>109267.03</v>
      </c>
      <c r="K301" s="406"/>
      <c r="O301" s="162">
        <f>I296+I298+I299+SUM(I297:I297)</f>
        <v>15748.72</v>
      </c>
      <c r="P301" s="162">
        <f>K296+K298+K299+SUM(K297:K297)</f>
        <v>109267.03</v>
      </c>
    </row>
    <row r="303" spans="1:22" ht="71.25" x14ac:dyDescent="0.2">
      <c r="A303" s="297" t="s">
        <v>1425</v>
      </c>
      <c r="B303" s="298" t="s">
        <v>312</v>
      </c>
      <c r="C303" s="298" t="s">
        <v>311</v>
      </c>
      <c r="D303" s="299" t="s">
        <v>1426</v>
      </c>
      <c r="E303" s="284">
        <v>4.9617000000000004</v>
      </c>
      <c r="F303" s="300"/>
      <c r="G303" s="301"/>
      <c r="H303" s="284"/>
      <c r="I303" s="302"/>
      <c r="J303" s="284"/>
      <c r="K303" s="302"/>
      <c r="Q303" s="160">
        <f>[2]Source!X232</f>
        <v>4127.12</v>
      </c>
      <c r="R303" s="160">
        <f>[2]Source!X233</f>
        <v>78058.28</v>
      </c>
      <c r="S303" s="160">
        <f>[2]Source!Y232</f>
        <v>2641.36</v>
      </c>
      <c r="T303" s="160">
        <f>[2]Source!Y233</f>
        <v>39510.980000000003</v>
      </c>
      <c r="U303" s="160">
        <f>ROUND((175/100)*ROUND([2]Source!R232, 2), 2)</f>
        <v>389.32</v>
      </c>
      <c r="V303" s="160">
        <f>ROUND((157/100)*ROUND([2]Source!R233, 2), 2)</f>
        <v>8155.63</v>
      </c>
    </row>
    <row r="304" spans="1:22" x14ac:dyDescent="0.2">
      <c r="C304" s="303" t="s">
        <v>1427</v>
      </c>
    </row>
    <row r="305" spans="1:22" ht="14.25" x14ac:dyDescent="0.2">
      <c r="A305" s="297"/>
      <c r="B305" s="298"/>
      <c r="C305" s="298" t="s">
        <v>187</v>
      </c>
      <c r="D305" s="299"/>
      <c r="E305" s="284"/>
      <c r="F305" s="300">
        <v>723.3</v>
      </c>
      <c r="G305" s="301" t="s">
        <v>1338</v>
      </c>
      <c r="H305" s="284">
        <v>1</v>
      </c>
      <c r="I305" s="302">
        <v>4127.12</v>
      </c>
      <c r="J305" s="284">
        <v>23.35</v>
      </c>
      <c r="K305" s="302">
        <v>96368.25</v>
      </c>
    </row>
    <row r="306" spans="1:22" ht="14.25" x14ac:dyDescent="0.2">
      <c r="A306" s="297"/>
      <c r="B306" s="298"/>
      <c r="C306" s="298" t="s">
        <v>174</v>
      </c>
      <c r="D306" s="299"/>
      <c r="E306" s="284"/>
      <c r="F306" s="300">
        <v>88.96</v>
      </c>
      <c r="G306" s="301" t="s">
        <v>1339</v>
      </c>
      <c r="H306" s="284">
        <v>1</v>
      </c>
      <c r="I306" s="302">
        <v>551.74</v>
      </c>
      <c r="J306" s="284">
        <v>12.48</v>
      </c>
      <c r="K306" s="302">
        <v>6885.72</v>
      </c>
    </row>
    <row r="307" spans="1:22" ht="14.25" x14ac:dyDescent="0.2">
      <c r="A307" s="297"/>
      <c r="B307" s="298"/>
      <c r="C307" s="298" t="s">
        <v>179</v>
      </c>
      <c r="D307" s="299"/>
      <c r="E307" s="284"/>
      <c r="F307" s="300">
        <v>35.869999999999997</v>
      </c>
      <c r="G307" s="301" t="s">
        <v>1339</v>
      </c>
      <c r="H307" s="284">
        <v>1</v>
      </c>
      <c r="I307" s="314">
        <v>222.47</v>
      </c>
      <c r="J307" s="284">
        <v>23.35</v>
      </c>
      <c r="K307" s="314">
        <v>5194.67</v>
      </c>
    </row>
    <row r="308" spans="1:22" ht="14.25" x14ac:dyDescent="0.2">
      <c r="A308" s="297"/>
      <c r="B308" s="298"/>
      <c r="C308" s="298" t="s">
        <v>195</v>
      </c>
      <c r="D308" s="299"/>
      <c r="E308" s="284"/>
      <c r="F308" s="300">
        <v>792.82</v>
      </c>
      <c r="G308" s="301" t="s">
        <v>185</v>
      </c>
      <c r="H308" s="284">
        <v>1</v>
      </c>
      <c r="I308" s="302">
        <v>3933.73</v>
      </c>
      <c r="J308" s="284">
        <v>5.24</v>
      </c>
      <c r="K308" s="302">
        <v>20612.75</v>
      </c>
    </row>
    <row r="309" spans="1:22" ht="14.25" x14ac:dyDescent="0.2">
      <c r="A309" s="297" t="s">
        <v>1428</v>
      </c>
      <c r="B309" s="298" t="s">
        <v>1383</v>
      </c>
      <c r="C309" s="298" t="s">
        <v>264</v>
      </c>
      <c r="D309" s="299" t="s">
        <v>1384</v>
      </c>
      <c r="E309" s="284">
        <v>1.6670999999999998E-2</v>
      </c>
      <c r="F309" s="300">
        <v>7.07</v>
      </c>
      <c r="G309" s="304" t="s">
        <v>185</v>
      </c>
      <c r="H309" s="284">
        <v>1</v>
      </c>
      <c r="I309" s="302">
        <v>0.12</v>
      </c>
      <c r="J309" s="284">
        <v>4.7699999999999996</v>
      </c>
      <c r="K309" s="302">
        <v>0.56999999999999995</v>
      </c>
      <c r="Q309" s="160">
        <f>[2]Source!X234</f>
        <v>0</v>
      </c>
      <c r="R309" s="160">
        <f>[2]Source!X235</f>
        <v>0</v>
      </c>
      <c r="S309" s="160">
        <f>[2]Source!Y234</f>
        <v>0</v>
      </c>
      <c r="T309" s="160">
        <f>[2]Source!Y235</f>
        <v>0</v>
      </c>
      <c r="U309" s="160">
        <f>ROUND((175/100)*ROUND([2]Source!R234, 2), 2)</f>
        <v>0</v>
      </c>
      <c r="V309" s="160">
        <f>ROUND((157/100)*ROUND([2]Source!R235, 2), 2)</f>
        <v>0</v>
      </c>
    </row>
    <row r="310" spans="1:22" ht="85.5" x14ac:dyDescent="0.2">
      <c r="A310" s="297" t="s">
        <v>1429</v>
      </c>
      <c r="B310" s="298" t="s">
        <v>1430</v>
      </c>
      <c r="C310" s="298" t="s">
        <v>310</v>
      </c>
      <c r="D310" s="299" t="s">
        <v>1323</v>
      </c>
      <c r="E310" s="284">
        <v>9.5265000000000002E-2</v>
      </c>
      <c r="F310" s="300">
        <v>1742.15</v>
      </c>
      <c r="G310" s="304" t="s">
        <v>185</v>
      </c>
      <c r="H310" s="284">
        <v>1</v>
      </c>
      <c r="I310" s="302">
        <v>165.97</v>
      </c>
      <c r="J310" s="284">
        <v>3.05</v>
      </c>
      <c r="K310" s="302">
        <v>506.21</v>
      </c>
      <c r="Q310" s="160">
        <f>[2]Source!X236</f>
        <v>0</v>
      </c>
      <c r="R310" s="160">
        <f>[2]Source!X237</f>
        <v>0</v>
      </c>
      <c r="S310" s="160">
        <f>[2]Source!Y236</f>
        <v>0</v>
      </c>
      <c r="T310" s="160">
        <f>[2]Source!Y237</f>
        <v>0</v>
      </c>
      <c r="U310" s="160">
        <f>ROUND((175/100)*ROUND([2]Source!R236, 2), 2)</f>
        <v>0</v>
      </c>
      <c r="V310" s="160">
        <f>ROUND((157/100)*ROUND([2]Source!R237, 2), 2)</f>
        <v>0</v>
      </c>
    </row>
    <row r="311" spans="1:22" ht="14.25" x14ac:dyDescent="0.2">
      <c r="A311" s="297" t="s">
        <v>1431</v>
      </c>
      <c r="B311" s="298" t="s">
        <v>1432</v>
      </c>
      <c r="C311" s="298" t="s">
        <v>261</v>
      </c>
      <c r="D311" s="299" t="s">
        <v>1384</v>
      </c>
      <c r="E311" s="284">
        <v>0.23816200000000001</v>
      </c>
      <c r="F311" s="300">
        <v>540.41999999999996</v>
      </c>
      <c r="G311" s="304" t="s">
        <v>185</v>
      </c>
      <c r="H311" s="284">
        <v>1</v>
      </c>
      <c r="I311" s="302">
        <v>128.71</v>
      </c>
      <c r="J311" s="284">
        <v>5.86</v>
      </c>
      <c r="K311" s="302">
        <v>754.24</v>
      </c>
      <c r="Q311" s="160">
        <f>[2]Source!X238</f>
        <v>0</v>
      </c>
      <c r="R311" s="160">
        <f>[2]Source!X239</f>
        <v>0</v>
      </c>
      <c r="S311" s="160">
        <f>[2]Source!Y238</f>
        <v>0</v>
      </c>
      <c r="T311" s="160">
        <f>[2]Source!Y239</f>
        <v>0</v>
      </c>
      <c r="U311" s="160">
        <f>ROUND((175/100)*ROUND([2]Source!R238, 2), 2)</f>
        <v>0</v>
      </c>
      <c r="V311" s="160">
        <f>ROUND((157/100)*ROUND([2]Source!R239, 2), 2)</f>
        <v>0</v>
      </c>
    </row>
    <row r="312" spans="1:22" ht="39.75" x14ac:dyDescent="0.2">
      <c r="A312" s="297" t="s">
        <v>1433</v>
      </c>
      <c r="B312" s="298" t="s">
        <v>1434</v>
      </c>
      <c r="C312" s="298" t="s">
        <v>309</v>
      </c>
      <c r="D312" s="299" t="s">
        <v>1347</v>
      </c>
      <c r="E312" s="284">
        <v>520.97850000000005</v>
      </c>
      <c r="F312" s="300">
        <v>262.95</v>
      </c>
      <c r="G312" s="304" t="s">
        <v>185</v>
      </c>
      <c r="H312" s="284">
        <v>1</v>
      </c>
      <c r="I312" s="302">
        <v>136991.29999999999</v>
      </c>
      <c r="J312" s="284">
        <v>5.42</v>
      </c>
      <c r="K312" s="302">
        <v>742492.85</v>
      </c>
      <c r="Q312" s="160">
        <f>[2]Source!X240</f>
        <v>0</v>
      </c>
      <c r="R312" s="160">
        <f>[2]Source!X241</f>
        <v>0</v>
      </c>
      <c r="S312" s="160">
        <f>[2]Source!Y240</f>
        <v>0</v>
      </c>
      <c r="T312" s="160">
        <f>[2]Source!Y241</f>
        <v>0</v>
      </c>
      <c r="U312" s="160">
        <f>ROUND((175/100)*ROUND([2]Source!R240, 2), 2)</f>
        <v>0</v>
      </c>
      <c r="V312" s="160">
        <f>ROUND((157/100)*ROUND([2]Source!R241, 2), 2)</f>
        <v>0</v>
      </c>
    </row>
    <row r="313" spans="1:22" ht="14.25" x14ac:dyDescent="0.2">
      <c r="A313" s="297"/>
      <c r="B313" s="298"/>
      <c r="C313" s="298" t="s">
        <v>184</v>
      </c>
      <c r="D313" s="299" t="s">
        <v>177</v>
      </c>
      <c r="E313" s="284">
        <v>100</v>
      </c>
      <c r="F313" s="300"/>
      <c r="G313" s="301"/>
      <c r="H313" s="284"/>
      <c r="I313" s="302">
        <v>4127.12</v>
      </c>
      <c r="J313" s="284">
        <v>81</v>
      </c>
      <c r="K313" s="302">
        <v>78058.28</v>
      </c>
    </row>
    <row r="314" spans="1:22" ht="14.25" x14ac:dyDescent="0.2">
      <c r="A314" s="297"/>
      <c r="B314" s="298"/>
      <c r="C314" s="298" t="s">
        <v>183</v>
      </c>
      <c r="D314" s="299" t="s">
        <v>177</v>
      </c>
      <c r="E314" s="284">
        <v>64</v>
      </c>
      <c r="F314" s="300"/>
      <c r="G314" s="301"/>
      <c r="H314" s="284"/>
      <c r="I314" s="302">
        <v>2641.36</v>
      </c>
      <c r="J314" s="284">
        <v>41</v>
      </c>
      <c r="K314" s="302">
        <v>39510.980000000003</v>
      </c>
    </row>
    <row r="315" spans="1:22" ht="14.25" x14ac:dyDescent="0.2">
      <c r="A315" s="297"/>
      <c r="B315" s="298"/>
      <c r="C315" s="298" t="s">
        <v>178</v>
      </c>
      <c r="D315" s="299" t="s">
        <v>177</v>
      </c>
      <c r="E315" s="284">
        <v>175</v>
      </c>
      <c r="F315" s="300"/>
      <c r="G315" s="301"/>
      <c r="H315" s="284"/>
      <c r="I315" s="302">
        <v>389.32</v>
      </c>
      <c r="J315" s="284">
        <v>157</v>
      </c>
      <c r="K315" s="302">
        <v>8155.63</v>
      </c>
    </row>
    <row r="316" spans="1:22" ht="14.25" x14ac:dyDescent="0.2">
      <c r="A316" s="305"/>
      <c r="B316" s="306"/>
      <c r="C316" s="306" t="s">
        <v>182</v>
      </c>
      <c r="D316" s="307" t="s">
        <v>181</v>
      </c>
      <c r="E316" s="308">
        <v>62.3</v>
      </c>
      <c r="F316" s="309"/>
      <c r="G316" s="310" t="s">
        <v>1338</v>
      </c>
      <c r="H316" s="308">
        <v>1</v>
      </c>
      <c r="I316" s="311">
        <v>355.48</v>
      </c>
      <c r="J316" s="308"/>
      <c r="K316" s="311"/>
    </row>
    <row r="317" spans="1:22" ht="15" x14ac:dyDescent="0.25">
      <c r="A317" s="312"/>
      <c r="B317" s="312"/>
      <c r="C317" s="313" t="s">
        <v>173</v>
      </c>
      <c r="D317" s="312"/>
      <c r="E317" s="312"/>
      <c r="F317" s="312"/>
      <c r="G317" s="312"/>
      <c r="H317" s="406">
        <v>153056.49</v>
      </c>
      <c r="I317" s="406"/>
      <c r="J317" s="406">
        <v>993345.48</v>
      </c>
      <c r="K317" s="406"/>
      <c r="O317" s="162">
        <f>I305+I306+I308+I313+I314+I315+SUM(I309:I312)</f>
        <v>153056.49</v>
      </c>
      <c r="P317" s="162">
        <f>K305+K306+K308+K313+K314+K315+SUM(K309:K312)</f>
        <v>993345.48</v>
      </c>
    </row>
    <row r="319" spans="1:22" ht="57" x14ac:dyDescent="0.2">
      <c r="A319" s="297" t="s">
        <v>1435</v>
      </c>
      <c r="B319" s="298" t="s">
        <v>308</v>
      </c>
      <c r="C319" s="298" t="s">
        <v>307</v>
      </c>
      <c r="D319" s="299" t="s">
        <v>1330</v>
      </c>
      <c r="E319" s="284">
        <v>0.67279999999999995</v>
      </c>
      <c r="F319" s="300"/>
      <c r="G319" s="301"/>
      <c r="H319" s="284"/>
      <c r="I319" s="302"/>
      <c r="J319" s="284"/>
      <c r="K319" s="302"/>
      <c r="Q319" s="160">
        <f>[2]Source!X242</f>
        <v>1053.95</v>
      </c>
      <c r="R319" s="160">
        <f>[2]Source!X243</f>
        <v>19933.88</v>
      </c>
      <c r="S319" s="160">
        <f>[2]Source!Y242</f>
        <v>674.53</v>
      </c>
      <c r="T319" s="160">
        <f>[2]Source!Y243</f>
        <v>10089.99</v>
      </c>
      <c r="U319" s="160">
        <f>ROUND((175/100)*ROUND([2]Source!R242, 2), 2)</f>
        <v>5.67</v>
      </c>
      <c r="V319" s="160">
        <f>ROUND((157/100)*ROUND([2]Source!R243, 2), 2)</f>
        <v>118.77</v>
      </c>
    </row>
    <row r="320" spans="1:22" x14ac:dyDescent="0.2">
      <c r="C320" s="303" t="s">
        <v>1436</v>
      </c>
    </row>
    <row r="321" spans="1:22" ht="14.25" x14ac:dyDescent="0.2">
      <c r="A321" s="297"/>
      <c r="B321" s="298"/>
      <c r="C321" s="298" t="s">
        <v>187</v>
      </c>
      <c r="D321" s="299"/>
      <c r="E321" s="284"/>
      <c r="F321" s="300">
        <v>1362.19</v>
      </c>
      <c r="G321" s="301" t="s">
        <v>1338</v>
      </c>
      <c r="H321" s="284">
        <v>1</v>
      </c>
      <c r="I321" s="302">
        <v>1053.95</v>
      </c>
      <c r="J321" s="284">
        <v>23.35</v>
      </c>
      <c r="K321" s="302">
        <v>24609.73</v>
      </c>
    </row>
    <row r="322" spans="1:22" ht="14.25" x14ac:dyDescent="0.2">
      <c r="A322" s="297"/>
      <c r="B322" s="298"/>
      <c r="C322" s="298" t="s">
        <v>174</v>
      </c>
      <c r="D322" s="299"/>
      <c r="E322" s="284"/>
      <c r="F322" s="300">
        <v>21.72</v>
      </c>
      <c r="G322" s="301" t="s">
        <v>1339</v>
      </c>
      <c r="H322" s="284">
        <v>1</v>
      </c>
      <c r="I322" s="302">
        <v>18.27</v>
      </c>
      <c r="J322" s="284">
        <v>9.48</v>
      </c>
      <c r="K322" s="302">
        <v>173.2</v>
      </c>
    </row>
    <row r="323" spans="1:22" ht="14.25" x14ac:dyDescent="0.2">
      <c r="A323" s="297"/>
      <c r="B323" s="298"/>
      <c r="C323" s="298" t="s">
        <v>179</v>
      </c>
      <c r="D323" s="299"/>
      <c r="E323" s="284"/>
      <c r="F323" s="300">
        <v>3.85</v>
      </c>
      <c r="G323" s="301" t="s">
        <v>1339</v>
      </c>
      <c r="H323" s="284">
        <v>1</v>
      </c>
      <c r="I323" s="314">
        <v>3.24</v>
      </c>
      <c r="J323" s="284">
        <v>23.35</v>
      </c>
      <c r="K323" s="314">
        <v>75.650000000000006</v>
      </c>
    </row>
    <row r="324" spans="1:22" ht="14.25" x14ac:dyDescent="0.2">
      <c r="A324" s="297"/>
      <c r="B324" s="298"/>
      <c r="C324" s="298" t="s">
        <v>195</v>
      </c>
      <c r="D324" s="299"/>
      <c r="E324" s="284"/>
      <c r="F324" s="300">
        <v>83.42</v>
      </c>
      <c r="G324" s="301" t="s">
        <v>185</v>
      </c>
      <c r="H324" s="284">
        <v>1</v>
      </c>
      <c r="I324" s="302">
        <v>56.12</v>
      </c>
      <c r="J324" s="284">
        <v>1.79</v>
      </c>
      <c r="K324" s="302">
        <v>100.45</v>
      </c>
    </row>
    <row r="325" spans="1:22" ht="57" x14ac:dyDescent="0.2">
      <c r="A325" s="297" t="s">
        <v>1437</v>
      </c>
      <c r="B325" s="298" t="s">
        <v>1402</v>
      </c>
      <c r="C325" s="298" t="s">
        <v>215</v>
      </c>
      <c r="D325" s="299" t="s">
        <v>1323</v>
      </c>
      <c r="E325" s="284">
        <v>4.0368000000000001E-2</v>
      </c>
      <c r="F325" s="300">
        <v>5986.03</v>
      </c>
      <c r="G325" s="304" t="s">
        <v>185</v>
      </c>
      <c r="H325" s="284">
        <v>1</v>
      </c>
      <c r="I325" s="302">
        <v>241.64</v>
      </c>
      <c r="J325" s="284">
        <v>4.4800000000000004</v>
      </c>
      <c r="K325" s="302">
        <v>1082.55</v>
      </c>
      <c r="Q325" s="160">
        <f>[2]Source!X244</f>
        <v>0</v>
      </c>
      <c r="R325" s="160">
        <f>[2]Source!X245</f>
        <v>0</v>
      </c>
      <c r="S325" s="160">
        <f>[2]Source!Y244</f>
        <v>0</v>
      </c>
      <c r="T325" s="160">
        <f>[2]Source!Y245</f>
        <v>0</v>
      </c>
      <c r="U325" s="160">
        <f>ROUND((175/100)*ROUND([2]Source!R244, 2), 2)</f>
        <v>0</v>
      </c>
      <c r="V325" s="160">
        <f>ROUND((157/100)*ROUND([2]Source!R245, 2), 2)</f>
        <v>0</v>
      </c>
    </row>
    <row r="326" spans="1:22" ht="71.25" x14ac:dyDescent="0.2">
      <c r="A326" s="297" t="s">
        <v>1438</v>
      </c>
      <c r="B326" s="298" t="s">
        <v>1404</v>
      </c>
      <c r="C326" s="298" t="s">
        <v>214</v>
      </c>
      <c r="D326" s="299" t="s">
        <v>1323</v>
      </c>
      <c r="E326" s="284">
        <v>0.25230000000000002</v>
      </c>
      <c r="F326" s="300">
        <v>3374.81</v>
      </c>
      <c r="G326" s="304" t="s">
        <v>185</v>
      </c>
      <c r="H326" s="284">
        <v>1</v>
      </c>
      <c r="I326" s="302">
        <v>851.46</v>
      </c>
      <c r="J326" s="284">
        <v>4.5</v>
      </c>
      <c r="K326" s="302">
        <v>3831.57</v>
      </c>
      <c r="Q326" s="160">
        <f>[2]Source!X246</f>
        <v>0</v>
      </c>
      <c r="R326" s="160">
        <f>[2]Source!X247</f>
        <v>0</v>
      </c>
      <c r="S326" s="160">
        <f>[2]Source!Y246</f>
        <v>0</v>
      </c>
      <c r="T326" s="160">
        <f>[2]Source!Y247</f>
        <v>0</v>
      </c>
      <c r="U326" s="160">
        <f>ROUND((175/100)*ROUND([2]Source!R246, 2), 2)</f>
        <v>0</v>
      </c>
      <c r="V326" s="160">
        <f>ROUND((157/100)*ROUND([2]Source!R247, 2), 2)</f>
        <v>0</v>
      </c>
    </row>
    <row r="327" spans="1:22" ht="57" x14ac:dyDescent="0.2">
      <c r="A327" s="297" t="s">
        <v>1439</v>
      </c>
      <c r="B327" s="298" t="s">
        <v>1406</v>
      </c>
      <c r="C327" s="298" t="s">
        <v>306</v>
      </c>
      <c r="D327" s="299" t="s">
        <v>1347</v>
      </c>
      <c r="E327" s="284">
        <v>67.28</v>
      </c>
      <c r="F327" s="300">
        <v>52.32</v>
      </c>
      <c r="G327" s="304" t="s">
        <v>185</v>
      </c>
      <c r="H327" s="284">
        <v>1</v>
      </c>
      <c r="I327" s="302">
        <v>3520.09</v>
      </c>
      <c r="J327" s="284">
        <v>4.84</v>
      </c>
      <c r="K327" s="302">
        <v>17037.240000000002</v>
      </c>
      <c r="Q327" s="160">
        <f>[2]Source!X248</f>
        <v>0</v>
      </c>
      <c r="R327" s="160">
        <f>[2]Source!X249</f>
        <v>0</v>
      </c>
      <c r="S327" s="160">
        <f>[2]Source!Y248</f>
        <v>0</v>
      </c>
      <c r="T327" s="160">
        <f>[2]Source!Y249</f>
        <v>0</v>
      </c>
      <c r="U327" s="160">
        <f>ROUND((175/100)*ROUND([2]Source!R248, 2), 2)</f>
        <v>0</v>
      </c>
      <c r="V327" s="160">
        <f>ROUND((157/100)*ROUND([2]Source!R249, 2), 2)</f>
        <v>0</v>
      </c>
    </row>
    <row r="328" spans="1:22" ht="14.25" x14ac:dyDescent="0.2">
      <c r="A328" s="297"/>
      <c r="B328" s="298"/>
      <c r="C328" s="298" t="s">
        <v>184</v>
      </c>
      <c r="D328" s="299" t="s">
        <v>177</v>
      </c>
      <c r="E328" s="284">
        <v>100</v>
      </c>
      <c r="F328" s="300"/>
      <c r="G328" s="301"/>
      <c r="H328" s="284"/>
      <c r="I328" s="302">
        <v>1053.95</v>
      </c>
      <c r="J328" s="284">
        <v>81</v>
      </c>
      <c r="K328" s="302">
        <v>19933.88</v>
      </c>
    </row>
    <row r="329" spans="1:22" ht="14.25" x14ac:dyDescent="0.2">
      <c r="A329" s="297"/>
      <c r="B329" s="298"/>
      <c r="C329" s="298" t="s">
        <v>183</v>
      </c>
      <c r="D329" s="299" t="s">
        <v>177</v>
      </c>
      <c r="E329" s="284">
        <v>64</v>
      </c>
      <c r="F329" s="300"/>
      <c r="G329" s="301"/>
      <c r="H329" s="284"/>
      <c r="I329" s="302">
        <v>674.53</v>
      </c>
      <c r="J329" s="284">
        <v>41</v>
      </c>
      <c r="K329" s="302">
        <v>10089.99</v>
      </c>
    </row>
    <row r="330" spans="1:22" ht="14.25" x14ac:dyDescent="0.2">
      <c r="A330" s="297"/>
      <c r="B330" s="298"/>
      <c r="C330" s="298" t="s">
        <v>178</v>
      </c>
      <c r="D330" s="299" t="s">
        <v>177</v>
      </c>
      <c r="E330" s="284">
        <v>175</v>
      </c>
      <c r="F330" s="300"/>
      <c r="G330" s="301"/>
      <c r="H330" s="284"/>
      <c r="I330" s="302">
        <v>5.67</v>
      </c>
      <c r="J330" s="284">
        <v>157</v>
      </c>
      <c r="K330" s="302">
        <v>118.77</v>
      </c>
    </row>
    <row r="331" spans="1:22" ht="14.25" x14ac:dyDescent="0.2">
      <c r="A331" s="305"/>
      <c r="B331" s="306"/>
      <c r="C331" s="306" t="s">
        <v>182</v>
      </c>
      <c r="D331" s="307" t="s">
        <v>181</v>
      </c>
      <c r="E331" s="308">
        <v>115.26</v>
      </c>
      <c r="F331" s="309"/>
      <c r="G331" s="310" t="s">
        <v>1338</v>
      </c>
      <c r="H331" s="308">
        <v>1</v>
      </c>
      <c r="I331" s="311">
        <v>89.18</v>
      </c>
      <c r="J331" s="308"/>
      <c r="K331" s="311"/>
    </row>
    <row r="332" spans="1:22" ht="15" x14ac:dyDescent="0.25">
      <c r="A332" s="312"/>
      <c r="B332" s="312"/>
      <c r="C332" s="313" t="s">
        <v>173</v>
      </c>
      <c r="D332" s="312"/>
      <c r="E332" s="312"/>
      <c r="F332" s="312"/>
      <c r="G332" s="312"/>
      <c r="H332" s="406">
        <v>7475.68</v>
      </c>
      <c r="I332" s="406"/>
      <c r="J332" s="406">
        <v>76977.38</v>
      </c>
      <c r="K332" s="406"/>
      <c r="O332" s="162">
        <f>I321+I322+I324+I328+I329+I330+SUM(I325:I327)</f>
        <v>7475.68</v>
      </c>
      <c r="P332" s="162">
        <f>K321+K322+K324+K328+K329+K330+SUM(K325:K327)</f>
        <v>76977.38</v>
      </c>
    </row>
    <row r="335" spans="1:22" ht="15" x14ac:dyDescent="0.25">
      <c r="A335" s="409" t="s">
        <v>1440</v>
      </c>
      <c r="B335" s="409"/>
      <c r="C335" s="409"/>
      <c r="D335" s="409"/>
      <c r="E335" s="409"/>
      <c r="F335" s="409"/>
      <c r="G335" s="409"/>
      <c r="H335" s="407">
        <v>1386831.42</v>
      </c>
      <c r="I335" s="408"/>
      <c r="J335" s="407">
        <v>14779403.52</v>
      </c>
      <c r="K335" s="408"/>
    </row>
    <row r="336" spans="1:22" hidden="1" x14ac:dyDescent="0.2">
      <c r="A336" s="283" t="s">
        <v>172</v>
      </c>
      <c r="I336" s="283">
        <v>0</v>
      </c>
      <c r="J336" s="283">
        <v>0</v>
      </c>
    </row>
    <row r="337" spans="1:22" hidden="1" x14ac:dyDescent="0.2">
      <c r="A337" s="283" t="s">
        <v>171</v>
      </c>
      <c r="I337" s="283">
        <v>0</v>
      </c>
      <c r="J337" s="283">
        <v>0</v>
      </c>
    </row>
    <row r="339" spans="1:22" ht="16.5" x14ac:dyDescent="0.25">
      <c r="A339" s="405" t="s">
        <v>1441</v>
      </c>
      <c r="B339" s="405"/>
      <c r="C339" s="405"/>
      <c r="D339" s="405"/>
      <c r="E339" s="405"/>
      <c r="F339" s="405"/>
      <c r="G339" s="405"/>
      <c r="H339" s="405"/>
      <c r="I339" s="405"/>
      <c r="J339" s="405"/>
      <c r="K339" s="405"/>
    </row>
    <row r="340" spans="1:22" ht="85.5" x14ac:dyDescent="0.2">
      <c r="A340" s="297" t="s">
        <v>1442</v>
      </c>
      <c r="B340" s="298" t="s">
        <v>305</v>
      </c>
      <c r="C340" s="298" t="s">
        <v>304</v>
      </c>
      <c r="D340" s="299" t="s">
        <v>1443</v>
      </c>
      <c r="E340" s="284">
        <v>6.9139999999999997</v>
      </c>
      <c r="F340" s="300"/>
      <c r="G340" s="301"/>
      <c r="H340" s="284"/>
      <c r="I340" s="302"/>
      <c r="J340" s="284"/>
      <c r="K340" s="302"/>
      <c r="Q340" s="160">
        <f>[2]Source!X285</f>
        <v>12580.8</v>
      </c>
      <c r="R340" s="160">
        <f>[2]Source!X286</f>
        <v>235654.89</v>
      </c>
      <c r="S340" s="160">
        <f>[2]Source!Y285</f>
        <v>9677.5400000000009</v>
      </c>
      <c r="T340" s="160">
        <f>[2]Source!Y286</f>
        <v>132354.12</v>
      </c>
      <c r="U340" s="160">
        <f>ROUND((175/100)*ROUND([2]Source!R285, 2), 2)</f>
        <v>510.44</v>
      </c>
      <c r="V340" s="160">
        <f>ROUND((157/100)*ROUND([2]Source!R286, 2), 2)</f>
        <v>10692.85</v>
      </c>
    </row>
    <row r="341" spans="1:22" x14ac:dyDescent="0.2">
      <c r="C341" s="303" t="s">
        <v>1444</v>
      </c>
    </row>
    <row r="342" spans="1:22" ht="14.25" x14ac:dyDescent="0.2">
      <c r="A342" s="297"/>
      <c r="B342" s="298"/>
      <c r="C342" s="298" t="s">
        <v>187</v>
      </c>
      <c r="D342" s="299"/>
      <c r="E342" s="284"/>
      <c r="F342" s="300">
        <v>1738.76</v>
      </c>
      <c r="G342" s="301" t="s">
        <v>1338</v>
      </c>
      <c r="H342" s="284">
        <v>1</v>
      </c>
      <c r="I342" s="302">
        <v>13825.05</v>
      </c>
      <c r="J342" s="284">
        <v>23.35</v>
      </c>
      <c r="K342" s="302">
        <v>322814.92</v>
      </c>
    </row>
    <row r="343" spans="1:22" ht="14.25" x14ac:dyDescent="0.2">
      <c r="A343" s="297"/>
      <c r="B343" s="298"/>
      <c r="C343" s="298" t="s">
        <v>174</v>
      </c>
      <c r="D343" s="299"/>
      <c r="E343" s="284"/>
      <c r="F343" s="300">
        <v>124.44</v>
      </c>
      <c r="G343" s="301" t="s">
        <v>1339</v>
      </c>
      <c r="H343" s="284">
        <v>1</v>
      </c>
      <c r="I343" s="302">
        <v>1075.47</v>
      </c>
      <c r="J343" s="284">
        <v>7.94</v>
      </c>
      <c r="K343" s="302">
        <v>8539.23</v>
      </c>
    </row>
    <row r="344" spans="1:22" ht="14.25" x14ac:dyDescent="0.2">
      <c r="A344" s="297"/>
      <c r="B344" s="298"/>
      <c r="C344" s="298" t="s">
        <v>179</v>
      </c>
      <c r="D344" s="299"/>
      <c r="E344" s="284"/>
      <c r="F344" s="300">
        <v>33.75</v>
      </c>
      <c r="G344" s="301" t="s">
        <v>1339</v>
      </c>
      <c r="H344" s="284">
        <v>1</v>
      </c>
      <c r="I344" s="314">
        <v>291.68</v>
      </c>
      <c r="J344" s="284">
        <v>23.35</v>
      </c>
      <c r="K344" s="314">
        <v>6810.73</v>
      </c>
    </row>
    <row r="345" spans="1:22" ht="14.25" x14ac:dyDescent="0.2">
      <c r="A345" s="297"/>
      <c r="B345" s="298"/>
      <c r="C345" s="298" t="s">
        <v>195</v>
      </c>
      <c r="D345" s="299"/>
      <c r="E345" s="284"/>
      <c r="F345" s="300">
        <v>2613.41</v>
      </c>
      <c r="G345" s="301" t="s">
        <v>185</v>
      </c>
      <c r="H345" s="284">
        <v>1</v>
      </c>
      <c r="I345" s="302">
        <v>18069.12</v>
      </c>
      <c r="J345" s="284">
        <v>3.94</v>
      </c>
      <c r="K345" s="302">
        <v>71192.33</v>
      </c>
    </row>
    <row r="346" spans="1:22" ht="57" x14ac:dyDescent="0.2">
      <c r="A346" s="297" t="s">
        <v>1445</v>
      </c>
      <c r="B346" s="298" t="s">
        <v>1341</v>
      </c>
      <c r="C346" s="298" t="s">
        <v>303</v>
      </c>
      <c r="D346" s="299" t="s">
        <v>1342</v>
      </c>
      <c r="E346" s="284">
        <v>808.93799999999999</v>
      </c>
      <c r="F346" s="300">
        <v>1.35</v>
      </c>
      <c r="G346" s="304" t="s">
        <v>185</v>
      </c>
      <c r="H346" s="284">
        <v>1</v>
      </c>
      <c r="I346" s="302">
        <v>1092.07</v>
      </c>
      <c r="J346" s="284">
        <v>6.36</v>
      </c>
      <c r="K346" s="302">
        <v>6945.57</v>
      </c>
      <c r="Q346" s="160">
        <f>[2]Source!X287</f>
        <v>0</v>
      </c>
      <c r="R346" s="160">
        <f>[2]Source!X288</f>
        <v>0</v>
      </c>
      <c r="S346" s="160">
        <f>[2]Source!Y287</f>
        <v>0</v>
      </c>
      <c r="T346" s="160">
        <f>[2]Source!Y288</f>
        <v>0</v>
      </c>
      <c r="U346" s="160">
        <f>ROUND((175/100)*ROUND([2]Source!R287, 2), 2)</f>
        <v>0</v>
      </c>
      <c r="V346" s="160">
        <f>ROUND((157/100)*ROUND([2]Source!R288, 2), 2)</f>
        <v>0</v>
      </c>
    </row>
    <row r="347" spans="1:22" ht="57" x14ac:dyDescent="0.2">
      <c r="A347" s="297" t="s">
        <v>1446</v>
      </c>
      <c r="B347" s="298" t="s">
        <v>1447</v>
      </c>
      <c r="C347" s="298" t="s">
        <v>302</v>
      </c>
      <c r="D347" s="299" t="s">
        <v>1342</v>
      </c>
      <c r="E347" s="284">
        <v>1756.1559999999999</v>
      </c>
      <c r="F347" s="300">
        <v>25.67</v>
      </c>
      <c r="G347" s="304" t="s">
        <v>185</v>
      </c>
      <c r="H347" s="284">
        <v>1</v>
      </c>
      <c r="I347" s="302">
        <v>45080.52</v>
      </c>
      <c r="J347" s="284">
        <v>3</v>
      </c>
      <c r="K347" s="302">
        <v>135241.56</v>
      </c>
      <c r="Q347" s="160">
        <f>[2]Source!X289</f>
        <v>0</v>
      </c>
      <c r="R347" s="160">
        <f>[2]Source!X290</f>
        <v>0</v>
      </c>
      <c r="S347" s="160">
        <f>[2]Source!Y289</f>
        <v>0</v>
      </c>
      <c r="T347" s="160">
        <f>[2]Source!Y290</f>
        <v>0</v>
      </c>
      <c r="U347" s="160">
        <f>ROUND((175/100)*ROUND([2]Source!R289, 2), 2)</f>
        <v>0</v>
      </c>
      <c r="V347" s="160">
        <f>ROUND((157/100)*ROUND([2]Source!R290, 2), 2)</f>
        <v>0</v>
      </c>
    </row>
    <row r="348" spans="1:22" ht="57" x14ac:dyDescent="0.2">
      <c r="A348" s="297" t="s">
        <v>1448</v>
      </c>
      <c r="B348" s="298" t="s">
        <v>1447</v>
      </c>
      <c r="C348" s="298" t="s">
        <v>302</v>
      </c>
      <c r="D348" s="299" t="s">
        <v>1342</v>
      </c>
      <c r="E348" s="284">
        <v>594.60400000000004</v>
      </c>
      <c r="F348" s="300">
        <v>25.67</v>
      </c>
      <c r="G348" s="304" t="s">
        <v>185</v>
      </c>
      <c r="H348" s="284">
        <v>1</v>
      </c>
      <c r="I348" s="302">
        <v>15263.48</v>
      </c>
      <c r="J348" s="284">
        <v>3</v>
      </c>
      <c r="K348" s="302">
        <v>45790.44</v>
      </c>
      <c r="Q348" s="160">
        <f>[2]Source!X291</f>
        <v>0</v>
      </c>
      <c r="R348" s="160">
        <f>[2]Source!X292</f>
        <v>0</v>
      </c>
      <c r="S348" s="160">
        <f>[2]Source!Y291</f>
        <v>0</v>
      </c>
      <c r="T348" s="160">
        <f>[2]Source!Y292</f>
        <v>0</v>
      </c>
      <c r="U348" s="160">
        <f>ROUND((175/100)*ROUND([2]Source!R291, 2), 2)</f>
        <v>0</v>
      </c>
      <c r="V348" s="160">
        <f>ROUND((157/100)*ROUND([2]Source!R292, 2), 2)</f>
        <v>0</v>
      </c>
    </row>
    <row r="349" spans="1:22" ht="57" x14ac:dyDescent="0.2">
      <c r="A349" s="297" t="s">
        <v>1449</v>
      </c>
      <c r="B349" s="298" t="s">
        <v>1450</v>
      </c>
      <c r="C349" s="298" t="s">
        <v>301</v>
      </c>
      <c r="D349" s="299" t="s">
        <v>1451</v>
      </c>
      <c r="E349" s="284">
        <v>193.59200000000001</v>
      </c>
      <c r="F349" s="300">
        <v>17.09</v>
      </c>
      <c r="G349" s="304" t="s">
        <v>185</v>
      </c>
      <c r="H349" s="284">
        <v>1</v>
      </c>
      <c r="I349" s="302">
        <v>3308.49</v>
      </c>
      <c r="J349" s="284">
        <v>3.23</v>
      </c>
      <c r="K349" s="302">
        <v>10686.42</v>
      </c>
      <c r="Q349" s="160">
        <f>[2]Source!X293</f>
        <v>0</v>
      </c>
      <c r="R349" s="160">
        <f>[2]Source!X294</f>
        <v>0</v>
      </c>
      <c r="S349" s="160">
        <f>[2]Source!Y293</f>
        <v>0</v>
      </c>
      <c r="T349" s="160">
        <f>[2]Source!Y294</f>
        <v>0</v>
      </c>
      <c r="U349" s="160">
        <f>ROUND((175/100)*ROUND([2]Source!R293, 2), 2)</f>
        <v>0</v>
      </c>
      <c r="V349" s="160">
        <f>ROUND((157/100)*ROUND([2]Source!R294, 2), 2)</f>
        <v>0</v>
      </c>
    </row>
    <row r="350" spans="1:22" ht="28.5" x14ac:dyDescent="0.2">
      <c r="A350" s="297" t="s">
        <v>1452</v>
      </c>
      <c r="B350" s="298" t="s">
        <v>1346</v>
      </c>
      <c r="C350" s="298" t="s">
        <v>300</v>
      </c>
      <c r="D350" s="299" t="s">
        <v>1347</v>
      </c>
      <c r="E350" s="284">
        <v>3104.386</v>
      </c>
      <c r="F350" s="300">
        <v>34.68</v>
      </c>
      <c r="G350" s="304" t="s">
        <v>185</v>
      </c>
      <c r="H350" s="284">
        <v>1</v>
      </c>
      <c r="I350" s="302">
        <v>107660.11</v>
      </c>
      <c r="J350" s="284">
        <v>1.73</v>
      </c>
      <c r="K350" s="302">
        <v>186251.99</v>
      </c>
      <c r="Q350" s="160">
        <f>[2]Source!X295</f>
        <v>0</v>
      </c>
      <c r="R350" s="160">
        <f>[2]Source!X296</f>
        <v>0</v>
      </c>
      <c r="S350" s="160">
        <f>[2]Source!Y295</f>
        <v>0</v>
      </c>
      <c r="T350" s="160">
        <f>[2]Source!Y296</f>
        <v>0</v>
      </c>
      <c r="U350" s="160">
        <f>ROUND((175/100)*ROUND([2]Source!R295, 2), 2)</f>
        <v>0</v>
      </c>
      <c r="V350" s="160">
        <f>ROUND((157/100)*ROUND([2]Source!R296, 2), 2)</f>
        <v>0</v>
      </c>
    </row>
    <row r="351" spans="1:22" ht="42.75" x14ac:dyDescent="0.2">
      <c r="A351" s="297" t="s">
        <v>1453</v>
      </c>
      <c r="B351" s="298" t="s">
        <v>1454</v>
      </c>
      <c r="C351" s="298" t="s">
        <v>299</v>
      </c>
      <c r="D351" s="299" t="s">
        <v>1384</v>
      </c>
      <c r="E351" s="284">
        <v>35.607100000000003</v>
      </c>
      <c r="F351" s="300">
        <v>806.26</v>
      </c>
      <c r="G351" s="304" t="s">
        <v>185</v>
      </c>
      <c r="H351" s="284">
        <v>1</v>
      </c>
      <c r="I351" s="302">
        <v>28708.58</v>
      </c>
      <c r="J351" s="284">
        <v>3.51</v>
      </c>
      <c r="K351" s="302">
        <v>100767.12</v>
      </c>
      <c r="Q351" s="160">
        <f>[2]Source!X297</f>
        <v>0</v>
      </c>
      <c r="R351" s="160">
        <f>[2]Source!X298</f>
        <v>0</v>
      </c>
      <c r="S351" s="160">
        <f>[2]Source!Y297</f>
        <v>0</v>
      </c>
      <c r="T351" s="160">
        <f>[2]Source!Y298</f>
        <v>0</v>
      </c>
      <c r="U351" s="160">
        <f>ROUND((175/100)*ROUND([2]Source!R297, 2), 2)</f>
        <v>0</v>
      </c>
      <c r="V351" s="160">
        <f>ROUND((157/100)*ROUND([2]Source!R298, 2), 2)</f>
        <v>0</v>
      </c>
    </row>
    <row r="352" spans="1:22" ht="14.25" x14ac:dyDescent="0.2">
      <c r="A352" s="297"/>
      <c r="B352" s="298"/>
      <c r="C352" s="298" t="s">
        <v>184</v>
      </c>
      <c r="D352" s="299" t="s">
        <v>177</v>
      </c>
      <c r="E352" s="284">
        <v>91</v>
      </c>
      <c r="F352" s="300"/>
      <c r="G352" s="301"/>
      <c r="H352" s="284"/>
      <c r="I352" s="302">
        <v>12580.8</v>
      </c>
      <c r="J352" s="284">
        <v>73</v>
      </c>
      <c r="K352" s="302">
        <v>235654.89</v>
      </c>
    </row>
    <row r="353" spans="1:22" ht="14.25" x14ac:dyDescent="0.2">
      <c r="A353" s="297"/>
      <c r="B353" s="298"/>
      <c r="C353" s="298" t="s">
        <v>183</v>
      </c>
      <c r="D353" s="299" t="s">
        <v>177</v>
      </c>
      <c r="E353" s="284">
        <v>70</v>
      </c>
      <c r="F353" s="300"/>
      <c r="G353" s="301"/>
      <c r="H353" s="284"/>
      <c r="I353" s="302">
        <v>9677.5400000000009</v>
      </c>
      <c r="J353" s="284">
        <v>41</v>
      </c>
      <c r="K353" s="302">
        <v>132354.12</v>
      </c>
    </row>
    <row r="354" spans="1:22" ht="14.25" x14ac:dyDescent="0.2">
      <c r="A354" s="297"/>
      <c r="B354" s="298"/>
      <c r="C354" s="298" t="s">
        <v>178</v>
      </c>
      <c r="D354" s="299" t="s">
        <v>177</v>
      </c>
      <c r="E354" s="284">
        <v>175</v>
      </c>
      <c r="F354" s="300"/>
      <c r="G354" s="301"/>
      <c r="H354" s="284"/>
      <c r="I354" s="302">
        <v>510.44</v>
      </c>
      <c r="J354" s="284">
        <v>157</v>
      </c>
      <c r="K354" s="302">
        <v>10692.85</v>
      </c>
    </row>
    <row r="355" spans="1:22" ht="14.25" x14ac:dyDescent="0.2">
      <c r="A355" s="305"/>
      <c r="B355" s="306"/>
      <c r="C355" s="306" t="s">
        <v>182</v>
      </c>
      <c r="D355" s="307" t="s">
        <v>181</v>
      </c>
      <c r="E355" s="308">
        <v>148.01</v>
      </c>
      <c r="F355" s="309"/>
      <c r="G355" s="310" t="s">
        <v>1338</v>
      </c>
      <c r="H355" s="308">
        <v>1</v>
      </c>
      <c r="I355" s="311">
        <v>1176.8399999999999</v>
      </c>
      <c r="J355" s="308"/>
      <c r="K355" s="311"/>
    </row>
    <row r="356" spans="1:22" ht="15" x14ac:dyDescent="0.25">
      <c r="A356" s="312"/>
      <c r="B356" s="312"/>
      <c r="C356" s="313" t="s">
        <v>173</v>
      </c>
      <c r="D356" s="312"/>
      <c r="E356" s="312"/>
      <c r="F356" s="312"/>
      <c r="G356" s="312"/>
      <c r="H356" s="406">
        <v>256851.67</v>
      </c>
      <c r="I356" s="406"/>
      <c r="J356" s="406">
        <v>1266931.44</v>
      </c>
      <c r="K356" s="406"/>
      <c r="O356" s="162">
        <f>I342+I343+I345+I352+I353+I354+SUM(I346:I351)</f>
        <v>256851.67</v>
      </c>
      <c r="P356" s="162">
        <f>K342+K343+K345+K352+K353+K354+SUM(K346:K351)</f>
        <v>1266931.44</v>
      </c>
    </row>
    <row r="358" spans="1:22" ht="52.5" x14ac:dyDescent="0.2">
      <c r="A358" s="297" t="s">
        <v>1455</v>
      </c>
      <c r="B358" s="298" t="s">
        <v>298</v>
      </c>
      <c r="C358" s="298" t="s">
        <v>297</v>
      </c>
      <c r="D358" s="299" t="s">
        <v>1319</v>
      </c>
      <c r="E358" s="284">
        <v>184.61199999999999</v>
      </c>
      <c r="F358" s="300"/>
      <c r="G358" s="301"/>
      <c r="H358" s="284"/>
      <c r="I358" s="302"/>
      <c r="J358" s="284"/>
      <c r="K358" s="302"/>
      <c r="Q358" s="160">
        <f>[2]Source!X299</f>
        <v>8135.5</v>
      </c>
      <c r="R358" s="160">
        <f>[2]Source!X300</f>
        <v>152388.65</v>
      </c>
      <c r="S358" s="160">
        <f>[2]Source!Y299</f>
        <v>6258.08</v>
      </c>
      <c r="T358" s="160">
        <f>[2]Source!Y300</f>
        <v>85588.14</v>
      </c>
      <c r="U358" s="160">
        <f>ROUND((175/100)*ROUND([2]Source!R299, 2), 2)</f>
        <v>0</v>
      </c>
      <c r="V358" s="160">
        <f>ROUND((157/100)*ROUND([2]Source!R300, 2), 2)</f>
        <v>0</v>
      </c>
    </row>
    <row r="359" spans="1:22" x14ac:dyDescent="0.2">
      <c r="C359" s="303" t="s">
        <v>1456</v>
      </c>
    </row>
    <row r="360" spans="1:22" ht="14.25" x14ac:dyDescent="0.2">
      <c r="A360" s="297"/>
      <c r="B360" s="298"/>
      <c r="C360" s="298" t="s">
        <v>187</v>
      </c>
      <c r="D360" s="299"/>
      <c r="E360" s="284"/>
      <c r="F360" s="300">
        <v>42.11</v>
      </c>
      <c r="G360" s="301" t="s">
        <v>1338</v>
      </c>
      <c r="H360" s="284">
        <v>1</v>
      </c>
      <c r="I360" s="302">
        <v>8940.11</v>
      </c>
      <c r="J360" s="284">
        <v>23.35</v>
      </c>
      <c r="K360" s="302">
        <v>208751.57</v>
      </c>
    </row>
    <row r="361" spans="1:22" ht="14.25" x14ac:dyDescent="0.2">
      <c r="A361" s="297"/>
      <c r="B361" s="298"/>
      <c r="C361" s="298" t="s">
        <v>195</v>
      </c>
      <c r="D361" s="299"/>
      <c r="E361" s="284"/>
      <c r="F361" s="300">
        <v>3.07</v>
      </c>
      <c r="G361" s="301" t="s">
        <v>185</v>
      </c>
      <c r="H361" s="284">
        <v>1</v>
      </c>
      <c r="I361" s="302">
        <v>566.76</v>
      </c>
      <c r="J361" s="284">
        <v>4.0599999999999996</v>
      </c>
      <c r="K361" s="302">
        <v>2301.0500000000002</v>
      </c>
    </row>
    <row r="362" spans="1:22" ht="28.5" x14ac:dyDescent="0.2">
      <c r="A362" s="297" t="s">
        <v>1457</v>
      </c>
      <c r="B362" s="298" t="s">
        <v>1388</v>
      </c>
      <c r="C362" s="298" t="s">
        <v>262</v>
      </c>
      <c r="D362" s="299" t="s">
        <v>1384</v>
      </c>
      <c r="E362" s="284">
        <v>20.307320000000001</v>
      </c>
      <c r="F362" s="300">
        <v>481.69</v>
      </c>
      <c r="G362" s="304" t="s">
        <v>185</v>
      </c>
      <c r="H362" s="284">
        <v>1</v>
      </c>
      <c r="I362" s="302">
        <v>9781.83</v>
      </c>
      <c r="J362" s="284">
        <v>6.45</v>
      </c>
      <c r="K362" s="302">
        <v>63092.800000000003</v>
      </c>
      <c r="Q362" s="160">
        <f>[2]Source!X301</f>
        <v>0</v>
      </c>
      <c r="R362" s="160">
        <f>[2]Source!X302</f>
        <v>0</v>
      </c>
      <c r="S362" s="160">
        <f>[2]Source!Y301</f>
        <v>0</v>
      </c>
      <c r="T362" s="160">
        <f>[2]Source!Y302</f>
        <v>0</v>
      </c>
      <c r="U362" s="160">
        <f>ROUND((175/100)*ROUND([2]Source!R301, 2), 2)</f>
        <v>0</v>
      </c>
      <c r="V362" s="160">
        <f>ROUND((157/100)*ROUND([2]Source!R302, 2), 2)</f>
        <v>0</v>
      </c>
    </row>
    <row r="363" spans="1:22" ht="14.25" x14ac:dyDescent="0.2">
      <c r="A363" s="297" t="s">
        <v>1458</v>
      </c>
      <c r="B363" s="298" t="s">
        <v>1459</v>
      </c>
      <c r="C363" s="298" t="s">
        <v>296</v>
      </c>
      <c r="D363" s="299" t="s">
        <v>1384</v>
      </c>
      <c r="E363" s="284">
        <v>169.84304</v>
      </c>
      <c r="F363" s="300">
        <v>1181.2</v>
      </c>
      <c r="G363" s="304" t="s">
        <v>185</v>
      </c>
      <c r="H363" s="284">
        <v>1</v>
      </c>
      <c r="I363" s="302">
        <v>200618.6</v>
      </c>
      <c r="J363" s="284">
        <v>2.0699999999999998</v>
      </c>
      <c r="K363" s="302">
        <v>415280.5</v>
      </c>
      <c r="Q363" s="160">
        <f>[2]Source!X303</f>
        <v>0</v>
      </c>
      <c r="R363" s="160">
        <f>[2]Source!X304</f>
        <v>0</v>
      </c>
      <c r="S363" s="160">
        <f>[2]Source!Y303</f>
        <v>0</v>
      </c>
      <c r="T363" s="160">
        <f>[2]Source!Y304</f>
        <v>0</v>
      </c>
      <c r="U363" s="160">
        <f>ROUND((175/100)*ROUND([2]Source!R303, 2), 2)</f>
        <v>0</v>
      </c>
      <c r="V363" s="160">
        <f>ROUND((157/100)*ROUND([2]Source!R304, 2), 2)</f>
        <v>0</v>
      </c>
    </row>
    <row r="364" spans="1:22" ht="14.25" x14ac:dyDescent="0.2">
      <c r="A364" s="297"/>
      <c r="B364" s="298"/>
      <c r="C364" s="298" t="s">
        <v>184</v>
      </c>
      <c r="D364" s="299" t="s">
        <v>177</v>
      </c>
      <c r="E364" s="284">
        <v>91</v>
      </c>
      <c r="F364" s="300"/>
      <c r="G364" s="301"/>
      <c r="H364" s="284"/>
      <c r="I364" s="302">
        <v>8135.5</v>
      </c>
      <c r="J364" s="284">
        <v>73</v>
      </c>
      <c r="K364" s="302">
        <v>152388.65</v>
      </c>
    </row>
    <row r="365" spans="1:22" ht="14.25" x14ac:dyDescent="0.2">
      <c r="A365" s="297"/>
      <c r="B365" s="298"/>
      <c r="C365" s="298" t="s">
        <v>183</v>
      </c>
      <c r="D365" s="299" t="s">
        <v>177</v>
      </c>
      <c r="E365" s="284">
        <v>70</v>
      </c>
      <c r="F365" s="300"/>
      <c r="G365" s="301"/>
      <c r="H365" s="284"/>
      <c r="I365" s="302">
        <v>6258.08</v>
      </c>
      <c r="J365" s="284">
        <v>41</v>
      </c>
      <c r="K365" s="302">
        <v>85588.14</v>
      </c>
    </row>
    <row r="366" spans="1:22" ht="14.25" x14ac:dyDescent="0.2">
      <c r="A366" s="305"/>
      <c r="B366" s="306"/>
      <c r="C366" s="306" t="s">
        <v>182</v>
      </c>
      <c r="D366" s="307" t="s">
        <v>181</v>
      </c>
      <c r="E366" s="308">
        <v>3.72</v>
      </c>
      <c r="F366" s="309"/>
      <c r="G366" s="310" t="s">
        <v>1338</v>
      </c>
      <c r="H366" s="308">
        <v>1</v>
      </c>
      <c r="I366" s="311">
        <v>789.77</v>
      </c>
      <c r="J366" s="308"/>
      <c r="K366" s="311"/>
    </row>
    <row r="367" spans="1:22" ht="15" x14ac:dyDescent="0.25">
      <c r="A367" s="312"/>
      <c r="B367" s="312"/>
      <c r="C367" s="313" t="s">
        <v>173</v>
      </c>
      <c r="D367" s="312"/>
      <c r="E367" s="312"/>
      <c r="F367" s="312"/>
      <c r="G367" s="312"/>
      <c r="H367" s="406">
        <v>234300.88</v>
      </c>
      <c r="I367" s="406"/>
      <c r="J367" s="406">
        <v>927402.71</v>
      </c>
      <c r="K367" s="406"/>
      <c r="O367" s="162">
        <f>I360+I361+I364+I365+SUM(I362:I363)</f>
        <v>234300.88</v>
      </c>
      <c r="P367" s="162">
        <f>K360+K361+K364+K365+SUM(K362:K363)</f>
        <v>927402.71</v>
      </c>
    </row>
    <row r="370" spans="1:22" ht="15" x14ac:dyDescent="0.25">
      <c r="A370" s="409" t="s">
        <v>1460</v>
      </c>
      <c r="B370" s="409"/>
      <c r="C370" s="409"/>
      <c r="D370" s="409"/>
      <c r="E370" s="409"/>
      <c r="F370" s="409"/>
      <c r="G370" s="409"/>
      <c r="H370" s="407">
        <v>491152.55</v>
      </c>
      <c r="I370" s="408"/>
      <c r="J370" s="407">
        <v>2194334.15</v>
      </c>
      <c r="K370" s="408"/>
    </row>
    <row r="371" spans="1:22" hidden="1" x14ac:dyDescent="0.2">
      <c r="A371" s="283" t="s">
        <v>172</v>
      </c>
      <c r="I371" s="283">
        <v>0</v>
      </c>
      <c r="J371" s="283">
        <v>0</v>
      </c>
    </row>
    <row r="372" spans="1:22" hidden="1" x14ac:dyDescent="0.2">
      <c r="A372" s="283" t="s">
        <v>171</v>
      </c>
      <c r="I372" s="283">
        <v>0</v>
      </c>
      <c r="J372" s="283">
        <v>0</v>
      </c>
    </row>
    <row r="374" spans="1:22" ht="16.5" x14ac:dyDescent="0.25">
      <c r="A374" s="405" t="s">
        <v>1461</v>
      </c>
      <c r="B374" s="405"/>
      <c r="C374" s="405"/>
      <c r="D374" s="405"/>
      <c r="E374" s="405"/>
      <c r="F374" s="405"/>
      <c r="G374" s="405"/>
      <c r="H374" s="405"/>
      <c r="I374" s="405"/>
      <c r="J374" s="405"/>
      <c r="K374" s="405"/>
    </row>
    <row r="375" spans="1:22" ht="52.5" x14ac:dyDescent="0.2">
      <c r="A375" s="297" t="s">
        <v>1462</v>
      </c>
      <c r="B375" s="298" t="s">
        <v>295</v>
      </c>
      <c r="C375" s="298" t="s">
        <v>294</v>
      </c>
      <c r="D375" s="299" t="s">
        <v>1463</v>
      </c>
      <c r="E375" s="284">
        <v>12.132099999999999</v>
      </c>
      <c r="F375" s="300"/>
      <c r="G375" s="301"/>
      <c r="H375" s="284"/>
      <c r="I375" s="302"/>
      <c r="J375" s="284"/>
      <c r="K375" s="302"/>
      <c r="Q375" s="160">
        <f>[2]Source!X340</f>
        <v>1163.55</v>
      </c>
      <c r="R375" s="160">
        <f>[2]Source!X341</f>
        <v>22205.38</v>
      </c>
      <c r="S375" s="160">
        <f>[2]Source!Y340</f>
        <v>783.16</v>
      </c>
      <c r="T375" s="160">
        <f>[2]Source!Y341</f>
        <v>10710.83</v>
      </c>
      <c r="U375" s="160">
        <f>ROUND((175/100)*ROUND([2]Source!R340, 2), 2)</f>
        <v>16.989999999999998</v>
      </c>
      <c r="V375" s="160">
        <f>ROUND((157/100)*ROUND([2]Source!R341, 2), 2)</f>
        <v>355.97</v>
      </c>
    </row>
    <row r="376" spans="1:22" x14ac:dyDescent="0.2">
      <c r="C376" s="303" t="s">
        <v>1464</v>
      </c>
    </row>
    <row r="377" spans="1:22" ht="14.25" x14ac:dyDescent="0.2">
      <c r="A377" s="297"/>
      <c r="B377" s="298"/>
      <c r="C377" s="298" t="s">
        <v>187</v>
      </c>
      <c r="D377" s="299"/>
      <c r="E377" s="284"/>
      <c r="F377" s="300">
        <v>80.19</v>
      </c>
      <c r="G377" s="301" t="s">
        <v>1338</v>
      </c>
      <c r="H377" s="284">
        <v>1</v>
      </c>
      <c r="I377" s="302">
        <v>1118.8</v>
      </c>
      <c r="J377" s="284">
        <v>23.35</v>
      </c>
      <c r="K377" s="302">
        <v>26123.98</v>
      </c>
    </row>
    <row r="378" spans="1:22" ht="14.25" x14ac:dyDescent="0.2">
      <c r="A378" s="297"/>
      <c r="B378" s="298"/>
      <c r="C378" s="298" t="s">
        <v>174</v>
      </c>
      <c r="D378" s="299"/>
      <c r="E378" s="284"/>
      <c r="F378" s="300">
        <v>6.73</v>
      </c>
      <c r="G378" s="301" t="s">
        <v>1339</v>
      </c>
      <c r="H378" s="284">
        <v>1</v>
      </c>
      <c r="I378" s="302">
        <v>102.06</v>
      </c>
      <c r="J378" s="284">
        <v>10.54</v>
      </c>
      <c r="K378" s="302">
        <v>1075.71</v>
      </c>
    </row>
    <row r="379" spans="1:22" ht="14.25" x14ac:dyDescent="0.2">
      <c r="A379" s="297"/>
      <c r="B379" s="298"/>
      <c r="C379" s="298" t="s">
        <v>179</v>
      </c>
      <c r="D379" s="299"/>
      <c r="E379" s="284"/>
      <c r="F379" s="300">
        <v>0.64</v>
      </c>
      <c r="G379" s="301" t="s">
        <v>1339</v>
      </c>
      <c r="H379" s="284">
        <v>1</v>
      </c>
      <c r="I379" s="314">
        <v>9.7100000000000009</v>
      </c>
      <c r="J379" s="284">
        <v>23.35</v>
      </c>
      <c r="K379" s="314">
        <v>226.73</v>
      </c>
    </row>
    <row r="380" spans="1:22" ht="14.25" x14ac:dyDescent="0.2">
      <c r="A380" s="297"/>
      <c r="B380" s="298"/>
      <c r="C380" s="298" t="s">
        <v>195</v>
      </c>
      <c r="D380" s="299"/>
      <c r="E380" s="284"/>
      <c r="F380" s="300">
        <v>196.67</v>
      </c>
      <c r="G380" s="301" t="s">
        <v>185</v>
      </c>
      <c r="H380" s="284">
        <v>1</v>
      </c>
      <c r="I380" s="302">
        <v>2386.02</v>
      </c>
      <c r="J380" s="284">
        <v>1.45</v>
      </c>
      <c r="K380" s="302">
        <v>3459.73</v>
      </c>
    </row>
    <row r="381" spans="1:22" ht="28.5" x14ac:dyDescent="0.2">
      <c r="A381" s="297" t="s">
        <v>1465</v>
      </c>
      <c r="B381" s="298" t="s">
        <v>1466</v>
      </c>
      <c r="C381" s="298" t="s">
        <v>293</v>
      </c>
      <c r="D381" s="299" t="s">
        <v>1326</v>
      </c>
      <c r="E381" s="284">
        <v>2.1</v>
      </c>
      <c r="F381" s="300">
        <v>153.49</v>
      </c>
      <c r="G381" s="304" t="s">
        <v>185</v>
      </c>
      <c r="H381" s="284">
        <v>1</v>
      </c>
      <c r="I381" s="302">
        <v>322.33</v>
      </c>
      <c r="J381" s="284">
        <v>3.46</v>
      </c>
      <c r="K381" s="302">
        <v>1115.26</v>
      </c>
      <c r="Q381" s="160">
        <f>[2]Source!X342</f>
        <v>0</v>
      </c>
      <c r="R381" s="160">
        <f>[2]Source!X343</f>
        <v>0</v>
      </c>
      <c r="S381" s="160">
        <f>[2]Source!Y342</f>
        <v>0</v>
      </c>
      <c r="T381" s="160">
        <f>[2]Source!Y343</f>
        <v>0</v>
      </c>
      <c r="U381" s="160">
        <f>ROUND((175/100)*ROUND([2]Source!R342, 2), 2)</f>
        <v>0</v>
      </c>
      <c r="V381" s="160">
        <f>ROUND((157/100)*ROUND([2]Source!R343, 2), 2)</f>
        <v>0</v>
      </c>
    </row>
    <row r="382" spans="1:22" ht="28.5" x14ac:dyDescent="0.2">
      <c r="A382" s="297" t="s">
        <v>1467</v>
      </c>
      <c r="B382" s="298" t="s">
        <v>1468</v>
      </c>
      <c r="C382" s="298" t="s">
        <v>292</v>
      </c>
      <c r="D382" s="299" t="s">
        <v>1326</v>
      </c>
      <c r="E382" s="284">
        <v>2.1</v>
      </c>
      <c r="F382" s="300">
        <v>136.44</v>
      </c>
      <c r="G382" s="304" t="s">
        <v>185</v>
      </c>
      <c r="H382" s="284">
        <v>1</v>
      </c>
      <c r="I382" s="302">
        <v>286.52</v>
      </c>
      <c r="J382" s="284">
        <v>4.9800000000000004</v>
      </c>
      <c r="K382" s="302">
        <v>1426.87</v>
      </c>
      <c r="Q382" s="160">
        <f>[2]Source!X344</f>
        <v>0</v>
      </c>
      <c r="R382" s="160">
        <f>[2]Source!X345</f>
        <v>0</v>
      </c>
      <c r="S382" s="160">
        <f>[2]Source!Y344</f>
        <v>0</v>
      </c>
      <c r="T382" s="160">
        <f>[2]Source!Y345</f>
        <v>0</v>
      </c>
      <c r="U382" s="160">
        <f>ROUND((175/100)*ROUND([2]Source!R344, 2), 2)</f>
        <v>0</v>
      </c>
      <c r="V382" s="160">
        <f>ROUND((157/100)*ROUND([2]Source!R345, 2), 2)</f>
        <v>0</v>
      </c>
    </row>
    <row r="383" spans="1:22" ht="28.5" x14ac:dyDescent="0.2">
      <c r="A383" s="297" t="s">
        <v>1469</v>
      </c>
      <c r="B383" s="298" t="s">
        <v>1470</v>
      </c>
      <c r="C383" s="298" t="s">
        <v>291</v>
      </c>
      <c r="D383" s="299" t="s">
        <v>1326</v>
      </c>
      <c r="E383" s="284">
        <v>2.1</v>
      </c>
      <c r="F383" s="300">
        <v>170.56</v>
      </c>
      <c r="G383" s="304" t="s">
        <v>185</v>
      </c>
      <c r="H383" s="284">
        <v>1</v>
      </c>
      <c r="I383" s="302">
        <v>358.18</v>
      </c>
      <c r="J383" s="284">
        <v>3.32</v>
      </c>
      <c r="K383" s="302">
        <v>1189.1600000000001</v>
      </c>
      <c r="Q383" s="160">
        <f>[2]Source!X346</f>
        <v>0</v>
      </c>
      <c r="R383" s="160">
        <f>[2]Source!X347</f>
        <v>0</v>
      </c>
      <c r="S383" s="160">
        <f>[2]Source!Y346</f>
        <v>0</v>
      </c>
      <c r="T383" s="160">
        <f>[2]Source!Y347</f>
        <v>0</v>
      </c>
      <c r="U383" s="160">
        <f>ROUND((175/100)*ROUND([2]Source!R346, 2), 2)</f>
        <v>0</v>
      </c>
      <c r="V383" s="160">
        <f>ROUND((157/100)*ROUND([2]Source!R347, 2), 2)</f>
        <v>0</v>
      </c>
    </row>
    <row r="384" spans="1:22" ht="28.5" x14ac:dyDescent="0.2">
      <c r="A384" s="297" t="s">
        <v>1471</v>
      </c>
      <c r="B384" s="298" t="s">
        <v>1472</v>
      </c>
      <c r="C384" s="298" t="s">
        <v>290</v>
      </c>
      <c r="D384" s="299" t="s">
        <v>1326</v>
      </c>
      <c r="E384" s="284">
        <v>2.1</v>
      </c>
      <c r="F384" s="300">
        <v>170.58</v>
      </c>
      <c r="G384" s="304" t="s">
        <v>185</v>
      </c>
      <c r="H384" s="284">
        <v>1</v>
      </c>
      <c r="I384" s="302">
        <v>358.22</v>
      </c>
      <c r="J384" s="284">
        <v>3.09</v>
      </c>
      <c r="K384" s="302">
        <v>1106.9000000000001</v>
      </c>
      <c r="Q384" s="160">
        <f>[2]Source!X348</f>
        <v>0</v>
      </c>
      <c r="R384" s="160">
        <f>[2]Source!X349</f>
        <v>0</v>
      </c>
      <c r="S384" s="160">
        <f>[2]Source!Y348</f>
        <v>0</v>
      </c>
      <c r="T384" s="160">
        <f>[2]Source!Y349</f>
        <v>0</v>
      </c>
      <c r="U384" s="160">
        <f>ROUND((175/100)*ROUND([2]Source!R348, 2), 2)</f>
        <v>0</v>
      </c>
      <c r="V384" s="160">
        <f>ROUND((157/100)*ROUND([2]Source!R349, 2), 2)</f>
        <v>0</v>
      </c>
    </row>
    <row r="385" spans="1:22" ht="28.5" x14ac:dyDescent="0.2">
      <c r="A385" s="297" t="s">
        <v>1473</v>
      </c>
      <c r="B385" s="298" t="s">
        <v>1474</v>
      </c>
      <c r="C385" s="298" t="s">
        <v>289</v>
      </c>
      <c r="D385" s="299" t="s">
        <v>1342</v>
      </c>
      <c r="E385" s="284">
        <v>1225.3421000000001</v>
      </c>
      <c r="F385" s="300">
        <v>22.18</v>
      </c>
      <c r="G385" s="304" t="s">
        <v>185</v>
      </c>
      <c r="H385" s="284">
        <v>1</v>
      </c>
      <c r="I385" s="302">
        <v>27178.09</v>
      </c>
      <c r="J385" s="284">
        <v>1.57</v>
      </c>
      <c r="K385" s="302">
        <v>42669.599999999999</v>
      </c>
      <c r="Q385" s="160">
        <f>[2]Source!X350</f>
        <v>0</v>
      </c>
      <c r="R385" s="160">
        <f>[2]Source!X351</f>
        <v>0</v>
      </c>
      <c r="S385" s="160">
        <f>[2]Source!Y350</f>
        <v>0</v>
      </c>
      <c r="T385" s="160">
        <f>[2]Source!Y351</f>
        <v>0</v>
      </c>
      <c r="U385" s="160">
        <f>ROUND((175/100)*ROUND([2]Source!R350, 2), 2)</f>
        <v>0</v>
      </c>
      <c r="V385" s="160">
        <f>ROUND((157/100)*ROUND([2]Source!R351, 2), 2)</f>
        <v>0</v>
      </c>
    </row>
    <row r="386" spans="1:22" ht="14.25" x14ac:dyDescent="0.2">
      <c r="A386" s="297"/>
      <c r="B386" s="298"/>
      <c r="C386" s="298" t="s">
        <v>184</v>
      </c>
      <c r="D386" s="299" t="s">
        <v>177</v>
      </c>
      <c r="E386" s="284">
        <v>104</v>
      </c>
      <c r="F386" s="300"/>
      <c r="G386" s="301"/>
      <c r="H386" s="284"/>
      <c r="I386" s="302">
        <v>1163.55</v>
      </c>
      <c r="J386" s="284">
        <v>85</v>
      </c>
      <c r="K386" s="302">
        <v>22205.38</v>
      </c>
    </row>
    <row r="387" spans="1:22" ht="14.25" x14ac:dyDescent="0.2">
      <c r="A387" s="297"/>
      <c r="B387" s="298"/>
      <c r="C387" s="298" t="s">
        <v>183</v>
      </c>
      <c r="D387" s="299" t="s">
        <v>177</v>
      </c>
      <c r="E387" s="284">
        <v>70</v>
      </c>
      <c r="F387" s="300"/>
      <c r="G387" s="301"/>
      <c r="H387" s="284"/>
      <c r="I387" s="302">
        <v>783.16</v>
      </c>
      <c r="J387" s="284">
        <v>41</v>
      </c>
      <c r="K387" s="302">
        <v>10710.83</v>
      </c>
    </row>
    <row r="388" spans="1:22" ht="14.25" x14ac:dyDescent="0.2">
      <c r="A388" s="297"/>
      <c r="B388" s="298"/>
      <c r="C388" s="298" t="s">
        <v>178</v>
      </c>
      <c r="D388" s="299" t="s">
        <v>177</v>
      </c>
      <c r="E388" s="284">
        <v>175</v>
      </c>
      <c r="F388" s="300"/>
      <c r="G388" s="301"/>
      <c r="H388" s="284"/>
      <c r="I388" s="302">
        <v>16.989999999999998</v>
      </c>
      <c r="J388" s="284">
        <v>157</v>
      </c>
      <c r="K388" s="302">
        <v>355.97</v>
      </c>
    </row>
    <row r="389" spans="1:22" ht="14.25" x14ac:dyDescent="0.2">
      <c r="A389" s="305"/>
      <c r="B389" s="306"/>
      <c r="C389" s="306" t="s">
        <v>182</v>
      </c>
      <c r="D389" s="307" t="s">
        <v>181</v>
      </c>
      <c r="E389" s="308">
        <v>6.66</v>
      </c>
      <c r="F389" s="309"/>
      <c r="G389" s="310" t="s">
        <v>1338</v>
      </c>
      <c r="H389" s="308">
        <v>1</v>
      </c>
      <c r="I389" s="311">
        <v>92.92</v>
      </c>
      <c r="J389" s="308"/>
      <c r="K389" s="311"/>
    </row>
    <row r="390" spans="1:22" ht="15" x14ac:dyDescent="0.25">
      <c r="A390" s="312"/>
      <c r="B390" s="312"/>
      <c r="C390" s="313" t="s">
        <v>173</v>
      </c>
      <c r="D390" s="312"/>
      <c r="E390" s="312"/>
      <c r="F390" s="312"/>
      <c r="G390" s="312"/>
      <c r="H390" s="406">
        <v>34073.919999999998</v>
      </c>
      <c r="I390" s="406"/>
      <c r="J390" s="406">
        <v>111439.39</v>
      </c>
      <c r="K390" s="406"/>
      <c r="O390" s="162">
        <f>I377+I378+I380+I386+I387+I388+SUM(I381:I385)</f>
        <v>34073.919999999998</v>
      </c>
      <c r="P390" s="162">
        <f>K377+K378+K380+K386+K387+K388+SUM(K381:K385)</f>
        <v>111439.39</v>
      </c>
    </row>
    <row r="392" spans="1:22" ht="52.5" x14ac:dyDescent="0.2">
      <c r="A392" s="297" t="s">
        <v>1475</v>
      </c>
      <c r="B392" s="298" t="s">
        <v>288</v>
      </c>
      <c r="C392" s="298" t="s">
        <v>287</v>
      </c>
      <c r="D392" s="299" t="s">
        <v>1476</v>
      </c>
      <c r="E392" s="284">
        <v>5.7140000000000004</v>
      </c>
      <c r="F392" s="300"/>
      <c r="G392" s="301"/>
      <c r="H392" s="284"/>
      <c r="I392" s="302"/>
      <c r="J392" s="284"/>
      <c r="K392" s="302"/>
      <c r="Q392" s="160">
        <f>[2]Source!X352</f>
        <v>2456.25</v>
      </c>
      <c r="R392" s="160">
        <f>[2]Source!X353</f>
        <v>46875.43</v>
      </c>
      <c r="S392" s="160">
        <f>[2]Source!Y352</f>
        <v>1653.25</v>
      </c>
      <c r="T392" s="160">
        <f>[2]Source!Y353</f>
        <v>22610.5</v>
      </c>
      <c r="U392" s="160">
        <f>ROUND((175/100)*ROUND([2]Source!R352, 2), 2)</f>
        <v>5.13</v>
      </c>
      <c r="V392" s="160">
        <f>ROUND((157/100)*ROUND([2]Source!R353, 2), 2)</f>
        <v>107.42</v>
      </c>
    </row>
    <row r="393" spans="1:22" x14ac:dyDescent="0.2">
      <c r="C393" s="303" t="s">
        <v>1477</v>
      </c>
    </row>
    <row r="394" spans="1:22" ht="14.25" x14ac:dyDescent="0.2">
      <c r="A394" s="297"/>
      <c r="B394" s="298"/>
      <c r="C394" s="298" t="s">
        <v>187</v>
      </c>
      <c r="D394" s="299"/>
      <c r="E394" s="284"/>
      <c r="F394" s="300">
        <v>359.42</v>
      </c>
      <c r="G394" s="301" t="s">
        <v>1338</v>
      </c>
      <c r="H394" s="284">
        <v>1</v>
      </c>
      <c r="I394" s="302">
        <v>2361.7800000000002</v>
      </c>
      <c r="J394" s="284">
        <v>23.35</v>
      </c>
      <c r="K394" s="302">
        <v>55147.56</v>
      </c>
    </row>
    <row r="395" spans="1:22" ht="14.25" x14ac:dyDescent="0.2">
      <c r="A395" s="297"/>
      <c r="B395" s="298"/>
      <c r="C395" s="298" t="s">
        <v>174</v>
      </c>
      <c r="D395" s="299"/>
      <c r="E395" s="284"/>
      <c r="F395" s="300">
        <v>2.36</v>
      </c>
      <c r="G395" s="301" t="s">
        <v>1339</v>
      </c>
      <c r="H395" s="284">
        <v>1</v>
      </c>
      <c r="I395" s="302">
        <v>16.86</v>
      </c>
      <c r="J395" s="284">
        <v>9.5500000000000007</v>
      </c>
      <c r="K395" s="302">
        <v>161.01</v>
      </c>
    </row>
    <row r="396" spans="1:22" ht="14.25" x14ac:dyDescent="0.2">
      <c r="A396" s="297"/>
      <c r="B396" s="298"/>
      <c r="C396" s="298" t="s">
        <v>179</v>
      </c>
      <c r="D396" s="299"/>
      <c r="E396" s="284"/>
      <c r="F396" s="300">
        <v>0.41</v>
      </c>
      <c r="G396" s="301" t="s">
        <v>1339</v>
      </c>
      <c r="H396" s="284">
        <v>1</v>
      </c>
      <c r="I396" s="314">
        <v>2.93</v>
      </c>
      <c r="J396" s="284">
        <v>23.35</v>
      </c>
      <c r="K396" s="314">
        <v>68.42</v>
      </c>
    </row>
    <row r="397" spans="1:22" ht="14.25" x14ac:dyDescent="0.2">
      <c r="A397" s="297"/>
      <c r="B397" s="298"/>
      <c r="C397" s="298" t="s">
        <v>195</v>
      </c>
      <c r="D397" s="299"/>
      <c r="E397" s="284"/>
      <c r="F397" s="300">
        <v>7.0000000000000007E-2</v>
      </c>
      <c r="G397" s="301" t="s">
        <v>185</v>
      </c>
      <c r="H397" s="284">
        <v>1</v>
      </c>
      <c r="I397" s="302">
        <v>0.4</v>
      </c>
      <c r="J397" s="284">
        <v>4.8600000000000003</v>
      </c>
      <c r="K397" s="302">
        <v>1.94</v>
      </c>
    </row>
    <row r="398" spans="1:22" ht="28.5" x14ac:dyDescent="0.2">
      <c r="A398" s="297" t="s">
        <v>1478</v>
      </c>
      <c r="B398" s="298" t="s">
        <v>1479</v>
      </c>
      <c r="C398" s="298" t="s">
        <v>286</v>
      </c>
      <c r="D398" s="299" t="s">
        <v>1374</v>
      </c>
      <c r="E398" s="284">
        <v>34.283999999999999</v>
      </c>
      <c r="F398" s="300">
        <v>16.64</v>
      </c>
      <c r="G398" s="304" t="s">
        <v>185</v>
      </c>
      <c r="H398" s="284">
        <v>1</v>
      </c>
      <c r="I398" s="302">
        <v>570.49</v>
      </c>
      <c r="J398" s="284">
        <v>2.5499999999999998</v>
      </c>
      <c r="K398" s="302">
        <v>1454.75</v>
      </c>
      <c r="Q398" s="160">
        <f>[2]Source!X354</f>
        <v>0</v>
      </c>
      <c r="R398" s="160">
        <f>[2]Source!X355</f>
        <v>0</v>
      </c>
      <c r="S398" s="160">
        <f>[2]Source!Y354</f>
        <v>0</v>
      </c>
      <c r="T398" s="160">
        <f>[2]Source!Y355</f>
        <v>0</v>
      </c>
      <c r="U398" s="160">
        <f>ROUND((175/100)*ROUND([2]Source!R354, 2), 2)</f>
        <v>0</v>
      </c>
      <c r="V398" s="160">
        <f>ROUND((157/100)*ROUND([2]Source!R355, 2), 2)</f>
        <v>0</v>
      </c>
    </row>
    <row r="399" spans="1:22" ht="99.75" x14ac:dyDescent="0.2">
      <c r="A399" s="297" t="s">
        <v>1480</v>
      </c>
      <c r="B399" s="298" t="s">
        <v>1481</v>
      </c>
      <c r="C399" s="298" t="s">
        <v>285</v>
      </c>
      <c r="D399" s="299" t="s">
        <v>1323</v>
      </c>
      <c r="E399" s="284">
        <v>0.245702</v>
      </c>
      <c r="F399" s="300">
        <v>3971.63</v>
      </c>
      <c r="G399" s="304" t="s">
        <v>185</v>
      </c>
      <c r="H399" s="284">
        <v>1</v>
      </c>
      <c r="I399" s="302">
        <v>975.84</v>
      </c>
      <c r="J399" s="284">
        <v>2.1</v>
      </c>
      <c r="K399" s="302">
        <v>2049.2600000000002</v>
      </c>
      <c r="Q399" s="160">
        <f>[2]Source!X356</f>
        <v>0</v>
      </c>
      <c r="R399" s="160">
        <f>[2]Source!X357</f>
        <v>0</v>
      </c>
      <c r="S399" s="160">
        <f>[2]Source!Y356</f>
        <v>0</v>
      </c>
      <c r="T399" s="160">
        <f>[2]Source!Y357</f>
        <v>0</v>
      </c>
      <c r="U399" s="160">
        <f>ROUND((175/100)*ROUND([2]Source!R356, 2), 2)</f>
        <v>0</v>
      </c>
      <c r="V399" s="160">
        <f>ROUND((157/100)*ROUND([2]Source!R357, 2), 2)</f>
        <v>0</v>
      </c>
    </row>
    <row r="400" spans="1:22" ht="71.25" x14ac:dyDescent="0.2">
      <c r="A400" s="297" t="s">
        <v>1482</v>
      </c>
      <c r="B400" s="298" t="s">
        <v>1483</v>
      </c>
      <c r="C400" s="298" t="s">
        <v>284</v>
      </c>
      <c r="D400" s="299" t="s">
        <v>1347</v>
      </c>
      <c r="E400" s="284">
        <v>58.282800000000002</v>
      </c>
      <c r="F400" s="300">
        <v>92.02</v>
      </c>
      <c r="G400" s="304" t="s">
        <v>185</v>
      </c>
      <c r="H400" s="284">
        <v>1</v>
      </c>
      <c r="I400" s="302">
        <v>5363.18</v>
      </c>
      <c r="J400" s="284">
        <v>4.42</v>
      </c>
      <c r="K400" s="302">
        <v>23705.26</v>
      </c>
      <c r="Q400" s="160">
        <f>[2]Source!X358</f>
        <v>0</v>
      </c>
      <c r="R400" s="160">
        <f>[2]Source!X359</f>
        <v>0</v>
      </c>
      <c r="S400" s="160">
        <f>[2]Source!Y358</f>
        <v>0</v>
      </c>
      <c r="T400" s="160">
        <f>[2]Source!Y359</f>
        <v>0</v>
      </c>
      <c r="U400" s="160">
        <f>ROUND((175/100)*ROUND([2]Source!R358, 2), 2)</f>
        <v>0</v>
      </c>
      <c r="V400" s="160">
        <f>ROUND((157/100)*ROUND([2]Source!R359, 2), 2)</f>
        <v>0</v>
      </c>
    </row>
    <row r="401" spans="1:22" ht="14.25" x14ac:dyDescent="0.2">
      <c r="A401" s="297"/>
      <c r="B401" s="298"/>
      <c r="C401" s="298" t="s">
        <v>184</v>
      </c>
      <c r="D401" s="299" t="s">
        <v>177</v>
      </c>
      <c r="E401" s="284">
        <v>104</v>
      </c>
      <c r="F401" s="300"/>
      <c r="G401" s="301"/>
      <c r="H401" s="284"/>
      <c r="I401" s="302">
        <v>2456.25</v>
      </c>
      <c r="J401" s="284">
        <v>85</v>
      </c>
      <c r="K401" s="302">
        <v>46875.43</v>
      </c>
    </row>
    <row r="402" spans="1:22" ht="14.25" x14ac:dyDescent="0.2">
      <c r="A402" s="297"/>
      <c r="B402" s="298"/>
      <c r="C402" s="298" t="s">
        <v>183</v>
      </c>
      <c r="D402" s="299" t="s">
        <v>177</v>
      </c>
      <c r="E402" s="284">
        <v>70</v>
      </c>
      <c r="F402" s="300"/>
      <c r="G402" s="301"/>
      <c r="H402" s="284"/>
      <c r="I402" s="302">
        <v>1653.25</v>
      </c>
      <c r="J402" s="284">
        <v>41</v>
      </c>
      <c r="K402" s="302">
        <v>22610.5</v>
      </c>
    </row>
    <row r="403" spans="1:22" ht="14.25" x14ac:dyDescent="0.2">
      <c r="A403" s="297"/>
      <c r="B403" s="298"/>
      <c r="C403" s="298" t="s">
        <v>178</v>
      </c>
      <c r="D403" s="299" t="s">
        <v>177</v>
      </c>
      <c r="E403" s="284">
        <v>175</v>
      </c>
      <c r="F403" s="300"/>
      <c r="G403" s="301"/>
      <c r="H403" s="284"/>
      <c r="I403" s="302">
        <v>5.13</v>
      </c>
      <c r="J403" s="284">
        <v>157</v>
      </c>
      <c r="K403" s="302">
        <v>107.42</v>
      </c>
    </row>
    <row r="404" spans="1:22" ht="14.25" x14ac:dyDescent="0.2">
      <c r="A404" s="305"/>
      <c r="B404" s="306"/>
      <c r="C404" s="306" t="s">
        <v>182</v>
      </c>
      <c r="D404" s="307" t="s">
        <v>181</v>
      </c>
      <c r="E404" s="308">
        <v>29.18</v>
      </c>
      <c r="F404" s="309"/>
      <c r="G404" s="310" t="s">
        <v>1338</v>
      </c>
      <c r="H404" s="308">
        <v>1</v>
      </c>
      <c r="I404" s="311">
        <v>191.74</v>
      </c>
      <c r="J404" s="308"/>
      <c r="K404" s="311"/>
    </row>
    <row r="405" spans="1:22" ht="15" x14ac:dyDescent="0.25">
      <c r="A405" s="312"/>
      <c r="B405" s="312"/>
      <c r="C405" s="313" t="s">
        <v>173</v>
      </c>
      <c r="D405" s="312"/>
      <c r="E405" s="312"/>
      <c r="F405" s="312"/>
      <c r="G405" s="312"/>
      <c r="H405" s="406">
        <v>13403.18</v>
      </c>
      <c r="I405" s="406"/>
      <c r="J405" s="406">
        <v>152113.13</v>
      </c>
      <c r="K405" s="406"/>
      <c r="O405" s="162">
        <f>I394+I395+I397+I401+I402+I403+SUM(I398:I400)</f>
        <v>13403.18</v>
      </c>
      <c r="P405" s="162">
        <f>K394+K395+K397+K401+K402+K403+SUM(K398:K400)</f>
        <v>152113.13</v>
      </c>
    </row>
    <row r="408" spans="1:22" ht="15" x14ac:dyDescent="0.25">
      <c r="A408" s="409" t="s">
        <v>1484</v>
      </c>
      <c r="B408" s="409"/>
      <c r="C408" s="409"/>
      <c r="D408" s="409"/>
      <c r="E408" s="409"/>
      <c r="F408" s="409"/>
      <c r="G408" s="409"/>
      <c r="H408" s="407">
        <v>47477.1</v>
      </c>
      <c r="I408" s="408"/>
      <c r="J408" s="407">
        <v>263552.52</v>
      </c>
      <c r="K408" s="408"/>
    </row>
    <row r="409" spans="1:22" hidden="1" x14ac:dyDescent="0.2">
      <c r="A409" s="283" t="s">
        <v>172</v>
      </c>
      <c r="I409" s="283">
        <v>0</v>
      </c>
      <c r="J409" s="283">
        <v>0</v>
      </c>
    </row>
    <row r="410" spans="1:22" hidden="1" x14ac:dyDescent="0.2">
      <c r="A410" s="283" t="s">
        <v>171</v>
      </c>
      <c r="I410" s="283">
        <v>0</v>
      </c>
      <c r="J410" s="283">
        <v>0</v>
      </c>
    </row>
    <row r="412" spans="1:22" ht="16.5" x14ac:dyDescent="0.25">
      <c r="A412" s="405" t="s">
        <v>1485</v>
      </c>
      <c r="B412" s="405"/>
      <c r="C412" s="405"/>
      <c r="D412" s="405"/>
      <c r="E412" s="405"/>
      <c r="F412" s="405"/>
      <c r="G412" s="405"/>
      <c r="H412" s="405"/>
      <c r="I412" s="405"/>
      <c r="J412" s="405"/>
      <c r="K412" s="405"/>
    </row>
    <row r="413" spans="1:22" ht="52.5" x14ac:dyDescent="0.2">
      <c r="A413" s="297" t="s">
        <v>1486</v>
      </c>
      <c r="B413" s="298" t="s">
        <v>283</v>
      </c>
      <c r="C413" s="298" t="s">
        <v>282</v>
      </c>
      <c r="D413" s="299" t="s">
        <v>1487</v>
      </c>
      <c r="E413" s="284">
        <v>25.8</v>
      </c>
      <c r="F413" s="300"/>
      <c r="G413" s="301"/>
      <c r="H413" s="284"/>
      <c r="I413" s="302"/>
      <c r="J413" s="284"/>
      <c r="K413" s="302"/>
      <c r="Q413" s="160">
        <f>[2]Source!X395</f>
        <v>516.54999999999995</v>
      </c>
      <c r="R413" s="160">
        <f>[2]Source!X396</f>
        <v>9769.77</v>
      </c>
      <c r="S413" s="160">
        <f>[2]Source!Y395</f>
        <v>330.59</v>
      </c>
      <c r="T413" s="160">
        <f>[2]Source!Y396</f>
        <v>4945.1899999999996</v>
      </c>
      <c r="U413" s="160">
        <f>ROUND((175/100)*ROUND([2]Source!R395, 2), 2)</f>
        <v>1.1399999999999999</v>
      </c>
      <c r="V413" s="160">
        <f>ROUND((157/100)*ROUND([2]Source!R396, 2), 2)</f>
        <v>23.83</v>
      </c>
    </row>
    <row r="414" spans="1:22" x14ac:dyDescent="0.2">
      <c r="C414" s="303" t="s">
        <v>1488</v>
      </c>
    </row>
    <row r="415" spans="1:22" ht="14.25" x14ac:dyDescent="0.2">
      <c r="A415" s="297"/>
      <c r="B415" s="298"/>
      <c r="C415" s="298" t="s">
        <v>187</v>
      </c>
      <c r="D415" s="299"/>
      <c r="E415" s="284"/>
      <c r="F415" s="300">
        <v>17.41</v>
      </c>
      <c r="G415" s="301" t="s">
        <v>1338</v>
      </c>
      <c r="H415" s="284">
        <v>1</v>
      </c>
      <c r="I415" s="302">
        <v>516.54999999999995</v>
      </c>
      <c r="J415" s="284">
        <v>23.35</v>
      </c>
      <c r="K415" s="302">
        <v>12061.44</v>
      </c>
    </row>
    <row r="416" spans="1:22" ht="14.25" x14ac:dyDescent="0.2">
      <c r="A416" s="297"/>
      <c r="B416" s="298"/>
      <c r="C416" s="298" t="s">
        <v>174</v>
      </c>
      <c r="D416" s="299"/>
      <c r="E416" s="284"/>
      <c r="F416" s="300">
        <v>0.8</v>
      </c>
      <c r="G416" s="301" t="s">
        <v>1339</v>
      </c>
      <c r="H416" s="284">
        <v>1</v>
      </c>
      <c r="I416" s="302">
        <v>25.8</v>
      </c>
      <c r="J416" s="284">
        <v>6.88</v>
      </c>
      <c r="K416" s="302">
        <v>177.5</v>
      </c>
    </row>
    <row r="417" spans="1:22" ht="14.25" x14ac:dyDescent="0.2">
      <c r="A417" s="297"/>
      <c r="B417" s="298"/>
      <c r="C417" s="298" t="s">
        <v>179</v>
      </c>
      <c r="D417" s="299"/>
      <c r="E417" s="284"/>
      <c r="F417" s="300">
        <v>0.02</v>
      </c>
      <c r="G417" s="301" t="s">
        <v>1339</v>
      </c>
      <c r="H417" s="284">
        <v>1</v>
      </c>
      <c r="I417" s="314">
        <v>0.65</v>
      </c>
      <c r="J417" s="284">
        <v>23.35</v>
      </c>
      <c r="K417" s="314">
        <v>15.18</v>
      </c>
    </row>
    <row r="418" spans="1:22" ht="14.25" x14ac:dyDescent="0.2">
      <c r="A418" s="297"/>
      <c r="B418" s="298"/>
      <c r="C418" s="298" t="s">
        <v>195</v>
      </c>
      <c r="D418" s="299"/>
      <c r="E418" s="284"/>
      <c r="F418" s="300">
        <v>50.64</v>
      </c>
      <c r="G418" s="301" t="s">
        <v>185</v>
      </c>
      <c r="H418" s="284">
        <v>1</v>
      </c>
      <c r="I418" s="302">
        <v>1306.51</v>
      </c>
      <c r="J418" s="284">
        <v>4.62</v>
      </c>
      <c r="K418" s="302">
        <v>6036.08</v>
      </c>
    </row>
    <row r="419" spans="1:22" ht="39.75" x14ac:dyDescent="0.2">
      <c r="A419" s="297" t="s">
        <v>1489</v>
      </c>
      <c r="B419" s="298" t="s">
        <v>1490</v>
      </c>
      <c r="C419" s="298" t="s">
        <v>281</v>
      </c>
      <c r="D419" s="299" t="s">
        <v>1342</v>
      </c>
      <c r="E419" s="284">
        <v>258</v>
      </c>
      <c r="F419" s="300">
        <v>263.47000000000003</v>
      </c>
      <c r="G419" s="304" t="s">
        <v>185</v>
      </c>
      <c r="H419" s="284">
        <v>1</v>
      </c>
      <c r="I419" s="302">
        <v>67975.259999999995</v>
      </c>
      <c r="J419" s="284">
        <v>5.42</v>
      </c>
      <c r="K419" s="302">
        <v>368425.91</v>
      </c>
      <c r="Q419" s="160">
        <f>[2]Source!X397</f>
        <v>0</v>
      </c>
      <c r="R419" s="160">
        <f>[2]Source!X398</f>
        <v>0</v>
      </c>
      <c r="S419" s="160">
        <f>[2]Source!Y397</f>
        <v>0</v>
      </c>
      <c r="T419" s="160">
        <f>[2]Source!Y398</f>
        <v>0</v>
      </c>
      <c r="U419" s="160">
        <f>ROUND((175/100)*ROUND([2]Source!R397, 2), 2)</f>
        <v>0</v>
      </c>
      <c r="V419" s="160">
        <f>ROUND((157/100)*ROUND([2]Source!R398, 2), 2)</f>
        <v>0</v>
      </c>
    </row>
    <row r="420" spans="1:22" ht="54" x14ac:dyDescent="0.2">
      <c r="A420" s="297" t="s">
        <v>1491</v>
      </c>
      <c r="B420" s="298" t="s">
        <v>1490</v>
      </c>
      <c r="C420" s="298" t="s">
        <v>280</v>
      </c>
      <c r="D420" s="299" t="s">
        <v>1451</v>
      </c>
      <c r="E420" s="284">
        <v>176</v>
      </c>
      <c r="F420" s="300">
        <v>103.51</v>
      </c>
      <c r="G420" s="304" t="s">
        <v>185</v>
      </c>
      <c r="H420" s="284">
        <v>1</v>
      </c>
      <c r="I420" s="302">
        <v>18217.759999999998</v>
      </c>
      <c r="J420" s="284">
        <v>5.42</v>
      </c>
      <c r="K420" s="302">
        <v>98740.26</v>
      </c>
      <c r="Q420" s="160">
        <f>[2]Source!X399</f>
        <v>0</v>
      </c>
      <c r="R420" s="160">
        <f>[2]Source!X400</f>
        <v>0</v>
      </c>
      <c r="S420" s="160">
        <f>[2]Source!Y399</f>
        <v>0</v>
      </c>
      <c r="T420" s="160">
        <f>[2]Source!Y400</f>
        <v>0</v>
      </c>
      <c r="U420" s="160">
        <f>ROUND((175/100)*ROUND([2]Source!R399, 2), 2)</f>
        <v>0</v>
      </c>
      <c r="V420" s="160">
        <f>ROUND((157/100)*ROUND([2]Source!R400, 2), 2)</f>
        <v>0</v>
      </c>
    </row>
    <row r="421" spans="1:22" ht="39.75" x14ac:dyDescent="0.2">
      <c r="A421" s="297" t="s">
        <v>1492</v>
      </c>
      <c r="B421" s="298" t="s">
        <v>1490</v>
      </c>
      <c r="C421" s="298" t="s">
        <v>279</v>
      </c>
      <c r="D421" s="299" t="s">
        <v>1451</v>
      </c>
      <c r="E421" s="284">
        <v>516</v>
      </c>
      <c r="F421" s="300">
        <v>68.22</v>
      </c>
      <c r="G421" s="304" t="s">
        <v>185</v>
      </c>
      <c r="H421" s="284">
        <v>1</v>
      </c>
      <c r="I421" s="302">
        <v>35201.519999999997</v>
      </c>
      <c r="J421" s="284">
        <v>5.42</v>
      </c>
      <c r="K421" s="302">
        <v>190792.24</v>
      </c>
      <c r="Q421" s="160">
        <f>[2]Source!X401</f>
        <v>0</v>
      </c>
      <c r="R421" s="160">
        <f>[2]Source!X402</f>
        <v>0</v>
      </c>
      <c r="S421" s="160">
        <f>[2]Source!Y401</f>
        <v>0</v>
      </c>
      <c r="T421" s="160">
        <f>[2]Source!Y402</f>
        <v>0</v>
      </c>
      <c r="U421" s="160">
        <f>ROUND((175/100)*ROUND([2]Source!R401, 2), 2)</f>
        <v>0</v>
      </c>
      <c r="V421" s="160">
        <f>ROUND((157/100)*ROUND([2]Source!R402, 2), 2)</f>
        <v>0</v>
      </c>
    </row>
    <row r="422" spans="1:22" ht="39.75" x14ac:dyDescent="0.2">
      <c r="A422" s="297" t="s">
        <v>1493</v>
      </c>
      <c r="B422" s="298" t="s">
        <v>1490</v>
      </c>
      <c r="C422" s="298" t="s">
        <v>278</v>
      </c>
      <c r="D422" s="299" t="s">
        <v>1451</v>
      </c>
      <c r="E422" s="284">
        <v>37</v>
      </c>
      <c r="F422" s="300">
        <v>29.79</v>
      </c>
      <c r="G422" s="304" t="s">
        <v>185</v>
      </c>
      <c r="H422" s="284">
        <v>1</v>
      </c>
      <c r="I422" s="302">
        <v>1102.23</v>
      </c>
      <c r="J422" s="284">
        <v>5.42</v>
      </c>
      <c r="K422" s="302">
        <v>5974.09</v>
      </c>
      <c r="Q422" s="160">
        <f>[2]Source!X403</f>
        <v>0</v>
      </c>
      <c r="R422" s="160">
        <f>[2]Source!X404</f>
        <v>0</v>
      </c>
      <c r="S422" s="160">
        <f>[2]Source!Y403</f>
        <v>0</v>
      </c>
      <c r="T422" s="160">
        <f>[2]Source!Y404</f>
        <v>0</v>
      </c>
      <c r="U422" s="160">
        <f>ROUND((175/100)*ROUND([2]Source!R403, 2), 2)</f>
        <v>0</v>
      </c>
      <c r="V422" s="160">
        <f>ROUND((157/100)*ROUND([2]Source!R404, 2), 2)</f>
        <v>0</v>
      </c>
    </row>
    <row r="423" spans="1:22" ht="39.75" x14ac:dyDescent="0.2">
      <c r="A423" s="297" t="s">
        <v>1494</v>
      </c>
      <c r="B423" s="298" t="s">
        <v>1490</v>
      </c>
      <c r="C423" s="298" t="s">
        <v>277</v>
      </c>
      <c r="D423" s="299" t="s">
        <v>1451</v>
      </c>
      <c r="E423" s="284">
        <v>156</v>
      </c>
      <c r="F423" s="300">
        <v>89.39</v>
      </c>
      <c r="G423" s="304" t="s">
        <v>185</v>
      </c>
      <c r="H423" s="284">
        <v>1</v>
      </c>
      <c r="I423" s="302">
        <v>13944.84</v>
      </c>
      <c r="J423" s="284">
        <v>5.42</v>
      </c>
      <c r="K423" s="302">
        <v>75581.03</v>
      </c>
      <c r="Q423" s="160">
        <f>[2]Source!X405</f>
        <v>0</v>
      </c>
      <c r="R423" s="160">
        <f>[2]Source!X406</f>
        <v>0</v>
      </c>
      <c r="S423" s="160">
        <f>[2]Source!Y405</f>
        <v>0</v>
      </c>
      <c r="T423" s="160">
        <f>[2]Source!Y406</f>
        <v>0</v>
      </c>
      <c r="U423" s="160">
        <f>ROUND((175/100)*ROUND([2]Source!R405, 2), 2)</f>
        <v>0</v>
      </c>
      <c r="V423" s="160">
        <f>ROUND((157/100)*ROUND([2]Source!R406, 2), 2)</f>
        <v>0</v>
      </c>
    </row>
    <row r="424" spans="1:22" ht="14.25" x14ac:dyDescent="0.2">
      <c r="A424" s="297"/>
      <c r="B424" s="298"/>
      <c r="C424" s="298" t="s">
        <v>184</v>
      </c>
      <c r="D424" s="299" t="s">
        <v>177</v>
      </c>
      <c r="E424" s="284">
        <v>100</v>
      </c>
      <c r="F424" s="300"/>
      <c r="G424" s="301"/>
      <c r="H424" s="284"/>
      <c r="I424" s="302">
        <v>516.54999999999995</v>
      </c>
      <c r="J424" s="284">
        <v>81</v>
      </c>
      <c r="K424" s="302">
        <v>9769.77</v>
      </c>
    </row>
    <row r="425" spans="1:22" ht="14.25" x14ac:dyDescent="0.2">
      <c r="A425" s="297"/>
      <c r="B425" s="298"/>
      <c r="C425" s="298" t="s">
        <v>183</v>
      </c>
      <c r="D425" s="299" t="s">
        <v>177</v>
      </c>
      <c r="E425" s="284">
        <v>64</v>
      </c>
      <c r="F425" s="300"/>
      <c r="G425" s="301"/>
      <c r="H425" s="284"/>
      <c r="I425" s="302">
        <v>330.59</v>
      </c>
      <c r="J425" s="284">
        <v>41</v>
      </c>
      <c r="K425" s="302">
        <v>4945.1899999999996</v>
      </c>
    </row>
    <row r="426" spans="1:22" ht="14.25" x14ac:dyDescent="0.2">
      <c r="A426" s="297"/>
      <c r="B426" s="298"/>
      <c r="C426" s="298" t="s">
        <v>178</v>
      </c>
      <c r="D426" s="299" t="s">
        <v>177</v>
      </c>
      <c r="E426" s="284">
        <v>175</v>
      </c>
      <c r="F426" s="300"/>
      <c r="G426" s="301"/>
      <c r="H426" s="284"/>
      <c r="I426" s="302">
        <v>1.1399999999999999</v>
      </c>
      <c r="J426" s="284">
        <v>157</v>
      </c>
      <c r="K426" s="302">
        <v>23.83</v>
      </c>
    </row>
    <row r="427" spans="1:22" ht="14.25" x14ac:dyDescent="0.2">
      <c r="A427" s="305"/>
      <c r="B427" s="306"/>
      <c r="C427" s="306" t="s">
        <v>182</v>
      </c>
      <c r="D427" s="307" t="s">
        <v>181</v>
      </c>
      <c r="E427" s="308">
        <v>1.49</v>
      </c>
      <c r="F427" s="309"/>
      <c r="G427" s="310" t="s">
        <v>1338</v>
      </c>
      <c r="H427" s="308">
        <v>1</v>
      </c>
      <c r="I427" s="311">
        <v>44.21</v>
      </c>
      <c r="J427" s="308"/>
      <c r="K427" s="311"/>
    </row>
    <row r="428" spans="1:22" ht="15" x14ac:dyDescent="0.25">
      <c r="A428" s="312"/>
      <c r="B428" s="312"/>
      <c r="C428" s="313" t="s">
        <v>173</v>
      </c>
      <c r="D428" s="312"/>
      <c r="E428" s="312"/>
      <c r="F428" s="312"/>
      <c r="G428" s="312"/>
      <c r="H428" s="406">
        <v>139138.75</v>
      </c>
      <c r="I428" s="406"/>
      <c r="J428" s="406">
        <v>772527.34</v>
      </c>
      <c r="K428" s="406"/>
      <c r="O428" s="162">
        <f>I415+I416+I418+I424+I425+I426+SUM(I419:I423)</f>
        <v>139138.75</v>
      </c>
      <c r="P428" s="162">
        <f>K415+K416+K418+K424+K425+K426+SUM(K419:K423)</f>
        <v>772527.34</v>
      </c>
    </row>
    <row r="430" spans="1:22" ht="52.5" x14ac:dyDescent="0.2">
      <c r="A430" s="297" t="s">
        <v>1495</v>
      </c>
      <c r="B430" s="298" t="s">
        <v>276</v>
      </c>
      <c r="C430" s="298" t="s">
        <v>275</v>
      </c>
      <c r="D430" s="299" t="s">
        <v>1487</v>
      </c>
      <c r="E430" s="284">
        <v>90.6</v>
      </c>
      <c r="F430" s="300"/>
      <c r="G430" s="301"/>
      <c r="H430" s="284"/>
      <c r="I430" s="302"/>
      <c r="J430" s="284"/>
      <c r="K430" s="302"/>
      <c r="Q430" s="160">
        <f>[2]Source!X407</f>
        <v>2072.34</v>
      </c>
      <c r="R430" s="160">
        <f>[2]Source!X408</f>
        <v>39195.199999999997</v>
      </c>
      <c r="S430" s="160">
        <f>[2]Source!Y407</f>
        <v>1326.3</v>
      </c>
      <c r="T430" s="160">
        <f>[2]Source!Y408</f>
        <v>19839.55</v>
      </c>
      <c r="U430" s="160">
        <f>ROUND((175/100)*ROUND([2]Source!R407, 2), 2)</f>
        <v>3.97</v>
      </c>
      <c r="V430" s="160">
        <f>ROUND((157/100)*ROUND([2]Source!R408, 2), 2)</f>
        <v>83.21</v>
      </c>
    </row>
    <row r="431" spans="1:22" x14ac:dyDescent="0.2">
      <c r="C431" s="303" t="s">
        <v>1496</v>
      </c>
    </row>
    <row r="432" spans="1:22" ht="14.25" x14ac:dyDescent="0.2">
      <c r="A432" s="297"/>
      <c r="B432" s="298"/>
      <c r="C432" s="298" t="s">
        <v>187</v>
      </c>
      <c r="D432" s="299"/>
      <c r="E432" s="284"/>
      <c r="F432" s="300">
        <v>19.89</v>
      </c>
      <c r="G432" s="301" t="s">
        <v>1338</v>
      </c>
      <c r="H432" s="284">
        <v>1</v>
      </c>
      <c r="I432" s="302">
        <v>2072.34</v>
      </c>
      <c r="J432" s="284">
        <v>23.35</v>
      </c>
      <c r="K432" s="302">
        <v>48389.14</v>
      </c>
    </row>
    <row r="433" spans="1:22" ht="14.25" x14ac:dyDescent="0.2">
      <c r="A433" s="297"/>
      <c r="B433" s="298"/>
      <c r="C433" s="298" t="s">
        <v>174</v>
      </c>
      <c r="D433" s="299"/>
      <c r="E433" s="284"/>
      <c r="F433" s="300">
        <v>0.93</v>
      </c>
      <c r="G433" s="301" t="s">
        <v>1339</v>
      </c>
      <c r="H433" s="284">
        <v>1</v>
      </c>
      <c r="I433" s="302">
        <v>105.32</v>
      </c>
      <c r="J433" s="284">
        <v>6.74</v>
      </c>
      <c r="K433" s="302">
        <v>709.86</v>
      </c>
    </row>
    <row r="434" spans="1:22" ht="14.25" x14ac:dyDescent="0.2">
      <c r="A434" s="297"/>
      <c r="B434" s="298"/>
      <c r="C434" s="298" t="s">
        <v>179</v>
      </c>
      <c r="D434" s="299"/>
      <c r="E434" s="284"/>
      <c r="F434" s="300">
        <v>0.02</v>
      </c>
      <c r="G434" s="301" t="s">
        <v>1339</v>
      </c>
      <c r="H434" s="284">
        <v>1</v>
      </c>
      <c r="I434" s="314">
        <v>2.27</v>
      </c>
      <c r="J434" s="284">
        <v>23.35</v>
      </c>
      <c r="K434" s="314">
        <v>53</v>
      </c>
    </row>
    <row r="435" spans="1:22" ht="14.25" x14ac:dyDescent="0.2">
      <c r="A435" s="297"/>
      <c r="B435" s="298"/>
      <c r="C435" s="298" t="s">
        <v>195</v>
      </c>
      <c r="D435" s="299"/>
      <c r="E435" s="284"/>
      <c r="F435" s="300">
        <v>26.29</v>
      </c>
      <c r="G435" s="301" t="s">
        <v>185</v>
      </c>
      <c r="H435" s="284">
        <v>1</v>
      </c>
      <c r="I435" s="302">
        <v>2381.87</v>
      </c>
      <c r="J435" s="284">
        <v>1.05</v>
      </c>
      <c r="K435" s="302">
        <v>2500.96</v>
      </c>
    </row>
    <row r="436" spans="1:22" ht="39.75" x14ac:dyDescent="0.2">
      <c r="A436" s="297" t="s">
        <v>1497</v>
      </c>
      <c r="B436" s="298" t="s">
        <v>1490</v>
      </c>
      <c r="C436" s="298" t="s">
        <v>274</v>
      </c>
      <c r="D436" s="299" t="s">
        <v>1342</v>
      </c>
      <c r="E436" s="284">
        <v>906</v>
      </c>
      <c r="F436" s="300">
        <v>147.41999999999999</v>
      </c>
      <c r="G436" s="304" t="s">
        <v>185</v>
      </c>
      <c r="H436" s="284">
        <v>1</v>
      </c>
      <c r="I436" s="302">
        <v>133562.51999999999</v>
      </c>
      <c r="J436" s="284">
        <v>5.42</v>
      </c>
      <c r="K436" s="302">
        <v>723908.86</v>
      </c>
      <c r="Q436" s="160">
        <f>[2]Source!X409</f>
        <v>0</v>
      </c>
      <c r="R436" s="160">
        <f>[2]Source!X410</f>
        <v>0</v>
      </c>
      <c r="S436" s="160">
        <f>[2]Source!Y409</f>
        <v>0</v>
      </c>
      <c r="T436" s="160">
        <f>[2]Source!Y410</f>
        <v>0</v>
      </c>
      <c r="U436" s="160">
        <f>ROUND((175/100)*ROUND([2]Source!R409, 2), 2)</f>
        <v>0</v>
      </c>
      <c r="V436" s="160">
        <f>ROUND((157/100)*ROUND([2]Source!R410, 2), 2)</f>
        <v>0</v>
      </c>
    </row>
    <row r="437" spans="1:22" ht="54" x14ac:dyDescent="0.2">
      <c r="A437" s="297" t="s">
        <v>1498</v>
      </c>
      <c r="B437" s="298" t="s">
        <v>1490</v>
      </c>
      <c r="C437" s="298" t="s">
        <v>273</v>
      </c>
      <c r="D437" s="299" t="s">
        <v>1451</v>
      </c>
      <c r="E437" s="284">
        <v>438</v>
      </c>
      <c r="F437" s="300">
        <v>50.18</v>
      </c>
      <c r="G437" s="304" t="s">
        <v>185</v>
      </c>
      <c r="H437" s="284">
        <v>1</v>
      </c>
      <c r="I437" s="302">
        <v>21978.84</v>
      </c>
      <c r="J437" s="284">
        <v>5.42</v>
      </c>
      <c r="K437" s="302">
        <v>119125.31</v>
      </c>
      <c r="Q437" s="160">
        <f>[2]Source!X411</f>
        <v>0</v>
      </c>
      <c r="R437" s="160">
        <f>[2]Source!X412</f>
        <v>0</v>
      </c>
      <c r="S437" s="160">
        <f>[2]Source!Y411</f>
        <v>0</v>
      </c>
      <c r="T437" s="160">
        <f>[2]Source!Y412</f>
        <v>0</v>
      </c>
      <c r="U437" s="160">
        <f>ROUND((175/100)*ROUND([2]Source!R411, 2), 2)</f>
        <v>0</v>
      </c>
      <c r="V437" s="160">
        <f>ROUND((157/100)*ROUND([2]Source!R412, 2), 2)</f>
        <v>0</v>
      </c>
    </row>
    <row r="438" spans="1:22" ht="39.75" x14ac:dyDescent="0.2">
      <c r="A438" s="297" t="s">
        <v>1499</v>
      </c>
      <c r="B438" s="298" t="s">
        <v>1490</v>
      </c>
      <c r="C438" s="298" t="s">
        <v>272</v>
      </c>
      <c r="D438" s="299" t="s">
        <v>1451</v>
      </c>
      <c r="E438" s="284">
        <v>1812</v>
      </c>
      <c r="F438" s="300">
        <v>17.25</v>
      </c>
      <c r="G438" s="304" t="s">
        <v>185</v>
      </c>
      <c r="H438" s="284">
        <v>1</v>
      </c>
      <c r="I438" s="302">
        <v>31257</v>
      </c>
      <c r="J438" s="284">
        <v>5.42</v>
      </c>
      <c r="K438" s="302">
        <v>169412.94</v>
      </c>
      <c r="Q438" s="160">
        <f>[2]Source!X413</f>
        <v>0</v>
      </c>
      <c r="R438" s="160">
        <f>[2]Source!X414</f>
        <v>0</v>
      </c>
      <c r="S438" s="160">
        <f>[2]Source!Y413</f>
        <v>0</v>
      </c>
      <c r="T438" s="160">
        <f>[2]Source!Y414</f>
        <v>0</v>
      </c>
      <c r="U438" s="160">
        <f>ROUND((175/100)*ROUND([2]Source!R413, 2), 2)</f>
        <v>0</v>
      </c>
      <c r="V438" s="160">
        <f>ROUND((157/100)*ROUND([2]Source!R414, 2), 2)</f>
        <v>0</v>
      </c>
    </row>
    <row r="439" spans="1:22" ht="14.25" x14ac:dyDescent="0.2">
      <c r="A439" s="297"/>
      <c r="B439" s="298"/>
      <c r="C439" s="298" t="s">
        <v>184</v>
      </c>
      <c r="D439" s="299" t="s">
        <v>177</v>
      </c>
      <c r="E439" s="284">
        <v>100</v>
      </c>
      <c r="F439" s="300"/>
      <c r="G439" s="301"/>
      <c r="H439" s="284"/>
      <c r="I439" s="302">
        <v>2072.34</v>
      </c>
      <c r="J439" s="284">
        <v>81</v>
      </c>
      <c r="K439" s="302">
        <v>39195.199999999997</v>
      </c>
    </row>
    <row r="440" spans="1:22" ht="14.25" x14ac:dyDescent="0.2">
      <c r="A440" s="297"/>
      <c r="B440" s="298"/>
      <c r="C440" s="298" t="s">
        <v>183</v>
      </c>
      <c r="D440" s="299" t="s">
        <v>177</v>
      </c>
      <c r="E440" s="284">
        <v>64</v>
      </c>
      <c r="F440" s="300"/>
      <c r="G440" s="301"/>
      <c r="H440" s="284"/>
      <c r="I440" s="302">
        <v>1326.3</v>
      </c>
      <c r="J440" s="284">
        <v>41</v>
      </c>
      <c r="K440" s="302">
        <v>19839.55</v>
      </c>
    </row>
    <row r="441" spans="1:22" ht="14.25" x14ac:dyDescent="0.2">
      <c r="A441" s="297"/>
      <c r="B441" s="298"/>
      <c r="C441" s="298" t="s">
        <v>178</v>
      </c>
      <c r="D441" s="299" t="s">
        <v>177</v>
      </c>
      <c r="E441" s="284">
        <v>175</v>
      </c>
      <c r="F441" s="300"/>
      <c r="G441" s="301"/>
      <c r="H441" s="284"/>
      <c r="I441" s="302">
        <v>3.97</v>
      </c>
      <c r="J441" s="284">
        <v>157</v>
      </c>
      <c r="K441" s="302">
        <v>83.21</v>
      </c>
    </row>
    <row r="442" spans="1:22" ht="14.25" x14ac:dyDescent="0.2">
      <c r="A442" s="305"/>
      <c r="B442" s="306"/>
      <c r="C442" s="306" t="s">
        <v>182</v>
      </c>
      <c r="D442" s="307" t="s">
        <v>181</v>
      </c>
      <c r="E442" s="308">
        <v>1.7</v>
      </c>
      <c r="F442" s="309"/>
      <c r="G442" s="310" t="s">
        <v>1338</v>
      </c>
      <c r="H442" s="308">
        <v>1</v>
      </c>
      <c r="I442" s="311">
        <v>177.12</v>
      </c>
      <c r="J442" s="308"/>
      <c r="K442" s="311"/>
    </row>
    <row r="443" spans="1:22" ht="15" x14ac:dyDescent="0.25">
      <c r="A443" s="312"/>
      <c r="B443" s="312"/>
      <c r="C443" s="313" t="s">
        <v>173</v>
      </c>
      <c r="D443" s="312"/>
      <c r="E443" s="312"/>
      <c r="F443" s="312"/>
      <c r="G443" s="312"/>
      <c r="H443" s="406">
        <v>194760.5</v>
      </c>
      <c r="I443" s="406"/>
      <c r="J443" s="406">
        <v>1123165.03</v>
      </c>
      <c r="K443" s="406"/>
      <c r="O443" s="162">
        <f>I432+I433+I435+I439+I440+I441+SUM(I436:I438)</f>
        <v>194760.5</v>
      </c>
      <c r="P443" s="162">
        <f>K432+K433+K435+K439+K440+K441+SUM(K436:K438)</f>
        <v>1123165.03</v>
      </c>
    </row>
    <row r="446" spans="1:22" ht="15" x14ac:dyDescent="0.25">
      <c r="A446" s="409" t="s">
        <v>1500</v>
      </c>
      <c r="B446" s="409"/>
      <c r="C446" s="409"/>
      <c r="D446" s="409"/>
      <c r="E446" s="409"/>
      <c r="F446" s="409"/>
      <c r="G446" s="409"/>
      <c r="H446" s="407">
        <v>333899.25</v>
      </c>
      <c r="I446" s="408"/>
      <c r="J446" s="407">
        <v>1895692.37</v>
      </c>
      <c r="K446" s="408"/>
    </row>
    <row r="447" spans="1:22" hidden="1" x14ac:dyDescent="0.2">
      <c r="A447" s="283" t="s">
        <v>172</v>
      </c>
      <c r="I447" s="283">
        <v>0</v>
      </c>
      <c r="J447" s="283">
        <v>0</v>
      </c>
    </row>
    <row r="448" spans="1:22" hidden="1" x14ac:dyDescent="0.2">
      <c r="A448" s="283" t="s">
        <v>171</v>
      </c>
      <c r="I448" s="283">
        <v>0</v>
      </c>
      <c r="J448" s="283">
        <v>0</v>
      </c>
    </row>
    <row r="450" spans="1:22" ht="16.5" x14ac:dyDescent="0.25">
      <c r="A450" s="405" t="s">
        <v>1501</v>
      </c>
      <c r="B450" s="405"/>
      <c r="C450" s="405"/>
      <c r="D450" s="405"/>
      <c r="E450" s="405"/>
      <c r="F450" s="405"/>
      <c r="G450" s="405"/>
      <c r="H450" s="405"/>
      <c r="I450" s="405"/>
      <c r="J450" s="405"/>
      <c r="K450" s="405"/>
    </row>
    <row r="451" spans="1:22" ht="57" x14ac:dyDescent="0.2">
      <c r="A451" s="297" t="s">
        <v>1502</v>
      </c>
      <c r="B451" s="298" t="s">
        <v>271</v>
      </c>
      <c r="C451" s="298" t="s">
        <v>270</v>
      </c>
      <c r="D451" s="299" t="s">
        <v>1503</v>
      </c>
      <c r="E451" s="284">
        <v>0.80700000000000005</v>
      </c>
      <c r="F451" s="300"/>
      <c r="G451" s="301"/>
      <c r="H451" s="284"/>
      <c r="I451" s="302"/>
      <c r="J451" s="284"/>
      <c r="K451" s="302"/>
      <c r="Q451" s="160">
        <f>[2]Source!X450</f>
        <v>374.78</v>
      </c>
      <c r="R451" s="160">
        <f>[2]Source!X451</f>
        <v>7088.4</v>
      </c>
      <c r="S451" s="160">
        <f>[2]Source!Y450</f>
        <v>239.86</v>
      </c>
      <c r="T451" s="160">
        <f>[2]Source!Y451</f>
        <v>3587.96</v>
      </c>
      <c r="U451" s="160">
        <f>ROUND((175/100)*ROUND([2]Source!R450, 2), 2)</f>
        <v>3.41</v>
      </c>
      <c r="V451" s="160">
        <f>ROUND((157/100)*ROUND([2]Source!R451, 2), 2)</f>
        <v>71.48</v>
      </c>
    </row>
    <row r="452" spans="1:22" x14ac:dyDescent="0.2">
      <c r="C452" s="303" t="s">
        <v>1504</v>
      </c>
    </row>
    <row r="453" spans="1:22" ht="14.25" x14ac:dyDescent="0.2">
      <c r="A453" s="297"/>
      <c r="B453" s="298"/>
      <c r="C453" s="298" t="s">
        <v>187</v>
      </c>
      <c r="D453" s="299"/>
      <c r="E453" s="284"/>
      <c r="F453" s="300">
        <v>403.84</v>
      </c>
      <c r="G453" s="301" t="s">
        <v>1338</v>
      </c>
      <c r="H453" s="284">
        <v>1</v>
      </c>
      <c r="I453" s="302">
        <v>374.78</v>
      </c>
      <c r="J453" s="284">
        <v>23.35</v>
      </c>
      <c r="K453" s="302">
        <v>8751.11</v>
      </c>
    </row>
    <row r="454" spans="1:22" ht="14.25" x14ac:dyDescent="0.2">
      <c r="A454" s="297"/>
      <c r="B454" s="298"/>
      <c r="C454" s="298" t="s">
        <v>174</v>
      </c>
      <c r="D454" s="299"/>
      <c r="E454" s="284"/>
      <c r="F454" s="300">
        <v>8.19</v>
      </c>
      <c r="G454" s="301" t="s">
        <v>1339</v>
      </c>
      <c r="H454" s="284">
        <v>1</v>
      </c>
      <c r="I454" s="302">
        <v>8.26</v>
      </c>
      <c r="J454" s="284">
        <v>9.59</v>
      </c>
      <c r="K454" s="302">
        <v>79.209999999999994</v>
      </c>
    </row>
    <row r="455" spans="1:22" ht="14.25" x14ac:dyDescent="0.2">
      <c r="A455" s="297"/>
      <c r="B455" s="298"/>
      <c r="C455" s="298" t="s">
        <v>179</v>
      </c>
      <c r="D455" s="299"/>
      <c r="E455" s="284"/>
      <c r="F455" s="300">
        <v>1.93</v>
      </c>
      <c r="G455" s="301" t="s">
        <v>1339</v>
      </c>
      <c r="H455" s="284">
        <v>1</v>
      </c>
      <c r="I455" s="314">
        <v>1.95</v>
      </c>
      <c r="J455" s="284">
        <v>23.35</v>
      </c>
      <c r="K455" s="314">
        <v>45.53</v>
      </c>
    </row>
    <row r="456" spans="1:22" ht="14.25" x14ac:dyDescent="0.2">
      <c r="A456" s="297"/>
      <c r="B456" s="298"/>
      <c r="C456" s="298" t="s">
        <v>195</v>
      </c>
      <c r="D456" s="299"/>
      <c r="E456" s="284"/>
      <c r="F456" s="300">
        <v>625.55999999999995</v>
      </c>
      <c r="G456" s="301" t="s">
        <v>185</v>
      </c>
      <c r="H456" s="284">
        <v>1</v>
      </c>
      <c r="I456" s="302">
        <v>504.83</v>
      </c>
      <c r="J456" s="284">
        <v>1.48</v>
      </c>
      <c r="K456" s="302">
        <v>747.15</v>
      </c>
    </row>
    <row r="457" spans="1:22" ht="14.25" x14ac:dyDescent="0.2">
      <c r="A457" s="297" t="s">
        <v>1505</v>
      </c>
      <c r="B457" s="298" t="s">
        <v>1383</v>
      </c>
      <c r="C457" s="298" t="s">
        <v>264</v>
      </c>
      <c r="D457" s="299" t="s">
        <v>1384</v>
      </c>
      <c r="E457" s="284">
        <v>3.0279E-2</v>
      </c>
      <c r="F457" s="300">
        <v>7.07</v>
      </c>
      <c r="G457" s="304" t="s">
        <v>185</v>
      </c>
      <c r="H457" s="284">
        <v>1</v>
      </c>
      <c r="I457" s="302">
        <v>0.21</v>
      </c>
      <c r="J457" s="284">
        <v>4.7699999999999996</v>
      </c>
      <c r="K457" s="302">
        <v>1</v>
      </c>
      <c r="Q457" s="160">
        <f>[2]Source!X452</f>
        <v>0</v>
      </c>
      <c r="R457" s="160">
        <f>[2]Source!X453</f>
        <v>0</v>
      </c>
      <c r="S457" s="160">
        <f>[2]Source!Y452</f>
        <v>0</v>
      </c>
      <c r="T457" s="160">
        <f>[2]Source!Y453</f>
        <v>0</v>
      </c>
      <c r="U457" s="160">
        <f>ROUND((175/100)*ROUND([2]Source!R452, 2), 2)</f>
        <v>0</v>
      </c>
      <c r="V457" s="160">
        <f>ROUND((157/100)*ROUND([2]Source!R453, 2), 2)</f>
        <v>0</v>
      </c>
    </row>
    <row r="458" spans="1:22" ht="71.25" x14ac:dyDescent="0.2">
      <c r="A458" s="297" t="s">
        <v>1506</v>
      </c>
      <c r="B458" s="298" t="s">
        <v>1507</v>
      </c>
      <c r="C458" s="298" t="s">
        <v>269</v>
      </c>
      <c r="D458" s="299" t="s">
        <v>1323</v>
      </c>
      <c r="E458" s="284">
        <v>0.17302100000000001</v>
      </c>
      <c r="F458" s="300">
        <v>796.76</v>
      </c>
      <c r="G458" s="304" t="s">
        <v>185</v>
      </c>
      <c r="H458" s="284">
        <v>1</v>
      </c>
      <c r="I458" s="302">
        <v>137.86000000000001</v>
      </c>
      <c r="J458" s="284">
        <v>5.24</v>
      </c>
      <c r="K458" s="302">
        <v>722.39</v>
      </c>
      <c r="Q458" s="160">
        <f>[2]Source!X454</f>
        <v>0</v>
      </c>
      <c r="R458" s="160">
        <f>[2]Source!X455</f>
        <v>0</v>
      </c>
      <c r="S458" s="160">
        <f>[2]Source!Y454</f>
        <v>0</v>
      </c>
      <c r="T458" s="160">
        <f>[2]Source!Y455</f>
        <v>0</v>
      </c>
      <c r="U458" s="160">
        <f>ROUND((175/100)*ROUND([2]Source!R454, 2), 2)</f>
        <v>0</v>
      </c>
      <c r="V458" s="160">
        <f>ROUND((157/100)*ROUND([2]Source!R455, 2), 2)</f>
        <v>0</v>
      </c>
    </row>
    <row r="459" spans="1:22" ht="28.5" x14ac:dyDescent="0.2">
      <c r="A459" s="297" t="s">
        <v>1508</v>
      </c>
      <c r="B459" s="298" t="s">
        <v>1388</v>
      </c>
      <c r="C459" s="298" t="s">
        <v>262</v>
      </c>
      <c r="D459" s="299" t="s">
        <v>1384</v>
      </c>
      <c r="E459" s="284">
        <v>0.43255199999999999</v>
      </c>
      <c r="F459" s="300">
        <v>481.69</v>
      </c>
      <c r="G459" s="304" t="s">
        <v>185</v>
      </c>
      <c r="H459" s="284">
        <v>1</v>
      </c>
      <c r="I459" s="302">
        <v>208.36</v>
      </c>
      <c r="J459" s="284">
        <v>6.45</v>
      </c>
      <c r="K459" s="302">
        <v>1343.92</v>
      </c>
      <c r="Q459" s="160">
        <f>[2]Source!X456</f>
        <v>0</v>
      </c>
      <c r="R459" s="160">
        <f>[2]Source!X457</f>
        <v>0</v>
      </c>
      <c r="S459" s="160">
        <f>[2]Source!Y456</f>
        <v>0</v>
      </c>
      <c r="T459" s="160">
        <f>[2]Source!Y457</f>
        <v>0</v>
      </c>
      <c r="U459" s="160">
        <f>ROUND((175/100)*ROUND([2]Source!R456, 2), 2)</f>
        <v>0</v>
      </c>
      <c r="V459" s="160">
        <f>ROUND((157/100)*ROUND([2]Source!R457, 2), 2)</f>
        <v>0</v>
      </c>
    </row>
    <row r="460" spans="1:22" ht="14.25" x14ac:dyDescent="0.2">
      <c r="A460" s="297"/>
      <c r="B460" s="298"/>
      <c r="C460" s="298" t="s">
        <v>184</v>
      </c>
      <c r="D460" s="299" t="s">
        <v>177</v>
      </c>
      <c r="E460" s="284">
        <v>100</v>
      </c>
      <c r="F460" s="300"/>
      <c r="G460" s="301"/>
      <c r="H460" s="284"/>
      <c r="I460" s="302">
        <v>374.78</v>
      </c>
      <c r="J460" s="284">
        <v>81</v>
      </c>
      <c r="K460" s="302">
        <v>7088.4</v>
      </c>
    </row>
    <row r="461" spans="1:22" ht="14.25" x14ac:dyDescent="0.2">
      <c r="A461" s="297"/>
      <c r="B461" s="298"/>
      <c r="C461" s="298" t="s">
        <v>183</v>
      </c>
      <c r="D461" s="299" t="s">
        <v>177</v>
      </c>
      <c r="E461" s="284">
        <v>64</v>
      </c>
      <c r="F461" s="300"/>
      <c r="G461" s="301"/>
      <c r="H461" s="284"/>
      <c r="I461" s="302">
        <v>239.86</v>
      </c>
      <c r="J461" s="284">
        <v>41</v>
      </c>
      <c r="K461" s="302">
        <v>3587.96</v>
      </c>
    </row>
    <row r="462" spans="1:22" ht="14.25" x14ac:dyDescent="0.2">
      <c r="A462" s="297"/>
      <c r="B462" s="298"/>
      <c r="C462" s="298" t="s">
        <v>178</v>
      </c>
      <c r="D462" s="299" t="s">
        <v>177</v>
      </c>
      <c r="E462" s="284">
        <v>175</v>
      </c>
      <c r="F462" s="300"/>
      <c r="G462" s="301"/>
      <c r="H462" s="284"/>
      <c r="I462" s="302">
        <v>3.41</v>
      </c>
      <c r="J462" s="284">
        <v>157</v>
      </c>
      <c r="K462" s="302">
        <v>71.48</v>
      </c>
    </row>
    <row r="463" spans="1:22" ht="14.25" x14ac:dyDescent="0.2">
      <c r="A463" s="305"/>
      <c r="B463" s="306"/>
      <c r="C463" s="306" t="s">
        <v>182</v>
      </c>
      <c r="D463" s="307" t="s">
        <v>181</v>
      </c>
      <c r="E463" s="308">
        <v>32</v>
      </c>
      <c r="F463" s="309"/>
      <c r="G463" s="310" t="s">
        <v>1338</v>
      </c>
      <c r="H463" s="308">
        <v>1</v>
      </c>
      <c r="I463" s="311">
        <v>29.7</v>
      </c>
      <c r="J463" s="308"/>
      <c r="K463" s="311"/>
    </row>
    <row r="464" spans="1:22" ht="15" x14ac:dyDescent="0.25">
      <c r="A464" s="312"/>
      <c r="B464" s="312"/>
      <c r="C464" s="313" t="s">
        <v>173</v>
      </c>
      <c r="D464" s="312"/>
      <c r="E464" s="312"/>
      <c r="F464" s="312"/>
      <c r="G464" s="312"/>
      <c r="H464" s="406">
        <v>1852.35</v>
      </c>
      <c r="I464" s="406"/>
      <c r="J464" s="406">
        <v>22392.62</v>
      </c>
      <c r="K464" s="406"/>
      <c r="O464" s="162">
        <f>I453+I454+I456+I460+I461+I462+SUM(I457:I459)</f>
        <v>1852.35</v>
      </c>
      <c r="P464" s="162">
        <f>K453+K454+K456+K460+K461+K462+SUM(K457:K459)</f>
        <v>22392.62</v>
      </c>
    </row>
    <row r="466" spans="1:22" ht="71.25" x14ac:dyDescent="0.2">
      <c r="A466" s="297" t="s">
        <v>1509</v>
      </c>
      <c r="B466" s="298" t="s">
        <v>268</v>
      </c>
      <c r="C466" s="298" t="s">
        <v>267</v>
      </c>
      <c r="D466" s="299" t="s">
        <v>1351</v>
      </c>
      <c r="E466" s="284">
        <v>0.80700000000000005</v>
      </c>
      <c r="F466" s="300"/>
      <c r="G466" s="301"/>
      <c r="H466" s="284"/>
      <c r="I466" s="302"/>
      <c r="J466" s="284"/>
      <c r="K466" s="302"/>
      <c r="Q466" s="160">
        <f>[2]Source!X458</f>
        <v>96.04</v>
      </c>
      <c r="R466" s="160">
        <f>[2]Source!X459</f>
        <v>1816.45</v>
      </c>
      <c r="S466" s="160">
        <f>[2]Source!Y458</f>
        <v>61.47</v>
      </c>
      <c r="T466" s="160">
        <f>[2]Source!Y459</f>
        <v>919.44</v>
      </c>
      <c r="U466" s="160">
        <f>ROUND((175/100)*ROUND([2]Source!R458, 2), 2)</f>
        <v>1.49</v>
      </c>
      <c r="V466" s="160">
        <f>ROUND((157/100)*ROUND([2]Source!R459, 2), 2)</f>
        <v>31.16</v>
      </c>
    </row>
    <row r="467" spans="1:22" x14ac:dyDescent="0.2">
      <c r="C467" s="303" t="s">
        <v>1504</v>
      </c>
    </row>
    <row r="468" spans="1:22" ht="14.25" x14ac:dyDescent="0.2">
      <c r="A468" s="297"/>
      <c r="B468" s="298"/>
      <c r="C468" s="298" t="s">
        <v>187</v>
      </c>
      <c r="D468" s="299"/>
      <c r="E468" s="284"/>
      <c r="F468" s="300">
        <v>103.49</v>
      </c>
      <c r="G468" s="301" t="s">
        <v>1338</v>
      </c>
      <c r="H468" s="284">
        <v>1</v>
      </c>
      <c r="I468" s="302">
        <v>96.04</v>
      </c>
      <c r="J468" s="284">
        <v>23.35</v>
      </c>
      <c r="K468" s="302">
        <v>2242.5300000000002</v>
      </c>
    </row>
    <row r="469" spans="1:22" ht="14.25" x14ac:dyDescent="0.2">
      <c r="A469" s="297"/>
      <c r="B469" s="298"/>
      <c r="C469" s="298" t="s">
        <v>174</v>
      </c>
      <c r="D469" s="299"/>
      <c r="E469" s="284"/>
      <c r="F469" s="300">
        <v>4.07</v>
      </c>
      <c r="G469" s="301" t="s">
        <v>1339</v>
      </c>
      <c r="H469" s="284">
        <v>1</v>
      </c>
      <c r="I469" s="302">
        <v>4.1100000000000003</v>
      </c>
      <c r="J469" s="284">
        <v>9.2100000000000009</v>
      </c>
      <c r="K469" s="302">
        <v>37.85</v>
      </c>
    </row>
    <row r="470" spans="1:22" ht="14.25" x14ac:dyDescent="0.2">
      <c r="A470" s="297"/>
      <c r="B470" s="298"/>
      <c r="C470" s="298" t="s">
        <v>179</v>
      </c>
      <c r="D470" s="299"/>
      <c r="E470" s="284"/>
      <c r="F470" s="300">
        <v>0.84</v>
      </c>
      <c r="G470" s="301" t="s">
        <v>1339</v>
      </c>
      <c r="H470" s="284">
        <v>1</v>
      </c>
      <c r="I470" s="314">
        <v>0.85</v>
      </c>
      <c r="J470" s="284">
        <v>23.35</v>
      </c>
      <c r="K470" s="314">
        <v>19.850000000000001</v>
      </c>
    </row>
    <row r="471" spans="1:22" ht="14.25" x14ac:dyDescent="0.2">
      <c r="A471" s="297"/>
      <c r="B471" s="298"/>
      <c r="C471" s="298" t="s">
        <v>195</v>
      </c>
      <c r="D471" s="299"/>
      <c r="E471" s="284"/>
      <c r="F471" s="300">
        <v>28.95</v>
      </c>
      <c r="G471" s="301" t="s">
        <v>185</v>
      </c>
      <c r="H471" s="284">
        <v>1</v>
      </c>
      <c r="I471" s="302">
        <v>23.36</v>
      </c>
      <c r="J471" s="284">
        <v>6.47</v>
      </c>
      <c r="K471" s="302">
        <v>151.13999999999999</v>
      </c>
    </row>
    <row r="472" spans="1:22" ht="42.75" x14ac:dyDescent="0.2">
      <c r="A472" s="297" t="s">
        <v>1510</v>
      </c>
      <c r="B472" s="298" t="s">
        <v>1511</v>
      </c>
      <c r="C472" s="298" t="s">
        <v>257</v>
      </c>
      <c r="D472" s="299" t="s">
        <v>1323</v>
      </c>
      <c r="E472" s="284">
        <v>3.0665999999999999E-2</v>
      </c>
      <c r="F472" s="300">
        <v>22652.13</v>
      </c>
      <c r="G472" s="304" t="s">
        <v>185</v>
      </c>
      <c r="H472" s="284">
        <v>1</v>
      </c>
      <c r="I472" s="302">
        <v>694.65</v>
      </c>
      <c r="J472" s="284">
        <v>1.31</v>
      </c>
      <c r="K472" s="302">
        <v>909.99</v>
      </c>
      <c r="Q472" s="160">
        <f>[2]Source!X460</f>
        <v>0</v>
      </c>
      <c r="R472" s="160">
        <f>[2]Source!X461</f>
        <v>0</v>
      </c>
      <c r="S472" s="160">
        <f>[2]Source!Y460</f>
        <v>0</v>
      </c>
      <c r="T472" s="160">
        <f>[2]Source!Y461</f>
        <v>0</v>
      </c>
      <c r="U472" s="160">
        <f>ROUND((175/100)*ROUND([2]Source!R460, 2), 2)</f>
        <v>0</v>
      </c>
      <c r="V472" s="160">
        <f>ROUND((157/100)*ROUND([2]Source!R461, 2), 2)</f>
        <v>0</v>
      </c>
    </row>
    <row r="473" spans="1:22" ht="14.25" x14ac:dyDescent="0.2">
      <c r="A473" s="297"/>
      <c r="B473" s="298"/>
      <c r="C473" s="298" t="s">
        <v>184</v>
      </c>
      <c r="D473" s="299" t="s">
        <v>177</v>
      </c>
      <c r="E473" s="284">
        <v>100</v>
      </c>
      <c r="F473" s="300"/>
      <c r="G473" s="301"/>
      <c r="H473" s="284"/>
      <c r="I473" s="302">
        <v>96.04</v>
      </c>
      <c r="J473" s="284">
        <v>81</v>
      </c>
      <c r="K473" s="302">
        <v>1816.45</v>
      </c>
    </row>
    <row r="474" spans="1:22" ht="14.25" x14ac:dyDescent="0.2">
      <c r="A474" s="297"/>
      <c r="B474" s="298"/>
      <c r="C474" s="298" t="s">
        <v>183</v>
      </c>
      <c r="D474" s="299" t="s">
        <v>177</v>
      </c>
      <c r="E474" s="284">
        <v>64</v>
      </c>
      <c r="F474" s="300"/>
      <c r="G474" s="301"/>
      <c r="H474" s="284"/>
      <c r="I474" s="302">
        <v>61.47</v>
      </c>
      <c r="J474" s="284">
        <v>41</v>
      </c>
      <c r="K474" s="302">
        <v>919.44</v>
      </c>
    </row>
    <row r="475" spans="1:22" ht="14.25" x14ac:dyDescent="0.2">
      <c r="A475" s="297"/>
      <c r="B475" s="298"/>
      <c r="C475" s="298" t="s">
        <v>178</v>
      </c>
      <c r="D475" s="299" t="s">
        <v>177</v>
      </c>
      <c r="E475" s="284">
        <v>175</v>
      </c>
      <c r="F475" s="300"/>
      <c r="G475" s="301"/>
      <c r="H475" s="284"/>
      <c r="I475" s="302">
        <v>1.49</v>
      </c>
      <c r="J475" s="284">
        <v>157</v>
      </c>
      <c r="K475" s="302">
        <v>31.16</v>
      </c>
    </row>
    <row r="476" spans="1:22" ht="14.25" x14ac:dyDescent="0.2">
      <c r="A476" s="305"/>
      <c r="B476" s="306"/>
      <c r="C476" s="306" t="s">
        <v>182</v>
      </c>
      <c r="D476" s="307" t="s">
        <v>181</v>
      </c>
      <c r="E476" s="308">
        <v>8.8000000000000007</v>
      </c>
      <c r="F476" s="309"/>
      <c r="G476" s="310" t="s">
        <v>1338</v>
      </c>
      <c r="H476" s="308">
        <v>1</v>
      </c>
      <c r="I476" s="311">
        <v>8.17</v>
      </c>
      <c r="J476" s="308"/>
      <c r="K476" s="311"/>
    </row>
    <row r="477" spans="1:22" ht="15" x14ac:dyDescent="0.25">
      <c r="A477" s="312"/>
      <c r="B477" s="312"/>
      <c r="C477" s="313" t="s">
        <v>173</v>
      </c>
      <c r="D477" s="312"/>
      <c r="E477" s="312"/>
      <c r="F477" s="312"/>
      <c r="G477" s="312"/>
      <c r="H477" s="406">
        <v>977.16</v>
      </c>
      <c r="I477" s="406"/>
      <c r="J477" s="406">
        <v>6108.56</v>
      </c>
      <c r="K477" s="406"/>
      <c r="O477" s="162">
        <f>I468+I469+I471+I473+I474+I475+SUM(I472:I472)</f>
        <v>977.16</v>
      </c>
      <c r="P477" s="162">
        <f>K468+K469+K471+K473+K474+K475+SUM(K472:K472)</f>
        <v>6108.56</v>
      </c>
    </row>
    <row r="479" spans="1:22" ht="85.5" x14ac:dyDescent="0.2">
      <c r="A479" s="297" t="s">
        <v>1512</v>
      </c>
      <c r="B479" s="298" t="s">
        <v>266</v>
      </c>
      <c r="C479" s="298" t="s">
        <v>265</v>
      </c>
      <c r="D479" s="299" t="s">
        <v>1380</v>
      </c>
      <c r="E479" s="284">
        <v>0.96899999999999997</v>
      </c>
      <c r="F479" s="300"/>
      <c r="G479" s="301"/>
      <c r="H479" s="284"/>
      <c r="I479" s="302"/>
      <c r="J479" s="284"/>
      <c r="K479" s="302"/>
      <c r="Q479" s="160">
        <f>[2]Source!X468</f>
        <v>2491.36</v>
      </c>
      <c r="R479" s="160">
        <f>[2]Source!X469</f>
        <v>47120.34</v>
      </c>
      <c r="S479" s="160">
        <f>[2]Source!Y468</f>
        <v>1594.47</v>
      </c>
      <c r="T479" s="160">
        <f>[2]Source!Y469</f>
        <v>23851.040000000001</v>
      </c>
      <c r="U479" s="160">
        <f>ROUND((175/100)*ROUND([2]Source!R468, 2), 2)</f>
        <v>43.63</v>
      </c>
      <c r="V479" s="160">
        <f>ROUND((157/100)*ROUND([2]Source!R469, 2), 2)</f>
        <v>913.93</v>
      </c>
    </row>
    <row r="480" spans="1:22" x14ac:dyDescent="0.2">
      <c r="C480" s="303" t="s">
        <v>1513</v>
      </c>
    </row>
    <row r="481" spans="1:22" ht="14.25" x14ac:dyDescent="0.2">
      <c r="A481" s="297"/>
      <c r="B481" s="298"/>
      <c r="C481" s="298" t="s">
        <v>187</v>
      </c>
      <c r="D481" s="299"/>
      <c r="E481" s="284"/>
      <c r="F481" s="300">
        <v>2235.71</v>
      </c>
      <c r="G481" s="301" t="s">
        <v>1338</v>
      </c>
      <c r="H481" s="284">
        <v>1</v>
      </c>
      <c r="I481" s="302">
        <v>2491.36</v>
      </c>
      <c r="J481" s="284">
        <v>23.35</v>
      </c>
      <c r="K481" s="302">
        <v>58173.26</v>
      </c>
    </row>
    <row r="482" spans="1:22" ht="14.25" x14ac:dyDescent="0.2">
      <c r="A482" s="297"/>
      <c r="B482" s="298"/>
      <c r="C482" s="298" t="s">
        <v>174</v>
      </c>
      <c r="D482" s="299"/>
      <c r="E482" s="284"/>
      <c r="F482" s="300">
        <v>87.09</v>
      </c>
      <c r="G482" s="301" t="s">
        <v>1339</v>
      </c>
      <c r="H482" s="284">
        <v>1</v>
      </c>
      <c r="I482" s="302">
        <v>105.49</v>
      </c>
      <c r="J482" s="284">
        <v>9.6</v>
      </c>
      <c r="K482" s="302">
        <v>1012.7</v>
      </c>
    </row>
    <row r="483" spans="1:22" ht="14.25" x14ac:dyDescent="0.2">
      <c r="A483" s="297"/>
      <c r="B483" s="298"/>
      <c r="C483" s="298" t="s">
        <v>179</v>
      </c>
      <c r="D483" s="299"/>
      <c r="E483" s="284"/>
      <c r="F483" s="300">
        <v>20.58</v>
      </c>
      <c r="G483" s="301" t="s">
        <v>1339</v>
      </c>
      <c r="H483" s="284">
        <v>1</v>
      </c>
      <c r="I483" s="314">
        <v>24.93</v>
      </c>
      <c r="J483" s="284">
        <v>23.35</v>
      </c>
      <c r="K483" s="314">
        <v>582.12</v>
      </c>
    </row>
    <row r="484" spans="1:22" ht="14.25" x14ac:dyDescent="0.2">
      <c r="A484" s="297"/>
      <c r="B484" s="298"/>
      <c r="C484" s="298" t="s">
        <v>195</v>
      </c>
      <c r="D484" s="299"/>
      <c r="E484" s="284"/>
      <c r="F484" s="300">
        <v>0.71</v>
      </c>
      <c r="G484" s="301" t="s">
        <v>185</v>
      </c>
      <c r="H484" s="284">
        <v>1</v>
      </c>
      <c r="I484" s="302">
        <v>0.69</v>
      </c>
      <c r="J484" s="284">
        <v>5.42</v>
      </c>
      <c r="K484" s="302">
        <v>3.74</v>
      </c>
    </row>
    <row r="485" spans="1:22" ht="14.25" x14ac:dyDescent="0.2">
      <c r="A485" s="297" t="s">
        <v>1514</v>
      </c>
      <c r="B485" s="298" t="s">
        <v>1383</v>
      </c>
      <c r="C485" s="298" t="s">
        <v>264</v>
      </c>
      <c r="D485" s="299" t="s">
        <v>1384</v>
      </c>
      <c r="E485" s="284">
        <v>0.238762</v>
      </c>
      <c r="F485" s="300">
        <v>7.07</v>
      </c>
      <c r="G485" s="304" t="s">
        <v>185</v>
      </c>
      <c r="H485" s="284">
        <v>1</v>
      </c>
      <c r="I485" s="302">
        <v>1.69</v>
      </c>
      <c r="J485" s="284">
        <v>4.7699999999999996</v>
      </c>
      <c r="K485" s="302">
        <v>8.06</v>
      </c>
      <c r="Q485" s="160">
        <f>[2]Source!X470</f>
        <v>0</v>
      </c>
      <c r="R485" s="160">
        <f>[2]Source!X471</f>
        <v>0</v>
      </c>
      <c r="S485" s="160">
        <f>[2]Source!Y470</f>
        <v>0</v>
      </c>
      <c r="T485" s="160">
        <f>[2]Source!Y471</f>
        <v>0</v>
      </c>
      <c r="U485" s="160">
        <f>ROUND((175/100)*ROUND([2]Source!R470, 2), 2)</f>
        <v>0</v>
      </c>
      <c r="V485" s="160">
        <f>ROUND((157/100)*ROUND([2]Source!R471, 2), 2)</f>
        <v>0</v>
      </c>
    </row>
    <row r="486" spans="1:22" ht="85.5" x14ac:dyDescent="0.2">
      <c r="A486" s="297" t="s">
        <v>1515</v>
      </c>
      <c r="B486" s="298" t="s">
        <v>1516</v>
      </c>
      <c r="C486" s="298" t="s">
        <v>263</v>
      </c>
      <c r="D486" s="299" t="s">
        <v>1323</v>
      </c>
      <c r="E486" s="284">
        <v>1.364352</v>
      </c>
      <c r="F486" s="300">
        <v>1823.55</v>
      </c>
      <c r="G486" s="304" t="s">
        <v>185</v>
      </c>
      <c r="H486" s="284">
        <v>1</v>
      </c>
      <c r="I486" s="302">
        <v>2487.96</v>
      </c>
      <c r="J486" s="284">
        <v>2.57</v>
      </c>
      <c r="K486" s="302">
        <v>6394.06</v>
      </c>
      <c r="Q486" s="160">
        <f>[2]Source!X472</f>
        <v>0</v>
      </c>
      <c r="R486" s="160">
        <f>[2]Source!X473</f>
        <v>0</v>
      </c>
      <c r="S486" s="160">
        <f>[2]Source!Y472</f>
        <v>0</v>
      </c>
      <c r="T486" s="160">
        <f>[2]Source!Y473</f>
        <v>0</v>
      </c>
      <c r="U486" s="160">
        <f>ROUND((175/100)*ROUND([2]Source!R472, 2), 2)</f>
        <v>0</v>
      </c>
      <c r="V486" s="160">
        <f>ROUND((157/100)*ROUND([2]Source!R473, 2), 2)</f>
        <v>0</v>
      </c>
    </row>
    <row r="487" spans="1:22" ht="28.5" x14ac:dyDescent="0.2">
      <c r="A487" s="297" t="s">
        <v>1517</v>
      </c>
      <c r="B487" s="298" t="s">
        <v>1388</v>
      </c>
      <c r="C487" s="298" t="s">
        <v>262</v>
      </c>
      <c r="D487" s="299" t="s">
        <v>1384</v>
      </c>
      <c r="E487" s="284">
        <v>7.7520000000000006E-2</v>
      </c>
      <c r="F487" s="300">
        <v>481.69</v>
      </c>
      <c r="G487" s="304" t="s">
        <v>185</v>
      </c>
      <c r="H487" s="284">
        <v>1</v>
      </c>
      <c r="I487" s="302">
        <v>37.340000000000003</v>
      </c>
      <c r="J487" s="284">
        <v>6.45</v>
      </c>
      <c r="K487" s="302">
        <v>240.84</v>
      </c>
      <c r="Q487" s="160">
        <f>[2]Source!X474</f>
        <v>0</v>
      </c>
      <c r="R487" s="160">
        <f>[2]Source!X475</f>
        <v>0</v>
      </c>
      <c r="S487" s="160">
        <f>[2]Source!Y474</f>
        <v>0</v>
      </c>
      <c r="T487" s="160">
        <f>[2]Source!Y475</f>
        <v>0</v>
      </c>
      <c r="U487" s="160">
        <f>ROUND((175/100)*ROUND([2]Source!R474, 2), 2)</f>
        <v>0</v>
      </c>
      <c r="V487" s="160">
        <f>ROUND((157/100)*ROUND([2]Source!R475, 2), 2)</f>
        <v>0</v>
      </c>
    </row>
    <row r="488" spans="1:22" ht="14.25" x14ac:dyDescent="0.2">
      <c r="A488" s="297" t="s">
        <v>1518</v>
      </c>
      <c r="B488" s="298" t="s">
        <v>1432</v>
      </c>
      <c r="C488" s="298" t="s">
        <v>261</v>
      </c>
      <c r="D488" s="299" t="s">
        <v>1384</v>
      </c>
      <c r="E488" s="284">
        <v>3.3333599999999999</v>
      </c>
      <c r="F488" s="300">
        <v>540.41999999999996</v>
      </c>
      <c r="G488" s="304" t="s">
        <v>185</v>
      </c>
      <c r="H488" s="284">
        <v>1</v>
      </c>
      <c r="I488" s="302">
        <v>1801.41</v>
      </c>
      <c r="J488" s="284">
        <v>5.86</v>
      </c>
      <c r="K488" s="302">
        <v>10556.26</v>
      </c>
      <c r="Q488" s="160">
        <f>[2]Source!X476</f>
        <v>0</v>
      </c>
      <c r="R488" s="160">
        <f>[2]Source!X477</f>
        <v>0</v>
      </c>
      <c r="S488" s="160">
        <f>[2]Source!Y476</f>
        <v>0</v>
      </c>
      <c r="T488" s="160">
        <f>[2]Source!Y477</f>
        <v>0</v>
      </c>
      <c r="U488" s="160">
        <f>ROUND((175/100)*ROUND([2]Source!R476, 2), 2)</f>
        <v>0</v>
      </c>
      <c r="V488" s="160">
        <f>ROUND((157/100)*ROUND([2]Source!R477, 2), 2)</f>
        <v>0</v>
      </c>
    </row>
    <row r="489" spans="1:22" ht="14.25" x14ac:dyDescent="0.2">
      <c r="A489" s="297"/>
      <c r="B489" s="298"/>
      <c r="C489" s="298" t="s">
        <v>184</v>
      </c>
      <c r="D489" s="299" t="s">
        <v>177</v>
      </c>
      <c r="E489" s="284">
        <v>100</v>
      </c>
      <c r="F489" s="300"/>
      <c r="G489" s="301"/>
      <c r="H489" s="284"/>
      <c r="I489" s="302">
        <v>2491.36</v>
      </c>
      <c r="J489" s="284">
        <v>81</v>
      </c>
      <c r="K489" s="302">
        <v>47120.34</v>
      </c>
    </row>
    <row r="490" spans="1:22" ht="14.25" x14ac:dyDescent="0.2">
      <c r="A490" s="297"/>
      <c r="B490" s="298"/>
      <c r="C490" s="298" t="s">
        <v>183</v>
      </c>
      <c r="D490" s="299" t="s">
        <v>177</v>
      </c>
      <c r="E490" s="284">
        <v>64</v>
      </c>
      <c r="F490" s="300"/>
      <c r="G490" s="301"/>
      <c r="H490" s="284"/>
      <c r="I490" s="302">
        <v>1594.47</v>
      </c>
      <c r="J490" s="284">
        <v>41</v>
      </c>
      <c r="K490" s="302">
        <v>23851.040000000001</v>
      </c>
    </row>
    <row r="491" spans="1:22" ht="14.25" x14ac:dyDescent="0.2">
      <c r="A491" s="297"/>
      <c r="B491" s="298"/>
      <c r="C491" s="298" t="s">
        <v>178</v>
      </c>
      <c r="D491" s="299" t="s">
        <v>177</v>
      </c>
      <c r="E491" s="284">
        <v>175</v>
      </c>
      <c r="F491" s="300"/>
      <c r="G491" s="301"/>
      <c r="H491" s="284"/>
      <c r="I491" s="302">
        <v>43.63</v>
      </c>
      <c r="J491" s="284">
        <v>157</v>
      </c>
      <c r="K491" s="302">
        <v>913.93</v>
      </c>
    </row>
    <row r="492" spans="1:22" ht="14.25" x14ac:dyDescent="0.2">
      <c r="A492" s="305"/>
      <c r="B492" s="306"/>
      <c r="C492" s="306" t="s">
        <v>182</v>
      </c>
      <c r="D492" s="307" t="s">
        <v>181</v>
      </c>
      <c r="E492" s="308">
        <v>179</v>
      </c>
      <c r="F492" s="309"/>
      <c r="G492" s="310" t="s">
        <v>1338</v>
      </c>
      <c r="H492" s="308">
        <v>1</v>
      </c>
      <c r="I492" s="311">
        <v>199.47</v>
      </c>
      <c r="J492" s="308"/>
      <c r="K492" s="311"/>
    </row>
    <row r="493" spans="1:22" ht="15" x14ac:dyDescent="0.25">
      <c r="A493" s="312"/>
      <c r="B493" s="312"/>
      <c r="C493" s="313" t="s">
        <v>173</v>
      </c>
      <c r="D493" s="312"/>
      <c r="E493" s="312"/>
      <c r="F493" s="312"/>
      <c r="G493" s="312"/>
      <c r="H493" s="406">
        <v>11055.4</v>
      </c>
      <c r="I493" s="406"/>
      <c r="J493" s="406">
        <v>148274.23000000001</v>
      </c>
      <c r="K493" s="406"/>
      <c r="O493" s="162">
        <f>I481+I482+I484+I489+I490+I491+SUM(I485:I488)</f>
        <v>11055.4</v>
      </c>
      <c r="P493" s="162">
        <f>K481+K482+K484+K489+K490+K491+SUM(K485:K488)</f>
        <v>148274.23000000001</v>
      </c>
    </row>
    <row r="495" spans="1:22" ht="71.25" x14ac:dyDescent="0.2">
      <c r="A495" s="297" t="s">
        <v>1519</v>
      </c>
      <c r="B495" s="298" t="s">
        <v>260</v>
      </c>
      <c r="C495" s="298" t="s">
        <v>259</v>
      </c>
      <c r="D495" s="299" t="s">
        <v>1351</v>
      </c>
      <c r="E495" s="284">
        <v>0.96899999999999997</v>
      </c>
      <c r="F495" s="300"/>
      <c r="G495" s="301"/>
      <c r="H495" s="284"/>
      <c r="I495" s="302"/>
      <c r="J495" s="284"/>
      <c r="K495" s="302"/>
      <c r="Q495" s="160">
        <f>[2]Source!X478</f>
        <v>511.09</v>
      </c>
      <c r="R495" s="160">
        <f>[2]Source!X479</f>
        <v>9666.5</v>
      </c>
      <c r="S495" s="160">
        <f>[2]Source!Y478</f>
        <v>327.10000000000002</v>
      </c>
      <c r="T495" s="160">
        <f>[2]Source!Y479</f>
        <v>4892.92</v>
      </c>
      <c r="U495" s="160">
        <f>ROUND((175/100)*ROUND([2]Source!R478, 2), 2)</f>
        <v>14.54</v>
      </c>
      <c r="V495" s="160">
        <f>ROUND((157/100)*ROUND([2]Source!R479, 2), 2)</f>
        <v>304.64</v>
      </c>
    </row>
    <row r="496" spans="1:22" x14ac:dyDescent="0.2">
      <c r="C496" s="303" t="s">
        <v>1513</v>
      </c>
    </row>
    <row r="497" spans="1:22" ht="14.25" x14ac:dyDescent="0.2">
      <c r="A497" s="297"/>
      <c r="B497" s="298"/>
      <c r="C497" s="298" t="s">
        <v>187</v>
      </c>
      <c r="D497" s="299"/>
      <c r="E497" s="284"/>
      <c r="F497" s="300">
        <v>458.64</v>
      </c>
      <c r="G497" s="301" t="s">
        <v>1338</v>
      </c>
      <c r="H497" s="284">
        <v>1</v>
      </c>
      <c r="I497" s="302">
        <v>511.09</v>
      </c>
      <c r="J497" s="284">
        <v>23.35</v>
      </c>
      <c r="K497" s="302">
        <v>11933.95</v>
      </c>
    </row>
    <row r="498" spans="1:22" ht="14.25" x14ac:dyDescent="0.2">
      <c r="A498" s="297"/>
      <c r="B498" s="298"/>
      <c r="C498" s="298" t="s">
        <v>174</v>
      </c>
      <c r="D498" s="299"/>
      <c r="E498" s="284"/>
      <c r="F498" s="300">
        <v>29.03</v>
      </c>
      <c r="G498" s="301" t="s">
        <v>1339</v>
      </c>
      <c r="H498" s="284">
        <v>1</v>
      </c>
      <c r="I498" s="302">
        <v>35.159999999999997</v>
      </c>
      <c r="J498" s="284">
        <v>9.6</v>
      </c>
      <c r="K498" s="302">
        <v>337.54</v>
      </c>
    </row>
    <row r="499" spans="1:22" ht="14.25" x14ac:dyDescent="0.2">
      <c r="A499" s="297"/>
      <c r="B499" s="298"/>
      <c r="C499" s="298" t="s">
        <v>179</v>
      </c>
      <c r="D499" s="299"/>
      <c r="E499" s="284"/>
      <c r="F499" s="300">
        <v>6.86</v>
      </c>
      <c r="G499" s="301" t="s">
        <v>1339</v>
      </c>
      <c r="H499" s="284">
        <v>1</v>
      </c>
      <c r="I499" s="314">
        <v>8.31</v>
      </c>
      <c r="J499" s="284">
        <v>23.35</v>
      </c>
      <c r="K499" s="314">
        <v>194.04</v>
      </c>
    </row>
    <row r="500" spans="1:22" ht="14.25" x14ac:dyDescent="0.2">
      <c r="A500" s="297"/>
      <c r="B500" s="298"/>
      <c r="C500" s="298" t="s">
        <v>195</v>
      </c>
      <c r="D500" s="299"/>
      <c r="E500" s="284"/>
      <c r="F500" s="300">
        <v>6.09</v>
      </c>
      <c r="G500" s="301" t="s">
        <v>185</v>
      </c>
      <c r="H500" s="284">
        <v>1</v>
      </c>
      <c r="I500" s="302">
        <v>5.9</v>
      </c>
      <c r="J500" s="284">
        <v>5.42</v>
      </c>
      <c r="K500" s="302">
        <v>31.98</v>
      </c>
    </row>
    <row r="501" spans="1:22" ht="28.5" x14ac:dyDescent="0.2">
      <c r="A501" s="297" t="s">
        <v>1520</v>
      </c>
      <c r="B501" s="298" t="s">
        <v>1521</v>
      </c>
      <c r="C501" s="298" t="s">
        <v>258</v>
      </c>
      <c r="D501" s="299" t="s">
        <v>1323</v>
      </c>
      <c r="E501" s="284">
        <v>4.9418999999999998E-2</v>
      </c>
      <c r="F501" s="300">
        <v>2278.84</v>
      </c>
      <c r="G501" s="304" t="s">
        <v>185</v>
      </c>
      <c r="H501" s="284">
        <v>1</v>
      </c>
      <c r="I501" s="302">
        <v>112.62</v>
      </c>
      <c r="J501" s="284">
        <v>5.21</v>
      </c>
      <c r="K501" s="302">
        <v>586.75</v>
      </c>
      <c r="Q501" s="160">
        <f>[2]Source!X480</f>
        <v>0</v>
      </c>
      <c r="R501" s="160">
        <f>[2]Source!X481</f>
        <v>0</v>
      </c>
      <c r="S501" s="160">
        <f>[2]Source!Y480</f>
        <v>0</v>
      </c>
      <c r="T501" s="160">
        <f>[2]Source!Y481</f>
        <v>0</v>
      </c>
      <c r="U501" s="160">
        <f>ROUND((175/100)*ROUND([2]Source!R480, 2), 2)</f>
        <v>0</v>
      </c>
      <c r="V501" s="160">
        <f>ROUND((157/100)*ROUND([2]Source!R481, 2), 2)</f>
        <v>0</v>
      </c>
    </row>
    <row r="502" spans="1:22" ht="42.75" x14ac:dyDescent="0.2">
      <c r="A502" s="297" t="s">
        <v>1522</v>
      </c>
      <c r="B502" s="298" t="s">
        <v>1511</v>
      </c>
      <c r="C502" s="298" t="s">
        <v>257</v>
      </c>
      <c r="D502" s="299" t="s">
        <v>1323</v>
      </c>
      <c r="E502" s="284">
        <v>6.1046999999999997E-2</v>
      </c>
      <c r="F502" s="300">
        <v>22652.13</v>
      </c>
      <c r="G502" s="304" t="s">
        <v>185</v>
      </c>
      <c r="H502" s="284">
        <v>1</v>
      </c>
      <c r="I502" s="302">
        <v>1382.84</v>
      </c>
      <c r="J502" s="284">
        <v>1.31</v>
      </c>
      <c r="K502" s="302">
        <v>1811.52</v>
      </c>
      <c r="Q502" s="160">
        <f>[2]Source!X482</f>
        <v>0</v>
      </c>
      <c r="R502" s="160">
        <f>[2]Source!X483</f>
        <v>0</v>
      </c>
      <c r="S502" s="160">
        <f>[2]Source!Y482</f>
        <v>0</v>
      </c>
      <c r="T502" s="160">
        <f>[2]Source!Y483</f>
        <v>0</v>
      </c>
      <c r="U502" s="160">
        <f>ROUND((175/100)*ROUND([2]Source!R482, 2), 2)</f>
        <v>0</v>
      </c>
      <c r="V502" s="160">
        <f>ROUND((157/100)*ROUND([2]Source!R483, 2), 2)</f>
        <v>0</v>
      </c>
    </row>
    <row r="503" spans="1:22" ht="14.25" x14ac:dyDescent="0.2">
      <c r="A503" s="297"/>
      <c r="B503" s="298"/>
      <c r="C503" s="298" t="s">
        <v>184</v>
      </c>
      <c r="D503" s="299" t="s">
        <v>177</v>
      </c>
      <c r="E503" s="284">
        <v>100</v>
      </c>
      <c r="F503" s="300"/>
      <c r="G503" s="301"/>
      <c r="H503" s="284"/>
      <c r="I503" s="302">
        <v>511.09</v>
      </c>
      <c r="J503" s="284">
        <v>81</v>
      </c>
      <c r="K503" s="302">
        <v>9666.5</v>
      </c>
    </row>
    <row r="504" spans="1:22" ht="14.25" x14ac:dyDescent="0.2">
      <c r="A504" s="297"/>
      <c r="B504" s="298"/>
      <c r="C504" s="298" t="s">
        <v>183</v>
      </c>
      <c r="D504" s="299" t="s">
        <v>177</v>
      </c>
      <c r="E504" s="284">
        <v>64</v>
      </c>
      <c r="F504" s="300"/>
      <c r="G504" s="301"/>
      <c r="H504" s="284"/>
      <c r="I504" s="302">
        <v>327.10000000000002</v>
      </c>
      <c r="J504" s="284">
        <v>41</v>
      </c>
      <c r="K504" s="302">
        <v>4892.92</v>
      </c>
    </row>
    <row r="505" spans="1:22" ht="14.25" x14ac:dyDescent="0.2">
      <c r="A505" s="297"/>
      <c r="B505" s="298"/>
      <c r="C505" s="298" t="s">
        <v>178</v>
      </c>
      <c r="D505" s="299" t="s">
        <v>177</v>
      </c>
      <c r="E505" s="284">
        <v>175</v>
      </c>
      <c r="F505" s="300"/>
      <c r="G505" s="301"/>
      <c r="H505" s="284"/>
      <c r="I505" s="302">
        <v>14.54</v>
      </c>
      <c r="J505" s="284">
        <v>157</v>
      </c>
      <c r="K505" s="302">
        <v>304.64</v>
      </c>
    </row>
    <row r="506" spans="1:22" ht="14.25" x14ac:dyDescent="0.2">
      <c r="A506" s="305"/>
      <c r="B506" s="306"/>
      <c r="C506" s="306" t="s">
        <v>182</v>
      </c>
      <c r="D506" s="307" t="s">
        <v>181</v>
      </c>
      <c r="E506" s="308">
        <v>39</v>
      </c>
      <c r="F506" s="309"/>
      <c r="G506" s="310" t="s">
        <v>1338</v>
      </c>
      <c r="H506" s="308">
        <v>1</v>
      </c>
      <c r="I506" s="311">
        <v>43.46</v>
      </c>
      <c r="J506" s="308"/>
      <c r="K506" s="311"/>
    </row>
    <row r="507" spans="1:22" ht="15" x14ac:dyDescent="0.25">
      <c r="A507" s="312"/>
      <c r="B507" s="312"/>
      <c r="C507" s="313" t="s">
        <v>173</v>
      </c>
      <c r="D507" s="312"/>
      <c r="E507" s="312"/>
      <c r="F507" s="312"/>
      <c r="G507" s="312"/>
      <c r="H507" s="406">
        <v>2900.34</v>
      </c>
      <c r="I507" s="406"/>
      <c r="J507" s="406">
        <v>29565.8</v>
      </c>
      <c r="K507" s="406"/>
      <c r="O507" s="162">
        <f>I497+I498+I500+I503+I504+I505+SUM(I501:I502)</f>
        <v>2900.34</v>
      </c>
      <c r="P507" s="162">
        <f>K497+K498+K500+K503+K504+K505+SUM(K501:K502)</f>
        <v>29565.8</v>
      </c>
    </row>
    <row r="510" spans="1:22" ht="15" x14ac:dyDescent="0.25">
      <c r="A510" s="409" t="s">
        <v>1523</v>
      </c>
      <c r="B510" s="409"/>
      <c r="C510" s="409"/>
      <c r="D510" s="409"/>
      <c r="E510" s="409"/>
      <c r="F510" s="409"/>
      <c r="G510" s="409"/>
      <c r="H510" s="407">
        <v>16785.25</v>
      </c>
      <c r="I510" s="408"/>
      <c r="J510" s="407">
        <v>206341.21</v>
      </c>
      <c r="K510" s="408"/>
    </row>
    <row r="511" spans="1:22" hidden="1" x14ac:dyDescent="0.2">
      <c r="A511" s="283" t="s">
        <v>172</v>
      </c>
      <c r="I511" s="283">
        <v>0</v>
      </c>
      <c r="J511" s="283">
        <v>0</v>
      </c>
    </row>
    <row r="512" spans="1:22" hidden="1" x14ac:dyDescent="0.2">
      <c r="A512" s="283" t="s">
        <v>171</v>
      </c>
      <c r="I512" s="283">
        <v>0</v>
      </c>
      <c r="J512" s="283">
        <v>0</v>
      </c>
    </row>
    <row r="514" spans="1:22" ht="15" x14ac:dyDescent="0.25">
      <c r="A514" s="409" t="s">
        <v>1524</v>
      </c>
      <c r="B514" s="409"/>
      <c r="C514" s="409"/>
      <c r="D514" s="409"/>
      <c r="E514" s="409"/>
      <c r="F514" s="409"/>
      <c r="G514" s="409"/>
      <c r="H514" s="407">
        <v>2698354.78</v>
      </c>
      <c r="I514" s="408"/>
      <c r="J514" s="407">
        <v>22446585.879999999</v>
      </c>
      <c r="K514" s="408"/>
    </row>
    <row r="515" spans="1:22" hidden="1" x14ac:dyDescent="0.2">
      <c r="A515" s="283" t="s">
        <v>172</v>
      </c>
      <c r="I515" s="283">
        <v>0</v>
      </c>
      <c r="J515" s="283">
        <v>0</v>
      </c>
    </row>
    <row r="516" spans="1:22" hidden="1" x14ac:dyDescent="0.2">
      <c r="A516" s="283" t="s">
        <v>171</v>
      </c>
      <c r="I516" s="283">
        <v>0</v>
      </c>
      <c r="J516" s="283">
        <v>0</v>
      </c>
    </row>
    <row r="518" spans="1:22" ht="16.5" x14ac:dyDescent="0.25">
      <c r="A518" s="405" t="s">
        <v>1525</v>
      </c>
      <c r="B518" s="405"/>
      <c r="C518" s="405"/>
      <c r="D518" s="405"/>
      <c r="E518" s="405"/>
      <c r="F518" s="405"/>
      <c r="G518" s="405"/>
      <c r="H518" s="405"/>
      <c r="I518" s="405"/>
      <c r="J518" s="405"/>
      <c r="K518" s="405"/>
    </row>
    <row r="520" spans="1:22" ht="16.5" x14ac:dyDescent="0.25">
      <c r="A520" s="405" t="s">
        <v>1526</v>
      </c>
      <c r="B520" s="405"/>
      <c r="C520" s="405"/>
      <c r="D520" s="405"/>
      <c r="E520" s="405"/>
      <c r="F520" s="405"/>
      <c r="G520" s="405"/>
      <c r="H520" s="405"/>
      <c r="I520" s="405"/>
      <c r="J520" s="405"/>
      <c r="K520" s="405"/>
    </row>
    <row r="521" spans="1:22" ht="52.5" x14ac:dyDescent="0.2">
      <c r="A521" s="297" t="s">
        <v>1527</v>
      </c>
      <c r="B521" s="298" t="s">
        <v>256</v>
      </c>
      <c r="C521" s="298" t="s">
        <v>255</v>
      </c>
      <c r="D521" s="299" t="s">
        <v>1528</v>
      </c>
      <c r="E521" s="284">
        <v>1.5804</v>
      </c>
      <c r="F521" s="300"/>
      <c r="G521" s="301"/>
      <c r="H521" s="284"/>
      <c r="I521" s="302"/>
      <c r="J521" s="284"/>
      <c r="K521" s="302"/>
      <c r="Q521" s="160">
        <f>[2]Source!X553</f>
        <v>531.91</v>
      </c>
      <c r="R521" s="160">
        <f>[2]Source!X554</f>
        <v>10151.01</v>
      </c>
      <c r="S521" s="160">
        <f>[2]Source!Y553</f>
        <v>358.02</v>
      </c>
      <c r="T521" s="160">
        <f>[2]Source!Y554</f>
        <v>4896.37</v>
      </c>
      <c r="U521" s="160">
        <f>ROUND((175/100)*ROUND([2]Source!R553, 2), 2)</f>
        <v>211.82</v>
      </c>
      <c r="V521" s="160">
        <f>ROUND((157/100)*ROUND([2]Source!R554, 2), 2)</f>
        <v>4437.26</v>
      </c>
    </row>
    <row r="522" spans="1:22" x14ac:dyDescent="0.2">
      <c r="C522" s="303" t="s">
        <v>1529</v>
      </c>
    </row>
    <row r="523" spans="1:22" ht="14.25" x14ac:dyDescent="0.2">
      <c r="A523" s="297"/>
      <c r="B523" s="298"/>
      <c r="C523" s="298" t="s">
        <v>187</v>
      </c>
      <c r="D523" s="299"/>
      <c r="E523" s="284"/>
      <c r="F523" s="300">
        <v>281.41000000000003</v>
      </c>
      <c r="G523" s="301" t="s">
        <v>1338</v>
      </c>
      <c r="H523" s="284">
        <v>1</v>
      </c>
      <c r="I523" s="302">
        <v>511.45</v>
      </c>
      <c r="J523" s="284">
        <v>23.35</v>
      </c>
      <c r="K523" s="302">
        <v>11942.36</v>
      </c>
    </row>
    <row r="524" spans="1:22" ht="14.25" x14ac:dyDescent="0.2">
      <c r="A524" s="297"/>
      <c r="B524" s="298"/>
      <c r="C524" s="298" t="s">
        <v>174</v>
      </c>
      <c r="D524" s="299"/>
      <c r="E524" s="284"/>
      <c r="F524" s="300">
        <v>245.48</v>
      </c>
      <c r="G524" s="301" t="s">
        <v>1339</v>
      </c>
      <c r="H524" s="284">
        <v>1</v>
      </c>
      <c r="I524" s="302">
        <v>484.95</v>
      </c>
      <c r="J524" s="284">
        <v>9.56</v>
      </c>
      <c r="K524" s="302">
        <v>4636.12</v>
      </c>
    </row>
    <row r="525" spans="1:22" ht="14.25" x14ac:dyDescent="0.2">
      <c r="A525" s="297"/>
      <c r="B525" s="298"/>
      <c r="C525" s="298" t="s">
        <v>179</v>
      </c>
      <c r="D525" s="299"/>
      <c r="E525" s="284"/>
      <c r="F525" s="300">
        <v>61.27</v>
      </c>
      <c r="G525" s="301" t="s">
        <v>1339</v>
      </c>
      <c r="H525" s="284">
        <v>1</v>
      </c>
      <c r="I525" s="314">
        <v>121.04</v>
      </c>
      <c r="J525" s="284">
        <v>23.35</v>
      </c>
      <c r="K525" s="314">
        <v>2826.28</v>
      </c>
    </row>
    <row r="526" spans="1:22" ht="14.25" x14ac:dyDescent="0.2">
      <c r="A526" s="297"/>
      <c r="B526" s="298"/>
      <c r="C526" s="298" t="s">
        <v>195</v>
      </c>
      <c r="D526" s="299"/>
      <c r="E526" s="284"/>
      <c r="F526" s="300">
        <v>5357.37</v>
      </c>
      <c r="G526" s="301" t="s">
        <v>185</v>
      </c>
      <c r="H526" s="284">
        <v>1</v>
      </c>
      <c r="I526" s="302">
        <v>8466.7900000000009</v>
      </c>
      <c r="J526" s="284">
        <v>7.18</v>
      </c>
      <c r="K526" s="302">
        <v>60791.55</v>
      </c>
    </row>
    <row r="527" spans="1:22" ht="14.25" x14ac:dyDescent="0.2">
      <c r="A527" s="297"/>
      <c r="B527" s="298"/>
      <c r="C527" s="298" t="s">
        <v>184</v>
      </c>
      <c r="D527" s="299" t="s">
        <v>177</v>
      </c>
      <c r="E527" s="284">
        <v>104</v>
      </c>
      <c r="F527" s="300"/>
      <c r="G527" s="301"/>
      <c r="H527" s="284"/>
      <c r="I527" s="302">
        <v>531.91</v>
      </c>
      <c r="J527" s="284">
        <v>85</v>
      </c>
      <c r="K527" s="302">
        <v>10151.01</v>
      </c>
    </row>
    <row r="528" spans="1:22" ht="14.25" x14ac:dyDescent="0.2">
      <c r="A528" s="297"/>
      <c r="B528" s="298"/>
      <c r="C528" s="298" t="s">
        <v>183</v>
      </c>
      <c r="D528" s="299" t="s">
        <v>177</v>
      </c>
      <c r="E528" s="284">
        <v>70</v>
      </c>
      <c r="F528" s="300"/>
      <c r="G528" s="301"/>
      <c r="H528" s="284"/>
      <c r="I528" s="302">
        <v>358.02</v>
      </c>
      <c r="J528" s="284">
        <v>41</v>
      </c>
      <c r="K528" s="302">
        <v>4896.37</v>
      </c>
    </row>
    <row r="529" spans="1:22" ht="14.25" x14ac:dyDescent="0.2">
      <c r="A529" s="297"/>
      <c r="B529" s="298"/>
      <c r="C529" s="298" t="s">
        <v>178</v>
      </c>
      <c r="D529" s="299" t="s">
        <v>177</v>
      </c>
      <c r="E529" s="284">
        <v>175</v>
      </c>
      <c r="F529" s="300"/>
      <c r="G529" s="301"/>
      <c r="H529" s="284"/>
      <c r="I529" s="302">
        <v>211.82</v>
      </c>
      <c r="J529" s="284">
        <v>157</v>
      </c>
      <c r="K529" s="302">
        <v>4437.26</v>
      </c>
    </row>
    <row r="530" spans="1:22" ht="14.25" x14ac:dyDescent="0.2">
      <c r="A530" s="305"/>
      <c r="B530" s="306"/>
      <c r="C530" s="306" t="s">
        <v>182</v>
      </c>
      <c r="D530" s="307" t="s">
        <v>181</v>
      </c>
      <c r="E530" s="308">
        <v>26.3</v>
      </c>
      <c r="F530" s="309"/>
      <c r="G530" s="310" t="s">
        <v>1338</v>
      </c>
      <c r="H530" s="308">
        <v>1</v>
      </c>
      <c r="I530" s="311">
        <v>47.8</v>
      </c>
      <c r="J530" s="308"/>
      <c r="K530" s="311"/>
    </row>
    <row r="531" spans="1:22" ht="15" x14ac:dyDescent="0.25">
      <c r="A531" s="312"/>
      <c r="B531" s="312"/>
      <c r="C531" s="313" t="s">
        <v>173</v>
      </c>
      <c r="D531" s="312"/>
      <c r="E531" s="312"/>
      <c r="F531" s="312"/>
      <c r="G531" s="312"/>
      <c r="H531" s="406">
        <v>10564.94</v>
      </c>
      <c r="I531" s="406"/>
      <c r="J531" s="406">
        <v>96854.67</v>
      </c>
      <c r="K531" s="406"/>
      <c r="O531" s="162">
        <f>I523+I524+I526+I527+I528+I529</f>
        <v>10564.94</v>
      </c>
      <c r="P531" s="162">
        <f>K523+K524+K526+K527+K528+K529</f>
        <v>96854.67</v>
      </c>
    </row>
    <row r="533" spans="1:22" ht="52.5" x14ac:dyDescent="0.2">
      <c r="A533" s="297" t="s">
        <v>1530</v>
      </c>
      <c r="B533" s="298" t="s">
        <v>245</v>
      </c>
      <c r="C533" s="298" t="s">
        <v>244</v>
      </c>
      <c r="D533" s="299" t="s">
        <v>1531</v>
      </c>
      <c r="E533" s="284">
        <v>1.5804</v>
      </c>
      <c r="F533" s="300"/>
      <c r="G533" s="301"/>
      <c r="H533" s="284"/>
      <c r="I533" s="302"/>
      <c r="J533" s="284"/>
      <c r="K533" s="302"/>
      <c r="Q533" s="160">
        <f>[2]Source!X559</f>
        <v>650.82000000000005</v>
      </c>
      <c r="R533" s="160">
        <f>[2]Source!X560</f>
        <v>12420.37</v>
      </c>
      <c r="S533" s="160">
        <f>[2]Source!Y559</f>
        <v>438.05</v>
      </c>
      <c r="T533" s="160">
        <f>[2]Source!Y560</f>
        <v>5991</v>
      </c>
      <c r="U533" s="160">
        <f>ROUND((175/100)*ROUND([2]Source!R559, 2), 2)</f>
        <v>1.1399999999999999</v>
      </c>
      <c r="V533" s="160">
        <f>ROUND((157/100)*ROUND([2]Source!R560, 2), 2)</f>
        <v>23.83</v>
      </c>
    </row>
    <row r="534" spans="1:22" x14ac:dyDescent="0.2">
      <c r="C534" s="303" t="s">
        <v>1529</v>
      </c>
    </row>
    <row r="535" spans="1:22" ht="14.25" x14ac:dyDescent="0.2">
      <c r="A535" s="297"/>
      <c r="B535" s="298"/>
      <c r="C535" s="298" t="s">
        <v>187</v>
      </c>
      <c r="D535" s="299"/>
      <c r="E535" s="284"/>
      <c r="F535" s="300">
        <v>344.32</v>
      </c>
      <c r="G535" s="301" t="s">
        <v>1338</v>
      </c>
      <c r="H535" s="284">
        <v>1</v>
      </c>
      <c r="I535" s="302">
        <v>625.79</v>
      </c>
      <c r="J535" s="284">
        <v>23.35</v>
      </c>
      <c r="K535" s="302">
        <v>14612.2</v>
      </c>
    </row>
    <row r="536" spans="1:22" ht="14.25" x14ac:dyDescent="0.2">
      <c r="A536" s="297"/>
      <c r="B536" s="298"/>
      <c r="C536" s="298" t="s">
        <v>174</v>
      </c>
      <c r="D536" s="299"/>
      <c r="E536" s="284"/>
      <c r="F536" s="300">
        <v>13.09</v>
      </c>
      <c r="G536" s="301" t="s">
        <v>1339</v>
      </c>
      <c r="H536" s="284">
        <v>1</v>
      </c>
      <c r="I536" s="302">
        <v>25.86</v>
      </c>
      <c r="J536" s="284">
        <v>1.58</v>
      </c>
      <c r="K536" s="302">
        <v>40.86</v>
      </c>
    </row>
    <row r="537" spans="1:22" ht="14.25" x14ac:dyDescent="0.2">
      <c r="A537" s="297"/>
      <c r="B537" s="298"/>
      <c r="C537" s="298" t="s">
        <v>179</v>
      </c>
      <c r="D537" s="299"/>
      <c r="E537" s="284"/>
      <c r="F537" s="300">
        <v>0.33</v>
      </c>
      <c r="G537" s="301" t="s">
        <v>1339</v>
      </c>
      <c r="H537" s="284">
        <v>1</v>
      </c>
      <c r="I537" s="314">
        <v>0.65</v>
      </c>
      <c r="J537" s="284">
        <v>23.35</v>
      </c>
      <c r="K537" s="314">
        <v>15.18</v>
      </c>
    </row>
    <row r="538" spans="1:22" ht="14.25" x14ac:dyDescent="0.2">
      <c r="A538" s="297"/>
      <c r="B538" s="298"/>
      <c r="C538" s="298" t="s">
        <v>195</v>
      </c>
      <c r="D538" s="299"/>
      <c r="E538" s="284"/>
      <c r="F538" s="300">
        <v>24.75</v>
      </c>
      <c r="G538" s="301" t="s">
        <v>185</v>
      </c>
      <c r="H538" s="284">
        <v>1</v>
      </c>
      <c r="I538" s="302">
        <v>39.11</v>
      </c>
      <c r="J538" s="284">
        <v>4.7699999999999996</v>
      </c>
      <c r="K538" s="302">
        <v>186.55</v>
      </c>
    </row>
    <row r="539" spans="1:22" ht="57" x14ac:dyDescent="0.2">
      <c r="A539" s="297" t="s">
        <v>1532</v>
      </c>
      <c r="B539" s="298" t="s">
        <v>1533</v>
      </c>
      <c r="C539" s="298" t="s">
        <v>240</v>
      </c>
      <c r="D539" s="299" t="s">
        <v>1384</v>
      </c>
      <c r="E539" s="284">
        <v>3.2240160000000002</v>
      </c>
      <c r="F539" s="300">
        <v>494.49</v>
      </c>
      <c r="G539" s="304" t="s">
        <v>185</v>
      </c>
      <c r="H539" s="284">
        <v>1</v>
      </c>
      <c r="I539" s="302">
        <v>1594.24</v>
      </c>
      <c r="J539" s="284">
        <v>6.62</v>
      </c>
      <c r="K539" s="302">
        <v>10553.87</v>
      </c>
      <c r="Q539" s="160">
        <f>[2]Source!X561</f>
        <v>0</v>
      </c>
      <c r="R539" s="160">
        <f>[2]Source!X562</f>
        <v>0</v>
      </c>
      <c r="S539" s="160">
        <f>[2]Source!Y561</f>
        <v>0</v>
      </c>
      <c r="T539" s="160">
        <f>[2]Source!Y562</f>
        <v>0</v>
      </c>
      <c r="U539" s="160">
        <f>ROUND((175/100)*ROUND([2]Source!R561, 2), 2)</f>
        <v>0</v>
      </c>
      <c r="V539" s="160">
        <f>ROUND((157/100)*ROUND([2]Source!R562, 2), 2)</f>
        <v>0</v>
      </c>
    </row>
    <row r="540" spans="1:22" ht="14.25" x14ac:dyDescent="0.2">
      <c r="A540" s="297"/>
      <c r="B540" s="298"/>
      <c r="C540" s="298" t="s">
        <v>184</v>
      </c>
      <c r="D540" s="299" t="s">
        <v>177</v>
      </c>
      <c r="E540" s="284">
        <v>104</v>
      </c>
      <c r="F540" s="300"/>
      <c r="G540" s="301"/>
      <c r="H540" s="284"/>
      <c r="I540" s="302">
        <v>650.82000000000005</v>
      </c>
      <c r="J540" s="284">
        <v>85</v>
      </c>
      <c r="K540" s="302">
        <v>12420.37</v>
      </c>
    </row>
    <row r="541" spans="1:22" ht="14.25" x14ac:dyDescent="0.2">
      <c r="A541" s="297"/>
      <c r="B541" s="298"/>
      <c r="C541" s="298" t="s">
        <v>183</v>
      </c>
      <c r="D541" s="299" t="s">
        <v>177</v>
      </c>
      <c r="E541" s="284">
        <v>70</v>
      </c>
      <c r="F541" s="300"/>
      <c r="G541" s="301"/>
      <c r="H541" s="284"/>
      <c r="I541" s="302">
        <v>438.05</v>
      </c>
      <c r="J541" s="284">
        <v>41</v>
      </c>
      <c r="K541" s="302">
        <v>5991</v>
      </c>
    </row>
    <row r="542" spans="1:22" ht="14.25" x14ac:dyDescent="0.2">
      <c r="A542" s="297"/>
      <c r="B542" s="298"/>
      <c r="C542" s="298" t="s">
        <v>178</v>
      </c>
      <c r="D542" s="299" t="s">
        <v>177</v>
      </c>
      <c r="E542" s="284">
        <v>175</v>
      </c>
      <c r="F542" s="300"/>
      <c r="G542" s="301"/>
      <c r="H542" s="284"/>
      <c r="I542" s="302">
        <v>1.1399999999999999</v>
      </c>
      <c r="J542" s="284">
        <v>157</v>
      </c>
      <c r="K542" s="302">
        <v>23.83</v>
      </c>
    </row>
    <row r="543" spans="1:22" ht="14.25" x14ac:dyDescent="0.2">
      <c r="A543" s="305"/>
      <c r="B543" s="306"/>
      <c r="C543" s="306" t="s">
        <v>182</v>
      </c>
      <c r="D543" s="307" t="s">
        <v>181</v>
      </c>
      <c r="E543" s="308">
        <v>32.729999999999997</v>
      </c>
      <c r="F543" s="309"/>
      <c r="G543" s="310" t="s">
        <v>1338</v>
      </c>
      <c r="H543" s="308">
        <v>1</v>
      </c>
      <c r="I543" s="311">
        <v>59.49</v>
      </c>
      <c r="J543" s="308"/>
      <c r="K543" s="311"/>
    </row>
    <row r="544" spans="1:22" ht="15" x14ac:dyDescent="0.25">
      <c r="A544" s="312"/>
      <c r="B544" s="312"/>
      <c r="C544" s="313" t="s">
        <v>173</v>
      </c>
      <c r="D544" s="312"/>
      <c r="E544" s="312"/>
      <c r="F544" s="312"/>
      <c r="G544" s="312"/>
      <c r="H544" s="406">
        <v>3375.01</v>
      </c>
      <c r="I544" s="406"/>
      <c r="J544" s="406">
        <v>43828.68</v>
      </c>
      <c r="K544" s="406"/>
      <c r="O544" s="162">
        <f>I535+I536+I538+I540+I541+I542+SUM(I539:I539)</f>
        <v>3375.01</v>
      </c>
      <c r="P544" s="162">
        <f>K535+K536+K538+K540+K541+K542+SUM(K539:K539)</f>
        <v>43828.68</v>
      </c>
    </row>
    <row r="546" spans="1:22" ht="52.5" x14ac:dyDescent="0.2">
      <c r="A546" s="297" t="s">
        <v>1534</v>
      </c>
      <c r="B546" s="298" t="s">
        <v>243</v>
      </c>
      <c r="C546" s="298" t="s">
        <v>242</v>
      </c>
      <c r="D546" s="299" t="s">
        <v>1531</v>
      </c>
      <c r="E546" s="284">
        <v>1.5804</v>
      </c>
      <c r="F546" s="300"/>
      <c r="G546" s="301"/>
      <c r="H546" s="284"/>
      <c r="I546" s="302"/>
      <c r="J546" s="284"/>
      <c r="K546" s="302"/>
      <c r="Q546" s="160">
        <f>[2]Source!X563</f>
        <v>102.07</v>
      </c>
      <c r="R546" s="160">
        <f>[2]Source!X564</f>
        <v>1947.83</v>
      </c>
      <c r="S546" s="160">
        <f>[2]Source!Y563</f>
        <v>68.7</v>
      </c>
      <c r="T546" s="160">
        <f>[2]Source!Y564</f>
        <v>939.54</v>
      </c>
      <c r="U546" s="160">
        <f>ROUND((175/100)*ROUND([2]Source!R563, 2), 2)</f>
        <v>3.33</v>
      </c>
      <c r="V546" s="160">
        <f>ROUND((157/100)*ROUND([2]Source!R564, 2), 2)</f>
        <v>69.66</v>
      </c>
    </row>
    <row r="547" spans="1:22" x14ac:dyDescent="0.2">
      <c r="C547" s="303" t="s">
        <v>1529</v>
      </c>
    </row>
    <row r="548" spans="1:22" ht="14.25" x14ac:dyDescent="0.2">
      <c r="A548" s="297"/>
      <c r="B548" s="298"/>
      <c r="C548" s="298" t="s">
        <v>187</v>
      </c>
      <c r="D548" s="299"/>
      <c r="E548" s="284"/>
      <c r="F548" s="300">
        <v>4.5</v>
      </c>
      <c r="G548" s="301" t="s">
        <v>1535</v>
      </c>
      <c r="H548" s="284">
        <v>1</v>
      </c>
      <c r="I548" s="302">
        <v>98.14</v>
      </c>
      <c r="J548" s="284">
        <v>23.35</v>
      </c>
      <c r="K548" s="302">
        <v>2291.5700000000002</v>
      </c>
    </row>
    <row r="549" spans="1:22" ht="14.25" x14ac:dyDescent="0.2">
      <c r="A549" s="297"/>
      <c r="B549" s="298"/>
      <c r="C549" s="298" t="s">
        <v>174</v>
      </c>
      <c r="D549" s="299"/>
      <c r="E549" s="284"/>
      <c r="F549" s="300">
        <v>3.22</v>
      </c>
      <c r="G549" s="301" t="s">
        <v>1536</v>
      </c>
      <c r="H549" s="284">
        <v>1</v>
      </c>
      <c r="I549" s="302">
        <v>76.33</v>
      </c>
      <c r="J549" s="284">
        <v>1.58</v>
      </c>
      <c r="K549" s="302">
        <v>120.6</v>
      </c>
    </row>
    <row r="550" spans="1:22" ht="14.25" x14ac:dyDescent="0.2">
      <c r="A550" s="297"/>
      <c r="B550" s="298"/>
      <c r="C550" s="298" t="s">
        <v>179</v>
      </c>
      <c r="D550" s="299"/>
      <c r="E550" s="284"/>
      <c r="F550" s="300">
        <v>0.08</v>
      </c>
      <c r="G550" s="301" t="s">
        <v>1536</v>
      </c>
      <c r="H550" s="284">
        <v>1</v>
      </c>
      <c r="I550" s="314">
        <v>1.9</v>
      </c>
      <c r="J550" s="284">
        <v>23.35</v>
      </c>
      <c r="K550" s="314">
        <v>44.37</v>
      </c>
    </row>
    <row r="551" spans="1:22" ht="57" x14ac:dyDescent="0.2">
      <c r="A551" s="297" t="s">
        <v>1537</v>
      </c>
      <c r="B551" s="298" t="s">
        <v>241</v>
      </c>
      <c r="C551" s="298" t="s">
        <v>240</v>
      </c>
      <c r="D551" s="299" t="s">
        <v>1384</v>
      </c>
      <c r="E551" s="284">
        <v>9.6720480000000002</v>
      </c>
      <c r="F551" s="300">
        <v>494.49</v>
      </c>
      <c r="G551" s="304" t="s">
        <v>254</v>
      </c>
      <c r="H551" s="284">
        <v>1</v>
      </c>
      <c r="I551" s="302">
        <v>4782.7299999999996</v>
      </c>
      <c r="J551" s="284">
        <v>6.62</v>
      </c>
      <c r="K551" s="302">
        <v>31661.67</v>
      </c>
      <c r="Q551" s="160">
        <f>[2]Source!X565</f>
        <v>0</v>
      </c>
      <c r="R551" s="160">
        <f>[2]Source!X566</f>
        <v>0</v>
      </c>
      <c r="S551" s="160">
        <f>[2]Source!Y565</f>
        <v>0</v>
      </c>
      <c r="T551" s="160">
        <f>[2]Source!Y566</f>
        <v>0</v>
      </c>
      <c r="U551" s="160">
        <f>ROUND((175/100)*ROUND([2]Source!R565, 2), 2)</f>
        <v>0</v>
      </c>
      <c r="V551" s="160">
        <f>ROUND((157/100)*ROUND([2]Source!R566, 2), 2)</f>
        <v>0</v>
      </c>
    </row>
    <row r="552" spans="1:22" ht="14.25" x14ac:dyDescent="0.2">
      <c r="A552" s="297"/>
      <c r="B552" s="298"/>
      <c r="C552" s="298" t="s">
        <v>184</v>
      </c>
      <c r="D552" s="299" t="s">
        <v>177</v>
      </c>
      <c r="E552" s="284">
        <v>104</v>
      </c>
      <c r="F552" s="300"/>
      <c r="G552" s="301"/>
      <c r="H552" s="284"/>
      <c r="I552" s="302">
        <v>102.07</v>
      </c>
      <c r="J552" s="284">
        <v>85</v>
      </c>
      <c r="K552" s="302">
        <v>1947.83</v>
      </c>
    </row>
    <row r="553" spans="1:22" ht="14.25" x14ac:dyDescent="0.2">
      <c r="A553" s="297"/>
      <c r="B553" s="298"/>
      <c r="C553" s="298" t="s">
        <v>183</v>
      </c>
      <c r="D553" s="299" t="s">
        <v>177</v>
      </c>
      <c r="E553" s="284">
        <v>70</v>
      </c>
      <c r="F553" s="300"/>
      <c r="G553" s="301"/>
      <c r="H553" s="284"/>
      <c r="I553" s="302">
        <v>68.7</v>
      </c>
      <c r="J553" s="284">
        <v>41</v>
      </c>
      <c r="K553" s="302">
        <v>939.54</v>
      </c>
    </row>
    <row r="554" spans="1:22" ht="14.25" x14ac:dyDescent="0.2">
      <c r="A554" s="297"/>
      <c r="B554" s="298"/>
      <c r="C554" s="298" t="s">
        <v>178</v>
      </c>
      <c r="D554" s="299" t="s">
        <v>177</v>
      </c>
      <c r="E554" s="284">
        <v>175</v>
      </c>
      <c r="F554" s="300"/>
      <c r="G554" s="301"/>
      <c r="H554" s="284"/>
      <c r="I554" s="302">
        <v>3.33</v>
      </c>
      <c r="J554" s="284">
        <v>157</v>
      </c>
      <c r="K554" s="302">
        <v>69.66</v>
      </c>
    </row>
    <row r="555" spans="1:22" ht="14.25" x14ac:dyDescent="0.2">
      <c r="A555" s="305"/>
      <c r="B555" s="306"/>
      <c r="C555" s="306" t="s">
        <v>182</v>
      </c>
      <c r="D555" s="307" t="s">
        <v>181</v>
      </c>
      <c r="E555" s="308">
        <v>0.44</v>
      </c>
      <c r="F555" s="309"/>
      <c r="G555" s="310" t="s">
        <v>1535</v>
      </c>
      <c r="H555" s="308">
        <v>1</v>
      </c>
      <c r="I555" s="311">
        <v>9.6</v>
      </c>
      <c r="J555" s="308"/>
      <c r="K555" s="311"/>
    </row>
    <row r="556" spans="1:22" ht="15" x14ac:dyDescent="0.25">
      <c r="A556" s="312"/>
      <c r="B556" s="312"/>
      <c r="C556" s="313" t="s">
        <v>173</v>
      </c>
      <c r="D556" s="312"/>
      <c r="E556" s="312"/>
      <c r="F556" s="312"/>
      <c r="G556" s="312"/>
      <c r="H556" s="406">
        <v>5131.3</v>
      </c>
      <c r="I556" s="406"/>
      <c r="J556" s="406">
        <v>37030.870000000003</v>
      </c>
      <c r="K556" s="406"/>
      <c r="O556" s="162">
        <f>I548+I549+I552+I553+I554+SUM(I551:I551)</f>
        <v>5131.3</v>
      </c>
      <c r="P556" s="162">
        <f>K548+K549+K552+K553+K554+SUM(K551:K551)</f>
        <v>37030.870000000003</v>
      </c>
    </row>
    <row r="558" spans="1:22" ht="52.5" x14ac:dyDescent="0.2">
      <c r="A558" s="297" t="s">
        <v>1538</v>
      </c>
      <c r="B558" s="298" t="s">
        <v>253</v>
      </c>
      <c r="C558" s="298" t="s">
        <v>252</v>
      </c>
      <c r="D558" s="299" t="s">
        <v>1539</v>
      </c>
      <c r="E558" s="284">
        <v>0.12643199999999999</v>
      </c>
      <c r="F558" s="300"/>
      <c r="G558" s="301"/>
      <c r="H558" s="284"/>
      <c r="I558" s="302"/>
      <c r="J558" s="284"/>
      <c r="K558" s="302"/>
      <c r="Q558" s="160">
        <f>[2]Source!X569</f>
        <v>170.51</v>
      </c>
      <c r="R558" s="160">
        <f>[2]Source!X570</f>
        <v>3185.13</v>
      </c>
      <c r="S558" s="160">
        <f>[2]Source!Y569</f>
        <v>140.41999999999999</v>
      </c>
      <c r="T558" s="160">
        <f>[2]Source!Y570</f>
        <v>1920.44</v>
      </c>
      <c r="U558" s="160">
        <f>ROUND((175/100)*ROUND([2]Source!R569, 2), 2)</f>
        <v>0.57999999999999996</v>
      </c>
      <c r="V558" s="160">
        <f>ROUND((157/100)*ROUND([2]Source!R570, 2), 2)</f>
        <v>12.1</v>
      </c>
    </row>
    <row r="559" spans="1:22" x14ac:dyDescent="0.2">
      <c r="C559" s="303" t="s">
        <v>1540</v>
      </c>
    </row>
    <row r="560" spans="1:22" ht="14.25" x14ac:dyDescent="0.2">
      <c r="A560" s="297"/>
      <c r="B560" s="298"/>
      <c r="C560" s="298" t="s">
        <v>187</v>
      </c>
      <c r="D560" s="299"/>
      <c r="E560" s="284"/>
      <c r="F560" s="300">
        <v>1379.7</v>
      </c>
      <c r="G560" s="301" t="s">
        <v>1338</v>
      </c>
      <c r="H560" s="284">
        <v>1</v>
      </c>
      <c r="I560" s="302">
        <v>200.6</v>
      </c>
      <c r="J560" s="284">
        <v>23.35</v>
      </c>
      <c r="K560" s="302">
        <v>4684.01</v>
      </c>
    </row>
    <row r="561" spans="1:22" ht="14.25" x14ac:dyDescent="0.2">
      <c r="A561" s="297"/>
      <c r="B561" s="298"/>
      <c r="C561" s="298" t="s">
        <v>174</v>
      </c>
      <c r="D561" s="299"/>
      <c r="E561" s="284"/>
      <c r="F561" s="300">
        <v>22.6</v>
      </c>
      <c r="G561" s="301" t="s">
        <v>1339</v>
      </c>
      <c r="H561" s="284">
        <v>1</v>
      </c>
      <c r="I561" s="302">
        <v>3.57</v>
      </c>
      <c r="J561" s="284">
        <v>5.49</v>
      </c>
      <c r="K561" s="302">
        <v>19.600000000000001</v>
      </c>
    </row>
    <row r="562" spans="1:22" ht="14.25" x14ac:dyDescent="0.2">
      <c r="A562" s="297"/>
      <c r="B562" s="298"/>
      <c r="C562" s="298" t="s">
        <v>179</v>
      </c>
      <c r="D562" s="299"/>
      <c r="E562" s="284"/>
      <c r="F562" s="300">
        <v>2.09</v>
      </c>
      <c r="G562" s="301" t="s">
        <v>1339</v>
      </c>
      <c r="H562" s="284">
        <v>1</v>
      </c>
      <c r="I562" s="314">
        <v>0.33</v>
      </c>
      <c r="J562" s="284">
        <v>23.35</v>
      </c>
      <c r="K562" s="314">
        <v>7.71</v>
      </c>
    </row>
    <row r="563" spans="1:22" ht="14.25" x14ac:dyDescent="0.2">
      <c r="A563" s="297"/>
      <c r="B563" s="298"/>
      <c r="C563" s="298" t="s">
        <v>195</v>
      </c>
      <c r="D563" s="299"/>
      <c r="E563" s="284"/>
      <c r="F563" s="300">
        <v>1859.87</v>
      </c>
      <c r="G563" s="301" t="s">
        <v>185</v>
      </c>
      <c r="H563" s="284">
        <v>1</v>
      </c>
      <c r="I563" s="302">
        <v>235.15</v>
      </c>
      <c r="J563" s="284">
        <v>3.05</v>
      </c>
      <c r="K563" s="302">
        <v>717.21</v>
      </c>
    </row>
    <row r="564" spans="1:22" ht="57" x14ac:dyDescent="0.2">
      <c r="A564" s="297" t="s">
        <v>1541</v>
      </c>
      <c r="B564" s="298" t="s">
        <v>1542</v>
      </c>
      <c r="C564" s="298" t="s">
        <v>251</v>
      </c>
      <c r="D564" s="299" t="s">
        <v>1384</v>
      </c>
      <c r="E564" s="284">
        <v>12.896064000000001</v>
      </c>
      <c r="F564" s="300">
        <v>548.04</v>
      </c>
      <c r="G564" s="304" t="s">
        <v>185</v>
      </c>
      <c r="H564" s="284">
        <v>1</v>
      </c>
      <c r="I564" s="302">
        <v>7067.56</v>
      </c>
      <c r="J564" s="284">
        <v>7.27</v>
      </c>
      <c r="K564" s="302">
        <v>51381.16</v>
      </c>
      <c r="Q564" s="160">
        <f>[2]Source!X571</f>
        <v>0</v>
      </c>
      <c r="R564" s="160">
        <f>[2]Source!X572</f>
        <v>0</v>
      </c>
      <c r="S564" s="160">
        <f>[2]Source!Y571</f>
        <v>0</v>
      </c>
      <c r="T564" s="160">
        <f>[2]Source!Y572</f>
        <v>0</v>
      </c>
      <c r="U564" s="160">
        <f>ROUND((175/100)*ROUND([2]Source!R571, 2), 2)</f>
        <v>0</v>
      </c>
      <c r="V564" s="160">
        <f>ROUND((157/100)*ROUND([2]Source!R572, 2), 2)</f>
        <v>0</v>
      </c>
    </row>
    <row r="565" spans="1:22" ht="14.25" x14ac:dyDescent="0.2">
      <c r="A565" s="297"/>
      <c r="B565" s="298"/>
      <c r="C565" s="298" t="s">
        <v>184</v>
      </c>
      <c r="D565" s="299" t="s">
        <v>177</v>
      </c>
      <c r="E565" s="284">
        <v>85</v>
      </c>
      <c r="F565" s="300"/>
      <c r="G565" s="301"/>
      <c r="H565" s="284"/>
      <c r="I565" s="302">
        <v>170.51</v>
      </c>
      <c r="J565" s="284">
        <v>68</v>
      </c>
      <c r="K565" s="302">
        <v>3185.13</v>
      </c>
    </row>
    <row r="566" spans="1:22" ht="14.25" x14ac:dyDescent="0.2">
      <c r="A566" s="297"/>
      <c r="B566" s="298"/>
      <c r="C566" s="298" t="s">
        <v>183</v>
      </c>
      <c r="D566" s="299" t="s">
        <v>177</v>
      </c>
      <c r="E566" s="284">
        <v>70</v>
      </c>
      <c r="F566" s="300"/>
      <c r="G566" s="301"/>
      <c r="H566" s="284"/>
      <c r="I566" s="302">
        <v>140.41999999999999</v>
      </c>
      <c r="J566" s="284">
        <v>41</v>
      </c>
      <c r="K566" s="302">
        <v>1920.44</v>
      </c>
    </row>
    <row r="567" spans="1:22" ht="14.25" x14ac:dyDescent="0.2">
      <c r="A567" s="297"/>
      <c r="B567" s="298"/>
      <c r="C567" s="298" t="s">
        <v>178</v>
      </c>
      <c r="D567" s="299" t="s">
        <v>177</v>
      </c>
      <c r="E567" s="284">
        <v>175</v>
      </c>
      <c r="F567" s="300"/>
      <c r="G567" s="301"/>
      <c r="H567" s="284"/>
      <c r="I567" s="302">
        <v>0.57999999999999996</v>
      </c>
      <c r="J567" s="284">
        <v>157</v>
      </c>
      <c r="K567" s="302">
        <v>12.1</v>
      </c>
    </row>
    <row r="568" spans="1:22" ht="14.25" x14ac:dyDescent="0.2">
      <c r="A568" s="305"/>
      <c r="B568" s="306"/>
      <c r="C568" s="306" t="s">
        <v>182</v>
      </c>
      <c r="D568" s="307" t="s">
        <v>181</v>
      </c>
      <c r="E568" s="308">
        <v>135</v>
      </c>
      <c r="F568" s="309"/>
      <c r="G568" s="310" t="s">
        <v>1338</v>
      </c>
      <c r="H568" s="308">
        <v>1</v>
      </c>
      <c r="I568" s="311">
        <v>19.63</v>
      </c>
      <c r="J568" s="308"/>
      <c r="K568" s="311"/>
    </row>
    <row r="569" spans="1:22" ht="15" x14ac:dyDescent="0.25">
      <c r="A569" s="312"/>
      <c r="B569" s="312"/>
      <c r="C569" s="313" t="s">
        <v>173</v>
      </c>
      <c r="D569" s="312"/>
      <c r="E569" s="312"/>
      <c r="F569" s="312"/>
      <c r="G569" s="312"/>
      <c r="H569" s="406">
        <v>7818.39</v>
      </c>
      <c r="I569" s="406"/>
      <c r="J569" s="406">
        <v>61919.65</v>
      </c>
      <c r="K569" s="406"/>
      <c r="O569" s="162">
        <f>I560+I561+I563+I565+I566+I567+SUM(I564:I564)</f>
        <v>7818.39</v>
      </c>
      <c r="P569" s="162">
        <f>K560+K561+K563+K565+K566+K567+SUM(K564:K564)</f>
        <v>61919.65</v>
      </c>
    </row>
    <row r="571" spans="1:22" ht="52.5" x14ac:dyDescent="0.2">
      <c r="A571" s="297" t="s">
        <v>1543</v>
      </c>
      <c r="B571" s="298" t="s">
        <v>227</v>
      </c>
      <c r="C571" s="298" t="s">
        <v>226</v>
      </c>
      <c r="D571" s="299" t="s">
        <v>1531</v>
      </c>
      <c r="E571" s="284">
        <v>1.5804</v>
      </c>
      <c r="F571" s="300"/>
      <c r="G571" s="301"/>
      <c r="H571" s="284"/>
      <c r="I571" s="302"/>
      <c r="J571" s="284"/>
      <c r="K571" s="302"/>
      <c r="Q571" s="160">
        <f>[2]Source!X573</f>
        <v>459.07</v>
      </c>
      <c r="R571" s="160">
        <f>[2]Source!X574</f>
        <v>8760.8799999999992</v>
      </c>
      <c r="S571" s="160">
        <f>[2]Source!Y573</f>
        <v>308.99</v>
      </c>
      <c r="T571" s="160">
        <f>[2]Source!Y574</f>
        <v>4225.84</v>
      </c>
      <c r="U571" s="160">
        <f>ROUND((175/100)*ROUND([2]Source!R573, 2), 2)</f>
        <v>1.07</v>
      </c>
      <c r="V571" s="160">
        <f>ROUND((157/100)*ROUND([2]Source!R574, 2), 2)</f>
        <v>22.36</v>
      </c>
    </row>
    <row r="572" spans="1:22" x14ac:dyDescent="0.2">
      <c r="C572" s="303" t="s">
        <v>1529</v>
      </c>
    </row>
    <row r="573" spans="1:22" ht="14.25" x14ac:dyDescent="0.2">
      <c r="A573" s="297"/>
      <c r="B573" s="298"/>
      <c r="C573" s="298" t="s">
        <v>187</v>
      </c>
      <c r="D573" s="299"/>
      <c r="E573" s="284"/>
      <c r="F573" s="300">
        <v>242.87</v>
      </c>
      <c r="G573" s="301" t="s">
        <v>1338</v>
      </c>
      <c r="H573" s="284">
        <v>1</v>
      </c>
      <c r="I573" s="302">
        <v>441.41</v>
      </c>
      <c r="J573" s="284">
        <v>23.35</v>
      </c>
      <c r="K573" s="302">
        <v>10306.92</v>
      </c>
    </row>
    <row r="574" spans="1:22" ht="14.25" x14ac:dyDescent="0.2">
      <c r="A574" s="297"/>
      <c r="B574" s="298"/>
      <c r="C574" s="298" t="s">
        <v>174</v>
      </c>
      <c r="D574" s="299"/>
      <c r="E574" s="284"/>
      <c r="F574" s="300">
        <v>12.59</v>
      </c>
      <c r="G574" s="301" t="s">
        <v>1339</v>
      </c>
      <c r="H574" s="284">
        <v>1</v>
      </c>
      <c r="I574" s="302">
        <v>24.87</v>
      </c>
      <c r="J574" s="284">
        <v>1.58</v>
      </c>
      <c r="K574" s="302">
        <v>39.29</v>
      </c>
    </row>
    <row r="575" spans="1:22" ht="14.25" x14ac:dyDescent="0.2">
      <c r="A575" s="297"/>
      <c r="B575" s="298"/>
      <c r="C575" s="298" t="s">
        <v>179</v>
      </c>
      <c r="D575" s="299"/>
      <c r="E575" s="284"/>
      <c r="F575" s="300">
        <v>0.31</v>
      </c>
      <c r="G575" s="301" t="s">
        <v>1339</v>
      </c>
      <c r="H575" s="284">
        <v>1</v>
      </c>
      <c r="I575" s="314">
        <v>0.61</v>
      </c>
      <c r="J575" s="284">
        <v>23.35</v>
      </c>
      <c r="K575" s="314">
        <v>14.24</v>
      </c>
    </row>
    <row r="576" spans="1:22" ht="14.25" x14ac:dyDescent="0.2">
      <c r="A576" s="297"/>
      <c r="B576" s="298"/>
      <c r="C576" s="298" t="s">
        <v>195</v>
      </c>
      <c r="D576" s="299"/>
      <c r="E576" s="284"/>
      <c r="F576" s="300">
        <v>24.75</v>
      </c>
      <c r="G576" s="301" t="s">
        <v>185</v>
      </c>
      <c r="H576" s="284">
        <v>1</v>
      </c>
      <c r="I576" s="302">
        <v>39.11</v>
      </c>
      <c r="J576" s="284">
        <v>4.7699999999999996</v>
      </c>
      <c r="K576" s="302">
        <v>186.55</v>
      </c>
    </row>
    <row r="577" spans="1:22" ht="14.25" x14ac:dyDescent="0.2">
      <c r="A577" s="297" t="s">
        <v>1544</v>
      </c>
      <c r="B577" s="298" t="s">
        <v>1545</v>
      </c>
      <c r="C577" s="298" t="s">
        <v>222</v>
      </c>
      <c r="D577" s="299" t="s">
        <v>1384</v>
      </c>
      <c r="E577" s="284">
        <v>3.2240160000000002</v>
      </c>
      <c r="F577" s="300">
        <v>478.96</v>
      </c>
      <c r="G577" s="304" t="s">
        <v>185</v>
      </c>
      <c r="H577" s="284">
        <v>1</v>
      </c>
      <c r="I577" s="302">
        <v>1544.17</v>
      </c>
      <c r="J577" s="284">
        <v>6.89</v>
      </c>
      <c r="K577" s="302">
        <v>10639.33</v>
      </c>
      <c r="Q577" s="160">
        <f>[2]Source!X575</f>
        <v>0</v>
      </c>
      <c r="R577" s="160">
        <f>[2]Source!X576</f>
        <v>0</v>
      </c>
      <c r="S577" s="160">
        <f>[2]Source!Y575</f>
        <v>0</v>
      </c>
      <c r="T577" s="160">
        <f>[2]Source!Y576</f>
        <v>0</v>
      </c>
      <c r="U577" s="160">
        <f>ROUND((175/100)*ROUND([2]Source!R575, 2), 2)</f>
        <v>0</v>
      </c>
      <c r="V577" s="160">
        <f>ROUND((157/100)*ROUND([2]Source!R576, 2), 2)</f>
        <v>0</v>
      </c>
    </row>
    <row r="578" spans="1:22" ht="14.25" x14ac:dyDescent="0.2">
      <c r="A578" s="297"/>
      <c r="B578" s="298"/>
      <c r="C578" s="298" t="s">
        <v>184</v>
      </c>
      <c r="D578" s="299" t="s">
        <v>177</v>
      </c>
      <c r="E578" s="284">
        <v>104</v>
      </c>
      <c r="F578" s="300"/>
      <c r="G578" s="301"/>
      <c r="H578" s="284"/>
      <c r="I578" s="302">
        <v>459.07</v>
      </c>
      <c r="J578" s="284">
        <v>85</v>
      </c>
      <c r="K578" s="302">
        <v>8760.8799999999992</v>
      </c>
    </row>
    <row r="579" spans="1:22" ht="14.25" x14ac:dyDescent="0.2">
      <c r="A579" s="297"/>
      <c r="B579" s="298"/>
      <c r="C579" s="298" t="s">
        <v>183</v>
      </c>
      <c r="D579" s="299" t="s">
        <v>177</v>
      </c>
      <c r="E579" s="284">
        <v>70</v>
      </c>
      <c r="F579" s="300"/>
      <c r="G579" s="301"/>
      <c r="H579" s="284"/>
      <c r="I579" s="302">
        <v>308.99</v>
      </c>
      <c r="J579" s="284">
        <v>41</v>
      </c>
      <c r="K579" s="302">
        <v>4225.84</v>
      </c>
    </row>
    <row r="580" spans="1:22" ht="14.25" x14ac:dyDescent="0.2">
      <c r="A580" s="297"/>
      <c r="B580" s="298"/>
      <c r="C580" s="298" t="s">
        <v>178</v>
      </c>
      <c r="D580" s="299" t="s">
        <v>177</v>
      </c>
      <c r="E580" s="284">
        <v>175</v>
      </c>
      <c r="F580" s="300"/>
      <c r="G580" s="301"/>
      <c r="H580" s="284"/>
      <c r="I580" s="302">
        <v>1.07</v>
      </c>
      <c r="J580" s="284">
        <v>157</v>
      </c>
      <c r="K580" s="302">
        <v>22.36</v>
      </c>
    </row>
    <row r="581" spans="1:22" ht="14.25" x14ac:dyDescent="0.2">
      <c r="A581" s="305"/>
      <c r="B581" s="306"/>
      <c r="C581" s="306" t="s">
        <v>182</v>
      </c>
      <c r="D581" s="307" t="s">
        <v>181</v>
      </c>
      <c r="E581" s="308">
        <v>23.33</v>
      </c>
      <c r="F581" s="309"/>
      <c r="G581" s="310" t="s">
        <v>1338</v>
      </c>
      <c r="H581" s="308">
        <v>1</v>
      </c>
      <c r="I581" s="311">
        <v>42.4</v>
      </c>
      <c r="J581" s="308"/>
      <c r="K581" s="311"/>
    </row>
    <row r="582" spans="1:22" ht="15" x14ac:dyDescent="0.25">
      <c r="A582" s="312"/>
      <c r="B582" s="312"/>
      <c r="C582" s="313" t="s">
        <v>173</v>
      </c>
      <c r="D582" s="312"/>
      <c r="E582" s="312"/>
      <c r="F582" s="312"/>
      <c r="G582" s="312"/>
      <c r="H582" s="406">
        <v>2818.69</v>
      </c>
      <c r="I582" s="406"/>
      <c r="J582" s="406">
        <v>34181.17</v>
      </c>
      <c r="K582" s="406"/>
      <c r="O582" s="162">
        <f>I573+I574+I576+I578+I579+I580+SUM(I577:I577)</f>
        <v>2818.69</v>
      </c>
      <c r="P582" s="162">
        <f>K573+K574+K576+K578+K579+K580+SUM(K577:K577)</f>
        <v>34181.17</v>
      </c>
    </row>
    <row r="584" spans="1:22" ht="52.5" x14ac:dyDescent="0.2">
      <c r="A584" s="297" t="s">
        <v>1546</v>
      </c>
      <c r="B584" s="298" t="s">
        <v>225</v>
      </c>
      <c r="C584" s="298" t="s">
        <v>224</v>
      </c>
      <c r="D584" s="299" t="s">
        <v>1531</v>
      </c>
      <c r="E584" s="284">
        <v>1.5804</v>
      </c>
      <c r="F584" s="300"/>
      <c r="G584" s="301"/>
      <c r="H584" s="284"/>
      <c r="I584" s="302"/>
      <c r="J584" s="284"/>
      <c r="K584" s="302"/>
      <c r="Q584" s="160">
        <f>[2]Source!X577</f>
        <v>17.010000000000002</v>
      </c>
      <c r="R584" s="160">
        <f>[2]Source!X578</f>
        <v>324.70999999999998</v>
      </c>
      <c r="S584" s="160">
        <f>[2]Source!Y577</f>
        <v>11.45</v>
      </c>
      <c r="T584" s="160">
        <f>[2]Source!Y578</f>
        <v>156.62</v>
      </c>
      <c r="U584" s="160">
        <f>ROUND((175/100)*ROUND([2]Source!R577, 2), 2)</f>
        <v>0.56000000000000005</v>
      </c>
      <c r="V584" s="160">
        <f>ROUND((157/100)*ROUND([2]Source!R578, 2), 2)</f>
        <v>11.73</v>
      </c>
    </row>
    <row r="585" spans="1:22" x14ac:dyDescent="0.2">
      <c r="C585" s="303" t="s">
        <v>1529</v>
      </c>
    </row>
    <row r="586" spans="1:22" ht="14.25" x14ac:dyDescent="0.2">
      <c r="A586" s="297"/>
      <c r="B586" s="298"/>
      <c r="C586" s="298" t="s">
        <v>187</v>
      </c>
      <c r="D586" s="299"/>
      <c r="E586" s="284"/>
      <c r="F586" s="300">
        <v>4.5</v>
      </c>
      <c r="G586" s="301" t="s">
        <v>1547</v>
      </c>
      <c r="H586" s="284">
        <v>1</v>
      </c>
      <c r="I586" s="302">
        <v>16.36</v>
      </c>
      <c r="J586" s="284">
        <v>23.35</v>
      </c>
      <c r="K586" s="302">
        <v>382.01</v>
      </c>
    </row>
    <row r="587" spans="1:22" ht="14.25" x14ac:dyDescent="0.2">
      <c r="A587" s="297"/>
      <c r="B587" s="298"/>
      <c r="C587" s="298" t="s">
        <v>174</v>
      </c>
      <c r="D587" s="299"/>
      <c r="E587" s="284"/>
      <c r="F587" s="300">
        <v>3.22</v>
      </c>
      <c r="G587" s="301" t="s">
        <v>1548</v>
      </c>
      <c r="H587" s="284">
        <v>1</v>
      </c>
      <c r="I587" s="302">
        <v>12.72</v>
      </c>
      <c r="J587" s="284">
        <v>1.58</v>
      </c>
      <c r="K587" s="302">
        <v>20.100000000000001</v>
      </c>
    </row>
    <row r="588" spans="1:22" ht="14.25" x14ac:dyDescent="0.2">
      <c r="A588" s="297"/>
      <c r="B588" s="298"/>
      <c r="C588" s="298" t="s">
        <v>179</v>
      </c>
      <c r="D588" s="299"/>
      <c r="E588" s="284"/>
      <c r="F588" s="300">
        <v>0.08</v>
      </c>
      <c r="G588" s="301" t="s">
        <v>1548</v>
      </c>
      <c r="H588" s="284">
        <v>1</v>
      </c>
      <c r="I588" s="314">
        <v>0.32</v>
      </c>
      <c r="J588" s="284">
        <v>23.35</v>
      </c>
      <c r="K588" s="314">
        <v>7.47</v>
      </c>
    </row>
    <row r="589" spans="1:22" ht="52.5" x14ac:dyDescent="0.2">
      <c r="A589" s="297" t="s">
        <v>1549</v>
      </c>
      <c r="B589" s="298" t="s">
        <v>223</v>
      </c>
      <c r="C589" s="298" t="s">
        <v>222</v>
      </c>
      <c r="D589" s="299" t="s">
        <v>1384</v>
      </c>
      <c r="E589" s="284">
        <v>1.6120080000000001</v>
      </c>
      <c r="F589" s="300">
        <v>478.96</v>
      </c>
      <c r="G589" s="304" t="s">
        <v>250</v>
      </c>
      <c r="H589" s="284">
        <v>1</v>
      </c>
      <c r="I589" s="302">
        <v>772.09</v>
      </c>
      <c r="J589" s="284">
        <v>6.89</v>
      </c>
      <c r="K589" s="302">
        <v>5319.7</v>
      </c>
      <c r="Q589" s="160">
        <f>[2]Source!X579</f>
        <v>0</v>
      </c>
      <c r="R589" s="160">
        <f>[2]Source!X580</f>
        <v>0</v>
      </c>
      <c r="S589" s="160">
        <f>[2]Source!Y579</f>
        <v>0</v>
      </c>
      <c r="T589" s="160">
        <f>[2]Source!Y580</f>
        <v>0</v>
      </c>
      <c r="U589" s="160">
        <f>ROUND((175/100)*ROUND([2]Source!R579, 2), 2)</f>
        <v>0</v>
      </c>
      <c r="V589" s="160">
        <f>ROUND((157/100)*ROUND([2]Source!R580, 2), 2)</f>
        <v>0</v>
      </c>
    </row>
    <row r="590" spans="1:22" ht="14.25" x14ac:dyDescent="0.2">
      <c r="A590" s="297"/>
      <c r="B590" s="298"/>
      <c r="C590" s="298" t="s">
        <v>184</v>
      </c>
      <c r="D590" s="299" t="s">
        <v>177</v>
      </c>
      <c r="E590" s="284">
        <v>104</v>
      </c>
      <c r="F590" s="300"/>
      <c r="G590" s="301"/>
      <c r="H590" s="284"/>
      <c r="I590" s="302">
        <v>17.010000000000002</v>
      </c>
      <c r="J590" s="284">
        <v>85</v>
      </c>
      <c r="K590" s="302">
        <v>324.70999999999998</v>
      </c>
    </row>
    <row r="591" spans="1:22" ht="14.25" x14ac:dyDescent="0.2">
      <c r="A591" s="297"/>
      <c r="B591" s="298"/>
      <c r="C591" s="298" t="s">
        <v>183</v>
      </c>
      <c r="D591" s="299" t="s">
        <v>177</v>
      </c>
      <c r="E591" s="284">
        <v>70</v>
      </c>
      <c r="F591" s="300"/>
      <c r="G591" s="301"/>
      <c r="H591" s="284"/>
      <c r="I591" s="302">
        <v>11.45</v>
      </c>
      <c r="J591" s="284">
        <v>41</v>
      </c>
      <c r="K591" s="302">
        <v>156.62</v>
      </c>
    </row>
    <row r="592" spans="1:22" ht="14.25" x14ac:dyDescent="0.2">
      <c r="A592" s="297"/>
      <c r="B592" s="298"/>
      <c r="C592" s="298" t="s">
        <v>178</v>
      </c>
      <c r="D592" s="299" t="s">
        <v>177</v>
      </c>
      <c r="E592" s="284">
        <v>175</v>
      </c>
      <c r="F592" s="300"/>
      <c r="G592" s="301"/>
      <c r="H592" s="284"/>
      <c r="I592" s="302">
        <v>0.56000000000000005</v>
      </c>
      <c r="J592" s="284">
        <v>157</v>
      </c>
      <c r="K592" s="302">
        <v>11.73</v>
      </c>
    </row>
    <row r="593" spans="1:22" ht="14.25" x14ac:dyDescent="0.2">
      <c r="A593" s="305"/>
      <c r="B593" s="306"/>
      <c r="C593" s="306" t="s">
        <v>182</v>
      </c>
      <c r="D593" s="307" t="s">
        <v>181</v>
      </c>
      <c r="E593" s="308">
        <v>0.44</v>
      </c>
      <c r="F593" s="309"/>
      <c r="G593" s="310" t="s">
        <v>1547</v>
      </c>
      <c r="H593" s="308">
        <v>1</v>
      </c>
      <c r="I593" s="311">
        <v>1.6</v>
      </c>
      <c r="J593" s="308"/>
      <c r="K593" s="311"/>
    </row>
    <row r="594" spans="1:22" ht="15" x14ac:dyDescent="0.25">
      <c r="A594" s="312"/>
      <c r="B594" s="312"/>
      <c r="C594" s="313" t="s">
        <v>173</v>
      </c>
      <c r="D594" s="312"/>
      <c r="E594" s="312"/>
      <c r="F594" s="312"/>
      <c r="G594" s="312"/>
      <c r="H594" s="406">
        <v>830.19</v>
      </c>
      <c r="I594" s="406"/>
      <c r="J594" s="406">
        <v>6214.87</v>
      </c>
      <c r="K594" s="406"/>
      <c r="O594" s="162">
        <f>I586+I587+I590+I591+I592+SUM(I589:I589)</f>
        <v>830.19</v>
      </c>
      <c r="P594" s="162">
        <f>K586+K587+K590+K591+K592+SUM(K589:K589)</f>
        <v>6214.87</v>
      </c>
    </row>
    <row r="596" spans="1:22" ht="57" x14ac:dyDescent="0.2">
      <c r="A596" s="297" t="s">
        <v>1550</v>
      </c>
      <c r="B596" s="298" t="s">
        <v>217</v>
      </c>
      <c r="C596" s="298" t="s">
        <v>216</v>
      </c>
      <c r="D596" s="299" t="s">
        <v>1551</v>
      </c>
      <c r="E596" s="284">
        <v>1.5804</v>
      </c>
      <c r="F596" s="300"/>
      <c r="G596" s="301"/>
      <c r="H596" s="284"/>
      <c r="I596" s="302"/>
      <c r="J596" s="284"/>
      <c r="K596" s="302"/>
      <c r="Q596" s="160">
        <f>[2]Source!X585</f>
        <v>1865.55</v>
      </c>
      <c r="R596" s="160">
        <f>[2]Source!X586</f>
        <v>35602.449999999997</v>
      </c>
      <c r="S596" s="160">
        <f>[2]Source!Y585</f>
        <v>1255.6600000000001</v>
      </c>
      <c r="T596" s="160">
        <f>[2]Source!Y586</f>
        <v>17172.939999999999</v>
      </c>
      <c r="U596" s="160">
        <f>ROUND((175/100)*ROUND([2]Source!R585, 2), 2)</f>
        <v>43.24</v>
      </c>
      <c r="V596" s="160">
        <f>ROUND((157/100)*ROUND([2]Source!R586, 2), 2)</f>
        <v>905.86</v>
      </c>
    </row>
    <row r="597" spans="1:22" x14ac:dyDescent="0.2">
      <c r="C597" s="303" t="s">
        <v>1529</v>
      </c>
    </row>
    <row r="598" spans="1:22" ht="14.25" x14ac:dyDescent="0.2">
      <c r="A598" s="297"/>
      <c r="B598" s="298"/>
      <c r="C598" s="298" t="s">
        <v>187</v>
      </c>
      <c r="D598" s="299"/>
      <c r="E598" s="284"/>
      <c r="F598" s="300">
        <v>986.98</v>
      </c>
      <c r="G598" s="301" t="s">
        <v>1338</v>
      </c>
      <c r="H598" s="284">
        <v>1</v>
      </c>
      <c r="I598" s="302">
        <v>1793.8</v>
      </c>
      <c r="J598" s="284">
        <v>23.35</v>
      </c>
      <c r="K598" s="302">
        <v>41885.230000000003</v>
      </c>
    </row>
    <row r="599" spans="1:22" ht="14.25" x14ac:dyDescent="0.2">
      <c r="A599" s="297"/>
      <c r="B599" s="298"/>
      <c r="C599" s="298" t="s">
        <v>174</v>
      </c>
      <c r="D599" s="299"/>
      <c r="E599" s="284"/>
      <c r="F599" s="300">
        <v>99.77</v>
      </c>
      <c r="G599" s="301" t="s">
        <v>1339</v>
      </c>
      <c r="H599" s="284">
        <v>1</v>
      </c>
      <c r="I599" s="302">
        <v>197.1</v>
      </c>
      <c r="J599" s="284">
        <v>11.81</v>
      </c>
      <c r="K599" s="302">
        <v>2327.75</v>
      </c>
    </row>
    <row r="600" spans="1:22" ht="14.25" x14ac:dyDescent="0.2">
      <c r="A600" s="297"/>
      <c r="B600" s="298"/>
      <c r="C600" s="298" t="s">
        <v>179</v>
      </c>
      <c r="D600" s="299"/>
      <c r="E600" s="284"/>
      <c r="F600" s="300">
        <v>12.51</v>
      </c>
      <c r="G600" s="301" t="s">
        <v>1339</v>
      </c>
      <c r="H600" s="284">
        <v>1</v>
      </c>
      <c r="I600" s="314">
        <v>24.71</v>
      </c>
      <c r="J600" s="284">
        <v>23.35</v>
      </c>
      <c r="K600" s="314">
        <v>576.98</v>
      </c>
    </row>
    <row r="601" spans="1:22" ht="14.25" x14ac:dyDescent="0.2">
      <c r="A601" s="297"/>
      <c r="B601" s="298"/>
      <c r="C601" s="298" t="s">
        <v>195</v>
      </c>
      <c r="D601" s="299"/>
      <c r="E601" s="284"/>
      <c r="F601" s="300">
        <v>699.78</v>
      </c>
      <c r="G601" s="301" t="s">
        <v>185</v>
      </c>
      <c r="H601" s="284">
        <v>1</v>
      </c>
      <c r="I601" s="302">
        <v>1105.93</v>
      </c>
      <c r="J601" s="284">
        <v>0.9</v>
      </c>
      <c r="K601" s="302">
        <v>995.34</v>
      </c>
    </row>
    <row r="602" spans="1:22" ht="57" x14ac:dyDescent="0.2">
      <c r="A602" s="297" t="s">
        <v>1552</v>
      </c>
      <c r="B602" s="298" t="s">
        <v>1402</v>
      </c>
      <c r="C602" s="298" t="s">
        <v>215</v>
      </c>
      <c r="D602" s="299" t="s">
        <v>1323</v>
      </c>
      <c r="E602" s="284">
        <v>9.4824000000000006E-2</v>
      </c>
      <c r="F602" s="300">
        <v>5986.03</v>
      </c>
      <c r="G602" s="304" t="s">
        <v>185</v>
      </c>
      <c r="H602" s="284">
        <v>1</v>
      </c>
      <c r="I602" s="302">
        <v>567.62</v>
      </c>
      <c r="J602" s="284">
        <v>4.4800000000000004</v>
      </c>
      <c r="K602" s="302">
        <v>2542.94</v>
      </c>
      <c r="Q602" s="160">
        <f>[2]Source!X587</f>
        <v>0</v>
      </c>
      <c r="R602" s="160">
        <f>[2]Source!X588</f>
        <v>0</v>
      </c>
      <c r="S602" s="160">
        <f>[2]Source!Y587</f>
        <v>0</v>
      </c>
      <c r="T602" s="160">
        <f>[2]Source!Y588</f>
        <v>0</v>
      </c>
      <c r="U602" s="160">
        <f>ROUND((175/100)*ROUND([2]Source!R587, 2), 2)</f>
        <v>0</v>
      </c>
      <c r="V602" s="160">
        <f>ROUND((157/100)*ROUND([2]Source!R588, 2), 2)</f>
        <v>0</v>
      </c>
    </row>
    <row r="603" spans="1:22" ht="71.25" x14ac:dyDescent="0.2">
      <c r="A603" s="297" t="s">
        <v>1553</v>
      </c>
      <c r="B603" s="298" t="s">
        <v>1404</v>
      </c>
      <c r="C603" s="298" t="s">
        <v>214</v>
      </c>
      <c r="D603" s="299" t="s">
        <v>1323</v>
      </c>
      <c r="E603" s="284">
        <v>0.742788</v>
      </c>
      <c r="F603" s="300">
        <v>3374.81</v>
      </c>
      <c r="G603" s="304" t="s">
        <v>185</v>
      </c>
      <c r="H603" s="284">
        <v>1</v>
      </c>
      <c r="I603" s="302">
        <v>2506.77</v>
      </c>
      <c r="J603" s="284">
        <v>4.5</v>
      </c>
      <c r="K603" s="302">
        <v>11280.47</v>
      </c>
      <c r="Q603" s="160">
        <f>[2]Source!X589</f>
        <v>0</v>
      </c>
      <c r="R603" s="160">
        <f>[2]Source!X590</f>
        <v>0</v>
      </c>
      <c r="S603" s="160">
        <f>[2]Source!Y589</f>
        <v>0</v>
      </c>
      <c r="T603" s="160">
        <f>[2]Source!Y590</f>
        <v>0</v>
      </c>
      <c r="U603" s="160">
        <f>ROUND((175/100)*ROUND([2]Source!R589, 2), 2)</f>
        <v>0</v>
      </c>
      <c r="V603" s="160">
        <f>ROUND((157/100)*ROUND([2]Source!R590, 2), 2)</f>
        <v>0</v>
      </c>
    </row>
    <row r="604" spans="1:22" ht="57" x14ac:dyDescent="0.2">
      <c r="A604" s="297" t="s">
        <v>1554</v>
      </c>
      <c r="B604" s="298" t="s">
        <v>1555</v>
      </c>
      <c r="C604" s="298" t="s">
        <v>213</v>
      </c>
      <c r="D604" s="299" t="s">
        <v>1347</v>
      </c>
      <c r="E604" s="284">
        <v>161.20079999999999</v>
      </c>
      <c r="F604" s="300">
        <v>198.81</v>
      </c>
      <c r="G604" s="304" t="s">
        <v>185</v>
      </c>
      <c r="H604" s="284">
        <v>1</v>
      </c>
      <c r="I604" s="302">
        <v>32048.33</v>
      </c>
      <c r="J604" s="284">
        <v>3.35</v>
      </c>
      <c r="K604" s="302">
        <v>107361.91</v>
      </c>
      <c r="Q604" s="160">
        <f>[2]Source!X591</f>
        <v>0</v>
      </c>
      <c r="R604" s="160">
        <f>[2]Source!X592</f>
        <v>0</v>
      </c>
      <c r="S604" s="160">
        <f>[2]Source!Y591</f>
        <v>0</v>
      </c>
      <c r="T604" s="160">
        <f>[2]Source!Y592</f>
        <v>0</v>
      </c>
      <c r="U604" s="160">
        <f>ROUND((175/100)*ROUND([2]Source!R591, 2), 2)</f>
        <v>0</v>
      </c>
      <c r="V604" s="160">
        <f>ROUND((157/100)*ROUND([2]Source!R592, 2), 2)</f>
        <v>0</v>
      </c>
    </row>
    <row r="605" spans="1:22" ht="14.25" x14ac:dyDescent="0.2">
      <c r="A605" s="297"/>
      <c r="B605" s="298"/>
      <c r="C605" s="298" t="s">
        <v>184</v>
      </c>
      <c r="D605" s="299" t="s">
        <v>177</v>
      </c>
      <c r="E605" s="284">
        <v>104</v>
      </c>
      <c r="F605" s="300"/>
      <c r="G605" s="301"/>
      <c r="H605" s="284"/>
      <c r="I605" s="302">
        <v>1865.55</v>
      </c>
      <c r="J605" s="284">
        <v>85</v>
      </c>
      <c r="K605" s="302">
        <v>35602.449999999997</v>
      </c>
    </row>
    <row r="606" spans="1:22" ht="14.25" x14ac:dyDescent="0.2">
      <c r="A606" s="297"/>
      <c r="B606" s="298"/>
      <c r="C606" s="298" t="s">
        <v>183</v>
      </c>
      <c r="D606" s="299" t="s">
        <v>177</v>
      </c>
      <c r="E606" s="284">
        <v>70</v>
      </c>
      <c r="F606" s="300"/>
      <c r="G606" s="301"/>
      <c r="H606" s="284"/>
      <c r="I606" s="302">
        <v>1255.6600000000001</v>
      </c>
      <c r="J606" s="284">
        <v>41</v>
      </c>
      <c r="K606" s="302">
        <v>17172.939999999999</v>
      </c>
    </row>
    <row r="607" spans="1:22" ht="14.25" x14ac:dyDescent="0.2">
      <c r="A607" s="297"/>
      <c r="B607" s="298"/>
      <c r="C607" s="298" t="s">
        <v>178</v>
      </c>
      <c r="D607" s="299" t="s">
        <v>177</v>
      </c>
      <c r="E607" s="284">
        <v>175</v>
      </c>
      <c r="F607" s="300"/>
      <c r="G607" s="301"/>
      <c r="H607" s="284"/>
      <c r="I607" s="302">
        <v>43.24</v>
      </c>
      <c r="J607" s="284">
        <v>157</v>
      </c>
      <c r="K607" s="302">
        <v>905.86</v>
      </c>
    </row>
    <row r="608" spans="1:22" ht="14.25" x14ac:dyDescent="0.2">
      <c r="A608" s="305"/>
      <c r="B608" s="306"/>
      <c r="C608" s="306" t="s">
        <v>182</v>
      </c>
      <c r="D608" s="307" t="s">
        <v>181</v>
      </c>
      <c r="E608" s="308">
        <v>84.08</v>
      </c>
      <c r="F608" s="309"/>
      <c r="G608" s="310" t="s">
        <v>1338</v>
      </c>
      <c r="H608" s="308">
        <v>1</v>
      </c>
      <c r="I608" s="311">
        <v>152.81</v>
      </c>
      <c r="J608" s="308"/>
      <c r="K608" s="311"/>
    </row>
    <row r="609" spans="1:22" ht="15" x14ac:dyDescent="0.25">
      <c r="A609" s="312"/>
      <c r="B609" s="312"/>
      <c r="C609" s="313" t="s">
        <v>173</v>
      </c>
      <c r="D609" s="312"/>
      <c r="E609" s="312"/>
      <c r="F609" s="312"/>
      <c r="G609" s="312"/>
      <c r="H609" s="406">
        <v>41384</v>
      </c>
      <c r="I609" s="406"/>
      <c r="J609" s="406">
        <v>220074.89</v>
      </c>
      <c r="K609" s="406"/>
      <c r="O609" s="162">
        <f>I598+I599+I601+I605+I606+I607+SUM(I602:I604)</f>
        <v>41384</v>
      </c>
      <c r="P609" s="162">
        <f>K598+K599+K601+K605+K606+K607+SUM(K602:K604)</f>
        <v>220074.89</v>
      </c>
    </row>
    <row r="612" spans="1:22" ht="15" x14ac:dyDescent="0.25">
      <c r="A612" s="409" t="s">
        <v>1556</v>
      </c>
      <c r="B612" s="409"/>
      <c r="C612" s="409"/>
      <c r="D612" s="409"/>
      <c r="E612" s="409"/>
      <c r="F612" s="409"/>
      <c r="G612" s="409"/>
      <c r="H612" s="407">
        <v>71922.52</v>
      </c>
      <c r="I612" s="408"/>
      <c r="J612" s="407">
        <v>500104.8</v>
      </c>
      <c r="K612" s="408"/>
    </row>
    <row r="613" spans="1:22" hidden="1" x14ac:dyDescent="0.2">
      <c r="A613" s="283" t="s">
        <v>172</v>
      </c>
      <c r="I613" s="283">
        <v>0</v>
      </c>
      <c r="J613" s="283">
        <v>0</v>
      </c>
    </row>
    <row r="614" spans="1:22" hidden="1" x14ac:dyDescent="0.2">
      <c r="A614" s="283" t="s">
        <v>171</v>
      </c>
      <c r="I614" s="283">
        <v>0</v>
      </c>
      <c r="J614" s="283">
        <v>0</v>
      </c>
    </row>
    <row r="616" spans="1:22" ht="16.5" x14ac:dyDescent="0.25">
      <c r="A616" s="405" t="s">
        <v>1557</v>
      </c>
      <c r="B616" s="405"/>
      <c r="C616" s="405"/>
      <c r="D616" s="405"/>
      <c r="E616" s="405"/>
      <c r="F616" s="405"/>
      <c r="G616" s="405"/>
      <c r="H616" s="405"/>
      <c r="I616" s="405"/>
      <c r="J616" s="405"/>
      <c r="K616" s="405"/>
    </row>
    <row r="617" spans="1:22" ht="52.5" x14ac:dyDescent="0.2">
      <c r="A617" s="297" t="s">
        <v>1558</v>
      </c>
      <c r="B617" s="298" t="s">
        <v>245</v>
      </c>
      <c r="C617" s="298" t="s">
        <v>244</v>
      </c>
      <c r="D617" s="299" t="s">
        <v>1531</v>
      </c>
      <c r="E617" s="284">
        <v>6.7201000000000004</v>
      </c>
      <c r="F617" s="300"/>
      <c r="G617" s="301"/>
      <c r="H617" s="284"/>
      <c r="I617" s="302"/>
      <c r="J617" s="284"/>
      <c r="K617" s="302"/>
      <c r="Q617" s="160">
        <f>[2]Source!X632</f>
        <v>2767.38</v>
      </c>
      <c r="R617" s="160">
        <f>[2]Source!X633</f>
        <v>52813.01</v>
      </c>
      <c r="S617" s="160">
        <f>[2]Source!Y632</f>
        <v>1862.66</v>
      </c>
      <c r="T617" s="160">
        <f>[2]Source!Y633</f>
        <v>25474.51</v>
      </c>
      <c r="U617" s="160">
        <f>ROUND((175/100)*ROUND([2]Source!R632, 2), 2)</f>
        <v>4.8499999999999996</v>
      </c>
      <c r="V617" s="160">
        <f>ROUND((157/100)*ROUND([2]Source!R633, 2), 2)</f>
        <v>101.55</v>
      </c>
    </row>
    <row r="618" spans="1:22" x14ac:dyDescent="0.2">
      <c r="C618" s="303" t="s">
        <v>1559</v>
      </c>
    </row>
    <row r="619" spans="1:22" ht="14.25" x14ac:dyDescent="0.2">
      <c r="A619" s="297"/>
      <c r="B619" s="298"/>
      <c r="C619" s="298" t="s">
        <v>187</v>
      </c>
      <c r="D619" s="299"/>
      <c r="E619" s="284"/>
      <c r="F619" s="300">
        <v>344.32</v>
      </c>
      <c r="G619" s="301" t="s">
        <v>1338</v>
      </c>
      <c r="H619" s="284">
        <v>1</v>
      </c>
      <c r="I619" s="302">
        <v>2660.94</v>
      </c>
      <c r="J619" s="284">
        <v>23.35</v>
      </c>
      <c r="K619" s="302">
        <v>62132.95</v>
      </c>
    </row>
    <row r="620" spans="1:22" ht="14.25" x14ac:dyDescent="0.2">
      <c r="A620" s="297"/>
      <c r="B620" s="298"/>
      <c r="C620" s="298" t="s">
        <v>174</v>
      </c>
      <c r="D620" s="299"/>
      <c r="E620" s="284"/>
      <c r="F620" s="300">
        <v>13.09</v>
      </c>
      <c r="G620" s="301" t="s">
        <v>1339</v>
      </c>
      <c r="H620" s="284">
        <v>1</v>
      </c>
      <c r="I620" s="302">
        <v>109.96</v>
      </c>
      <c r="J620" s="284">
        <v>1.58</v>
      </c>
      <c r="K620" s="302">
        <v>173.74</v>
      </c>
    </row>
    <row r="621" spans="1:22" ht="14.25" x14ac:dyDescent="0.2">
      <c r="A621" s="297"/>
      <c r="B621" s="298"/>
      <c r="C621" s="298" t="s">
        <v>179</v>
      </c>
      <c r="D621" s="299"/>
      <c r="E621" s="284"/>
      <c r="F621" s="300">
        <v>0.33</v>
      </c>
      <c r="G621" s="301" t="s">
        <v>1339</v>
      </c>
      <c r="H621" s="284">
        <v>1</v>
      </c>
      <c r="I621" s="314">
        <v>2.77</v>
      </c>
      <c r="J621" s="284">
        <v>23.35</v>
      </c>
      <c r="K621" s="314">
        <v>64.680000000000007</v>
      </c>
    </row>
    <row r="622" spans="1:22" ht="14.25" x14ac:dyDescent="0.2">
      <c r="A622" s="297"/>
      <c r="B622" s="298"/>
      <c r="C622" s="298" t="s">
        <v>195</v>
      </c>
      <c r="D622" s="299"/>
      <c r="E622" s="284"/>
      <c r="F622" s="300">
        <v>24.75</v>
      </c>
      <c r="G622" s="301" t="s">
        <v>185</v>
      </c>
      <c r="H622" s="284">
        <v>1</v>
      </c>
      <c r="I622" s="302">
        <v>166.32</v>
      </c>
      <c r="J622" s="284">
        <v>4.7699999999999996</v>
      </c>
      <c r="K622" s="302">
        <v>793.35</v>
      </c>
    </row>
    <row r="623" spans="1:22" ht="57" x14ac:dyDescent="0.2">
      <c r="A623" s="297" t="s">
        <v>1560</v>
      </c>
      <c r="B623" s="298" t="s">
        <v>1533</v>
      </c>
      <c r="C623" s="298" t="s">
        <v>240</v>
      </c>
      <c r="D623" s="299" t="s">
        <v>1384</v>
      </c>
      <c r="E623" s="284">
        <v>13.709004</v>
      </c>
      <c r="F623" s="300">
        <v>494.49</v>
      </c>
      <c r="G623" s="304" t="s">
        <v>185</v>
      </c>
      <c r="H623" s="284">
        <v>1</v>
      </c>
      <c r="I623" s="302">
        <v>6778.97</v>
      </c>
      <c r="J623" s="284">
        <v>6.62</v>
      </c>
      <c r="K623" s="302">
        <v>44876.78</v>
      </c>
      <c r="Q623" s="160">
        <f>[2]Source!X634</f>
        <v>0</v>
      </c>
      <c r="R623" s="160">
        <f>[2]Source!X635</f>
        <v>0</v>
      </c>
      <c r="S623" s="160">
        <f>[2]Source!Y634</f>
        <v>0</v>
      </c>
      <c r="T623" s="160">
        <f>[2]Source!Y635</f>
        <v>0</v>
      </c>
      <c r="U623" s="160">
        <f>ROUND((175/100)*ROUND([2]Source!R634, 2), 2)</f>
        <v>0</v>
      </c>
      <c r="V623" s="160">
        <f>ROUND((157/100)*ROUND([2]Source!R635, 2), 2)</f>
        <v>0</v>
      </c>
    </row>
    <row r="624" spans="1:22" ht="14.25" x14ac:dyDescent="0.2">
      <c r="A624" s="297"/>
      <c r="B624" s="298"/>
      <c r="C624" s="298" t="s">
        <v>184</v>
      </c>
      <c r="D624" s="299" t="s">
        <v>177</v>
      </c>
      <c r="E624" s="284">
        <v>104</v>
      </c>
      <c r="F624" s="300"/>
      <c r="G624" s="301"/>
      <c r="H624" s="284"/>
      <c r="I624" s="302">
        <v>2767.38</v>
      </c>
      <c r="J624" s="284">
        <v>85</v>
      </c>
      <c r="K624" s="302">
        <v>52813.01</v>
      </c>
    </row>
    <row r="625" spans="1:22" ht="14.25" x14ac:dyDescent="0.2">
      <c r="A625" s="297"/>
      <c r="B625" s="298"/>
      <c r="C625" s="298" t="s">
        <v>183</v>
      </c>
      <c r="D625" s="299" t="s">
        <v>177</v>
      </c>
      <c r="E625" s="284">
        <v>70</v>
      </c>
      <c r="F625" s="300"/>
      <c r="G625" s="301"/>
      <c r="H625" s="284"/>
      <c r="I625" s="302">
        <v>1862.66</v>
      </c>
      <c r="J625" s="284">
        <v>41</v>
      </c>
      <c r="K625" s="302">
        <v>25474.51</v>
      </c>
    </row>
    <row r="626" spans="1:22" ht="14.25" x14ac:dyDescent="0.2">
      <c r="A626" s="297"/>
      <c r="B626" s="298"/>
      <c r="C626" s="298" t="s">
        <v>178</v>
      </c>
      <c r="D626" s="299" t="s">
        <v>177</v>
      </c>
      <c r="E626" s="284">
        <v>175</v>
      </c>
      <c r="F626" s="300"/>
      <c r="G626" s="301"/>
      <c r="H626" s="284"/>
      <c r="I626" s="302">
        <v>4.8499999999999996</v>
      </c>
      <c r="J626" s="284">
        <v>157</v>
      </c>
      <c r="K626" s="302">
        <v>101.55</v>
      </c>
    </row>
    <row r="627" spans="1:22" ht="14.25" x14ac:dyDescent="0.2">
      <c r="A627" s="305"/>
      <c r="B627" s="306"/>
      <c r="C627" s="306" t="s">
        <v>182</v>
      </c>
      <c r="D627" s="307" t="s">
        <v>181</v>
      </c>
      <c r="E627" s="308">
        <v>32.729999999999997</v>
      </c>
      <c r="F627" s="309"/>
      <c r="G627" s="310" t="s">
        <v>1338</v>
      </c>
      <c r="H627" s="308">
        <v>1</v>
      </c>
      <c r="I627" s="311">
        <v>252.94</v>
      </c>
      <c r="J627" s="308"/>
      <c r="K627" s="311"/>
    </row>
    <row r="628" spans="1:22" ht="15" x14ac:dyDescent="0.25">
      <c r="A628" s="312"/>
      <c r="B628" s="312"/>
      <c r="C628" s="313" t="s">
        <v>173</v>
      </c>
      <c r="D628" s="312"/>
      <c r="E628" s="312"/>
      <c r="F628" s="312"/>
      <c r="G628" s="312"/>
      <c r="H628" s="406">
        <v>14351.08</v>
      </c>
      <c r="I628" s="406"/>
      <c r="J628" s="406">
        <v>186365.89</v>
      </c>
      <c r="K628" s="406"/>
      <c r="O628" s="162">
        <f>I619+I620+I622+I624+I625+I626+SUM(I623:I623)</f>
        <v>14351.08</v>
      </c>
      <c r="P628" s="162">
        <f>K619+K620+K622+K624+K625+K626+SUM(K623:K623)</f>
        <v>186365.89</v>
      </c>
    </row>
    <row r="630" spans="1:22" ht="52.5" x14ac:dyDescent="0.2">
      <c r="A630" s="297" t="s">
        <v>1561</v>
      </c>
      <c r="B630" s="298" t="s">
        <v>243</v>
      </c>
      <c r="C630" s="298" t="s">
        <v>242</v>
      </c>
      <c r="D630" s="299" t="s">
        <v>1531</v>
      </c>
      <c r="E630" s="284">
        <v>6.7201000000000004</v>
      </c>
      <c r="F630" s="300"/>
      <c r="G630" s="301"/>
      <c r="H630" s="284"/>
      <c r="I630" s="302"/>
      <c r="J630" s="284"/>
      <c r="K630" s="302"/>
      <c r="Q630" s="160">
        <f>[2]Source!X636</f>
        <v>2025.38</v>
      </c>
      <c r="R630" s="160">
        <f>[2]Source!X637</f>
        <v>38652.61</v>
      </c>
      <c r="S630" s="160">
        <f>[2]Source!Y636</f>
        <v>1363.24</v>
      </c>
      <c r="T630" s="160">
        <f>[2]Source!Y637</f>
        <v>18644.2</v>
      </c>
      <c r="U630" s="160">
        <f>ROUND((175/100)*ROUND([2]Source!R636, 2), 2)</f>
        <v>65.849999999999994</v>
      </c>
      <c r="V630" s="160">
        <f>ROUND((157/100)*ROUND([2]Source!R637, 2), 2)</f>
        <v>1379.5</v>
      </c>
    </row>
    <row r="631" spans="1:22" x14ac:dyDescent="0.2">
      <c r="C631" s="303" t="s">
        <v>1559</v>
      </c>
    </row>
    <row r="632" spans="1:22" ht="14.25" x14ac:dyDescent="0.2">
      <c r="A632" s="297"/>
      <c r="B632" s="298"/>
      <c r="C632" s="298" t="s">
        <v>187</v>
      </c>
      <c r="D632" s="299"/>
      <c r="E632" s="284"/>
      <c r="F632" s="300">
        <v>4.5</v>
      </c>
      <c r="G632" s="301" t="s">
        <v>1562</v>
      </c>
      <c r="H632" s="284">
        <v>1</v>
      </c>
      <c r="I632" s="302">
        <v>1947.48</v>
      </c>
      <c r="J632" s="284">
        <v>23.35</v>
      </c>
      <c r="K632" s="302">
        <v>45473.66</v>
      </c>
    </row>
    <row r="633" spans="1:22" ht="14.25" x14ac:dyDescent="0.2">
      <c r="A633" s="297"/>
      <c r="B633" s="298"/>
      <c r="C633" s="298" t="s">
        <v>174</v>
      </c>
      <c r="D633" s="299"/>
      <c r="E633" s="284"/>
      <c r="F633" s="300">
        <v>3.22</v>
      </c>
      <c r="G633" s="301" t="s">
        <v>1563</v>
      </c>
      <c r="H633" s="284">
        <v>1</v>
      </c>
      <c r="I633" s="302">
        <v>1514.71</v>
      </c>
      <c r="J633" s="284">
        <v>1.58</v>
      </c>
      <c r="K633" s="302">
        <v>2393.2399999999998</v>
      </c>
    </row>
    <row r="634" spans="1:22" ht="14.25" x14ac:dyDescent="0.2">
      <c r="A634" s="297"/>
      <c r="B634" s="298"/>
      <c r="C634" s="298" t="s">
        <v>179</v>
      </c>
      <c r="D634" s="299"/>
      <c r="E634" s="284"/>
      <c r="F634" s="300">
        <v>0.08</v>
      </c>
      <c r="G634" s="301" t="s">
        <v>1563</v>
      </c>
      <c r="H634" s="284">
        <v>1</v>
      </c>
      <c r="I634" s="314">
        <v>37.630000000000003</v>
      </c>
      <c r="J634" s="284">
        <v>23.35</v>
      </c>
      <c r="K634" s="314">
        <v>878.66</v>
      </c>
    </row>
    <row r="635" spans="1:22" ht="57" x14ac:dyDescent="0.2">
      <c r="A635" s="297" t="s">
        <v>1564</v>
      </c>
      <c r="B635" s="298" t="s">
        <v>241</v>
      </c>
      <c r="C635" s="298" t="s">
        <v>240</v>
      </c>
      <c r="D635" s="299" t="s">
        <v>1384</v>
      </c>
      <c r="E635" s="284">
        <v>191.92605599999999</v>
      </c>
      <c r="F635" s="300">
        <v>494.49</v>
      </c>
      <c r="G635" s="304" t="s">
        <v>249</v>
      </c>
      <c r="H635" s="284">
        <v>1</v>
      </c>
      <c r="I635" s="302">
        <v>94905.52</v>
      </c>
      <c r="J635" s="284">
        <v>6.62</v>
      </c>
      <c r="K635" s="302">
        <v>628274.54</v>
      </c>
      <c r="Q635" s="160">
        <f>[2]Source!X638</f>
        <v>0</v>
      </c>
      <c r="R635" s="160">
        <f>[2]Source!X639</f>
        <v>0</v>
      </c>
      <c r="S635" s="160">
        <f>[2]Source!Y638</f>
        <v>0</v>
      </c>
      <c r="T635" s="160">
        <f>[2]Source!Y639</f>
        <v>0</v>
      </c>
      <c r="U635" s="160">
        <f>ROUND((175/100)*ROUND([2]Source!R638, 2), 2)</f>
        <v>0</v>
      </c>
      <c r="V635" s="160">
        <f>ROUND((157/100)*ROUND([2]Source!R639, 2), 2)</f>
        <v>0</v>
      </c>
    </row>
    <row r="636" spans="1:22" ht="14.25" x14ac:dyDescent="0.2">
      <c r="A636" s="297"/>
      <c r="B636" s="298"/>
      <c r="C636" s="298" t="s">
        <v>184</v>
      </c>
      <c r="D636" s="299" t="s">
        <v>177</v>
      </c>
      <c r="E636" s="284">
        <v>104</v>
      </c>
      <c r="F636" s="300"/>
      <c r="G636" s="301"/>
      <c r="H636" s="284"/>
      <c r="I636" s="302">
        <v>2025.38</v>
      </c>
      <c r="J636" s="284">
        <v>85</v>
      </c>
      <c r="K636" s="302">
        <v>38652.61</v>
      </c>
    </row>
    <row r="637" spans="1:22" ht="14.25" x14ac:dyDescent="0.2">
      <c r="A637" s="297"/>
      <c r="B637" s="298"/>
      <c r="C637" s="298" t="s">
        <v>183</v>
      </c>
      <c r="D637" s="299" t="s">
        <v>177</v>
      </c>
      <c r="E637" s="284">
        <v>70</v>
      </c>
      <c r="F637" s="300"/>
      <c r="G637" s="301"/>
      <c r="H637" s="284"/>
      <c r="I637" s="302">
        <v>1363.24</v>
      </c>
      <c r="J637" s="284">
        <v>41</v>
      </c>
      <c r="K637" s="302">
        <v>18644.2</v>
      </c>
    </row>
    <row r="638" spans="1:22" ht="14.25" x14ac:dyDescent="0.2">
      <c r="A638" s="297"/>
      <c r="B638" s="298"/>
      <c r="C638" s="298" t="s">
        <v>178</v>
      </c>
      <c r="D638" s="299" t="s">
        <v>177</v>
      </c>
      <c r="E638" s="284">
        <v>175</v>
      </c>
      <c r="F638" s="300"/>
      <c r="G638" s="301"/>
      <c r="H638" s="284"/>
      <c r="I638" s="302">
        <v>65.849999999999994</v>
      </c>
      <c r="J638" s="284">
        <v>157</v>
      </c>
      <c r="K638" s="302">
        <v>1379.5</v>
      </c>
    </row>
    <row r="639" spans="1:22" ht="14.25" x14ac:dyDescent="0.2">
      <c r="A639" s="305"/>
      <c r="B639" s="306"/>
      <c r="C639" s="306" t="s">
        <v>182</v>
      </c>
      <c r="D639" s="307" t="s">
        <v>181</v>
      </c>
      <c r="E639" s="308">
        <v>0.44</v>
      </c>
      <c r="F639" s="309"/>
      <c r="G639" s="310" t="s">
        <v>1562</v>
      </c>
      <c r="H639" s="308">
        <v>1</v>
      </c>
      <c r="I639" s="311">
        <v>190.42</v>
      </c>
      <c r="J639" s="308"/>
      <c r="K639" s="311"/>
    </row>
    <row r="640" spans="1:22" ht="15" x14ac:dyDescent="0.25">
      <c r="A640" s="312"/>
      <c r="B640" s="312"/>
      <c r="C640" s="313" t="s">
        <v>173</v>
      </c>
      <c r="D640" s="312"/>
      <c r="E640" s="312"/>
      <c r="F640" s="312"/>
      <c r="G640" s="312"/>
      <c r="H640" s="406">
        <v>101822.18</v>
      </c>
      <c r="I640" s="406"/>
      <c r="J640" s="406">
        <v>734817.75</v>
      </c>
      <c r="K640" s="406"/>
      <c r="O640" s="162">
        <f>I632+I633+I636+I637+I638+SUM(I635:I635)</f>
        <v>101822.18</v>
      </c>
      <c r="P640" s="162">
        <f>K632+K633+K636+K637+K638+SUM(K635:K635)</f>
        <v>734817.75</v>
      </c>
    </row>
    <row r="642" spans="1:22" ht="52.5" x14ac:dyDescent="0.2">
      <c r="A642" s="297" t="s">
        <v>1565</v>
      </c>
      <c r="B642" s="298" t="s">
        <v>230</v>
      </c>
      <c r="C642" s="298" t="s">
        <v>229</v>
      </c>
      <c r="D642" s="299" t="s">
        <v>1330</v>
      </c>
      <c r="E642" s="284">
        <v>6.7201000000000004</v>
      </c>
      <c r="F642" s="300"/>
      <c r="G642" s="301"/>
      <c r="H642" s="284"/>
      <c r="I642" s="302"/>
      <c r="J642" s="284"/>
      <c r="K642" s="302"/>
      <c r="Q642" s="160">
        <f>[2]Source!X640</f>
        <v>309.67</v>
      </c>
      <c r="R642" s="160">
        <f>[2]Source!X641</f>
        <v>5909.8</v>
      </c>
      <c r="S642" s="160">
        <f>[2]Source!Y640</f>
        <v>208.43</v>
      </c>
      <c r="T642" s="160">
        <f>[2]Source!Y641</f>
        <v>2850.61</v>
      </c>
      <c r="U642" s="160">
        <f>ROUND((175/100)*ROUND([2]Source!R640, 2), 2)</f>
        <v>2.64</v>
      </c>
      <c r="V642" s="160">
        <f>ROUND((157/100)*ROUND([2]Source!R641, 2), 2)</f>
        <v>55.36</v>
      </c>
    </row>
    <row r="643" spans="1:22" x14ac:dyDescent="0.2">
      <c r="C643" s="303" t="s">
        <v>1559</v>
      </c>
    </row>
    <row r="644" spans="1:22" ht="14.25" x14ac:dyDescent="0.2">
      <c r="A644" s="297"/>
      <c r="B644" s="298"/>
      <c r="C644" s="298" t="s">
        <v>187</v>
      </c>
      <c r="D644" s="299"/>
      <c r="E644" s="284"/>
      <c r="F644" s="300">
        <v>38.53</v>
      </c>
      <c r="G644" s="301" t="s">
        <v>1338</v>
      </c>
      <c r="H644" s="284">
        <v>1</v>
      </c>
      <c r="I644" s="302">
        <v>297.76</v>
      </c>
      <c r="J644" s="284">
        <v>23.35</v>
      </c>
      <c r="K644" s="302">
        <v>6952.7</v>
      </c>
    </row>
    <row r="645" spans="1:22" ht="14.25" x14ac:dyDescent="0.2">
      <c r="A645" s="297"/>
      <c r="B645" s="298"/>
      <c r="C645" s="298" t="s">
        <v>174</v>
      </c>
      <c r="D645" s="299"/>
      <c r="E645" s="284"/>
      <c r="F645" s="300">
        <v>0.92</v>
      </c>
      <c r="G645" s="301" t="s">
        <v>1339</v>
      </c>
      <c r="H645" s="284">
        <v>1</v>
      </c>
      <c r="I645" s="302">
        <v>7.73</v>
      </c>
      <c r="J645" s="284">
        <v>8.8699999999999992</v>
      </c>
      <c r="K645" s="302">
        <v>68.569999999999993</v>
      </c>
    </row>
    <row r="646" spans="1:22" ht="14.25" x14ac:dyDescent="0.2">
      <c r="A646" s="297"/>
      <c r="B646" s="298"/>
      <c r="C646" s="298" t="s">
        <v>179</v>
      </c>
      <c r="D646" s="299"/>
      <c r="E646" s="284"/>
      <c r="F646" s="300">
        <v>0.18</v>
      </c>
      <c r="G646" s="301" t="s">
        <v>1339</v>
      </c>
      <c r="H646" s="284">
        <v>1</v>
      </c>
      <c r="I646" s="314">
        <v>1.51</v>
      </c>
      <c r="J646" s="284">
        <v>23.35</v>
      </c>
      <c r="K646" s="314">
        <v>35.26</v>
      </c>
    </row>
    <row r="647" spans="1:22" ht="14.25" x14ac:dyDescent="0.2">
      <c r="A647" s="297" t="s">
        <v>1566</v>
      </c>
      <c r="B647" s="298" t="s">
        <v>1567</v>
      </c>
      <c r="C647" s="298" t="s">
        <v>228</v>
      </c>
      <c r="D647" s="299" t="s">
        <v>1347</v>
      </c>
      <c r="E647" s="284">
        <v>822.54024000000004</v>
      </c>
      <c r="F647" s="300">
        <v>4.32</v>
      </c>
      <c r="G647" s="304" t="s">
        <v>185</v>
      </c>
      <c r="H647" s="284">
        <v>1</v>
      </c>
      <c r="I647" s="302">
        <v>3553.37</v>
      </c>
      <c r="J647" s="284">
        <v>3.53</v>
      </c>
      <c r="K647" s="302">
        <v>12543.4</v>
      </c>
      <c r="Q647" s="160">
        <f>[2]Source!X642</f>
        <v>0</v>
      </c>
      <c r="R647" s="160">
        <f>[2]Source!X643</f>
        <v>0</v>
      </c>
      <c r="S647" s="160">
        <f>[2]Source!Y642</f>
        <v>0</v>
      </c>
      <c r="T647" s="160">
        <f>[2]Source!Y643</f>
        <v>0</v>
      </c>
      <c r="U647" s="160">
        <f>ROUND((175/100)*ROUND([2]Source!R642, 2), 2)</f>
        <v>0</v>
      </c>
      <c r="V647" s="160">
        <f>ROUND((157/100)*ROUND([2]Source!R643, 2), 2)</f>
        <v>0</v>
      </c>
    </row>
    <row r="648" spans="1:22" ht="14.25" x14ac:dyDescent="0.2">
      <c r="A648" s="297"/>
      <c r="B648" s="298"/>
      <c r="C648" s="298" t="s">
        <v>184</v>
      </c>
      <c r="D648" s="299" t="s">
        <v>177</v>
      </c>
      <c r="E648" s="284">
        <v>104</v>
      </c>
      <c r="F648" s="300"/>
      <c r="G648" s="301"/>
      <c r="H648" s="284"/>
      <c r="I648" s="302">
        <v>309.67</v>
      </c>
      <c r="J648" s="284">
        <v>85</v>
      </c>
      <c r="K648" s="302">
        <v>5909.8</v>
      </c>
    </row>
    <row r="649" spans="1:22" ht="14.25" x14ac:dyDescent="0.2">
      <c r="A649" s="297"/>
      <c r="B649" s="298"/>
      <c r="C649" s="298" t="s">
        <v>183</v>
      </c>
      <c r="D649" s="299" t="s">
        <v>177</v>
      </c>
      <c r="E649" s="284">
        <v>70</v>
      </c>
      <c r="F649" s="300"/>
      <c r="G649" s="301"/>
      <c r="H649" s="284"/>
      <c r="I649" s="302">
        <v>208.43</v>
      </c>
      <c r="J649" s="284">
        <v>41</v>
      </c>
      <c r="K649" s="302">
        <v>2850.61</v>
      </c>
    </row>
    <row r="650" spans="1:22" ht="14.25" x14ac:dyDescent="0.2">
      <c r="A650" s="297"/>
      <c r="B650" s="298"/>
      <c r="C650" s="298" t="s">
        <v>178</v>
      </c>
      <c r="D650" s="299" t="s">
        <v>177</v>
      </c>
      <c r="E650" s="284">
        <v>175</v>
      </c>
      <c r="F650" s="300"/>
      <c r="G650" s="301"/>
      <c r="H650" s="284"/>
      <c r="I650" s="302">
        <v>2.64</v>
      </c>
      <c r="J650" s="284">
        <v>157</v>
      </c>
      <c r="K650" s="302">
        <v>55.36</v>
      </c>
    </row>
    <row r="651" spans="1:22" ht="14.25" x14ac:dyDescent="0.2">
      <c r="A651" s="305"/>
      <c r="B651" s="306"/>
      <c r="C651" s="306" t="s">
        <v>182</v>
      </c>
      <c r="D651" s="307" t="s">
        <v>181</v>
      </c>
      <c r="E651" s="308">
        <v>3.45</v>
      </c>
      <c r="F651" s="309"/>
      <c r="G651" s="310" t="s">
        <v>1338</v>
      </c>
      <c r="H651" s="308">
        <v>1</v>
      </c>
      <c r="I651" s="311">
        <v>26.66</v>
      </c>
      <c r="J651" s="308"/>
      <c r="K651" s="311"/>
    </row>
    <row r="652" spans="1:22" ht="15" x14ac:dyDescent="0.25">
      <c r="A652" s="312"/>
      <c r="B652" s="312"/>
      <c r="C652" s="313" t="s">
        <v>173</v>
      </c>
      <c r="D652" s="312"/>
      <c r="E652" s="312"/>
      <c r="F652" s="312"/>
      <c r="G652" s="312"/>
      <c r="H652" s="406">
        <v>4379.6000000000004</v>
      </c>
      <c r="I652" s="406"/>
      <c r="J652" s="406">
        <v>28380.44</v>
      </c>
      <c r="K652" s="406"/>
      <c r="O652" s="162">
        <f>I644+I645+I648+I649+I650+SUM(I647:I647)</f>
        <v>4379.6000000000004</v>
      </c>
      <c r="P652" s="162">
        <f>K644+K645+K648+K649+K650+SUM(K647:K647)</f>
        <v>28380.44</v>
      </c>
    </row>
    <row r="654" spans="1:22" ht="52.5" x14ac:dyDescent="0.2">
      <c r="A654" s="297" t="s">
        <v>1568</v>
      </c>
      <c r="B654" s="298" t="s">
        <v>227</v>
      </c>
      <c r="C654" s="298" t="s">
        <v>226</v>
      </c>
      <c r="D654" s="299" t="s">
        <v>1531</v>
      </c>
      <c r="E654" s="284">
        <v>6.7201000000000004</v>
      </c>
      <c r="F654" s="300"/>
      <c r="G654" s="301"/>
      <c r="H654" s="284"/>
      <c r="I654" s="302"/>
      <c r="J654" s="284"/>
      <c r="K654" s="302"/>
      <c r="Q654" s="160">
        <f>[2]Source!X644</f>
        <v>1952.01</v>
      </c>
      <c r="R654" s="160">
        <f>[2]Source!X645</f>
        <v>37252.370000000003</v>
      </c>
      <c r="S654" s="160">
        <f>[2]Source!Y644</f>
        <v>1313.85</v>
      </c>
      <c r="T654" s="160">
        <f>[2]Source!Y645</f>
        <v>17968.79</v>
      </c>
      <c r="U654" s="160">
        <f>ROUND((175/100)*ROUND([2]Source!R644, 2), 2)</f>
        <v>4.55</v>
      </c>
      <c r="V654" s="160">
        <f>ROUND((157/100)*ROUND([2]Source!R645, 2), 2)</f>
        <v>95.31</v>
      </c>
    </row>
    <row r="655" spans="1:22" x14ac:dyDescent="0.2">
      <c r="C655" s="303" t="s">
        <v>1559</v>
      </c>
    </row>
    <row r="656" spans="1:22" ht="14.25" x14ac:dyDescent="0.2">
      <c r="A656" s="297"/>
      <c r="B656" s="298"/>
      <c r="C656" s="298" t="s">
        <v>187</v>
      </c>
      <c r="D656" s="299"/>
      <c r="E656" s="284"/>
      <c r="F656" s="300">
        <v>242.87</v>
      </c>
      <c r="G656" s="301" t="s">
        <v>1338</v>
      </c>
      <c r="H656" s="284">
        <v>1</v>
      </c>
      <c r="I656" s="302">
        <v>1876.93</v>
      </c>
      <c r="J656" s="284">
        <v>23.35</v>
      </c>
      <c r="K656" s="302">
        <v>43826.32</v>
      </c>
    </row>
    <row r="657" spans="1:22" ht="14.25" x14ac:dyDescent="0.2">
      <c r="A657" s="297"/>
      <c r="B657" s="298"/>
      <c r="C657" s="298" t="s">
        <v>174</v>
      </c>
      <c r="D657" s="299"/>
      <c r="E657" s="284"/>
      <c r="F657" s="300">
        <v>12.59</v>
      </c>
      <c r="G657" s="301" t="s">
        <v>1339</v>
      </c>
      <c r="H657" s="284">
        <v>1</v>
      </c>
      <c r="I657" s="302">
        <v>105.76</v>
      </c>
      <c r="J657" s="284">
        <v>1.58</v>
      </c>
      <c r="K657" s="302">
        <v>167.1</v>
      </c>
    </row>
    <row r="658" spans="1:22" ht="14.25" x14ac:dyDescent="0.2">
      <c r="A658" s="297"/>
      <c r="B658" s="298"/>
      <c r="C658" s="298" t="s">
        <v>179</v>
      </c>
      <c r="D658" s="299"/>
      <c r="E658" s="284"/>
      <c r="F658" s="300">
        <v>0.31</v>
      </c>
      <c r="G658" s="301" t="s">
        <v>1339</v>
      </c>
      <c r="H658" s="284">
        <v>1</v>
      </c>
      <c r="I658" s="314">
        <v>2.6</v>
      </c>
      <c r="J658" s="284">
        <v>23.35</v>
      </c>
      <c r="K658" s="314">
        <v>60.71</v>
      </c>
    </row>
    <row r="659" spans="1:22" ht="14.25" x14ac:dyDescent="0.2">
      <c r="A659" s="297"/>
      <c r="B659" s="298"/>
      <c r="C659" s="298" t="s">
        <v>195</v>
      </c>
      <c r="D659" s="299"/>
      <c r="E659" s="284"/>
      <c r="F659" s="300">
        <v>24.75</v>
      </c>
      <c r="G659" s="301" t="s">
        <v>185</v>
      </c>
      <c r="H659" s="284">
        <v>1</v>
      </c>
      <c r="I659" s="302">
        <v>166.32</v>
      </c>
      <c r="J659" s="284">
        <v>4.7699999999999996</v>
      </c>
      <c r="K659" s="302">
        <v>793.35</v>
      </c>
    </row>
    <row r="660" spans="1:22" ht="14.25" x14ac:dyDescent="0.2">
      <c r="A660" s="297" t="s">
        <v>1569</v>
      </c>
      <c r="B660" s="298" t="s">
        <v>1545</v>
      </c>
      <c r="C660" s="298" t="s">
        <v>222</v>
      </c>
      <c r="D660" s="299" t="s">
        <v>1384</v>
      </c>
      <c r="E660" s="284">
        <v>13.709004</v>
      </c>
      <c r="F660" s="300">
        <v>478.96</v>
      </c>
      <c r="G660" s="304" t="s">
        <v>185</v>
      </c>
      <c r="H660" s="284">
        <v>1</v>
      </c>
      <c r="I660" s="302">
        <v>6566.06</v>
      </c>
      <c r="J660" s="284">
        <v>6.89</v>
      </c>
      <c r="K660" s="302">
        <v>45240.15</v>
      </c>
      <c r="Q660" s="160">
        <f>[2]Source!X646</f>
        <v>0</v>
      </c>
      <c r="R660" s="160">
        <f>[2]Source!X647</f>
        <v>0</v>
      </c>
      <c r="S660" s="160">
        <f>[2]Source!Y646</f>
        <v>0</v>
      </c>
      <c r="T660" s="160">
        <f>[2]Source!Y647</f>
        <v>0</v>
      </c>
      <c r="U660" s="160">
        <f>ROUND((175/100)*ROUND([2]Source!R646, 2), 2)</f>
        <v>0</v>
      </c>
      <c r="V660" s="160">
        <f>ROUND((157/100)*ROUND([2]Source!R647, 2), 2)</f>
        <v>0</v>
      </c>
    </row>
    <row r="661" spans="1:22" ht="14.25" x14ac:dyDescent="0.2">
      <c r="A661" s="297"/>
      <c r="B661" s="298"/>
      <c r="C661" s="298" t="s">
        <v>184</v>
      </c>
      <c r="D661" s="299" t="s">
        <v>177</v>
      </c>
      <c r="E661" s="284">
        <v>104</v>
      </c>
      <c r="F661" s="300"/>
      <c r="G661" s="301"/>
      <c r="H661" s="284"/>
      <c r="I661" s="302">
        <v>1952.01</v>
      </c>
      <c r="J661" s="284">
        <v>85</v>
      </c>
      <c r="K661" s="302">
        <v>37252.370000000003</v>
      </c>
    </row>
    <row r="662" spans="1:22" ht="14.25" x14ac:dyDescent="0.2">
      <c r="A662" s="297"/>
      <c r="B662" s="298"/>
      <c r="C662" s="298" t="s">
        <v>183</v>
      </c>
      <c r="D662" s="299" t="s">
        <v>177</v>
      </c>
      <c r="E662" s="284">
        <v>70</v>
      </c>
      <c r="F662" s="300"/>
      <c r="G662" s="301"/>
      <c r="H662" s="284"/>
      <c r="I662" s="302">
        <v>1313.85</v>
      </c>
      <c r="J662" s="284">
        <v>41</v>
      </c>
      <c r="K662" s="302">
        <v>17968.79</v>
      </c>
    </row>
    <row r="663" spans="1:22" ht="14.25" x14ac:dyDescent="0.2">
      <c r="A663" s="297"/>
      <c r="B663" s="298"/>
      <c r="C663" s="298" t="s">
        <v>178</v>
      </c>
      <c r="D663" s="299" t="s">
        <v>177</v>
      </c>
      <c r="E663" s="284">
        <v>175</v>
      </c>
      <c r="F663" s="300"/>
      <c r="G663" s="301"/>
      <c r="H663" s="284"/>
      <c r="I663" s="302">
        <v>4.55</v>
      </c>
      <c r="J663" s="284">
        <v>157</v>
      </c>
      <c r="K663" s="302">
        <v>95.31</v>
      </c>
    </row>
    <row r="664" spans="1:22" ht="14.25" x14ac:dyDescent="0.2">
      <c r="A664" s="305"/>
      <c r="B664" s="306"/>
      <c r="C664" s="306" t="s">
        <v>182</v>
      </c>
      <c r="D664" s="307" t="s">
        <v>181</v>
      </c>
      <c r="E664" s="308">
        <v>23.33</v>
      </c>
      <c r="F664" s="309"/>
      <c r="G664" s="310" t="s">
        <v>1338</v>
      </c>
      <c r="H664" s="308">
        <v>1</v>
      </c>
      <c r="I664" s="311">
        <v>180.3</v>
      </c>
      <c r="J664" s="308"/>
      <c r="K664" s="311"/>
    </row>
    <row r="665" spans="1:22" ht="15" x14ac:dyDescent="0.25">
      <c r="A665" s="312"/>
      <c r="B665" s="312"/>
      <c r="C665" s="313" t="s">
        <v>173</v>
      </c>
      <c r="D665" s="312"/>
      <c r="E665" s="312"/>
      <c r="F665" s="312"/>
      <c r="G665" s="312"/>
      <c r="H665" s="406">
        <v>11985.48</v>
      </c>
      <c r="I665" s="406"/>
      <c r="J665" s="406">
        <v>145343.39000000001</v>
      </c>
      <c r="K665" s="406"/>
      <c r="O665" s="162">
        <f>I656+I657+I659+I661+I662+I663+SUM(I660:I660)</f>
        <v>11985.48</v>
      </c>
      <c r="P665" s="162">
        <f>K656+K657+K659+K661+K662+K663+SUM(K660:K660)</f>
        <v>145343.39000000001</v>
      </c>
    </row>
    <row r="667" spans="1:22" ht="52.5" x14ac:dyDescent="0.2">
      <c r="A667" s="297" t="s">
        <v>1570</v>
      </c>
      <c r="B667" s="298" t="s">
        <v>225</v>
      </c>
      <c r="C667" s="298" t="s">
        <v>224</v>
      </c>
      <c r="D667" s="299" t="s">
        <v>1531</v>
      </c>
      <c r="E667" s="284">
        <v>6.7201000000000004</v>
      </c>
      <c r="F667" s="300"/>
      <c r="G667" s="301"/>
      <c r="H667" s="284"/>
      <c r="I667" s="302"/>
      <c r="J667" s="284"/>
      <c r="K667" s="302"/>
      <c r="Q667" s="160">
        <f>[2]Source!X648</f>
        <v>217.01</v>
      </c>
      <c r="R667" s="160">
        <f>[2]Source!X649</f>
        <v>4141.38</v>
      </c>
      <c r="S667" s="160">
        <f>[2]Source!Y648</f>
        <v>146.06</v>
      </c>
      <c r="T667" s="160">
        <f>[2]Source!Y649</f>
        <v>1997.61</v>
      </c>
      <c r="U667" s="160">
        <f>ROUND((175/100)*ROUND([2]Source!R648, 2), 2)</f>
        <v>7.05</v>
      </c>
      <c r="V667" s="160">
        <f>ROUND((157/100)*ROUND([2]Source!R649, 2), 2)</f>
        <v>147.74</v>
      </c>
    </row>
    <row r="668" spans="1:22" x14ac:dyDescent="0.2">
      <c r="C668" s="303" t="s">
        <v>1559</v>
      </c>
    </row>
    <row r="669" spans="1:22" ht="14.25" x14ac:dyDescent="0.2">
      <c r="A669" s="297"/>
      <c r="B669" s="298"/>
      <c r="C669" s="298" t="s">
        <v>187</v>
      </c>
      <c r="D669" s="299"/>
      <c r="E669" s="284"/>
      <c r="F669" s="300">
        <v>4.5</v>
      </c>
      <c r="G669" s="301" t="s">
        <v>1571</v>
      </c>
      <c r="H669" s="284">
        <v>1</v>
      </c>
      <c r="I669" s="302">
        <v>208.66</v>
      </c>
      <c r="J669" s="284">
        <v>23.35</v>
      </c>
      <c r="K669" s="302">
        <v>4872.21</v>
      </c>
    </row>
    <row r="670" spans="1:22" ht="14.25" x14ac:dyDescent="0.2">
      <c r="A670" s="297"/>
      <c r="B670" s="298"/>
      <c r="C670" s="298" t="s">
        <v>174</v>
      </c>
      <c r="D670" s="299"/>
      <c r="E670" s="284"/>
      <c r="F670" s="300">
        <v>3.22</v>
      </c>
      <c r="G670" s="301" t="s">
        <v>1572</v>
      </c>
      <c r="H670" s="284">
        <v>1</v>
      </c>
      <c r="I670" s="302">
        <v>162.29</v>
      </c>
      <c r="J670" s="284">
        <v>1.58</v>
      </c>
      <c r="K670" s="302">
        <v>256.42</v>
      </c>
    </row>
    <row r="671" spans="1:22" ht="14.25" x14ac:dyDescent="0.2">
      <c r="A671" s="297"/>
      <c r="B671" s="298"/>
      <c r="C671" s="298" t="s">
        <v>179</v>
      </c>
      <c r="D671" s="299"/>
      <c r="E671" s="284"/>
      <c r="F671" s="300">
        <v>0.08</v>
      </c>
      <c r="G671" s="301" t="s">
        <v>1572</v>
      </c>
      <c r="H671" s="284">
        <v>1</v>
      </c>
      <c r="I671" s="314">
        <v>4.03</v>
      </c>
      <c r="J671" s="284">
        <v>23.35</v>
      </c>
      <c r="K671" s="314">
        <v>94.1</v>
      </c>
    </row>
    <row r="672" spans="1:22" ht="52.5" x14ac:dyDescent="0.2">
      <c r="A672" s="297" t="s">
        <v>1573</v>
      </c>
      <c r="B672" s="298" t="s">
        <v>223</v>
      </c>
      <c r="C672" s="298" t="s">
        <v>222</v>
      </c>
      <c r="D672" s="299" t="s">
        <v>1384</v>
      </c>
      <c r="E672" s="284">
        <v>20.563506</v>
      </c>
      <c r="F672" s="300">
        <v>478.96</v>
      </c>
      <c r="G672" s="304" t="s">
        <v>238</v>
      </c>
      <c r="H672" s="284">
        <v>1</v>
      </c>
      <c r="I672" s="302">
        <v>9849.1</v>
      </c>
      <c r="J672" s="284">
        <v>6.89</v>
      </c>
      <c r="K672" s="302">
        <v>67860.3</v>
      </c>
      <c r="Q672" s="160">
        <f>[2]Source!X650</f>
        <v>0</v>
      </c>
      <c r="R672" s="160">
        <f>[2]Source!X651</f>
        <v>0</v>
      </c>
      <c r="S672" s="160">
        <f>[2]Source!Y650</f>
        <v>0</v>
      </c>
      <c r="T672" s="160">
        <f>[2]Source!Y651</f>
        <v>0</v>
      </c>
      <c r="U672" s="160">
        <f>ROUND((175/100)*ROUND([2]Source!R650, 2), 2)</f>
        <v>0</v>
      </c>
      <c r="V672" s="160">
        <f>ROUND((157/100)*ROUND([2]Source!R651, 2), 2)</f>
        <v>0</v>
      </c>
    </row>
    <row r="673" spans="1:22" ht="14.25" x14ac:dyDescent="0.2">
      <c r="A673" s="297"/>
      <c r="B673" s="298"/>
      <c r="C673" s="298" t="s">
        <v>184</v>
      </c>
      <c r="D673" s="299" t="s">
        <v>177</v>
      </c>
      <c r="E673" s="284">
        <v>104</v>
      </c>
      <c r="F673" s="300"/>
      <c r="G673" s="301"/>
      <c r="H673" s="284"/>
      <c r="I673" s="302">
        <v>217.01</v>
      </c>
      <c r="J673" s="284">
        <v>85</v>
      </c>
      <c r="K673" s="302">
        <v>4141.38</v>
      </c>
    </row>
    <row r="674" spans="1:22" ht="14.25" x14ac:dyDescent="0.2">
      <c r="A674" s="297"/>
      <c r="B674" s="298"/>
      <c r="C674" s="298" t="s">
        <v>183</v>
      </c>
      <c r="D674" s="299" t="s">
        <v>177</v>
      </c>
      <c r="E674" s="284">
        <v>70</v>
      </c>
      <c r="F674" s="300"/>
      <c r="G674" s="301"/>
      <c r="H674" s="284"/>
      <c r="I674" s="302">
        <v>146.06</v>
      </c>
      <c r="J674" s="284">
        <v>41</v>
      </c>
      <c r="K674" s="302">
        <v>1997.61</v>
      </c>
    </row>
    <row r="675" spans="1:22" ht="14.25" x14ac:dyDescent="0.2">
      <c r="A675" s="297"/>
      <c r="B675" s="298"/>
      <c r="C675" s="298" t="s">
        <v>178</v>
      </c>
      <c r="D675" s="299" t="s">
        <v>177</v>
      </c>
      <c r="E675" s="284">
        <v>175</v>
      </c>
      <c r="F675" s="300"/>
      <c r="G675" s="301"/>
      <c r="H675" s="284"/>
      <c r="I675" s="302">
        <v>7.05</v>
      </c>
      <c r="J675" s="284">
        <v>157</v>
      </c>
      <c r="K675" s="302">
        <v>147.74</v>
      </c>
    </row>
    <row r="676" spans="1:22" ht="14.25" x14ac:dyDescent="0.2">
      <c r="A676" s="305"/>
      <c r="B676" s="306"/>
      <c r="C676" s="306" t="s">
        <v>182</v>
      </c>
      <c r="D676" s="307" t="s">
        <v>181</v>
      </c>
      <c r="E676" s="308">
        <v>0.44</v>
      </c>
      <c r="F676" s="309"/>
      <c r="G676" s="310" t="s">
        <v>1571</v>
      </c>
      <c r="H676" s="308">
        <v>1</v>
      </c>
      <c r="I676" s="311">
        <v>20.399999999999999</v>
      </c>
      <c r="J676" s="308"/>
      <c r="K676" s="311"/>
    </row>
    <row r="677" spans="1:22" ht="15" x14ac:dyDescent="0.25">
      <c r="A677" s="312"/>
      <c r="B677" s="312"/>
      <c r="C677" s="313" t="s">
        <v>173</v>
      </c>
      <c r="D677" s="312"/>
      <c r="E677" s="312"/>
      <c r="F677" s="312"/>
      <c r="G677" s="312"/>
      <c r="H677" s="406">
        <v>10590.17</v>
      </c>
      <c r="I677" s="406"/>
      <c r="J677" s="406">
        <v>79275.66</v>
      </c>
      <c r="K677" s="406"/>
      <c r="O677" s="162">
        <f>I669+I670+I673+I674+I675+SUM(I672:I672)</f>
        <v>10590.17</v>
      </c>
      <c r="P677" s="162">
        <f>K669+K670+K673+K674+K675+SUM(K672:K672)</f>
        <v>79275.66</v>
      </c>
    </row>
    <row r="679" spans="1:22" ht="52.5" x14ac:dyDescent="0.2">
      <c r="A679" s="297" t="s">
        <v>1574</v>
      </c>
      <c r="B679" s="298" t="s">
        <v>220</v>
      </c>
      <c r="C679" s="298" t="s">
        <v>219</v>
      </c>
      <c r="D679" s="299" t="s">
        <v>1575</v>
      </c>
      <c r="E679" s="284">
        <v>1.9488289999999999</v>
      </c>
      <c r="F679" s="300"/>
      <c r="G679" s="301"/>
      <c r="H679" s="284"/>
      <c r="I679" s="302"/>
      <c r="J679" s="284"/>
      <c r="K679" s="302"/>
      <c r="Q679" s="160">
        <f>[2]Source!X652</f>
        <v>256.56</v>
      </c>
      <c r="R679" s="160">
        <f>[2]Source!X653</f>
        <v>4792.6099999999997</v>
      </c>
      <c r="S679" s="160">
        <f>[2]Source!Y652</f>
        <v>211.29</v>
      </c>
      <c r="T679" s="160">
        <f>[2]Source!Y653</f>
        <v>2889.66</v>
      </c>
      <c r="U679" s="160">
        <f>ROUND((175/100)*ROUND([2]Source!R652, 2), 2)</f>
        <v>23.84</v>
      </c>
      <c r="V679" s="160">
        <f>ROUND((157/100)*ROUND([2]Source!R653, 2), 2)</f>
        <v>499.31</v>
      </c>
    </row>
    <row r="680" spans="1:22" x14ac:dyDescent="0.2">
      <c r="C680" s="303" t="s">
        <v>1576</v>
      </c>
    </row>
    <row r="681" spans="1:22" ht="14.25" x14ac:dyDescent="0.2">
      <c r="A681" s="297"/>
      <c r="B681" s="298"/>
      <c r="C681" s="298" t="s">
        <v>187</v>
      </c>
      <c r="D681" s="299"/>
      <c r="E681" s="284"/>
      <c r="F681" s="300">
        <v>134.68</v>
      </c>
      <c r="G681" s="301" t="s">
        <v>1338</v>
      </c>
      <c r="H681" s="284">
        <v>1</v>
      </c>
      <c r="I681" s="302">
        <v>301.83999999999997</v>
      </c>
      <c r="J681" s="284">
        <v>23.35</v>
      </c>
      <c r="K681" s="302">
        <v>7047.96</v>
      </c>
    </row>
    <row r="682" spans="1:22" ht="14.25" x14ac:dyDescent="0.2">
      <c r="A682" s="297"/>
      <c r="B682" s="298"/>
      <c r="C682" s="298" t="s">
        <v>174</v>
      </c>
      <c r="D682" s="299"/>
      <c r="E682" s="284"/>
      <c r="F682" s="300">
        <v>44</v>
      </c>
      <c r="G682" s="301" t="s">
        <v>1339</v>
      </c>
      <c r="H682" s="284">
        <v>1</v>
      </c>
      <c r="I682" s="302">
        <v>107.19</v>
      </c>
      <c r="J682" s="284">
        <v>8.19</v>
      </c>
      <c r="K682" s="302">
        <v>877.89</v>
      </c>
    </row>
    <row r="683" spans="1:22" ht="14.25" x14ac:dyDescent="0.2">
      <c r="A683" s="297"/>
      <c r="B683" s="298"/>
      <c r="C683" s="298" t="s">
        <v>179</v>
      </c>
      <c r="D683" s="299"/>
      <c r="E683" s="284"/>
      <c r="F683" s="300">
        <v>5.59</v>
      </c>
      <c r="G683" s="301" t="s">
        <v>1339</v>
      </c>
      <c r="H683" s="284">
        <v>1</v>
      </c>
      <c r="I683" s="314">
        <v>13.62</v>
      </c>
      <c r="J683" s="284">
        <v>23.35</v>
      </c>
      <c r="K683" s="314">
        <v>318.02999999999997</v>
      </c>
    </row>
    <row r="684" spans="1:22" ht="14.25" x14ac:dyDescent="0.2">
      <c r="A684" s="297"/>
      <c r="B684" s="298"/>
      <c r="C684" s="298" t="s">
        <v>195</v>
      </c>
      <c r="D684" s="299"/>
      <c r="E684" s="284"/>
      <c r="F684" s="300">
        <v>258.91000000000003</v>
      </c>
      <c r="G684" s="301" t="s">
        <v>185</v>
      </c>
      <c r="H684" s="284">
        <v>1</v>
      </c>
      <c r="I684" s="302">
        <v>504.57</v>
      </c>
      <c r="J684" s="284">
        <v>5.54</v>
      </c>
      <c r="K684" s="302">
        <v>2795.32</v>
      </c>
    </row>
    <row r="685" spans="1:22" ht="57" x14ac:dyDescent="0.2">
      <c r="A685" s="297" t="s">
        <v>1577</v>
      </c>
      <c r="B685" s="298" t="s">
        <v>1578</v>
      </c>
      <c r="C685" s="298" t="s">
        <v>218</v>
      </c>
      <c r="D685" s="299" t="s">
        <v>1323</v>
      </c>
      <c r="E685" s="284">
        <v>1.9488289999999999</v>
      </c>
      <c r="F685" s="300">
        <v>9733.52</v>
      </c>
      <c r="G685" s="304" t="s">
        <v>185</v>
      </c>
      <c r="H685" s="284">
        <v>1</v>
      </c>
      <c r="I685" s="302">
        <v>18968.97</v>
      </c>
      <c r="J685" s="284">
        <v>3.64</v>
      </c>
      <c r="K685" s="302">
        <v>69047.05</v>
      </c>
      <c r="Q685" s="160">
        <f>[2]Source!X654</f>
        <v>0</v>
      </c>
      <c r="R685" s="160">
        <f>[2]Source!X655</f>
        <v>0</v>
      </c>
      <c r="S685" s="160">
        <f>[2]Source!Y654</f>
        <v>0</v>
      </c>
      <c r="T685" s="160">
        <f>[2]Source!Y655</f>
        <v>0</v>
      </c>
      <c r="U685" s="160">
        <f>ROUND((175/100)*ROUND([2]Source!R654, 2), 2)</f>
        <v>0</v>
      </c>
      <c r="V685" s="160">
        <f>ROUND((157/100)*ROUND([2]Source!R655, 2), 2)</f>
        <v>0</v>
      </c>
    </row>
    <row r="686" spans="1:22" ht="14.25" x14ac:dyDescent="0.2">
      <c r="A686" s="297"/>
      <c r="B686" s="298"/>
      <c r="C686" s="298" t="s">
        <v>184</v>
      </c>
      <c r="D686" s="299" t="s">
        <v>177</v>
      </c>
      <c r="E686" s="284">
        <v>85</v>
      </c>
      <c r="F686" s="300"/>
      <c r="G686" s="301"/>
      <c r="H686" s="284"/>
      <c r="I686" s="302">
        <v>256.56</v>
      </c>
      <c r="J686" s="284">
        <v>68</v>
      </c>
      <c r="K686" s="302">
        <v>4792.6099999999997</v>
      </c>
    </row>
    <row r="687" spans="1:22" ht="14.25" x14ac:dyDescent="0.2">
      <c r="A687" s="297"/>
      <c r="B687" s="298"/>
      <c r="C687" s="298" t="s">
        <v>183</v>
      </c>
      <c r="D687" s="299" t="s">
        <v>177</v>
      </c>
      <c r="E687" s="284">
        <v>70</v>
      </c>
      <c r="F687" s="300"/>
      <c r="G687" s="301"/>
      <c r="H687" s="284"/>
      <c r="I687" s="302">
        <v>211.29</v>
      </c>
      <c r="J687" s="284">
        <v>41</v>
      </c>
      <c r="K687" s="302">
        <v>2889.66</v>
      </c>
    </row>
    <row r="688" spans="1:22" ht="14.25" x14ac:dyDescent="0.2">
      <c r="A688" s="297"/>
      <c r="B688" s="298"/>
      <c r="C688" s="298" t="s">
        <v>178</v>
      </c>
      <c r="D688" s="299" t="s">
        <v>177</v>
      </c>
      <c r="E688" s="284">
        <v>175</v>
      </c>
      <c r="F688" s="300"/>
      <c r="G688" s="301"/>
      <c r="H688" s="284"/>
      <c r="I688" s="302">
        <v>23.84</v>
      </c>
      <c r="J688" s="284">
        <v>157</v>
      </c>
      <c r="K688" s="302">
        <v>499.31</v>
      </c>
    </row>
    <row r="689" spans="1:22" ht="14.25" x14ac:dyDescent="0.2">
      <c r="A689" s="305"/>
      <c r="B689" s="306"/>
      <c r="C689" s="306" t="s">
        <v>182</v>
      </c>
      <c r="D689" s="307" t="s">
        <v>181</v>
      </c>
      <c r="E689" s="308">
        <v>11.6</v>
      </c>
      <c r="F689" s="309"/>
      <c r="G689" s="310" t="s">
        <v>1338</v>
      </c>
      <c r="H689" s="308">
        <v>1</v>
      </c>
      <c r="I689" s="311">
        <v>26</v>
      </c>
      <c r="J689" s="308"/>
      <c r="K689" s="311"/>
    </row>
    <row r="690" spans="1:22" ht="15" x14ac:dyDescent="0.25">
      <c r="A690" s="312"/>
      <c r="B690" s="312"/>
      <c r="C690" s="313" t="s">
        <v>173</v>
      </c>
      <c r="D690" s="312"/>
      <c r="E690" s="312"/>
      <c r="F690" s="312"/>
      <c r="G690" s="312"/>
      <c r="H690" s="406">
        <v>20374.259999999998</v>
      </c>
      <c r="I690" s="406"/>
      <c r="J690" s="406">
        <v>87949.8</v>
      </c>
      <c r="K690" s="406"/>
      <c r="O690" s="162">
        <f>I681+I682+I684+I686+I687+I688+SUM(I685:I685)</f>
        <v>20374.259999999998</v>
      </c>
      <c r="P690" s="162">
        <f>K681+K682+K684+K686+K687+K688+SUM(K685:K685)</f>
        <v>87949.8</v>
      </c>
    </row>
    <row r="692" spans="1:22" ht="57" x14ac:dyDescent="0.2">
      <c r="A692" s="297" t="s">
        <v>1579</v>
      </c>
      <c r="B692" s="298" t="s">
        <v>217</v>
      </c>
      <c r="C692" s="298" t="s">
        <v>216</v>
      </c>
      <c r="D692" s="299" t="s">
        <v>1551</v>
      </c>
      <c r="E692" s="284">
        <v>6.7201000000000004</v>
      </c>
      <c r="F692" s="300"/>
      <c r="G692" s="301"/>
      <c r="H692" s="284"/>
      <c r="I692" s="302"/>
      <c r="J692" s="284"/>
      <c r="K692" s="302"/>
      <c r="Q692" s="160">
        <f>[2]Source!X656</f>
        <v>7932.59</v>
      </c>
      <c r="R692" s="160">
        <f>[2]Source!X657</f>
        <v>151386.60999999999</v>
      </c>
      <c r="S692" s="160">
        <f>[2]Source!Y656</f>
        <v>5339.24</v>
      </c>
      <c r="T692" s="160">
        <f>[2]Source!Y657</f>
        <v>73021.77</v>
      </c>
      <c r="U692" s="160">
        <f>ROUND((175/100)*ROUND([2]Source!R656, 2), 2)</f>
        <v>183.91</v>
      </c>
      <c r="V692" s="160">
        <f>ROUND((157/100)*ROUND([2]Source!R657, 2), 2)</f>
        <v>3852.54</v>
      </c>
    </row>
    <row r="693" spans="1:22" x14ac:dyDescent="0.2">
      <c r="C693" s="303" t="s">
        <v>1559</v>
      </c>
    </row>
    <row r="694" spans="1:22" ht="14.25" x14ac:dyDescent="0.2">
      <c r="A694" s="297"/>
      <c r="B694" s="298"/>
      <c r="C694" s="298" t="s">
        <v>187</v>
      </c>
      <c r="D694" s="299"/>
      <c r="E694" s="284"/>
      <c r="F694" s="300">
        <v>986.98</v>
      </c>
      <c r="G694" s="301" t="s">
        <v>1338</v>
      </c>
      <c r="H694" s="284">
        <v>1</v>
      </c>
      <c r="I694" s="302">
        <v>7627.49</v>
      </c>
      <c r="J694" s="284">
        <v>23.35</v>
      </c>
      <c r="K694" s="302">
        <v>178101.89</v>
      </c>
    </row>
    <row r="695" spans="1:22" ht="14.25" x14ac:dyDescent="0.2">
      <c r="A695" s="297"/>
      <c r="B695" s="298"/>
      <c r="C695" s="298" t="s">
        <v>174</v>
      </c>
      <c r="D695" s="299"/>
      <c r="E695" s="284"/>
      <c r="F695" s="300">
        <v>99.77</v>
      </c>
      <c r="G695" s="301" t="s">
        <v>1339</v>
      </c>
      <c r="H695" s="284">
        <v>1</v>
      </c>
      <c r="I695" s="302">
        <v>838.08</v>
      </c>
      <c r="J695" s="284">
        <v>11.81</v>
      </c>
      <c r="K695" s="302">
        <v>9897.7199999999993</v>
      </c>
    </row>
    <row r="696" spans="1:22" ht="14.25" x14ac:dyDescent="0.2">
      <c r="A696" s="297"/>
      <c r="B696" s="298"/>
      <c r="C696" s="298" t="s">
        <v>179</v>
      </c>
      <c r="D696" s="299"/>
      <c r="E696" s="284"/>
      <c r="F696" s="300">
        <v>12.51</v>
      </c>
      <c r="G696" s="301" t="s">
        <v>1339</v>
      </c>
      <c r="H696" s="284">
        <v>1</v>
      </c>
      <c r="I696" s="314">
        <v>105.09</v>
      </c>
      <c r="J696" s="284">
        <v>23.35</v>
      </c>
      <c r="K696" s="314">
        <v>2453.85</v>
      </c>
    </row>
    <row r="697" spans="1:22" ht="14.25" x14ac:dyDescent="0.2">
      <c r="A697" s="297"/>
      <c r="B697" s="298"/>
      <c r="C697" s="298" t="s">
        <v>195</v>
      </c>
      <c r="D697" s="299"/>
      <c r="E697" s="284"/>
      <c r="F697" s="300">
        <v>699.78</v>
      </c>
      <c r="G697" s="301" t="s">
        <v>185</v>
      </c>
      <c r="H697" s="284">
        <v>1</v>
      </c>
      <c r="I697" s="302">
        <v>4702.59</v>
      </c>
      <c r="J697" s="284">
        <v>0.9</v>
      </c>
      <c r="K697" s="302">
        <v>4232.33</v>
      </c>
    </row>
    <row r="698" spans="1:22" ht="57" x14ac:dyDescent="0.2">
      <c r="A698" s="297" t="s">
        <v>1580</v>
      </c>
      <c r="B698" s="298" t="s">
        <v>1402</v>
      </c>
      <c r="C698" s="298" t="s">
        <v>215</v>
      </c>
      <c r="D698" s="299" t="s">
        <v>1323</v>
      </c>
      <c r="E698" s="284">
        <v>0.40320600000000001</v>
      </c>
      <c r="F698" s="300">
        <v>5986.03</v>
      </c>
      <c r="G698" s="304" t="s">
        <v>185</v>
      </c>
      <c r="H698" s="284">
        <v>1</v>
      </c>
      <c r="I698" s="302">
        <v>2413.6</v>
      </c>
      <c r="J698" s="284">
        <v>4.4800000000000004</v>
      </c>
      <c r="K698" s="302">
        <v>10812.93</v>
      </c>
      <c r="Q698" s="160">
        <f>[2]Source!X658</f>
        <v>0</v>
      </c>
      <c r="R698" s="160">
        <f>[2]Source!X659</f>
        <v>0</v>
      </c>
      <c r="S698" s="160">
        <f>[2]Source!Y658</f>
        <v>0</v>
      </c>
      <c r="T698" s="160">
        <f>[2]Source!Y659</f>
        <v>0</v>
      </c>
      <c r="U698" s="160">
        <f>ROUND((175/100)*ROUND([2]Source!R658, 2), 2)</f>
        <v>0</v>
      </c>
      <c r="V698" s="160">
        <f>ROUND((157/100)*ROUND([2]Source!R659, 2), 2)</f>
        <v>0</v>
      </c>
    </row>
    <row r="699" spans="1:22" ht="71.25" x14ac:dyDescent="0.2">
      <c r="A699" s="297" t="s">
        <v>1581</v>
      </c>
      <c r="B699" s="298" t="s">
        <v>1404</v>
      </c>
      <c r="C699" s="298" t="s">
        <v>214</v>
      </c>
      <c r="D699" s="299" t="s">
        <v>1323</v>
      </c>
      <c r="E699" s="284">
        <v>3.1584469999999998</v>
      </c>
      <c r="F699" s="300">
        <v>3374.81</v>
      </c>
      <c r="G699" s="304" t="s">
        <v>185</v>
      </c>
      <c r="H699" s="284">
        <v>1</v>
      </c>
      <c r="I699" s="302">
        <v>10659.16</v>
      </c>
      <c r="J699" s="284">
        <v>4.5</v>
      </c>
      <c r="K699" s="302">
        <v>47966.22</v>
      </c>
      <c r="Q699" s="160">
        <f>[2]Source!X660</f>
        <v>0</v>
      </c>
      <c r="R699" s="160">
        <f>[2]Source!X661</f>
        <v>0</v>
      </c>
      <c r="S699" s="160">
        <f>[2]Source!Y660</f>
        <v>0</v>
      </c>
      <c r="T699" s="160">
        <f>[2]Source!Y661</f>
        <v>0</v>
      </c>
      <c r="U699" s="160">
        <f>ROUND((175/100)*ROUND([2]Source!R660, 2), 2)</f>
        <v>0</v>
      </c>
      <c r="V699" s="160">
        <f>ROUND((157/100)*ROUND([2]Source!R661, 2), 2)</f>
        <v>0</v>
      </c>
    </row>
    <row r="700" spans="1:22" ht="57" x14ac:dyDescent="0.2">
      <c r="A700" s="297" t="s">
        <v>1582</v>
      </c>
      <c r="B700" s="298" t="s">
        <v>1555</v>
      </c>
      <c r="C700" s="298" t="s">
        <v>213</v>
      </c>
      <c r="D700" s="299" t="s">
        <v>1347</v>
      </c>
      <c r="E700" s="284">
        <v>685.4502</v>
      </c>
      <c r="F700" s="300">
        <v>198.81</v>
      </c>
      <c r="G700" s="304" t="s">
        <v>185</v>
      </c>
      <c r="H700" s="284">
        <v>1</v>
      </c>
      <c r="I700" s="302">
        <v>136274.35</v>
      </c>
      <c r="J700" s="284">
        <v>3.35</v>
      </c>
      <c r="K700" s="302">
        <v>456519.07</v>
      </c>
      <c r="Q700" s="160">
        <f>[2]Source!X662</f>
        <v>0</v>
      </c>
      <c r="R700" s="160">
        <f>[2]Source!X663</f>
        <v>0</v>
      </c>
      <c r="S700" s="160">
        <f>[2]Source!Y662</f>
        <v>0</v>
      </c>
      <c r="T700" s="160">
        <f>[2]Source!Y663</f>
        <v>0</v>
      </c>
      <c r="U700" s="160">
        <f>ROUND((175/100)*ROUND([2]Source!R662, 2), 2)</f>
        <v>0</v>
      </c>
      <c r="V700" s="160">
        <f>ROUND((157/100)*ROUND([2]Source!R663, 2), 2)</f>
        <v>0</v>
      </c>
    </row>
    <row r="701" spans="1:22" ht="14.25" x14ac:dyDescent="0.2">
      <c r="A701" s="297"/>
      <c r="B701" s="298"/>
      <c r="C701" s="298" t="s">
        <v>184</v>
      </c>
      <c r="D701" s="299" t="s">
        <v>177</v>
      </c>
      <c r="E701" s="284">
        <v>104</v>
      </c>
      <c r="F701" s="300"/>
      <c r="G701" s="301"/>
      <c r="H701" s="284"/>
      <c r="I701" s="302">
        <v>7932.59</v>
      </c>
      <c r="J701" s="284">
        <v>85</v>
      </c>
      <c r="K701" s="302">
        <v>151386.60999999999</v>
      </c>
    </row>
    <row r="702" spans="1:22" ht="14.25" x14ac:dyDescent="0.2">
      <c r="A702" s="297"/>
      <c r="B702" s="298"/>
      <c r="C702" s="298" t="s">
        <v>183</v>
      </c>
      <c r="D702" s="299" t="s">
        <v>177</v>
      </c>
      <c r="E702" s="284">
        <v>70</v>
      </c>
      <c r="F702" s="300"/>
      <c r="G702" s="301"/>
      <c r="H702" s="284"/>
      <c r="I702" s="302">
        <v>5339.24</v>
      </c>
      <c r="J702" s="284">
        <v>41</v>
      </c>
      <c r="K702" s="302">
        <v>73021.77</v>
      </c>
    </row>
    <row r="703" spans="1:22" ht="14.25" x14ac:dyDescent="0.2">
      <c r="A703" s="297"/>
      <c r="B703" s="298"/>
      <c r="C703" s="298" t="s">
        <v>178</v>
      </c>
      <c r="D703" s="299" t="s">
        <v>177</v>
      </c>
      <c r="E703" s="284">
        <v>175</v>
      </c>
      <c r="F703" s="300"/>
      <c r="G703" s="301"/>
      <c r="H703" s="284"/>
      <c r="I703" s="302">
        <v>183.91</v>
      </c>
      <c r="J703" s="284">
        <v>157</v>
      </c>
      <c r="K703" s="302">
        <v>3852.54</v>
      </c>
    </row>
    <row r="704" spans="1:22" ht="14.25" x14ac:dyDescent="0.2">
      <c r="A704" s="305"/>
      <c r="B704" s="306"/>
      <c r="C704" s="306" t="s">
        <v>182</v>
      </c>
      <c r="D704" s="307" t="s">
        <v>181</v>
      </c>
      <c r="E704" s="308">
        <v>84.08</v>
      </c>
      <c r="F704" s="309"/>
      <c r="G704" s="310" t="s">
        <v>1338</v>
      </c>
      <c r="H704" s="308">
        <v>1</v>
      </c>
      <c r="I704" s="311">
        <v>649.78</v>
      </c>
      <c r="J704" s="308"/>
      <c r="K704" s="311"/>
    </row>
    <row r="705" spans="1:22" ht="15" x14ac:dyDescent="0.25">
      <c r="A705" s="312"/>
      <c r="B705" s="312"/>
      <c r="C705" s="313" t="s">
        <v>173</v>
      </c>
      <c r="D705" s="312"/>
      <c r="E705" s="312"/>
      <c r="F705" s="312"/>
      <c r="G705" s="312"/>
      <c r="H705" s="406">
        <v>175971.01</v>
      </c>
      <c r="I705" s="406"/>
      <c r="J705" s="406">
        <v>935791.08</v>
      </c>
      <c r="K705" s="406"/>
      <c r="O705" s="162">
        <f>I694+I695+I697+I701+I702+I703+SUM(I698:I700)</f>
        <v>175971.01</v>
      </c>
      <c r="P705" s="162">
        <f>K694+K695+K697+K701+K702+K703+SUM(K698:K700)</f>
        <v>935791.08</v>
      </c>
    </row>
    <row r="708" spans="1:22" ht="15" x14ac:dyDescent="0.25">
      <c r="A708" s="409" t="s">
        <v>1583</v>
      </c>
      <c r="B708" s="409"/>
      <c r="C708" s="409"/>
      <c r="D708" s="409"/>
      <c r="E708" s="409"/>
      <c r="F708" s="409"/>
      <c r="G708" s="409"/>
      <c r="H708" s="407">
        <v>339473.78</v>
      </c>
      <c r="I708" s="408"/>
      <c r="J708" s="407">
        <v>2197924.0099999998</v>
      </c>
      <c r="K708" s="408"/>
    </row>
    <row r="709" spans="1:22" hidden="1" x14ac:dyDescent="0.2">
      <c r="A709" s="283" t="s">
        <v>172</v>
      </c>
      <c r="I709" s="283">
        <v>0</v>
      </c>
      <c r="J709" s="283">
        <v>0</v>
      </c>
    </row>
    <row r="710" spans="1:22" hidden="1" x14ac:dyDescent="0.2">
      <c r="A710" s="283" t="s">
        <v>171</v>
      </c>
      <c r="I710" s="283">
        <v>0</v>
      </c>
      <c r="J710" s="283">
        <v>0</v>
      </c>
    </row>
    <row r="712" spans="1:22" ht="16.5" x14ac:dyDescent="0.25">
      <c r="A712" s="405" t="s">
        <v>1584</v>
      </c>
      <c r="B712" s="405"/>
      <c r="C712" s="405"/>
      <c r="D712" s="405"/>
      <c r="E712" s="405"/>
      <c r="F712" s="405"/>
      <c r="G712" s="405"/>
      <c r="H712" s="405"/>
      <c r="I712" s="405"/>
      <c r="J712" s="405"/>
      <c r="K712" s="405"/>
    </row>
    <row r="713" spans="1:22" ht="52.5" x14ac:dyDescent="0.2">
      <c r="A713" s="297" t="s">
        <v>1585</v>
      </c>
      <c r="B713" s="298" t="s">
        <v>245</v>
      </c>
      <c r="C713" s="298" t="s">
        <v>244</v>
      </c>
      <c r="D713" s="299" t="s">
        <v>1531</v>
      </c>
      <c r="E713" s="284">
        <v>0.78320000000000001</v>
      </c>
      <c r="F713" s="300"/>
      <c r="G713" s="301"/>
      <c r="H713" s="284"/>
      <c r="I713" s="302"/>
      <c r="J713" s="284"/>
      <c r="K713" s="302"/>
      <c r="Q713" s="160">
        <f>[2]Source!X703</f>
        <v>322.52</v>
      </c>
      <c r="R713" s="160">
        <f>[2]Source!X704</f>
        <v>6155.11</v>
      </c>
      <c r="S713" s="160">
        <f>[2]Source!Y703</f>
        <v>217.08</v>
      </c>
      <c r="T713" s="160">
        <f>[2]Source!Y704</f>
        <v>2968.93</v>
      </c>
      <c r="U713" s="160">
        <f>ROUND((175/100)*ROUND([2]Source!R703, 2), 2)</f>
        <v>0.56000000000000005</v>
      </c>
      <c r="V713" s="160">
        <f>ROUND((157/100)*ROUND([2]Source!R704, 2), 2)</f>
        <v>11.73</v>
      </c>
    </row>
    <row r="714" spans="1:22" x14ac:dyDescent="0.2">
      <c r="C714" s="303" t="s">
        <v>1586</v>
      </c>
    </row>
    <row r="715" spans="1:22" ht="14.25" x14ac:dyDescent="0.2">
      <c r="A715" s="297"/>
      <c r="B715" s="298"/>
      <c r="C715" s="298" t="s">
        <v>187</v>
      </c>
      <c r="D715" s="299"/>
      <c r="E715" s="284"/>
      <c r="F715" s="300">
        <v>344.32</v>
      </c>
      <c r="G715" s="301" t="s">
        <v>1338</v>
      </c>
      <c r="H715" s="284">
        <v>1</v>
      </c>
      <c r="I715" s="302">
        <v>310.12</v>
      </c>
      <c r="J715" s="284">
        <v>23.35</v>
      </c>
      <c r="K715" s="302">
        <v>7241.3</v>
      </c>
    </row>
    <row r="716" spans="1:22" ht="14.25" x14ac:dyDescent="0.2">
      <c r="A716" s="297"/>
      <c r="B716" s="298"/>
      <c r="C716" s="298" t="s">
        <v>174</v>
      </c>
      <c r="D716" s="299"/>
      <c r="E716" s="284"/>
      <c r="F716" s="300">
        <v>13.09</v>
      </c>
      <c r="G716" s="301" t="s">
        <v>1339</v>
      </c>
      <c r="H716" s="284">
        <v>1</v>
      </c>
      <c r="I716" s="302">
        <v>12.82</v>
      </c>
      <c r="J716" s="284">
        <v>1.58</v>
      </c>
      <c r="K716" s="302">
        <v>20.260000000000002</v>
      </c>
    </row>
    <row r="717" spans="1:22" ht="14.25" x14ac:dyDescent="0.2">
      <c r="A717" s="297"/>
      <c r="B717" s="298"/>
      <c r="C717" s="298" t="s">
        <v>179</v>
      </c>
      <c r="D717" s="299"/>
      <c r="E717" s="284"/>
      <c r="F717" s="300">
        <v>0.33</v>
      </c>
      <c r="G717" s="301" t="s">
        <v>1339</v>
      </c>
      <c r="H717" s="284">
        <v>1</v>
      </c>
      <c r="I717" s="314">
        <v>0.32</v>
      </c>
      <c r="J717" s="284">
        <v>23.35</v>
      </c>
      <c r="K717" s="314">
        <v>7.47</v>
      </c>
    </row>
    <row r="718" spans="1:22" ht="14.25" x14ac:dyDescent="0.2">
      <c r="A718" s="297"/>
      <c r="B718" s="298"/>
      <c r="C718" s="298" t="s">
        <v>195</v>
      </c>
      <c r="D718" s="299"/>
      <c r="E718" s="284"/>
      <c r="F718" s="300">
        <v>24.75</v>
      </c>
      <c r="G718" s="301" t="s">
        <v>185</v>
      </c>
      <c r="H718" s="284">
        <v>1</v>
      </c>
      <c r="I718" s="302">
        <v>19.38</v>
      </c>
      <c r="J718" s="284">
        <v>4.7699999999999996</v>
      </c>
      <c r="K718" s="302">
        <v>92.44</v>
      </c>
    </row>
    <row r="719" spans="1:22" ht="57" x14ac:dyDescent="0.2">
      <c r="A719" s="297" t="s">
        <v>1587</v>
      </c>
      <c r="B719" s="298" t="s">
        <v>1533</v>
      </c>
      <c r="C719" s="298" t="s">
        <v>240</v>
      </c>
      <c r="D719" s="299" t="s">
        <v>1384</v>
      </c>
      <c r="E719" s="284">
        <v>1.597728</v>
      </c>
      <c r="F719" s="300">
        <v>494.49</v>
      </c>
      <c r="G719" s="304" t="s">
        <v>185</v>
      </c>
      <c r="H719" s="284">
        <v>1</v>
      </c>
      <c r="I719" s="302">
        <v>790.06</v>
      </c>
      <c r="J719" s="284">
        <v>6.62</v>
      </c>
      <c r="K719" s="302">
        <v>5230.2</v>
      </c>
      <c r="Q719" s="160">
        <f>[2]Source!X705</f>
        <v>0</v>
      </c>
      <c r="R719" s="160">
        <f>[2]Source!X706</f>
        <v>0</v>
      </c>
      <c r="S719" s="160">
        <f>[2]Source!Y705</f>
        <v>0</v>
      </c>
      <c r="T719" s="160">
        <f>[2]Source!Y706</f>
        <v>0</v>
      </c>
      <c r="U719" s="160">
        <f>ROUND((175/100)*ROUND([2]Source!R705, 2), 2)</f>
        <v>0</v>
      </c>
      <c r="V719" s="160">
        <f>ROUND((157/100)*ROUND([2]Source!R706, 2), 2)</f>
        <v>0</v>
      </c>
    </row>
    <row r="720" spans="1:22" ht="14.25" x14ac:dyDescent="0.2">
      <c r="A720" s="297"/>
      <c r="B720" s="298"/>
      <c r="C720" s="298" t="s">
        <v>184</v>
      </c>
      <c r="D720" s="299" t="s">
        <v>177</v>
      </c>
      <c r="E720" s="284">
        <v>104</v>
      </c>
      <c r="F720" s="300"/>
      <c r="G720" s="301"/>
      <c r="H720" s="284"/>
      <c r="I720" s="302">
        <v>322.52</v>
      </c>
      <c r="J720" s="284">
        <v>85</v>
      </c>
      <c r="K720" s="302">
        <v>6155.11</v>
      </c>
    </row>
    <row r="721" spans="1:22" ht="14.25" x14ac:dyDescent="0.2">
      <c r="A721" s="297"/>
      <c r="B721" s="298"/>
      <c r="C721" s="298" t="s">
        <v>183</v>
      </c>
      <c r="D721" s="299" t="s">
        <v>177</v>
      </c>
      <c r="E721" s="284">
        <v>70</v>
      </c>
      <c r="F721" s="300"/>
      <c r="G721" s="301"/>
      <c r="H721" s="284"/>
      <c r="I721" s="302">
        <v>217.08</v>
      </c>
      <c r="J721" s="284">
        <v>41</v>
      </c>
      <c r="K721" s="302">
        <v>2968.93</v>
      </c>
    </row>
    <row r="722" spans="1:22" ht="14.25" x14ac:dyDescent="0.2">
      <c r="A722" s="297"/>
      <c r="B722" s="298"/>
      <c r="C722" s="298" t="s">
        <v>178</v>
      </c>
      <c r="D722" s="299" t="s">
        <v>177</v>
      </c>
      <c r="E722" s="284">
        <v>175</v>
      </c>
      <c r="F722" s="300"/>
      <c r="G722" s="301"/>
      <c r="H722" s="284"/>
      <c r="I722" s="302">
        <v>0.56000000000000005</v>
      </c>
      <c r="J722" s="284">
        <v>157</v>
      </c>
      <c r="K722" s="302">
        <v>11.73</v>
      </c>
    </row>
    <row r="723" spans="1:22" ht="14.25" x14ac:dyDescent="0.2">
      <c r="A723" s="305"/>
      <c r="B723" s="306"/>
      <c r="C723" s="306" t="s">
        <v>182</v>
      </c>
      <c r="D723" s="307" t="s">
        <v>181</v>
      </c>
      <c r="E723" s="308">
        <v>32.729999999999997</v>
      </c>
      <c r="F723" s="309"/>
      <c r="G723" s="310" t="s">
        <v>1338</v>
      </c>
      <c r="H723" s="308">
        <v>1</v>
      </c>
      <c r="I723" s="311">
        <v>29.48</v>
      </c>
      <c r="J723" s="308"/>
      <c r="K723" s="311"/>
    </row>
    <row r="724" spans="1:22" ht="15" x14ac:dyDescent="0.25">
      <c r="A724" s="312"/>
      <c r="B724" s="312"/>
      <c r="C724" s="313" t="s">
        <v>173</v>
      </c>
      <c r="D724" s="312"/>
      <c r="E724" s="312"/>
      <c r="F724" s="312"/>
      <c r="G724" s="312"/>
      <c r="H724" s="406">
        <v>1672.54</v>
      </c>
      <c r="I724" s="406"/>
      <c r="J724" s="406">
        <v>21719.97</v>
      </c>
      <c r="K724" s="406"/>
      <c r="O724" s="162">
        <f>I715+I716+I718+I720+I721+I722+SUM(I719:I719)</f>
        <v>1672.54</v>
      </c>
      <c r="P724" s="162">
        <f>K715+K716+K718+K720+K721+K722+SUM(K719:K719)</f>
        <v>21719.97</v>
      </c>
    </row>
    <row r="726" spans="1:22" ht="52.5" x14ac:dyDescent="0.2">
      <c r="A726" s="297" t="s">
        <v>1588</v>
      </c>
      <c r="B726" s="298" t="s">
        <v>243</v>
      </c>
      <c r="C726" s="298" t="s">
        <v>242</v>
      </c>
      <c r="D726" s="299" t="s">
        <v>1531</v>
      </c>
      <c r="E726" s="284">
        <v>0.78320000000000001</v>
      </c>
      <c r="F726" s="300"/>
      <c r="G726" s="301"/>
      <c r="H726" s="284"/>
      <c r="I726" s="302"/>
      <c r="J726" s="284"/>
      <c r="K726" s="302"/>
      <c r="Q726" s="160">
        <f>[2]Source!X707</f>
        <v>151.75</v>
      </c>
      <c r="R726" s="160">
        <f>[2]Source!X708</f>
        <v>2895.95</v>
      </c>
      <c r="S726" s="160">
        <f>[2]Source!Y707</f>
        <v>102.14</v>
      </c>
      <c r="T726" s="160">
        <f>[2]Source!Y708</f>
        <v>1396.87</v>
      </c>
      <c r="U726" s="160">
        <f>ROUND((175/100)*ROUND([2]Source!R707, 2), 2)</f>
        <v>4.9400000000000004</v>
      </c>
      <c r="V726" s="160">
        <f>ROUND((157/100)*ROUND([2]Source!R708, 2), 2)</f>
        <v>103.38</v>
      </c>
    </row>
    <row r="727" spans="1:22" x14ac:dyDescent="0.2">
      <c r="C727" s="303" t="s">
        <v>1586</v>
      </c>
    </row>
    <row r="728" spans="1:22" ht="14.25" x14ac:dyDescent="0.2">
      <c r="A728" s="297"/>
      <c r="B728" s="298"/>
      <c r="C728" s="298" t="s">
        <v>187</v>
      </c>
      <c r="D728" s="299"/>
      <c r="E728" s="284"/>
      <c r="F728" s="300">
        <v>4.5</v>
      </c>
      <c r="G728" s="301" t="s">
        <v>1589</v>
      </c>
      <c r="H728" s="284">
        <v>1</v>
      </c>
      <c r="I728" s="302">
        <v>145.91</v>
      </c>
      <c r="J728" s="284">
        <v>23.35</v>
      </c>
      <c r="K728" s="302">
        <v>3407</v>
      </c>
    </row>
    <row r="729" spans="1:22" ht="14.25" x14ac:dyDescent="0.2">
      <c r="A729" s="297"/>
      <c r="B729" s="298"/>
      <c r="C729" s="298" t="s">
        <v>174</v>
      </c>
      <c r="D729" s="299"/>
      <c r="E729" s="284"/>
      <c r="F729" s="300">
        <v>3.22</v>
      </c>
      <c r="G729" s="301" t="s">
        <v>1590</v>
      </c>
      <c r="H729" s="284">
        <v>1</v>
      </c>
      <c r="I729" s="302">
        <v>113.49</v>
      </c>
      <c r="J729" s="284">
        <v>1.58</v>
      </c>
      <c r="K729" s="302">
        <v>179.31</v>
      </c>
    </row>
    <row r="730" spans="1:22" ht="14.25" x14ac:dyDescent="0.2">
      <c r="A730" s="297"/>
      <c r="B730" s="298"/>
      <c r="C730" s="298" t="s">
        <v>179</v>
      </c>
      <c r="D730" s="299"/>
      <c r="E730" s="284"/>
      <c r="F730" s="300">
        <v>0.08</v>
      </c>
      <c r="G730" s="301" t="s">
        <v>1590</v>
      </c>
      <c r="H730" s="284">
        <v>1</v>
      </c>
      <c r="I730" s="314">
        <v>2.82</v>
      </c>
      <c r="J730" s="284">
        <v>23.35</v>
      </c>
      <c r="K730" s="314">
        <v>65.849999999999994</v>
      </c>
    </row>
    <row r="731" spans="1:22" ht="57" x14ac:dyDescent="0.2">
      <c r="A731" s="297" t="s">
        <v>1591</v>
      </c>
      <c r="B731" s="298" t="s">
        <v>241</v>
      </c>
      <c r="C731" s="298" t="s">
        <v>240</v>
      </c>
      <c r="D731" s="299" t="s">
        <v>1384</v>
      </c>
      <c r="E731" s="284">
        <v>14.379552</v>
      </c>
      <c r="F731" s="300">
        <v>494.49</v>
      </c>
      <c r="G731" s="304" t="s">
        <v>239</v>
      </c>
      <c r="H731" s="284">
        <v>1</v>
      </c>
      <c r="I731" s="302">
        <v>7110.54</v>
      </c>
      <c r="J731" s="284">
        <v>6.62</v>
      </c>
      <c r="K731" s="302">
        <v>47071.77</v>
      </c>
      <c r="Q731" s="160">
        <f>[2]Source!X709</f>
        <v>0</v>
      </c>
      <c r="R731" s="160">
        <f>[2]Source!X710</f>
        <v>0</v>
      </c>
      <c r="S731" s="160">
        <f>[2]Source!Y709</f>
        <v>0</v>
      </c>
      <c r="T731" s="160">
        <f>[2]Source!Y710</f>
        <v>0</v>
      </c>
      <c r="U731" s="160">
        <f>ROUND((175/100)*ROUND([2]Source!R709, 2), 2)</f>
        <v>0</v>
      </c>
      <c r="V731" s="160">
        <f>ROUND((157/100)*ROUND([2]Source!R710, 2), 2)</f>
        <v>0</v>
      </c>
    </row>
    <row r="732" spans="1:22" ht="14.25" x14ac:dyDescent="0.2">
      <c r="A732" s="297"/>
      <c r="B732" s="298"/>
      <c r="C732" s="298" t="s">
        <v>184</v>
      </c>
      <c r="D732" s="299" t="s">
        <v>177</v>
      </c>
      <c r="E732" s="284">
        <v>104</v>
      </c>
      <c r="F732" s="300"/>
      <c r="G732" s="301"/>
      <c r="H732" s="284"/>
      <c r="I732" s="302">
        <v>151.75</v>
      </c>
      <c r="J732" s="284">
        <v>85</v>
      </c>
      <c r="K732" s="302">
        <v>2895.95</v>
      </c>
    </row>
    <row r="733" spans="1:22" ht="14.25" x14ac:dyDescent="0.2">
      <c r="A733" s="297"/>
      <c r="B733" s="298"/>
      <c r="C733" s="298" t="s">
        <v>183</v>
      </c>
      <c r="D733" s="299" t="s">
        <v>177</v>
      </c>
      <c r="E733" s="284">
        <v>70</v>
      </c>
      <c r="F733" s="300"/>
      <c r="G733" s="301"/>
      <c r="H733" s="284"/>
      <c r="I733" s="302">
        <v>102.14</v>
      </c>
      <c r="J733" s="284">
        <v>41</v>
      </c>
      <c r="K733" s="302">
        <v>1396.87</v>
      </c>
    </row>
    <row r="734" spans="1:22" ht="14.25" x14ac:dyDescent="0.2">
      <c r="A734" s="297"/>
      <c r="B734" s="298"/>
      <c r="C734" s="298" t="s">
        <v>178</v>
      </c>
      <c r="D734" s="299" t="s">
        <v>177</v>
      </c>
      <c r="E734" s="284">
        <v>175</v>
      </c>
      <c r="F734" s="300"/>
      <c r="G734" s="301"/>
      <c r="H734" s="284"/>
      <c r="I734" s="302">
        <v>4.9400000000000004</v>
      </c>
      <c r="J734" s="284">
        <v>157</v>
      </c>
      <c r="K734" s="302">
        <v>103.38</v>
      </c>
    </row>
    <row r="735" spans="1:22" ht="14.25" x14ac:dyDescent="0.2">
      <c r="A735" s="305"/>
      <c r="B735" s="306"/>
      <c r="C735" s="306" t="s">
        <v>182</v>
      </c>
      <c r="D735" s="307" t="s">
        <v>181</v>
      </c>
      <c r="E735" s="308">
        <v>0.44</v>
      </c>
      <c r="F735" s="309"/>
      <c r="G735" s="310" t="s">
        <v>1589</v>
      </c>
      <c r="H735" s="308">
        <v>1</v>
      </c>
      <c r="I735" s="311">
        <v>14.27</v>
      </c>
      <c r="J735" s="308"/>
      <c r="K735" s="311"/>
    </row>
    <row r="736" spans="1:22" ht="15" x14ac:dyDescent="0.25">
      <c r="A736" s="312"/>
      <c r="B736" s="312"/>
      <c r="C736" s="313" t="s">
        <v>173</v>
      </c>
      <c r="D736" s="312"/>
      <c r="E736" s="312"/>
      <c r="F736" s="312"/>
      <c r="G736" s="312"/>
      <c r="H736" s="406">
        <v>7628.77</v>
      </c>
      <c r="I736" s="406"/>
      <c r="J736" s="406">
        <v>55054.28</v>
      </c>
      <c r="K736" s="406"/>
      <c r="O736" s="162">
        <f>I728+I729+I732+I733+I734+SUM(I731:I731)</f>
        <v>7628.77</v>
      </c>
      <c r="P736" s="162">
        <f>K728+K729+K732+K733+K734+SUM(K731:K731)</f>
        <v>55054.28</v>
      </c>
    </row>
    <row r="738" spans="1:22" ht="52.5" x14ac:dyDescent="0.2">
      <c r="A738" s="297" t="s">
        <v>1592</v>
      </c>
      <c r="B738" s="298" t="s">
        <v>227</v>
      </c>
      <c r="C738" s="298" t="s">
        <v>226</v>
      </c>
      <c r="D738" s="299" t="s">
        <v>1531</v>
      </c>
      <c r="E738" s="284">
        <v>0.78320000000000001</v>
      </c>
      <c r="F738" s="300"/>
      <c r="G738" s="301"/>
      <c r="H738" s="284"/>
      <c r="I738" s="302"/>
      <c r="J738" s="284"/>
      <c r="K738" s="302"/>
      <c r="Q738" s="160">
        <f>[2]Source!X715</f>
        <v>227.5</v>
      </c>
      <c r="R738" s="160">
        <f>[2]Source!X716</f>
        <v>4341.6400000000003</v>
      </c>
      <c r="S738" s="160">
        <f>[2]Source!Y715</f>
        <v>153.13</v>
      </c>
      <c r="T738" s="160">
        <f>[2]Source!Y716</f>
        <v>2094.1999999999998</v>
      </c>
      <c r="U738" s="160">
        <f>ROUND((175/100)*ROUND([2]Source!R715, 2), 2)</f>
        <v>0.53</v>
      </c>
      <c r="V738" s="160">
        <f>ROUND((157/100)*ROUND([2]Source!R716, 2), 2)</f>
        <v>11.01</v>
      </c>
    </row>
    <row r="739" spans="1:22" x14ac:dyDescent="0.2">
      <c r="C739" s="303" t="s">
        <v>1586</v>
      </c>
    </row>
    <row r="740" spans="1:22" ht="14.25" x14ac:dyDescent="0.2">
      <c r="A740" s="297"/>
      <c r="B740" s="298"/>
      <c r="C740" s="298" t="s">
        <v>187</v>
      </c>
      <c r="D740" s="299"/>
      <c r="E740" s="284"/>
      <c r="F740" s="300">
        <v>242.87</v>
      </c>
      <c r="G740" s="301" t="s">
        <v>1338</v>
      </c>
      <c r="H740" s="284">
        <v>1</v>
      </c>
      <c r="I740" s="302">
        <v>218.75</v>
      </c>
      <c r="J740" s="284">
        <v>23.35</v>
      </c>
      <c r="K740" s="302">
        <v>5107.8100000000004</v>
      </c>
    </row>
    <row r="741" spans="1:22" ht="14.25" x14ac:dyDescent="0.2">
      <c r="A741" s="297"/>
      <c r="B741" s="298"/>
      <c r="C741" s="298" t="s">
        <v>174</v>
      </c>
      <c r="D741" s="299"/>
      <c r="E741" s="284"/>
      <c r="F741" s="300">
        <v>12.59</v>
      </c>
      <c r="G741" s="301" t="s">
        <v>1339</v>
      </c>
      <c r="H741" s="284">
        <v>1</v>
      </c>
      <c r="I741" s="302">
        <v>12.33</v>
      </c>
      <c r="J741" s="284">
        <v>1.58</v>
      </c>
      <c r="K741" s="302">
        <v>19.48</v>
      </c>
    </row>
    <row r="742" spans="1:22" ht="14.25" x14ac:dyDescent="0.2">
      <c r="A742" s="297"/>
      <c r="B742" s="298"/>
      <c r="C742" s="298" t="s">
        <v>179</v>
      </c>
      <c r="D742" s="299"/>
      <c r="E742" s="284"/>
      <c r="F742" s="300">
        <v>0.31</v>
      </c>
      <c r="G742" s="301" t="s">
        <v>1339</v>
      </c>
      <c r="H742" s="284">
        <v>1</v>
      </c>
      <c r="I742" s="314">
        <v>0.3</v>
      </c>
      <c r="J742" s="284">
        <v>23.35</v>
      </c>
      <c r="K742" s="314">
        <v>7.01</v>
      </c>
    </row>
    <row r="743" spans="1:22" ht="14.25" x14ac:dyDescent="0.2">
      <c r="A743" s="297"/>
      <c r="B743" s="298"/>
      <c r="C743" s="298" t="s">
        <v>195</v>
      </c>
      <c r="D743" s="299"/>
      <c r="E743" s="284"/>
      <c r="F743" s="300">
        <v>24.75</v>
      </c>
      <c r="G743" s="301" t="s">
        <v>185</v>
      </c>
      <c r="H743" s="284">
        <v>1</v>
      </c>
      <c r="I743" s="302">
        <v>19.38</v>
      </c>
      <c r="J743" s="284">
        <v>4.7699999999999996</v>
      </c>
      <c r="K743" s="302">
        <v>92.44</v>
      </c>
    </row>
    <row r="744" spans="1:22" ht="14.25" x14ac:dyDescent="0.2">
      <c r="A744" s="297" t="s">
        <v>1593</v>
      </c>
      <c r="B744" s="298" t="s">
        <v>1545</v>
      </c>
      <c r="C744" s="298" t="s">
        <v>222</v>
      </c>
      <c r="D744" s="299" t="s">
        <v>1384</v>
      </c>
      <c r="E744" s="284">
        <v>1.597728</v>
      </c>
      <c r="F744" s="300">
        <v>478.96</v>
      </c>
      <c r="G744" s="304" t="s">
        <v>185</v>
      </c>
      <c r="H744" s="284">
        <v>1</v>
      </c>
      <c r="I744" s="302">
        <v>765.25</v>
      </c>
      <c r="J744" s="284">
        <v>6.89</v>
      </c>
      <c r="K744" s="302">
        <v>5272.57</v>
      </c>
      <c r="Q744" s="160">
        <f>[2]Source!X717</f>
        <v>0</v>
      </c>
      <c r="R744" s="160">
        <f>[2]Source!X718</f>
        <v>0</v>
      </c>
      <c r="S744" s="160">
        <f>[2]Source!Y717</f>
        <v>0</v>
      </c>
      <c r="T744" s="160">
        <f>[2]Source!Y718</f>
        <v>0</v>
      </c>
      <c r="U744" s="160">
        <f>ROUND((175/100)*ROUND([2]Source!R717, 2), 2)</f>
        <v>0</v>
      </c>
      <c r="V744" s="160">
        <f>ROUND((157/100)*ROUND([2]Source!R718, 2), 2)</f>
        <v>0</v>
      </c>
    </row>
    <row r="745" spans="1:22" ht="14.25" x14ac:dyDescent="0.2">
      <c r="A745" s="297"/>
      <c r="B745" s="298"/>
      <c r="C745" s="298" t="s">
        <v>184</v>
      </c>
      <c r="D745" s="299" t="s">
        <v>177</v>
      </c>
      <c r="E745" s="284">
        <v>104</v>
      </c>
      <c r="F745" s="300"/>
      <c r="G745" s="301"/>
      <c r="H745" s="284"/>
      <c r="I745" s="302">
        <v>227.5</v>
      </c>
      <c r="J745" s="284">
        <v>85</v>
      </c>
      <c r="K745" s="302">
        <v>4341.6400000000003</v>
      </c>
    </row>
    <row r="746" spans="1:22" ht="14.25" x14ac:dyDescent="0.2">
      <c r="A746" s="297"/>
      <c r="B746" s="298"/>
      <c r="C746" s="298" t="s">
        <v>183</v>
      </c>
      <c r="D746" s="299" t="s">
        <v>177</v>
      </c>
      <c r="E746" s="284">
        <v>70</v>
      </c>
      <c r="F746" s="300"/>
      <c r="G746" s="301"/>
      <c r="H746" s="284"/>
      <c r="I746" s="302">
        <v>153.13</v>
      </c>
      <c r="J746" s="284">
        <v>41</v>
      </c>
      <c r="K746" s="302">
        <v>2094.1999999999998</v>
      </c>
    </row>
    <row r="747" spans="1:22" ht="14.25" x14ac:dyDescent="0.2">
      <c r="A747" s="297"/>
      <c r="B747" s="298"/>
      <c r="C747" s="298" t="s">
        <v>178</v>
      </c>
      <c r="D747" s="299" t="s">
        <v>177</v>
      </c>
      <c r="E747" s="284">
        <v>175</v>
      </c>
      <c r="F747" s="300"/>
      <c r="G747" s="301"/>
      <c r="H747" s="284"/>
      <c r="I747" s="302">
        <v>0.53</v>
      </c>
      <c r="J747" s="284">
        <v>157</v>
      </c>
      <c r="K747" s="302">
        <v>11.01</v>
      </c>
    </row>
    <row r="748" spans="1:22" ht="14.25" x14ac:dyDescent="0.2">
      <c r="A748" s="305"/>
      <c r="B748" s="306"/>
      <c r="C748" s="306" t="s">
        <v>182</v>
      </c>
      <c r="D748" s="307" t="s">
        <v>181</v>
      </c>
      <c r="E748" s="308">
        <v>23.33</v>
      </c>
      <c r="F748" s="309"/>
      <c r="G748" s="310" t="s">
        <v>1338</v>
      </c>
      <c r="H748" s="308">
        <v>1</v>
      </c>
      <c r="I748" s="311">
        <v>21.01</v>
      </c>
      <c r="J748" s="308"/>
      <c r="K748" s="311"/>
    </row>
    <row r="749" spans="1:22" ht="15" x14ac:dyDescent="0.25">
      <c r="A749" s="312"/>
      <c r="B749" s="312"/>
      <c r="C749" s="313" t="s">
        <v>173</v>
      </c>
      <c r="D749" s="312"/>
      <c r="E749" s="312"/>
      <c r="F749" s="312"/>
      <c r="G749" s="312"/>
      <c r="H749" s="406">
        <v>1396.87</v>
      </c>
      <c r="I749" s="406"/>
      <c r="J749" s="406">
        <v>16939.150000000001</v>
      </c>
      <c r="K749" s="406"/>
      <c r="O749" s="162">
        <f>I740+I741+I743+I745+I746+I747+SUM(I744:I744)</f>
        <v>1396.87</v>
      </c>
      <c r="P749" s="162">
        <f>K740+K741+K743+K745+K746+K747+SUM(K744:K744)</f>
        <v>16939.150000000001</v>
      </c>
    </row>
    <row r="751" spans="1:22" ht="52.5" x14ac:dyDescent="0.2">
      <c r="A751" s="297" t="s">
        <v>1594</v>
      </c>
      <c r="B751" s="298" t="s">
        <v>225</v>
      </c>
      <c r="C751" s="298" t="s">
        <v>224</v>
      </c>
      <c r="D751" s="299" t="s">
        <v>1531</v>
      </c>
      <c r="E751" s="284">
        <v>0.78320000000000001</v>
      </c>
      <c r="F751" s="300"/>
      <c r="G751" s="301"/>
      <c r="H751" s="284"/>
      <c r="I751" s="302"/>
      <c r="J751" s="284"/>
      <c r="K751" s="302"/>
      <c r="Q751" s="160">
        <f>[2]Source!X719</f>
        <v>25.29</v>
      </c>
      <c r="R751" s="160">
        <f>[2]Source!X720</f>
        <v>482.69</v>
      </c>
      <c r="S751" s="160">
        <f>[2]Source!Y719</f>
        <v>17.02</v>
      </c>
      <c r="T751" s="160">
        <f>[2]Source!Y720</f>
        <v>232.83</v>
      </c>
      <c r="U751" s="160">
        <f>ROUND((175/100)*ROUND([2]Source!R719, 2), 2)</f>
        <v>0.82</v>
      </c>
      <c r="V751" s="160">
        <f>ROUND((157/100)*ROUND([2]Source!R720, 2), 2)</f>
        <v>17.22</v>
      </c>
    </row>
    <row r="752" spans="1:22" x14ac:dyDescent="0.2">
      <c r="C752" s="303" t="s">
        <v>1586</v>
      </c>
    </row>
    <row r="753" spans="1:22" ht="14.25" x14ac:dyDescent="0.2">
      <c r="A753" s="297"/>
      <c r="B753" s="298"/>
      <c r="C753" s="298" t="s">
        <v>187</v>
      </c>
      <c r="D753" s="299"/>
      <c r="E753" s="284"/>
      <c r="F753" s="300">
        <v>4.5</v>
      </c>
      <c r="G753" s="301" t="s">
        <v>1571</v>
      </c>
      <c r="H753" s="284">
        <v>1</v>
      </c>
      <c r="I753" s="302">
        <v>24.32</v>
      </c>
      <c r="J753" s="284">
        <v>23.35</v>
      </c>
      <c r="K753" s="302">
        <v>567.87</v>
      </c>
    </row>
    <row r="754" spans="1:22" ht="14.25" x14ac:dyDescent="0.2">
      <c r="A754" s="297"/>
      <c r="B754" s="298"/>
      <c r="C754" s="298" t="s">
        <v>174</v>
      </c>
      <c r="D754" s="299"/>
      <c r="E754" s="284"/>
      <c r="F754" s="300">
        <v>3.22</v>
      </c>
      <c r="G754" s="301" t="s">
        <v>1572</v>
      </c>
      <c r="H754" s="284">
        <v>1</v>
      </c>
      <c r="I754" s="302">
        <v>18.91</v>
      </c>
      <c r="J754" s="284">
        <v>1.58</v>
      </c>
      <c r="K754" s="302">
        <v>29.88</v>
      </c>
    </row>
    <row r="755" spans="1:22" ht="14.25" x14ac:dyDescent="0.2">
      <c r="A755" s="297"/>
      <c r="B755" s="298"/>
      <c r="C755" s="298" t="s">
        <v>179</v>
      </c>
      <c r="D755" s="299"/>
      <c r="E755" s="284"/>
      <c r="F755" s="300">
        <v>0.08</v>
      </c>
      <c r="G755" s="301" t="s">
        <v>1572</v>
      </c>
      <c r="H755" s="284">
        <v>1</v>
      </c>
      <c r="I755" s="314">
        <v>0.47</v>
      </c>
      <c r="J755" s="284">
        <v>23.35</v>
      </c>
      <c r="K755" s="314">
        <v>10.97</v>
      </c>
    </row>
    <row r="756" spans="1:22" ht="52.5" x14ac:dyDescent="0.2">
      <c r="A756" s="297" t="s">
        <v>1595</v>
      </c>
      <c r="B756" s="298" t="s">
        <v>223</v>
      </c>
      <c r="C756" s="298" t="s">
        <v>222</v>
      </c>
      <c r="D756" s="299" t="s">
        <v>1384</v>
      </c>
      <c r="E756" s="284">
        <v>2.3965920000000001</v>
      </c>
      <c r="F756" s="300">
        <v>478.96</v>
      </c>
      <c r="G756" s="304" t="s">
        <v>238</v>
      </c>
      <c r="H756" s="284">
        <v>1</v>
      </c>
      <c r="I756" s="302">
        <v>1147.8699999999999</v>
      </c>
      <c r="J756" s="284">
        <v>6.89</v>
      </c>
      <c r="K756" s="302">
        <v>7908.82</v>
      </c>
      <c r="Q756" s="160">
        <f>[2]Source!X721</f>
        <v>0</v>
      </c>
      <c r="R756" s="160">
        <f>[2]Source!X722</f>
        <v>0</v>
      </c>
      <c r="S756" s="160">
        <f>[2]Source!Y721</f>
        <v>0</v>
      </c>
      <c r="T756" s="160">
        <f>[2]Source!Y722</f>
        <v>0</v>
      </c>
      <c r="U756" s="160">
        <f>ROUND((175/100)*ROUND([2]Source!R721, 2), 2)</f>
        <v>0</v>
      </c>
      <c r="V756" s="160">
        <f>ROUND((157/100)*ROUND([2]Source!R722, 2), 2)</f>
        <v>0</v>
      </c>
    </row>
    <row r="757" spans="1:22" ht="14.25" x14ac:dyDescent="0.2">
      <c r="A757" s="297"/>
      <c r="B757" s="298"/>
      <c r="C757" s="298" t="s">
        <v>184</v>
      </c>
      <c r="D757" s="299" t="s">
        <v>177</v>
      </c>
      <c r="E757" s="284">
        <v>104</v>
      </c>
      <c r="F757" s="300"/>
      <c r="G757" s="301"/>
      <c r="H757" s="284"/>
      <c r="I757" s="302">
        <v>25.29</v>
      </c>
      <c r="J757" s="284">
        <v>85</v>
      </c>
      <c r="K757" s="302">
        <v>482.69</v>
      </c>
    </row>
    <row r="758" spans="1:22" ht="14.25" x14ac:dyDescent="0.2">
      <c r="A758" s="297"/>
      <c r="B758" s="298"/>
      <c r="C758" s="298" t="s">
        <v>183</v>
      </c>
      <c r="D758" s="299" t="s">
        <v>177</v>
      </c>
      <c r="E758" s="284">
        <v>70</v>
      </c>
      <c r="F758" s="300"/>
      <c r="G758" s="301"/>
      <c r="H758" s="284"/>
      <c r="I758" s="302">
        <v>17.02</v>
      </c>
      <c r="J758" s="284">
        <v>41</v>
      </c>
      <c r="K758" s="302">
        <v>232.83</v>
      </c>
    </row>
    <row r="759" spans="1:22" ht="14.25" x14ac:dyDescent="0.2">
      <c r="A759" s="297"/>
      <c r="B759" s="298"/>
      <c r="C759" s="298" t="s">
        <v>178</v>
      </c>
      <c r="D759" s="299" t="s">
        <v>177</v>
      </c>
      <c r="E759" s="284">
        <v>175</v>
      </c>
      <c r="F759" s="300"/>
      <c r="G759" s="301"/>
      <c r="H759" s="284"/>
      <c r="I759" s="302">
        <v>0.82</v>
      </c>
      <c r="J759" s="284">
        <v>157</v>
      </c>
      <c r="K759" s="302">
        <v>17.22</v>
      </c>
    </row>
    <row r="760" spans="1:22" ht="14.25" x14ac:dyDescent="0.2">
      <c r="A760" s="305"/>
      <c r="B760" s="306"/>
      <c r="C760" s="306" t="s">
        <v>182</v>
      </c>
      <c r="D760" s="307" t="s">
        <v>181</v>
      </c>
      <c r="E760" s="308">
        <v>0.44</v>
      </c>
      <c r="F760" s="309"/>
      <c r="G760" s="310" t="s">
        <v>1571</v>
      </c>
      <c r="H760" s="308">
        <v>1</v>
      </c>
      <c r="I760" s="311">
        <v>2.38</v>
      </c>
      <c r="J760" s="308"/>
      <c r="K760" s="311"/>
    </row>
    <row r="761" spans="1:22" ht="15" x14ac:dyDescent="0.25">
      <c r="A761" s="312"/>
      <c r="B761" s="312"/>
      <c r="C761" s="313" t="s">
        <v>173</v>
      </c>
      <c r="D761" s="312"/>
      <c r="E761" s="312"/>
      <c r="F761" s="312"/>
      <c r="G761" s="312"/>
      <c r="H761" s="406">
        <v>1234.23</v>
      </c>
      <c r="I761" s="406"/>
      <c r="J761" s="406">
        <v>9239.31</v>
      </c>
      <c r="K761" s="406"/>
      <c r="O761" s="162">
        <f>I753+I754+I757+I758+I759+SUM(I756:I756)</f>
        <v>1234.23</v>
      </c>
      <c r="P761" s="162">
        <f>K753+K754+K757+K758+K759+SUM(K756:K756)</f>
        <v>9239.31</v>
      </c>
    </row>
    <row r="763" spans="1:22" ht="52.5" x14ac:dyDescent="0.2">
      <c r="A763" s="297" t="s">
        <v>1596</v>
      </c>
      <c r="B763" s="298" t="s">
        <v>220</v>
      </c>
      <c r="C763" s="298" t="s">
        <v>219</v>
      </c>
      <c r="D763" s="299" t="s">
        <v>1575</v>
      </c>
      <c r="E763" s="284">
        <v>0.227128</v>
      </c>
      <c r="F763" s="300"/>
      <c r="G763" s="301"/>
      <c r="H763" s="284"/>
      <c r="I763" s="302"/>
      <c r="J763" s="284"/>
      <c r="K763" s="302"/>
      <c r="Q763" s="160">
        <f>[2]Source!X723</f>
        <v>29.9</v>
      </c>
      <c r="R763" s="160">
        <f>[2]Source!X724</f>
        <v>558.59</v>
      </c>
      <c r="S763" s="160">
        <f>[2]Source!Y723</f>
        <v>24.63</v>
      </c>
      <c r="T763" s="160">
        <f>[2]Source!Y724</f>
        <v>336.79</v>
      </c>
      <c r="U763" s="160">
        <f>ROUND((175/100)*ROUND([2]Source!R723, 2), 2)</f>
        <v>2.78</v>
      </c>
      <c r="V763" s="160">
        <f>ROUND((157/100)*ROUND([2]Source!R724, 2), 2)</f>
        <v>58.29</v>
      </c>
    </row>
    <row r="764" spans="1:22" x14ac:dyDescent="0.2">
      <c r="C764" s="303" t="s">
        <v>1597</v>
      </c>
    </row>
    <row r="765" spans="1:22" ht="14.25" x14ac:dyDescent="0.2">
      <c r="A765" s="297"/>
      <c r="B765" s="298"/>
      <c r="C765" s="298" t="s">
        <v>187</v>
      </c>
      <c r="D765" s="299"/>
      <c r="E765" s="284"/>
      <c r="F765" s="300">
        <v>134.68</v>
      </c>
      <c r="G765" s="301" t="s">
        <v>1338</v>
      </c>
      <c r="H765" s="284">
        <v>1</v>
      </c>
      <c r="I765" s="302">
        <v>35.18</v>
      </c>
      <c r="J765" s="284">
        <v>23.35</v>
      </c>
      <c r="K765" s="302">
        <v>821.45</v>
      </c>
    </row>
    <row r="766" spans="1:22" ht="14.25" x14ac:dyDescent="0.2">
      <c r="A766" s="297"/>
      <c r="B766" s="298"/>
      <c r="C766" s="298" t="s">
        <v>174</v>
      </c>
      <c r="D766" s="299"/>
      <c r="E766" s="284"/>
      <c r="F766" s="300">
        <v>44</v>
      </c>
      <c r="G766" s="301" t="s">
        <v>1339</v>
      </c>
      <c r="H766" s="284">
        <v>1</v>
      </c>
      <c r="I766" s="302">
        <v>12.49</v>
      </c>
      <c r="J766" s="284">
        <v>8.19</v>
      </c>
      <c r="K766" s="302">
        <v>102.29</v>
      </c>
    </row>
    <row r="767" spans="1:22" ht="14.25" x14ac:dyDescent="0.2">
      <c r="A767" s="297"/>
      <c r="B767" s="298"/>
      <c r="C767" s="298" t="s">
        <v>179</v>
      </c>
      <c r="D767" s="299"/>
      <c r="E767" s="284"/>
      <c r="F767" s="300">
        <v>5.59</v>
      </c>
      <c r="G767" s="301" t="s">
        <v>1339</v>
      </c>
      <c r="H767" s="284">
        <v>1</v>
      </c>
      <c r="I767" s="314">
        <v>1.59</v>
      </c>
      <c r="J767" s="284">
        <v>23.35</v>
      </c>
      <c r="K767" s="314">
        <v>37.130000000000003</v>
      </c>
    </row>
    <row r="768" spans="1:22" ht="14.25" x14ac:dyDescent="0.2">
      <c r="A768" s="297"/>
      <c r="B768" s="298"/>
      <c r="C768" s="298" t="s">
        <v>195</v>
      </c>
      <c r="D768" s="299"/>
      <c r="E768" s="284"/>
      <c r="F768" s="300">
        <v>258.91000000000003</v>
      </c>
      <c r="G768" s="301" t="s">
        <v>185</v>
      </c>
      <c r="H768" s="284">
        <v>1</v>
      </c>
      <c r="I768" s="302">
        <v>58.81</v>
      </c>
      <c r="J768" s="284">
        <v>5.54</v>
      </c>
      <c r="K768" s="302">
        <v>325.81</v>
      </c>
    </row>
    <row r="769" spans="1:22" ht="57" x14ac:dyDescent="0.2">
      <c r="A769" s="297" t="s">
        <v>1598</v>
      </c>
      <c r="B769" s="298" t="s">
        <v>1578</v>
      </c>
      <c r="C769" s="298" t="s">
        <v>218</v>
      </c>
      <c r="D769" s="299" t="s">
        <v>1323</v>
      </c>
      <c r="E769" s="284">
        <v>0.227128</v>
      </c>
      <c r="F769" s="300">
        <v>9733.52</v>
      </c>
      <c r="G769" s="304" t="s">
        <v>185</v>
      </c>
      <c r="H769" s="284">
        <v>1</v>
      </c>
      <c r="I769" s="302">
        <v>2210.75</v>
      </c>
      <c r="J769" s="284">
        <v>3.64</v>
      </c>
      <c r="K769" s="302">
        <v>8047.13</v>
      </c>
      <c r="Q769" s="160">
        <f>[2]Source!X725</f>
        <v>0</v>
      </c>
      <c r="R769" s="160">
        <f>[2]Source!X726</f>
        <v>0</v>
      </c>
      <c r="S769" s="160">
        <f>[2]Source!Y725</f>
        <v>0</v>
      </c>
      <c r="T769" s="160">
        <f>[2]Source!Y726</f>
        <v>0</v>
      </c>
      <c r="U769" s="160">
        <f>ROUND((175/100)*ROUND([2]Source!R725, 2), 2)</f>
        <v>0</v>
      </c>
      <c r="V769" s="160">
        <f>ROUND((157/100)*ROUND([2]Source!R726, 2), 2)</f>
        <v>0</v>
      </c>
    </row>
    <row r="770" spans="1:22" ht="14.25" x14ac:dyDescent="0.2">
      <c r="A770" s="297"/>
      <c r="B770" s="298"/>
      <c r="C770" s="298" t="s">
        <v>184</v>
      </c>
      <c r="D770" s="299" t="s">
        <v>177</v>
      </c>
      <c r="E770" s="284">
        <v>85</v>
      </c>
      <c r="F770" s="300"/>
      <c r="G770" s="301"/>
      <c r="H770" s="284"/>
      <c r="I770" s="302">
        <v>29.9</v>
      </c>
      <c r="J770" s="284">
        <v>68</v>
      </c>
      <c r="K770" s="302">
        <v>558.59</v>
      </c>
    </row>
    <row r="771" spans="1:22" ht="14.25" x14ac:dyDescent="0.2">
      <c r="A771" s="297"/>
      <c r="B771" s="298"/>
      <c r="C771" s="298" t="s">
        <v>183</v>
      </c>
      <c r="D771" s="299" t="s">
        <v>177</v>
      </c>
      <c r="E771" s="284">
        <v>70</v>
      </c>
      <c r="F771" s="300"/>
      <c r="G771" s="301"/>
      <c r="H771" s="284"/>
      <c r="I771" s="302">
        <v>24.63</v>
      </c>
      <c r="J771" s="284">
        <v>41</v>
      </c>
      <c r="K771" s="302">
        <v>336.79</v>
      </c>
    </row>
    <row r="772" spans="1:22" ht="14.25" x14ac:dyDescent="0.2">
      <c r="A772" s="297"/>
      <c r="B772" s="298"/>
      <c r="C772" s="298" t="s">
        <v>178</v>
      </c>
      <c r="D772" s="299" t="s">
        <v>177</v>
      </c>
      <c r="E772" s="284">
        <v>175</v>
      </c>
      <c r="F772" s="300"/>
      <c r="G772" s="301"/>
      <c r="H772" s="284"/>
      <c r="I772" s="302">
        <v>2.78</v>
      </c>
      <c r="J772" s="284">
        <v>157</v>
      </c>
      <c r="K772" s="302">
        <v>58.29</v>
      </c>
    </row>
    <row r="773" spans="1:22" ht="14.25" x14ac:dyDescent="0.2">
      <c r="A773" s="305"/>
      <c r="B773" s="306"/>
      <c r="C773" s="306" t="s">
        <v>182</v>
      </c>
      <c r="D773" s="307" t="s">
        <v>181</v>
      </c>
      <c r="E773" s="308">
        <v>11.6</v>
      </c>
      <c r="F773" s="309"/>
      <c r="G773" s="310" t="s">
        <v>1338</v>
      </c>
      <c r="H773" s="308">
        <v>1</v>
      </c>
      <c r="I773" s="311">
        <v>3.03</v>
      </c>
      <c r="J773" s="308"/>
      <c r="K773" s="311"/>
    </row>
    <row r="774" spans="1:22" ht="15" x14ac:dyDescent="0.25">
      <c r="A774" s="312"/>
      <c r="B774" s="312"/>
      <c r="C774" s="313" t="s">
        <v>173</v>
      </c>
      <c r="D774" s="312"/>
      <c r="E774" s="312"/>
      <c r="F774" s="312"/>
      <c r="G774" s="312"/>
      <c r="H774" s="406">
        <v>2374.54</v>
      </c>
      <c r="I774" s="406"/>
      <c r="J774" s="406">
        <v>10250.35</v>
      </c>
      <c r="K774" s="406"/>
      <c r="O774" s="162">
        <f>I765+I766+I768+I770+I771+I772+SUM(I769:I769)</f>
        <v>2374.54</v>
      </c>
      <c r="P774" s="162">
        <f>K765+K766+K768+K770+K771+K772+SUM(K769:K769)</f>
        <v>10250.35</v>
      </c>
    </row>
    <row r="776" spans="1:22" ht="57" x14ac:dyDescent="0.2">
      <c r="A776" s="297" t="s">
        <v>1599</v>
      </c>
      <c r="B776" s="298" t="s">
        <v>248</v>
      </c>
      <c r="C776" s="298" t="s">
        <v>247</v>
      </c>
      <c r="D776" s="299" t="s">
        <v>1330</v>
      </c>
      <c r="E776" s="284">
        <v>0.78320000000000001</v>
      </c>
      <c r="F776" s="300"/>
      <c r="G776" s="301"/>
      <c r="H776" s="284"/>
      <c r="I776" s="302"/>
      <c r="J776" s="284"/>
      <c r="K776" s="302"/>
      <c r="Q776" s="160">
        <f>[2]Source!X727</f>
        <v>262.39</v>
      </c>
      <c r="R776" s="160">
        <f>[2]Source!X728</f>
        <v>5007.53</v>
      </c>
      <c r="S776" s="160">
        <f>[2]Source!Y727</f>
        <v>176.61</v>
      </c>
      <c r="T776" s="160">
        <f>[2]Source!Y728</f>
        <v>2415.4</v>
      </c>
      <c r="U776" s="160">
        <f>ROUND((175/100)*ROUND([2]Source!R727, 2), 2)</f>
        <v>14.58</v>
      </c>
      <c r="V776" s="160">
        <f>ROUND((157/100)*ROUND([2]Source!R728, 2), 2)</f>
        <v>305.38</v>
      </c>
    </row>
    <row r="777" spans="1:22" x14ac:dyDescent="0.2">
      <c r="C777" s="303" t="s">
        <v>1586</v>
      </c>
    </row>
    <row r="778" spans="1:22" ht="14.25" x14ac:dyDescent="0.2">
      <c r="A778" s="297"/>
      <c r="B778" s="298"/>
      <c r="C778" s="298" t="s">
        <v>187</v>
      </c>
      <c r="D778" s="299"/>
      <c r="E778" s="284"/>
      <c r="F778" s="300">
        <v>280.12</v>
      </c>
      <c r="G778" s="301" t="s">
        <v>1338</v>
      </c>
      <c r="H778" s="284">
        <v>1</v>
      </c>
      <c r="I778" s="302">
        <v>252.3</v>
      </c>
      <c r="J778" s="284">
        <v>23.35</v>
      </c>
      <c r="K778" s="302">
        <v>5891.21</v>
      </c>
    </row>
    <row r="779" spans="1:22" ht="14.25" x14ac:dyDescent="0.2">
      <c r="A779" s="297"/>
      <c r="B779" s="298"/>
      <c r="C779" s="298" t="s">
        <v>174</v>
      </c>
      <c r="D779" s="299"/>
      <c r="E779" s="284"/>
      <c r="F779" s="300">
        <v>43.13</v>
      </c>
      <c r="G779" s="301" t="s">
        <v>1339</v>
      </c>
      <c r="H779" s="284">
        <v>1</v>
      </c>
      <c r="I779" s="302">
        <v>42.22</v>
      </c>
      <c r="J779" s="284">
        <v>8.89</v>
      </c>
      <c r="K779" s="302">
        <v>375.34</v>
      </c>
    </row>
    <row r="780" spans="1:22" ht="14.25" x14ac:dyDescent="0.2">
      <c r="A780" s="297"/>
      <c r="B780" s="298"/>
      <c r="C780" s="298" t="s">
        <v>179</v>
      </c>
      <c r="D780" s="299"/>
      <c r="E780" s="284"/>
      <c r="F780" s="300">
        <v>8.51</v>
      </c>
      <c r="G780" s="301" t="s">
        <v>1339</v>
      </c>
      <c r="H780" s="284">
        <v>1</v>
      </c>
      <c r="I780" s="314">
        <v>8.33</v>
      </c>
      <c r="J780" s="284">
        <v>23.35</v>
      </c>
      <c r="K780" s="314">
        <v>194.51</v>
      </c>
    </row>
    <row r="781" spans="1:22" ht="14.25" x14ac:dyDescent="0.2">
      <c r="A781" s="297"/>
      <c r="B781" s="298"/>
      <c r="C781" s="298" t="s">
        <v>195</v>
      </c>
      <c r="D781" s="299"/>
      <c r="E781" s="284"/>
      <c r="F781" s="300">
        <v>267.95999999999998</v>
      </c>
      <c r="G781" s="301" t="s">
        <v>185</v>
      </c>
      <c r="H781" s="284">
        <v>1</v>
      </c>
      <c r="I781" s="302">
        <v>209.87</v>
      </c>
      <c r="J781" s="284">
        <v>1.9</v>
      </c>
      <c r="K781" s="302">
        <v>398.75</v>
      </c>
    </row>
    <row r="782" spans="1:22" ht="71.25" x14ac:dyDescent="0.2">
      <c r="A782" s="297" t="s">
        <v>1600</v>
      </c>
      <c r="B782" s="298" t="s">
        <v>1601</v>
      </c>
      <c r="C782" s="298" t="s">
        <v>246</v>
      </c>
      <c r="D782" s="299" t="s">
        <v>1347</v>
      </c>
      <c r="E782" s="284">
        <v>80.278000000000006</v>
      </c>
      <c r="F782" s="300">
        <v>276.39999999999998</v>
      </c>
      <c r="G782" s="304" t="s">
        <v>185</v>
      </c>
      <c r="H782" s="284">
        <v>1</v>
      </c>
      <c r="I782" s="302">
        <v>22188.84</v>
      </c>
      <c r="J782" s="284">
        <v>1.24</v>
      </c>
      <c r="K782" s="302">
        <v>27514.16</v>
      </c>
      <c r="Q782" s="160">
        <f>[2]Source!X729</f>
        <v>0</v>
      </c>
      <c r="R782" s="160">
        <f>[2]Source!X730</f>
        <v>0</v>
      </c>
      <c r="S782" s="160">
        <f>[2]Source!Y729</f>
        <v>0</v>
      </c>
      <c r="T782" s="160">
        <f>[2]Source!Y730</f>
        <v>0</v>
      </c>
      <c r="U782" s="160">
        <f>ROUND((175/100)*ROUND([2]Source!R729, 2), 2)</f>
        <v>0</v>
      </c>
      <c r="V782" s="160">
        <f>ROUND((157/100)*ROUND([2]Source!R730, 2), 2)</f>
        <v>0</v>
      </c>
    </row>
    <row r="783" spans="1:22" ht="14.25" x14ac:dyDescent="0.2">
      <c r="A783" s="297"/>
      <c r="B783" s="298"/>
      <c r="C783" s="298" t="s">
        <v>184</v>
      </c>
      <c r="D783" s="299" t="s">
        <v>177</v>
      </c>
      <c r="E783" s="284">
        <v>104</v>
      </c>
      <c r="F783" s="300"/>
      <c r="G783" s="301"/>
      <c r="H783" s="284"/>
      <c r="I783" s="302">
        <v>262.39</v>
      </c>
      <c r="J783" s="284">
        <v>85</v>
      </c>
      <c r="K783" s="302">
        <v>5007.53</v>
      </c>
    </row>
    <row r="784" spans="1:22" ht="14.25" x14ac:dyDescent="0.2">
      <c r="A784" s="297"/>
      <c r="B784" s="298"/>
      <c r="C784" s="298" t="s">
        <v>183</v>
      </c>
      <c r="D784" s="299" t="s">
        <v>177</v>
      </c>
      <c r="E784" s="284">
        <v>70</v>
      </c>
      <c r="F784" s="300"/>
      <c r="G784" s="301"/>
      <c r="H784" s="284"/>
      <c r="I784" s="302">
        <v>176.61</v>
      </c>
      <c r="J784" s="284">
        <v>41</v>
      </c>
      <c r="K784" s="302">
        <v>2415.4</v>
      </c>
    </row>
    <row r="785" spans="1:22" ht="14.25" x14ac:dyDescent="0.2">
      <c r="A785" s="297"/>
      <c r="B785" s="298"/>
      <c r="C785" s="298" t="s">
        <v>178</v>
      </c>
      <c r="D785" s="299" t="s">
        <v>177</v>
      </c>
      <c r="E785" s="284">
        <v>175</v>
      </c>
      <c r="F785" s="300"/>
      <c r="G785" s="301"/>
      <c r="H785" s="284"/>
      <c r="I785" s="302">
        <v>14.58</v>
      </c>
      <c r="J785" s="284">
        <v>157</v>
      </c>
      <c r="K785" s="302">
        <v>305.38</v>
      </c>
    </row>
    <row r="786" spans="1:22" ht="14.25" x14ac:dyDescent="0.2">
      <c r="A786" s="305"/>
      <c r="B786" s="306"/>
      <c r="C786" s="306" t="s">
        <v>182</v>
      </c>
      <c r="D786" s="307" t="s">
        <v>181</v>
      </c>
      <c r="E786" s="308">
        <v>22.55</v>
      </c>
      <c r="F786" s="309"/>
      <c r="G786" s="310" t="s">
        <v>1338</v>
      </c>
      <c r="H786" s="308">
        <v>1</v>
      </c>
      <c r="I786" s="311">
        <v>20.309999999999999</v>
      </c>
      <c r="J786" s="308"/>
      <c r="K786" s="311"/>
    </row>
    <row r="787" spans="1:22" ht="15" x14ac:dyDescent="0.25">
      <c r="A787" s="312"/>
      <c r="B787" s="312"/>
      <c r="C787" s="313" t="s">
        <v>173</v>
      </c>
      <c r="D787" s="312"/>
      <c r="E787" s="312"/>
      <c r="F787" s="312"/>
      <c r="G787" s="312"/>
      <c r="H787" s="406">
        <v>23146.81</v>
      </c>
      <c r="I787" s="406"/>
      <c r="J787" s="406">
        <v>41907.769999999997</v>
      </c>
      <c r="K787" s="406"/>
      <c r="O787" s="162">
        <f>I778+I779+I781+I783+I784+I785+SUM(I782:I782)</f>
        <v>23146.81</v>
      </c>
      <c r="P787" s="162">
        <f>K778+K779+K781+K783+K784+K785+SUM(K782:K782)</f>
        <v>41907.769999999997</v>
      </c>
    </row>
    <row r="790" spans="1:22" ht="15" x14ac:dyDescent="0.25">
      <c r="A790" s="409" t="s">
        <v>1602</v>
      </c>
      <c r="B790" s="409"/>
      <c r="C790" s="409"/>
      <c r="D790" s="409"/>
      <c r="E790" s="409"/>
      <c r="F790" s="409"/>
      <c r="G790" s="409"/>
      <c r="H790" s="407">
        <v>37453.760000000002</v>
      </c>
      <c r="I790" s="408"/>
      <c r="J790" s="407">
        <v>155110.82999999999</v>
      </c>
      <c r="K790" s="408"/>
    </row>
    <row r="791" spans="1:22" hidden="1" x14ac:dyDescent="0.2">
      <c r="A791" s="283" t="s">
        <v>172</v>
      </c>
      <c r="I791" s="283">
        <v>0</v>
      </c>
      <c r="J791" s="283">
        <v>0</v>
      </c>
    </row>
    <row r="792" spans="1:22" hidden="1" x14ac:dyDescent="0.2">
      <c r="A792" s="283" t="s">
        <v>171</v>
      </c>
      <c r="I792" s="283">
        <v>0</v>
      </c>
      <c r="J792" s="283">
        <v>0</v>
      </c>
    </row>
    <row r="794" spans="1:22" ht="16.5" x14ac:dyDescent="0.25">
      <c r="A794" s="405" t="s">
        <v>1603</v>
      </c>
      <c r="B794" s="405"/>
      <c r="C794" s="405"/>
      <c r="D794" s="405"/>
      <c r="E794" s="405"/>
      <c r="F794" s="405"/>
      <c r="G794" s="405"/>
      <c r="H794" s="405"/>
      <c r="I794" s="405"/>
      <c r="J794" s="405"/>
      <c r="K794" s="405"/>
    </row>
    <row r="795" spans="1:22" ht="52.5" x14ac:dyDescent="0.2">
      <c r="A795" s="297" t="s">
        <v>1604</v>
      </c>
      <c r="B795" s="298" t="s">
        <v>245</v>
      </c>
      <c r="C795" s="298" t="s">
        <v>244</v>
      </c>
      <c r="D795" s="299" t="s">
        <v>1531</v>
      </c>
      <c r="E795" s="284">
        <v>11.5222</v>
      </c>
      <c r="F795" s="300"/>
      <c r="G795" s="301"/>
      <c r="H795" s="284"/>
      <c r="I795" s="302"/>
      <c r="J795" s="284"/>
      <c r="K795" s="302"/>
      <c r="Q795" s="160">
        <f>[2]Source!X778</f>
        <v>4744.92</v>
      </c>
      <c r="R795" s="160">
        <f>[2]Source!X779</f>
        <v>90552.63</v>
      </c>
      <c r="S795" s="160">
        <f>[2]Source!Y778</f>
        <v>3193.69</v>
      </c>
      <c r="T795" s="160">
        <f>[2]Source!Y779</f>
        <v>43678.33</v>
      </c>
      <c r="U795" s="160">
        <f>ROUND((175/100)*ROUND([2]Source!R778, 2), 2)</f>
        <v>8.31</v>
      </c>
      <c r="V795" s="160">
        <f>ROUND((157/100)*ROUND([2]Source!R779, 2), 2)</f>
        <v>174.13</v>
      </c>
    </row>
    <row r="796" spans="1:22" x14ac:dyDescent="0.2">
      <c r="C796" s="303" t="s">
        <v>1605</v>
      </c>
    </row>
    <row r="797" spans="1:22" ht="14.25" x14ac:dyDescent="0.2">
      <c r="A797" s="297"/>
      <c r="B797" s="298"/>
      <c r="C797" s="298" t="s">
        <v>187</v>
      </c>
      <c r="D797" s="299"/>
      <c r="E797" s="284"/>
      <c r="F797" s="300">
        <v>344.32</v>
      </c>
      <c r="G797" s="301" t="s">
        <v>1338</v>
      </c>
      <c r="H797" s="284">
        <v>1</v>
      </c>
      <c r="I797" s="302">
        <v>4562.42</v>
      </c>
      <c r="J797" s="284">
        <v>23.35</v>
      </c>
      <c r="K797" s="302">
        <v>106532.51</v>
      </c>
    </row>
    <row r="798" spans="1:22" ht="14.25" x14ac:dyDescent="0.2">
      <c r="A798" s="297"/>
      <c r="B798" s="298"/>
      <c r="C798" s="298" t="s">
        <v>174</v>
      </c>
      <c r="D798" s="299"/>
      <c r="E798" s="284"/>
      <c r="F798" s="300">
        <v>13.09</v>
      </c>
      <c r="G798" s="301" t="s">
        <v>1339</v>
      </c>
      <c r="H798" s="284">
        <v>1</v>
      </c>
      <c r="I798" s="302">
        <v>188.53</v>
      </c>
      <c r="J798" s="284">
        <v>1.58</v>
      </c>
      <c r="K798" s="302">
        <v>297.88</v>
      </c>
    </row>
    <row r="799" spans="1:22" ht="14.25" x14ac:dyDescent="0.2">
      <c r="A799" s="297"/>
      <c r="B799" s="298"/>
      <c r="C799" s="298" t="s">
        <v>179</v>
      </c>
      <c r="D799" s="299"/>
      <c r="E799" s="284"/>
      <c r="F799" s="300">
        <v>0.33</v>
      </c>
      <c r="G799" s="301" t="s">
        <v>1339</v>
      </c>
      <c r="H799" s="284">
        <v>1</v>
      </c>
      <c r="I799" s="314">
        <v>4.75</v>
      </c>
      <c r="J799" s="284">
        <v>23.35</v>
      </c>
      <c r="K799" s="314">
        <v>110.91</v>
      </c>
    </row>
    <row r="800" spans="1:22" ht="14.25" x14ac:dyDescent="0.2">
      <c r="A800" s="297"/>
      <c r="B800" s="298"/>
      <c r="C800" s="298" t="s">
        <v>195</v>
      </c>
      <c r="D800" s="299"/>
      <c r="E800" s="284"/>
      <c r="F800" s="300">
        <v>24.75</v>
      </c>
      <c r="G800" s="301" t="s">
        <v>185</v>
      </c>
      <c r="H800" s="284">
        <v>1</v>
      </c>
      <c r="I800" s="302">
        <v>285.17</v>
      </c>
      <c r="J800" s="284">
        <v>4.7699999999999996</v>
      </c>
      <c r="K800" s="302">
        <v>1360.26</v>
      </c>
    </row>
    <row r="801" spans="1:22" ht="57" x14ac:dyDescent="0.2">
      <c r="A801" s="297" t="s">
        <v>1606</v>
      </c>
      <c r="B801" s="298" t="s">
        <v>1533</v>
      </c>
      <c r="C801" s="298" t="s">
        <v>240</v>
      </c>
      <c r="D801" s="299" t="s">
        <v>1384</v>
      </c>
      <c r="E801" s="284">
        <v>23.505288</v>
      </c>
      <c r="F801" s="300">
        <v>494.49</v>
      </c>
      <c r="G801" s="304" t="s">
        <v>185</v>
      </c>
      <c r="H801" s="284">
        <v>1</v>
      </c>
      <c r="I801" s="302">
        <v>11623.13</v>
      </c>
      <c r="J801" s="284">
        <v>6.62</v>
      </c>
      <c r="K801" s="302">
        <v>76945.119999999995</v>
      </c>
      <c r="Q801" s="160">
        <f>[2]Source!X780</f>
        <v>0</v>
      </c>
      <c r="R801" s="160">
        <f>[2]Source!X781</f>
        <v>0</v>
      </c>
      <c r="S801" s="160">
        <f>[2]Source!Y780</f>
        <v>0</v>
      </c>
      <c r="T801" s="160">
        <f>[2]Source!Y781</f>
        <v>0</v>
      </c>
      <c r="U801" s="160">
        <f>ROUND((175/100)*ROUND([2]Source!R780, 2), 2)</f>
        <v>0</v>
      </c>
      <c r="V801" s="160">
        <f>ROUND((157/100)*ROUND([2]Source!R781, 2), 2)</f>
        <v>0</v>
      </c>
    </row>
    <row r="802" spans="1:22" ht="14.25" x14ac:dyDescent="0.2">
      <c r="A802" s="297"/>
      <c r="B802" s="298"/>
      <c r="C802" s="298" t="s">
        <v>184</v>
      </c>
      <c r="D802" s="299" t="s">
        <v>177</v>
      </c>
      <c r="E802" s="284">
        <v>104</v>
      </c>
      <c r="F802" s="300"/>
      <c r="G802" s="301"/>
      <c r="H802" s="284"/>
      <c r="I802" s="302">
        <v>4744.92</v>
      </c>
      <c r="J802" s="284">
        <v>85</v>
      </c>
      <c r="K802" s="302">
        <v>90552.63</v>
      </c>
    </row>
    <row r="803" spans="1:22" ht="14.25" x14ac:dyDescent="0.2">
      <c r="A803" s="297"/>
      <c r="B803" s="298"/>
      <c r="C803" s="298" t="s">
        <v>183</v>
      </c>
      <c r="D803" s="299" t="s">
        <v>177</v>
      </c>
      <c r="E803" s="284">
        <v>70</v>
      </c>
      <c r="F803" s="300"/>
      <c r="G803" s="301"/>
      <c r="H803" s="284"/>
      <c r="I803" s="302">
        <v>3193.69</v>
      </c>
      <c r="J803" s="284">
        <v>41</v>
      </c>
      <c r="K803" s="302">
        <v>43678.33</v>
      </c>
    </row>
    <row r="804" spans="1:22" ht="14.25" x14ac:dyDescent="0.2">
      <c r="A804" s="297"/>
      <c r="B804" s="298"/>
      <c r="C804" s="298" t="s">
        <v>178</v>
      </c>
      <c r="D804" s="299" t="s">
        <v>177</v>
      </c>
      <c r="E804" s="284">
        <v>175</v>
      </c>
      <c r="F804" s="300"/>
      <c r="G804" s="301"/>
      <c r="H804" s="284"/>
      <c r="I804" s="302">
        <v>8.31</v>
      </c>
      <c r="J804" s="284">
        <v>157</v>
      </c>
      <c r="K804" s="302">
        <v>174.13</v>
      </c>
    </row>
    <row r="805" spans="1:22" ht="14.25" x14ac:dyDescent="0.2">
      <c r="A805" s="305"/>
      <c r="B805" s="306"/>
      <c r="C805" s="306" t="s">
        <v>182</v>
      </c>
      <c r="D805" s="307" t="s">
        <v>181</v>
      </c>
      <c r="E805" s="308">
        <v>32.729999999999997</v>
      </c>
      <c r="F805" s="309"/>
      <c r="G805" s="310" t="s">
        <v>1338</v>
      </c>
      <c r="H805" s="308">
        <v>1</v>
      </c>
      <c r="I805" s="311">
        <v>433.69</v>
      </c>
      <c r="J805" s="308"/>
      <c r="K805" s="311"/>
    </row>
    <row r="806" spans="1:22" ht="15" x14ac:dyDescent="0.25">
      <c r="A806" s="312"/>
      <c r="B806" s="312"/>
      <c r="C806" s="313" t="s">
        <v>173</v>
      </c>
      <c r="D806" s="312"/>
      <c r="E806" s="312"/>
      <c r="F806" s="312"/>
      <c r="G806" s="312"/>
      <c r="H806" s="406">
        <v>24606.17</v>
      </c>
      <c r="I806" s="406"/>
      <c r="J806" s="406">
        <v>319540.86</v>
      </c>
      <c r="K806" s="406"/>
      <c r="O806" s="162">
        <f>I797+I798+I800+I802+I803+I804+SUM(I801:I801)</f>
        <v>24606.17</v>
      </c>
      <c r="P806" s="162">
        <f>K797+K798+K800+K802+K803+K804+SUM(K801:K801)</f>
        <v>319540.86</v>
      </c>
    </row>
    <row r="808" spans="1:22" ht="52.5" x14ac:dyDescent="0.2">
      <c r="A808" s="297" t="s">
        <v>1607</v>
      </c>
      <c r="B808" s="298" t="s">
        <v>243</v>
      </c>
      <c r="C808" s="298" t="s">
        <v>242</v>
      </c>
      <c r="D808" s="299" t="s">
        <v>1531</v>
      </c>
      <c r="E808" s="284">
        <v>11.5222</v>
      </c>
      <c r="F808" s="300"/>
      <c r="G808" s="301"/>
      <c r="H808" s="284"/>
      <c r="I808" s="302"/>
      <c r="J808" s="284"/>
      <c r="K808" s="302"/>
      <c r="Q808" s="160">
        <f>[2]Source!X782</f>
        <v>2232.4499999999998</v>
      </c>
      <c r="R808" s="160">
        <f>[2]Source!X783</f>
        <v>42604.45</v>
      </c>
      <c r="S808" s="160">
        <f>[2]Source!Y782</f>
        <v>1502.61</v>
      </c>
      <c r="T808" s="160">
        <f>[2]Source!Y783</f>
        <v>20550.38</v>
      </c>
      <c r="U808" s="160">
        <f>ROUND((175/100)*ROUND([2]Source!R782, 2), 2)</f>
        <v>72.59</v>
      </c>
      <c r="V808" s="160">
        <f>ROUND((157/100)*ROUND([2]Source!R783, 2), 2)</f>
        <v>1520.64</v>
      </c>
    </row>
    <row r="809" spans="1:22" x14ac:dyDescent="0.2">
      <c r="C809" s="303" t="s">
        <v>1605</v>
      </c>
    </row>
    <row r="810" spans="1:22" ht="14.25" x14ac:dyDescent="0.2">
      <c r="A810" s="297"/>
      <c r="B810" s="298"/>
      <c r="C810" s="298" t="s">
        <v>187</v>
      </c>
      <c r="D810" s="299"/>
      <c r="E810" s="284"/>
      <c r="F810" s="300">
        <v>4.5</v>
      </c>
      <c r="G810" s="301" t="s">
        <v>1589</v>
      </c>
      <c r="H810" s="284">
        <v>1</v>
      </c>
      <c r="I810" s="302">
        <v>2146.59</v>
      </c>
      <c r="J810" s="284">
        <v>23.35</v>
      </c>
      <c r="K810" s="302">
        <v>50122.879999999997</v>
      </c>
    </row>
    <row r="811" spans="1:22" ht="14.25" x14ac:dyDescent="0.2">
      <c r="A811" s="297"/>
      <c r="B811" s="298"/>
      <c r="C811" s="298" t="s">
        <v>174</v>
      </c>
      <c r="D811" s="299"/>
      <c r="E811" s="284"/>
      <c r="F811" s="300">
        <v>3.22</v>
      </c>
      <c r="G811" s="301" t="s">
        <v>1590</v>
      </c>
      <c r="H811" s="284">
        <v>1</v>
      </c>
      <c r="I811" s="302">
        <v>1669.57</v>
      </c>
      <c r="J811" s="284">
        <v>1.58</v>
      </c>
      <c r="K811" s="302">
        <v>2637.92</v>
      </c>
    </row>
    <row r="812" spans="1:22" ht="14.25" x14ac:dyDescent="0.2">
      <c r="A812" s="297"/>
      <c r="B812" s="298"/>
      <c r="C812" s="298" t="s">
        <v>179</v>
      </c>
      <c r="D812" s="299"/>
      <c r="E812" s="284"/>
      <c r="F812" s="300">
        <v>0.08</v>
      </c>
      <c r="G812" s="301" t="s">
        <v>1590</v>
      </c>
      <c r="H812" s="284">
        <v>1</v>
      </c>
      <c r="I812" s="314">
        <v>41.48</v>
      </c>
      <c r="J812" s="284">
        <v>23.35</v>
      </c>
      <c r="K812" s="314">
        <v>968.56</v>
      </c>
    </row>
    <row r="813" spans="1:22" ht="57" x14ac:dyDescent="0.2">
      <c r="A813" s="297" t="s">
        <v>1608</v>
      </c>
      <c r="B813" s="298" t="s">
        <v>241</v>
      </c>
      <c r="C813" s="298" t="s">
        <v>240</v>
      </c>
      <c r="D813" s="299" t="s">
        <v>1384</v>
      </c>
      <c r="E813" s="284">
        <v>211.54759200000001</v>
      </c>
      <c r="F813" s="300">
        <v>494.49</v>
      </c>
      <c r="G813" s="304" t="s">
        <v>239</v>
      </c>
      <c r="H813" s="284">
        <v>1</v>
      </c>
      <c r="I813" s="302">
        <v>104608.17</v>
      </c>
      <c r="J813" s="284">
        <v>6.62</v>
      </c>
      <c r="K813" s="302">
        <v>692506.09</v>
      </c>
      <c r="Q813" s="160">
        <f>[2]Source!X784</f>
        <v>0</v>
      </c>
      <c r="R813" s="160">
        <f>[2]Source!X785</f>
        <v>0</v>
      </c>
      <c r="S813" s="160">
        <f>[2]Source!Y784</f>
        <v>0</v>
      </c>
      <c r="T813" s="160">
        <f>[2]Source!Y785</f>
        <v>0</v>
      </c>
      <c r="U813" s="160">
        <f>ROUND((175/100)*ROUND([2]Source!R784, 2), 2)</f>
        <v>0</v>
      </c>
      <c r="V813" s="160">
        <f>ROUND((157/100)*ROUND([2]Source!R785, 2), 2)</f>
        <v>0</v>
      </c>
    </row>
    <row r="814" spans="1:22" ht="14.25" x14ac:dyDescent="0.2">
      <c r="A814" s="297"/>
      <c r="B814" s="298"/>
      <c r="C814" s="298" t="s">
        <v>184</v>
      </c>
      <c r="D814" s="299" t="s">
        <v>177</v>
      </c>
      <c r="E814" s="284">
        <v>104</v>
      </c>
      <c r="F814" s="300"/>
      <c r="G814" s="301"/>
      <c r="H814" s="284"/>
      <c r="I814" s="302">
        <v>2232.4499999999998</v>
      </c>
      <c r="J814" s="284">
        <v>85</v>
      </c>
      <c r="K814" s="302">
        <v>42604.45</v>
      </c>
    </row>
    <row r="815" spans="1:22" ht="14.25" x14ac:dyDescent="0.2">
      <c r="A815" s="297"/>
      <c r="B815" s="298"/>
      <c r="C815" s="298" t="s">
        <v>183</v>
      </c>
      <c r="D815" s="299" t="s">
        <v>177</v>
      </c>
      <c r="E815" s="284">
        <v>70</v>
      </c>
      <c r="F815" s="300"/>
      <c r="G815" s="301"/>
      <c r="H815" s="284"/>
      <c r="I815" s="302">
        <v>1502.61</v>
      </c>
      <c r="J815" s="284">
        <v>41</v>
      </c>
      <c r="K815" s="302">
        <v>20550.38</v>
      </c>
    </row>
    <row r="816" spans="1:22" ht="14.25" x14ac:dyDescent="0.2">
      <c r="A816" s="297"/>
      <c r="B816" s="298"/>
      <c r="C816" s="298" t="s">
        <v>178</v>
      </c>
      <c r="D816" s="299" t="s">
        <v>177</v>
      </c>
      <c r="E816" s="284">
        <v>175</v>
      </c>
      <c r="F816" s="300"/>
      <c r="G816" s="301"/>
      <c r="H816" s="284"/>
      <c r="I816" s="302">
        <v>72.59</v>
      </c>
      <c r="J816" s="284">
        <v>157</v>
      </c>
      <c r="K816" s="302">
        <v>1520.64</v>
      </c>
    </row>
    <row r="817" spans="1:22" ht="14.25" x14ac:dyDescent="0.2">
      <c r="A817" s="305"/>
      <c r="B817" s="306"/>
      <c r="C817" s="306" t="s">
        <v>182</v>
      </c>
      <c r="D817" s="307" t="s">
        <v>181</v>
      </c>
      <c r="E817" s="308">
        <v>0.44</v>
      </c>
      <c r="F817" s="309"/>
      <c r="G817" s="310" t="s">
        <v>1589</v>
      </c>
      <c r="H817" s="308">
        <v>1</v>
      </c>
      <c r="I817" s="311">
        <v>209.89</v>
      </c>
      <c r="J817" s="308"/>
      <c r="K817" s="311"/>
    </row>
    <row r="818" spans="1:22" ht="15" x14ac:dyDescent="0.25">
      <c r="A818" s="312"/>
      <c r="B818" s="312"/>
      <c r="C818" s="313" t="s">
        <v>173</v>
      </c>
      <c r="D818" s="312"/>
      <c r="E818" s="312"/>
      <c r="F818" s="312"/>
      <c r="G818" s="312"/>
      <c r="H818" s="406">
        <v>112231.98</v>
      </c>
      <c r="I818" s="406"/>
      <c r="J818" s="406">
        <v>809942.36</v>
      </c>
      <c r="K818" s="406"/>
      <c r="O818" s="162">
        <f>I810+I811+I814+I815+I816+SUM(I813:I813)</f>
        <v>112231.98</v>
      </c>
      <c r="P818" s="162">
        <f>K810+K811+K814+K815+K816+SUM(K813:K813)</f>
        <v>809942.36</v>
      </c>
    </row>
    <row r="820" spans="1:22" ht="52.5" x14ac:dyDescent="0.2">
      <c r="A820" s="297" t="s">
        <v>1609</v>
      </c>
      <c r="B820" s="298" t="s">
        <v>230</v>
      </c>
      <c r="C820" s="298" t="s">
        <v>229</v>
      </c>
      <c r="D820" s="299" t="s">
        <v>1330</v>
      </c>
      <c r="E820" s="284">
        <v>11.5222</v>
      </c>
      <c r="F820" s="300"/>
      <c r="G820" s="301"/>
      <c r="H820" s="284"/>
      <c r="I820" s="302"/>
      <c r="J820" s="284"/>
      <c r="K820" s="302"/>
      <c r="Q820" s="160">
        <f>[2]Source!X786</f>
        <v>530.96</v>
      </c>
      <c r="R820" s="160">
        <f>[2]Source!X787</f>
        <v>10132.94</v>
      </c>
      <c r="S820" s="160">
        <f>[2]Source!Y786</f>
        <v>357.38</v>
      </c>
      <c r="T820" s="160">
        <f>[2]Source!Y787</f>
        <v>4887.66</v>
      </c>
      <c r="U820" s="160">
        <f>ROUND((175/100)*ROUND([2]Source!R786, 2), 2)</f>
        <v>4.53</v>
      </c>
      <c r="V820" s="160">
        <f>ROUND((157/100)*ROUND([2]Source!R787, 2), 2)</f>
        <v>94.95</v>
      </c>
    </row>
    <row r="821" spans="1:22" x14ac:dyDescent="0.2">
      <c r="C821" s="303" t="s">
        <v>1605</v>
      </c>
    </row>
    <row r="822" spans="1:22" ht="14.25" x14ac:dyDescent="0.2">
      <c r="A822" s="297"/>
      <c r="B822" s="298"/>
      <c r="C822" s="298" t="s">
        <v>187</v>
      </c>
      <c r="D822" s="299"/>
      <c r="E822" s="284"/>
      <c r="F822" s="300">
        <v>38.53</v>
      </c>
      <c r="G822" s="301" t="s">
        <v>1338</v>
      </c>
      <c r="H822" s="284">
        <v>1</v>
      </c>
      <c r="I822" s="302">
        <v>510.54</v>
      </c>
      <c r="J822" s="284">
        <v>23.35</v>
      </c>
      <c r="K822" s="302">
        <v>11921.11</v>
      </c>
    </row>
    <row r="823" spans="1:22" ht="14.25" x14ac:dyDescent="0.2">
      <c r="A823" s="297"/>
      <c r="B823" s="298"/>
      <c r="C823" s="298" t="s">
        <v>174</v>
      </c>
      <c r="D823" s="299"/>
      <c r="E823" s="284"/>
      <c r="F823" s="300">
        <v>0.92</v>
      </c>
      <c r="G823" s="301" t="s">
        <v>1339</v>
      </c>
      <c r="H823" s="284">
        <v>1</v>
      </c>
      <c r="I823" s="302">
        <v>13.25</v>
      </c>
      <c r="J823" s="284">
        <v>8.8699999999999992</v>
      </c>
      <c r="K823" s="302">
        <v>117.53</v>
      </c>
    </row>
    <row r="824" spans="1:22" ht="14.25" x14ac:dyDescent="0.2">
      <c r="A824" s="297"/>
      <c r="B824" s="298"/>
      <c r="C824" s="298" t="s">
        <v>179</v>
      </c>
      <c r="D824" s="299"/>
      <c r="E824" s="284"/>
      <c r="F824" s="300">
        <v>0.18</v>
      </c>
      <c r="G824" s="301" t="s">
        <v>1339</v>
      </c>
      <c r="H824" s="284">
        <v>1</v>
      </c>
      <c r="I824" s="314">
        <v>2.59</v>
      </c>
      <c r="J824" s="284">
        <v>23.35</v>
      </c>
      <c r="K824" s="314">
        <v>60.48</v>
      </c>
    </row>
    <row r="825" spans="1:22" ht="14.25" x14ac:dyDescent="0.2">
      <c r="A825" s="297" t="s">
        <v>1610</v>
      </c>
      <c r="B825" s="298" t="s">
        <v>1567</v>
      </c>
      <c r="C825" s="298" t="s">
        <v>228</v>
      </c>
      <c r="D825" s="299" t="s">
        <v>1347</v>
      </c>
      <c r="E825" s="284">
        <v>1410.31728</v>
      </c>
      <c r="F825" s="300">
        <v>4.32</v>
      </c>
      <c r="G825" s="304" t="s">
        <v>185</v>
      </c>
      <c r="H825" s="284">
        <v>1</v>
      </c>
      <c r="I825" s="302">
        <v>6092.57</v>
      </c>
      <c r="J825" s="284">
        <v>3.53</v>
      </c>
      <c r="K825" s="302">
        <v>21506.77</v>
      </c>
      <c r="Q825" s="160">
        <f>[2]Source!X788</f>
        <v>0</v>
      </c>
      <c r="R825" s="160">
        <f>[2]Source!X789</f>
        <v>0</v>
      </c>
      <c r="S825" s="160">
        <f>[2]Source!Y788</f>
        <v>0</v>
      </c>
      <c r="T825" s="160">
        <f>[2]Source!Y789</f>
        <v>0</v>
      </c>
      <c r="U825" s="160">
        <f>ROUND((175/100)*ROUND([2]Source!R788, 2), 2)</f>
        <v>0</v>
      </c>
      <c r="V825" s="160">
        <f>ROUND((157/100)*ROUND([2]Source!R789, 2), 2)</f>
        <v>0</v>
      </c>
    </row>
    <row r="826" spans="1:22" ht="14.25" x14ac:dyDescent="0.2">
      <c r="A826" s="297"/>
      <c r="B826" s="298"/>
      <c r="C826" s="298" t="s">
        <v>184</v>
      </c>
      <c r="D826" s="299" t="s">
        <v>177</v>
      </c>
      <c r="E826" s="284">
        <v>104</v>
      </c>
      <c r="F826" s="300"/>
      <c r="G826" s="301"/>
      <c r="H826" s="284"/>
      <c r="I826" s="302">
        <v>530.96</v>
      </c>
      <c r="J826" s="284">
        <v>85</v>
      </c>
      <c r="K826" s="302">
        <v>10132.94</v>
      </c>
    </row>
    <row r="827" spans="1:22" ht="14.25" x14ac:dyDescent="0.2">
      <c r="A827" s="297"/>
      <c r="B827" s="298"/>
      <c r="C827" s="298" t="s">
        <v>183</v>
      </c>
      <c r="D827" s="299" t="s">
        <v>177</v>
      </c>
      <c r="E827" s="284">
        <v>70</v>
      </c>
      <c r="F827" s="300"/>
      <c r="G827" s="301"/>
      <c r="H827" s="284"/>
      <c r="I827" s="302">
        <v>357.38</v>
      </c>
      <c r="J827" s="284">
        <v>41</v>
      </c>
      <c r="K827" s="302">
        <v>4887.66</v>
      </c>
    </row>
    <row r="828" spans="1:22" ht="14.25" x14ac:dyDescent="0.2">
      <c r="A828" s="297"/>
      <c r="B828" s="298"/>
      <c r="C828" s="298" t="s">
        <v>178</v>
      </c>
      <c r="D828" s="299" t="s">
        <v>177</v>
      </c>
      <c r="E828" s="284">
        <v>175</v>
      </c>
      <c r="F828" s="300"/>
      <c r="G828" s="301"/>
      <c r="H828" s="284"/>
      <c r="I828" s="302">
        <v>4.53</v>
      </c>
      <c r="J828" s="284">
        <v>157</v>
      </c>
      <c r="K828" s="302">
        <v>94.95</v>
      </c>
    </row>
    <row r="829" spans="1:22" ht="14.25" x14ac:dyDescent="0.2">
      <c r="A829" s="305"/>
      <c r="B829" s="306"/>
      <c r="C829" s="306" t="s">
        <v>182</v>
      </c>
      <c r="D829" s="307" t="s">
        <v>181</v>
      </c>
      <c r="E829" s="308">
        <v>3.45</v>
      </c>
      <c r="F829" s="309"/>
      <c r="G829" s="310" t="s">
        <v>1338</v>
      </c>
      <c r="H829" s="308">
        <v>1</v>
      </c>
      <c r="I829" s="311">
        <v>45.71</v>
      </c>
      <c r="J829" s="308"/>
      <c r="K829" s="311"/>
    </row>
    <row r="830" spans="1:22" ht="15" x14ac:dyDescent="0.25">
      <c r="A830" s="312"/>
      <c r="B830" s="312"/>
      <c r="C830" s="313" t="s">
        <v>173</v>
      </c>
      <c r="D830" s="312"/>
      <c r="E830" s="312"/>
      <c r="F830" s="312"/>
      <c r="G830" s="312"/>
      <c r="H830" s="406">
        <v>7509.23</v>
      </c>
      <c r="I830" s="406"/>
      <c r="J830" s="406">
        <v>48660.959999999999</v>
      </c>
      <c r="K830" s="406"/>
      <c r="O830" s="162">
        <f>I822+I823+I826+I827+I828+SUM(I825:I825)</f>
        <v>7509.23</v>
      </c>
      <c r="P830" s="162">
        <f>K822+K823+K826+K827+K828+SUM(K825:K825)</f>
        <v>48660.959999999999</v>
      </c>
    </row>
    <row r="832" spans="1:22" ht="52.5" x14ac:dyDescent="0.2">
      <c r="A832" s="297" t="s">
        <v>1611</v>
      </c>
      <c r="B832" s="298" t="s">
        <v>227</v>
      </c>
      <c r="C832" s="298" t="s">
        <v>226</v>
      </c>
      <c r="D832" s="299" t="s">
        <v>1531</v>
      </c>
      <c r="E832" s="284">
        <v>11.5222</v>
      </c>
      <c r="F832" s="300"/>
      <c r="G832" s="301"/>
      <c r="H832" s="284"/>
      <c r="I832" s="302"/>
      <c r="J832" s="284"/>
      <c r="K832" s="302"/>
      <c r="Q832" s="160">
        <f>[2]Source!X790</f>
        <v>3346.89</v>
      </c>
      <c r="R832" s="160">
        <f>[2]Source!X791</f>
        <v>63872.43</v>
      </c>
      <c r="S832" s="160">
        <f>[2]Source!Y790</f>
        <v>2252.71</v>
      </c>
      <c r="T832" s="160">
        <f>[2]Source!Y791</f>
        <v>30809.06</v>
      </c>
      <c r="U832" s="160">
        <f>ROUND((175/100)*ROUND([2]Source!R790, 2), 2)</f>
        <v>7.81</v>
      </c>
      <c r="V832" s="160">
        <f>ROUND((157/100)*ROUND([2]Source!R791, 2), 2)</f>
        <v>163.5</v>
      </c>
    </row>
    <row r="833" spans="1:22" x14ac:dyDescent="0.2">
      <c r="C833" s="303" t="s">
        <v>1605</v>
      </c>
    </row>
    <row r="834" spans="1:22" ht="14.25" x14ac:dyDescent="0.2">
      <c r="A834" s="297"/>
      <c r="B834" s="298"/>
      <c r="C834" s="298" t="s">
        <v>187</v>
      </c>
      <c r="D834" s="299"/>
      <c r="E834" s="284"/>
      <c r="F834" s="300">
        <v>242.87</v>
      </c>
      <c r="G834" s="301" t="s">
        <v>1338</v>
      </c>
      <c r="H834" s="284">
        <v>1</v>
      </c>
      <c r="I834" s="302">
        <v>3218.16</v>
      </c>
      <c r="J834" s="284">
        <v>23.35</v>
      </c>
      <c r="K834" s="302">
        <v>75144.039999999994</v>
      </c>
    </row>
    <row r="835" spans="1:22" ht="14.25" x14ac:dyDescent="0.2">
      <c r="A835" s="297"/>
      <c r="B835" s="298"/>
      <c r="C835" s="298" t="s">
        <v>174</v>
      </c>
      <c r="D835" s="299"/>
      <c r="E835" s="284"/>
      <c r="F835" s="300">
        <v>12.59</v>
      </c>
      <c r="G835" s="301" t="s">
        <v>1339</v>
      </c>
      <c r="H835" s="284">
        <v>1</v>
      </c>
      <c r="I835" s="302">
        <v>181.33</v>
      </c>
      <c r="J835" s="284">
        <v>1.58</v>
      </c>
      <c r="K835" s="302">
        <v>286.5</v>
      </c>
    </row>
    <row r="836" spans="1:22" ht="14.25" x14ac:dyDescent="0.2">
      <c r="A836" s="297"/>
      <c r="B836" s="298"/>
      <c r="C836" s="298" t="s">
        <v>179</v>
      </c>
      <c r="D836" s="299"/>
      <c r="E836" s="284"/>
      <c r="F836" s="300">
        <v>0.31</v>
      </c>
      <c r="G836" s="301" t="s">
        <v>1339</v>
      </c>
      <c r="H836" s="284">
        <v>1</v>
      </c>
      <c r="I836" s="314">
        <v>4.46</v>
      </c>
      <c r="J836" s="284">
        <v>23.35</v>
      </c>
      <c r="K836" s="314">
        <v>104.14</v>
      </c>
    </row>
    <row r="837" spans="1:22" ht="14.25" x14ac:dyDescent="0.2">
      <c r="A837" s="297"/>
      <c r="B837" s="298"/>
      <c r="C837" s="298" t="s">
        <v>195</v>
      </c>
      <c r="D837" s="299"/>
      <c r="E837" s="284"/>
      <c r="F837" s="300">
        <v>24.75</v>
      </c>
      <c r="G837" s="301" t="s">
        <v>185</v>
      </c>
      <c r="H837" s="284">
        <v>1</v>
      </c>
      <c r="I837" s="302">
        <v>285.17</v>
      </c>
      <c r="J837" s="284">
        <v>4.7699999999999996</v>
      </c>
      <c r="K837" s="302">
        <v>1360.26</v>
      </c>
    </row>
    <row r="838" spans="1:22" ht="14.25" x14ac:dyDescent="0.2">
      <c r="A838" s="297" t="s">
        <v>1612</v>
      </c>
      <c r="B838" s="298" t="s">
        <v>1545</v>
      </c>
      <c r="C838" s="298" t="s">
        <v>222</v>
      </c>
      <c r="D838" s="299" t="s">
        <v>1384</v>
      </c>
      <c r="E838" s="284">
        <v>23.505288</v>
      </c>
      <c r="F838" s="300">
        <v>478.96</v>
      </c>
      <c r="G838" s="304" t="s">
        <v>185</v>
      </c>
      <c r="H838" s="284">
        <v>1</v>
      </c>
      <c r="I838" s="302">
        <v>11258.09</v>
      </c>
      <c r="J838" s="284">
        <v>6.89</v>
      </c>
      <c r="K838" s="302">
        <v>77568.240000000005</v>
      </c>
      <c r="Q838" s="160">
        <f>[2]Source!X792</f>
        <v>0</v>
      </c>
      <c r="R838" s="160">
        <f>[2]Source!X793</f>
        <v>0</v>
      </c>
      <c r="S838" s="160">
        <f>[2]Source!Y792</f>
        <v>0</v>
      </c>
      <c r="T838" s="160">
        <f>[2]Source!Y793</f>
        <v>0</v>
      </c>
      <c r="U838" s="160">
        <f>ROUND((175/100)*ROUND([2]Source!R792, 2), 2)</f>
        <v>0</v>
      </c>
      <c r="V838" s="160">
        <f>ROUND((157/100)*ROUND([2]Source!R793, 2), 2)</f>
        <v>0</v>
      </c>
    </row>
    <row r="839" spans="1:22" ht="14.25" x14ac:dyDescent="0.2">
      <c r="A839" s="297"/>
      <c r="B839" s="298"/>
      <c r="C839" s="298" t="s">
        <v>184</v>
      </c>
      <c r="D839" s="299" t="s">
        <v>177</v>
      </c>
      <c r="E839" s="284">
        <v>104</v>
      </c>
      <c r="F839" s="300"/>
      <c r="G839" s="301"/>
      <c r="H839" s="284"/>
      <c r="I839" s="302">
        <v>3346.89</v>
      </c>
      <c r="J839" s="284">
        <v>85</v>
      </c>
      <c r="K839" s="302">
        <v>63872.43</v>
      </c>
    </row>
    <row r="840" spans="1:22" ht="14.25" x14ac:dyDescent="0.2">
      <c r="A840" s="297"/>
      <c r="B840" s="298"/>
      <c r="C840" s="298" t="s">
        <v>183</v>
      </c>
      <c r="D840" s="299" t="s">
        <v>177</v>
      </c>
      <c r="E840" s="284">
        <v>70</v>
      </c>
      <c r="F840" s="300"/>
      <c r="G840" s="301"/>
      <c r="H840" s="284"/>
      <c r="I840" s="302">
        <v>2252.71</v>
      </c>
      <c r="J840" s="284">
        <v>41</v>
      </c>
      <c r="K840" s="302">
        <v>30809.06</v>
      </c>
    </row>
    <row r="841" spans="1:22" ht="14.25" x14ac:dyDescent="0.2">
      <c r="A841" s="297"/>
      <c r="B841" s="298"/>
      <c r="C841" s="298" t="s">
        <v>178</v>
      </c>
      <c r="D841" s="299" t="s">
        <v>177</v>
      </c>
      <c r="E841" s="284">
        <v>175</v>
      </c>
      <c r="F841" s="300"/>
      <c r="G841" s="301"/>
      <c r="H841" s="284"/>
      <c r="I841" s="302">
        <v>7.81</v>
      </c>
      <c r="J841" s="284">
        <v>157</v>
      </c>
      <c r="K841" s="302">
        <v>163.5</v>
      </c>
    </row>
    <row r="842" spans="1:22" ht="14.25" x14ac:dyDescent="0.2">
      <c r="A842" s="305"/>
      <c r="B842" s="306"/>
      <c r="C842" s="306" t="s">
        <v>182</v>
      </c>
      <c r="D842" s="307" t="s">
        <v>181</v>
      </c>
      <c r="E842" s="308">
        <v>23.33</v>
      </c>
      <c r="F842" s="309"/>
      <c r="G842" s="310" t="s">
        <v>1338</v>
      </c>
      <c r="H842" s="308">
        <v>1</v>
      </c>
      <c r="I842" s="311">
        <v>309.13</v>
      </c>
      <c r="J842" s="308"/>
      <c r="K842" s="311"/>
    </row>
    <row r="843" spans="1:22" ht="15" x14ac:dyDescent="0.25">
      <c r="A843" s="312"/>
      <c r="B843" s="312"/>
      <c r="C843" s="313" t="s">
        <v>173</v>
      </c>
      <c r="D843" s="312"/>
      <c r="E843" s="312"/>
      <c r="F843" s="312"/>
      <c r="G843" s="312"/>
      <c r="H843" s="406">
        <v>20550.16</v>
      </c>
      <c r="I843" s="406"/>
      <c r="J843" s="406">
        <v>249204.03</v>
      </c>
      <c r="K843" s="406"/>
      <c r="O843" s="162">
        <f>I834+I835+I837+I839+I840+I841+SUM(I838:I838)</f>
        <v>20550.16</v>
      </c>
      <c r="P843" s="162">
        <f>K834+K835+K837+K839+K840+K841+SUM(K838:K838)</f>
        <v>249204.03</v>
      </c>
    </row>
    <row r="845" spans="1:22" ht="52.5" x14ac:dyDescent="0.2">
      <c r="A845" s="297" t="s">
        <v>1613</v>
      </c>
      <c r="B845" s="298" t="s">
        <v>225</v>
      </c>
      <c r="C845" s="298" t="s">
        <v>224</v>
      </c>
      <c r="D845" s="299" t="s">
        <v>1531</v>
      </c>
      <c r="E845" s="284">
        <v>11.5222</v>
      </c>
      <c r="F845" s="300"/>
      <c r="G845" s="301"/>
      <c r="H845" s="284"/>
      <c r="I845" s="302"/>
      <c r="J845" s="284"/>
      <c r="K845" s="302"/>
      <c r="Q845" s="160">
        <f>[2]Source!X794</f>
        <v>372.07</v>
      </c>
      <c r="R845" s="160">
        <f>[2]Source!X795</f>
        <v>7100.65</v>
      </c>
      <c r="S845" s="160">
        <f>[2]Source!Y794</f>
        <v>250.43</v>
      </c>
      <c r="T845" s="160">
        <f>[2]Source!Y795</f>
        <v>3425.02</v>
      </c>
      <c r="U845" s="160">
        <f>ROUND((175/100)*ROUND([2]Source!R794, 2), 2)</f>
        <v>12.09</v>
      </c>
      <c r="V845" s="160">
        <f>ROUND((157/100)*ROUND([2]Source!R795, 2), 2)</f>
        <v>253.32</v>
      </c>
    </row>
    <row r="846" spans="1:22" x14ac:dyDescent="0.2">
      <c r="C846" s="303" t="s">
        <v>1605</v>
      </c>
    </row>
    <row r="847" spans="1:22" ht="14.25" x14ac:dyDescent="0.2">
      <c r="A847" s="297"/>
      <c r="B847" s="298"/>
      <c r="C847" s="298" t="s">
        <v>187</v>
      </c>
      <c r="D847" s="299"/>
      <c r="E847" s="284"/>
      <c r="F847" s="300">
        <v>4.5</v>
      </c>
      <c r="G847" s="301" t="s">
        <v>1571</v>
      </c>
      <c r="H847" s="284">
        <v>1</v>
      </c>
      <c r="I847" s="302">
        <v>357.76</v>
      </c>
      <c r="J847" s="284">
        <v>23.35</v>
      </c>
      <c r="K847" s="302">
        <v>8353.7000000000007</v>
      </c>
    </row>
    <row r="848" spans="1:22" ht="14.25" x14ac:dyDescent="0.2">
      <c r="A848" s="297"/>
      <c r="B848" s="298"/>
      <c r="C848" s="298" t="s">
        <v>174</v>
      </c>
      <c r="D848" s="299"/>
      <c r="E848" s="284"/>
      <c r="F848" s="300">
        <v>3.22</v>
      </c>
      <c r="G848" s="301" t="s">
        <v>1572</v>
      </c>
      <c r="H848" s="284">
        <v>1</v>
      </c>
      <c r="I848" s="302">
        <v>278.26</v>
      </c>
      <c r="J848" s="284">
        <v>1.58</v>
      </c>
      <c r="K848" s="302">
        <v>439.65</v>
      </c>
    </row>
    <row r="849" spans="1:22" ht="14.25" x14ac:dyDescent="0.2">
      <c r="A849" s="297"/>
      <c r="B849" s="298"/>
      <c r="C849" s="298" t="s">
        <v>179</v>
      </c>
      <c r="D849" s="299"/>
      <c r="E849" s="284"/>
      <c r="F849" s="300">
        <v>0.08</v>
      </c>
      <c r="G849" s="301" t="s">
        <v>1572</v>
      </c>
      <c r="H849" s="284">
        <v>1</v>
      </c>
      <c r="I849" s="314">
        <v>6.91</v>
      </c>
      <c r="J849" s="284">
        <v>23.35</v>
      </c>
      <c r="K849" s="314">
        <v>161.35</v>
      </c>
    </row>
    <row r="850" spans="1:22" ht="52.5" x14ac:dyDescent="0.2">
      <c r="A850" s="297" t="s">
        <v>1614</v>
      </c>
      <c r="B850" s="298" t="s">
        <v>223</v>
      </c>
      <c r="C850" s="298" t="s">
        <v>222</v>
      </c>
      <c r="D850" s="299" t="s">
        <v>1384</v>
      </c>
      <c r="E850" s="284">
        <v>35.257931999999997</v>
      </c>
      <c r="F850" s="300">
        <v>478.96</v>
      </c>
      <c r="G850" s="304" t="s">
        <v>238</v>
      </c>
      <c r="H850" s="284">
        <v>1</v>
      </c>
      <c r="I850" s="302">
        <v>16887.14</v>
      </c>
      <c r="J850" s="284">
        <v>6.89</v>
      </c>
      <c r="K850" s="302">
        <v>116352.39</v>
      </c>
      <c r="Q850" s="160">
        <f>[2]Source!X796</f>
        <v>0</v>
      </c>
      <c r="R850" s="160">
        <f>[2]Source!X797</f>
        <v>0</v>
      </c>
      <c r="S850" s="160">
        <f>[2]Source!Y796</f>
        <v>0</v>
      </c>
      <c r="T850" s="160">
        <f>[2]Source!Y797</f>
        <v>0</v>
      </c>
      <c r="U850" s="160">
        <f>ROUND((175/100)*ROUND([2]Source!R796, 2), 2)</f>
        <v>0</v>
      </c>
      <c r="V850" s="160">
        <f>ROUND((157/100)*ROUND([2]Source!R797, 2), 2)</f>
        <v>0</v>
      </c>
    </row>
    <row r="851" spans="1:22" ht="14.25" x14ac:dyDescent="0.2">
      <c r="A851" s="297"/>
      <c r="B851" s="298"/>
      <c r="C851" s="298" t="s">
        <v>184</v>
      </c>
      <c r="D851" s="299" t="s">
        <v>177</v>
      </c>
      <c r="E851" s="284">
        <v>104</v>
      </c>
      <c r="F851" s="300"/>
      <c r="G851" s="301"/>
      <c r="H851" s="284"/>
      <c r="I851" s="302">
        <v>372.07</v>
      </c>
      <c r="J851" s="284">
        <v>85</v>
      </c>
      <c r="K851" s="302">
        <v>7100.65</v>
      </c>
    </row>
    <row r="852" spans="1:22" ht="14.25" x14ac:dyDescent="0.2">
      <c r="A852" s="297"/>
      <c r="B852" s="298"/>
      <c r="C852" s="298" t="s">
        <v>183</v>
      </c>
      <c r="D852" s="299" t="s">
        <v>177</v>
      </c>
      <c r="E852" s="284">
        <v>70</v>
      </c>
      <c r="F852" s="300"/>
      <c r="G852" s="301"/>
      <c r="H852" s="284"/>
      <c r="I852" s="302">
        <v>250.43</v>
      </c>
      <c r="J852" s="284">
        <v>41</v>
      </c>
      <c r="K852" s="302">
        <v>3425.02</v>
      </c>
    </row>
    <row r="853" spans="1:22" ht="14.25" x14ac:dyDescent="0.2">
      <c r="A853" s="297"/>
      <c r="B853" s="298"/>
      <c r="C853" s="298" t="s">
        <v>178</v>
      </c>
      <c r="D853" s="299" t="s">
        <v>177</v>
      </c>
      <c r="E853" s="284">
        <v>175</v>
      </c>
      <c r="F853" s="300"/>
      <c r="G853" s="301"/>
      <c r="H853" s="284"/>
      <c r="I853" s="302">
        <v>12.09</v>
      </c>
      <c r="J853" s="284">
        <v>157</v>
      </c>
      <c r="K853" s="302">
        <v>253.32</v>
      </c>
    </row>
    <row r="854" spans="1:22" ht="14.25" x14ac:dyDescent="0.2">
      <c r="A854" s="305"/>
      <c r="B854" s="306"/>
      <c r="C854" s="306" t="s">
        <v>182</v>
      </c>
      <c r="D854" s="307" t="s">
        <v>181</v>
      </c>
      <c r="E854" s="308">
        <v>0.44</v>
      </c>
      <c r="F854" s="309"/>
      <c r="G854" s="310" t="s">
        <v>1571</v>
      </c>
      <c r="H854" s="308">
        <v>1</v>
      </c>
      <c r="I854" s="311">
        <v>34.979999999999997</v>
      </c>
      <c r="J854" s="308"/>
      <c r="K854" s="311"/>
    </row>
    <row r="855" spans="1:22" ht="15" x14ac:dyDescent="0.25">
      <c r="A855" s="312"/>
      <c r="B855" s="312"/>
      <c r="C855" s="313" t="s">
        <v>173</v>
      </c>
      <c r="D855" s="312"/>
      <c r="E855" s="312"/>
      <c r="F855" s="312"/>
      <c r="G855" s="312"/>
      <c r="H855" s="406">
        <v>18157.75</v>
      </c>
      <c r="I855" s="406"/>
      <c r="J855" s="406">
        <v>135924.73000000001</v>
      </c>
      <c r="K855" s="406"/>
      <c r="O855" s="162">
        <f>I847+I848+I851+I852+I853+SUM(I850:I850)</f>
        <v>18157.75</v>
      </c>
      <c r="P855" s="162">
        <f>K847+K848+K851+K852+K853+SUM(K850:K850)</f>
        <v>135924.73000000001</v>
      </c>
    </row>
    <row r="857" spans="1:22" ht="52.5" x14ac:dyDescent="0.2">
      <c r="A857" s="297" t="s">
        <v>1615</v>
      </c>
      <c r="B857" s="298" t="s">
        <v>220</v>
      </c>
      <c r="C857" s="298" t="s">
        <v>219</v>
      </c>
      <c r="D857" s="299" t="s">
        <v>1575</v>
      </c>
      <c r="E857" s="284">
        <v>3.3414380000000001</v>
      </c>
      <c r="F857" s="300"/>
      <c r="G857" s="301"/>
      <c r="H857" s="284"/>
      <c r="I857" s="302"/>
      <c r="J857" s="284"/>
      <c r="K857" s="302"/>
      <c r="Q857" s="160">
        <f>[2]Source!X798</f>
        <v>439.9</v>
      </c>
      <c r="R857" s="160">
        <f>[2]Source!X799</f>
        <v>8217.34</v>
      </c>
      <c r="S857" s="160">
        <f>[2]Source!Y798</f>
        <v>362.27</v>
      </c>
      <c r="T857" s="160">
        <f>[2]Source!Y799</f>
        <v>4954.58</v>
      </c>
      <c r="U857" s="160">
        <f>ROUND((175/100)*ROUND([2]Source!R798, 2), 2)</f>
        <v>40.86</v>
      </c>
      <c r="V857" s="160">
        <f>ROUND((157/100)*ROUND([2]Source!R799, 2), 2)</f>
        <v>856</v>
      </c>
    </row>
    <row r="858" spans="1:22" x14ac:dyDescent="0.2">
      <c r="C858" s="303" t="s">
        <v>1616</v>
      </c>
    </row>
    <row r="859" spans="1:22" ht="14.25" x14ac:dyDescent="0.2">
      <c r="A859" s="297"/>
      <c r="B859" s="298"/>
      <c r="C859" s="298" t="s">
        <v>187</v>
      </c>
      <c r="D859" s="299"/>
      <c r="E859" s="284"/>
      <c r="F859" s="300">
        <v>134.68</v>
      </c>
      <c r="G859" s="301" t="s">
        <v>1338</v>
      </c>
      <c r="H859" s="284">
        <v>1</v>
      </c>
      <c r="I859" s="302">
        <v>517.53</v>
      </c>
      <c r="J859" s="284">
        <v>23.35</v>
      </c>
      <c r="K859" s="302">
        <v>12084.33</v>
      </c>
    </row>
    <row r="860" spans="1:22" ht="14.25" x14ac:dyDescent="0.2">
      <c r="A860" s="297"/>
      <c r="B860" s="298"/>
      <c r="C860" s="298" t="s">
        <v>174</v>
      </c>
      <c r="D860" s="299"/>
      <c r="E860" s="284"/>
      <c r="F860" s="300">
        <v>44</v>
      </c>
      <c r="G860" s="301" t="s">
        <v>1339</v>
      </c>
      <c r="H860" s="284">
        <v>1</v>
      </c>
      <c r="I860" s="302">
        <v>183.78</v>
      </c>
      <c r="J860" s="284">
        <v>8.19</v>
      </c>
      <c r="K860" s="302">
        <v>1505.16</v>
      </c>
    </row>
    <row r="861" spans="1:22" ht="14.25" x14ac:dyDescent="0.2">
      <c r="A861" s="297"/>
      <c r="B861" s="298"/>
      <c r="C861" s="298" t="s">
        <v>179</v>
      </c>
      <c r="D861" s="299"/>
      <c r="E861" s="284"/>
      <c r="F861" s="300">
        <v>5.59</v>
      </c>
      <c r="G861" s="301" t="s">
        <v>1339</v>
      </c>
      <c r="H861" s="284">
        <v>1</v>
      </c>
      <c r="I861" s="314">
        <v>23.35</v>
      </c>
      <c r="J861" s="284">
        <v>23.35</v>
      </c>
      <c r="K861" s="314">
        <v>545.22</v>
      </c>
    </row>
    <row r="862" spans="1:22" ht="14.25" x14ac:dyDescent="0.2">
      <c r="A862" s="297"/>
      <c r="B862" s="298"/>
      <c r="C862" s="298" t="s">
        <v>195</v>
      </c>
      <c r="D862" s="299"/>
      <c r="E862" s="284"/>
      <c r="F862" s="300">
        <v>258.91000000000003</v>
      </c>
      <c r="G862" s="301" t="s">
        <v>185</v>
      </c>
      <c r="H862" s="284">
        <v>1</v>
      </c>
      <c r="I862" s="302">
        <v>865.13</v>
      </c>
      <c r="J862" s="284">
        <v>5.54</v>
      </c>
      <c r="K862" s="302">
        <v>4792.82</v>
      </c>
    </row>
    <row r="863" spans="1:22" ht="57" x14ac:dyDescent="0.2">
      <c r="A863" s="297" t="s">
        <v>1617</v>
      </c>
      <c r="B863" s="298" t="s">
        <v>1578</v>
      </c>
      <c r="C863" s="298" t="s">
        <v>218</v>
      </c>
      <c r="D863" s="299" t="s">
        <v>1323</v>
      </c>
      <c r="E863" s="284">
        <v>3.3414380000000001</v>
      </c>
      <c r="F863" s="300">
        <v>9733.52</v>
      </c>
      <c r="G863" s="304" t="s">
        <v>185</v>
      </c>
      <c r="H863" s="284">
        <v>1</v>
      </c>
      <c r="I863" s="302">
        <v>32523.95</v>
      </c>
      <c r="J863" s="284">
        <v>3.64</v>
      </c>
      <c r="K863" s="302">
        <v>118387.18</v>
      </c>
      <c r="Q863" s="160">
        <f>[2]Source!X800</f>
        <v>0</v>
      </c>
      <c r="R863" s="160">
        <f>[2]Source!X801</f>
        <v>0</v>
      </c>
      <c r="S863" s="160">
        <f>[2]Source!Y800</f>
        <v>0</v>
      </c>
      <c r="T863" s="160">
        <f>[2]Source!Y801</f>
        <v>0</v>
      </c>
      <c r="U863" s="160">
        <f>ROUND((175/100)*ROUND([2]Source!R800, 2), 2)</f>
        <v>0</v>
      </c>
      <c r="V863" s="160">
        <f>ROUND((157/100)*ROUND([2]Source!R801, 2), 2)</f>
        <v>0</v>
      </c>
    </row>
    <row r="864" spans="1:22" ht="14.25" x14ac:dyDescent="0.2">
      <c r="A864" s="297"/>
      <c r="B864" s="298"/>
      <c r="C864" s="298" t="s">
        <v>184</v>
      </c>
      <c r="D864" s="299" t="s">
        <v>177</v>
      </c>
      <c r="E864" s="284">
        <v>85</v>
      </c>
      <c r="F864" s="300"/>
      <c r="G864" s="301"/>
      <c r="H864" s="284"/>
      <c r="I864" s="302">
        <v>439.9</v>
      </c>
      <c r="J864" s="284">
        <v>68</v>
      </c>
      <c r="K864" s="302">
        <v>8217.34</v>
      </c>
    </row>
    <row r="865" spans="1:22" ht="14.25" x14ac:dyDescent="0.2">
      <c r="A865" s="297"/>
      <c r="B865" s="298"/>
      <c r="C865" s="298" t="s">
        <v>183</v>
      </c>
      <c r="D865" s="299" t="s">
        <v>177</v>
      </c>
      <c r="E865" s="284">
        <v>70</v>
      </c>
      <c r="F865" s="300"/>
      <c r="G865" s="301"/>
      <c r="H865" s="284"/>
      <c r="I865" s="302">
        <v>362.27</v>
      </c>
      <c r="J865" s="284">
        <v>41</v>
      </c>
      <c r="K865" s="302">
        <v>4954.58</v>
      </c>
    </row>
    <row r="866" spans="1:22" ht="14.25" x14ac:dyDescent="0.2">
      <c r="A866" s="297"/>
      <c r="B866" s="298"/>
      <c r="C866" s="298" t="s">
        <v>178</v>
      </c>
      <c r="D866" s="299" t="s">
        <v>177</v>
      </c>
      <c r="E866" s="284">
        <v>175</v>
      </c>
      <c r="F866" s="300"/>
      <c r="G866" s="301"/>
      <c r="H866" s="284"/>
      <c r="I866" s="302">
        <v>40.86</v>
      </c>
      <c r="J866" s="284">
        <v>157</v>
      </c>
      <c r="K866" s="302">
        <v>856</v>
      </c>
    </row>
    <row r="867" spans="1:22" ht="14.25" x14ac:dyDescent="0.2">
      <c r="A867" s="305"/>
      <c r="B867" s="306"/>
      <c r="C867" s="306" t="s">
        <v>182</v>
      </c>
      <c r="D867" s="307" t="s">
        <v>181</v>
      </c>
      <c r="E867" s="308">
        <v>11.6</v>
      </c>
      <c r="F867" s="309"/>
      <c r="G867" s="310" t="s">
        <v>1338</v>
      </c>
      <c r="H867" s="308">
        <v>1</v>
      </c>
      <c r="I867" s="311">
        <v>44.57</v>
      </c>
      <c r="J867" s="308"/>
      <c r="K867" s="311"/>
    </row>
    <row r="868" spans="1:22" ht="15" x14ac:dyDescent="0.25">
      <c r="A868" s="312"/>
      <c r="B868" s="312"/>
      <c r="C868" s="313" t="s">
        <v>173</v>
      </c>
      <c r="D868" s="312"/>
      <c r="E868" s="312"/>
      <c r="F868" s="312"/>
      <c r="G868" s="312"/>
      <c r="H868" s="406">
        <v>34933.42</v>
      </c>
      <c r="I868" s="406"/>
      <c r="J868" s="406">
        <v>150797.41</v>
      </c>
      <c r="K868" s="406"/>
      <c r="O868" s="162">
        <f>I859+I860+I862+I864+I865+I866+SUM(I863:I863)</f>
        <v>34933.42</v>
      </c>
      <c r="P868" s="162">
        <f>K859+K860+K862+K864+K865+K866+SUM(K863:K863)</f>
        <v>150797.41</v>
      </c>
    </row>
    <row r="870" spans="1:22" ht="52.5" x14ac:dyDescent="0.2">
      <c r="A870" s="297" t="s">
        <v>1618</v>
      </c>
      <c r="B870" s="298" t="s">
        <v>237</v>
      </c>
      <c r="C870" s="298" t="s">
        <v>236</v>
      </c>
      <c r="D870" s="299" t="s">
        <v>1330</v>
      </c>
      <c r="E870" s="284">
        <v>11.5222</v>
      </c>
      <c r="F870" s="300"/>
      <c r="G870" s="301"/>
      <c r="H870" s="284"/>
      <c r="I870" s="302"/>
      <c r="J870" s="284"/>
      <c r="K870" s="302"/>
      <c r="Q870" s="160">
        <f>[2]Source!X802</f>
        <v>8424.32</v>
      </c>
      <c r="R870" s="160">
        <f>[2]Source!X803</f>
        <v>160770.9</v>
      </c>
      <c r="S870" s="160">
        <f>[2]Source!Y802</f>
        <v>5670.22</v>
      </c>
      <c r="T870" s="160">
        <f>[2]Source!Y803</f>
        <v>77548.320000000007</v>
      </c>
      <c r="U870" s="160">
        <f>ROUND((175/100)*ROUND([2]Source!R802, 2), 2)</f>
        <v>312.04000000000002</v>
      </c>
      <c r="V870" s="160">
        <f>ROUND((157/100)*ROUND([2]Source!R803, 2), 2)</f>
        <v>6536.76</v>
      </c>
    </row>
    <row r="871" spans="1:22" x14ac:dyDescent="0.2">
      <c r="C871" s="303" t="s">
        <v>1605</v>
      </c>
    </row>
    <row r="872" spans="1:22" ht="14.25" x14ac:dyDescent="0.2">
      <c r="A872" s="297"/>
      <c r="B872" s="298"/>
      <c r="C872" s="298" t="s">
        <v>187</v>
      </c>
      <c r="D872" s="299"/>
      <c r="E872" s="284"/>
      <c r="F872" s="300">
        <v>611.32000000000005</v>
      </c>
      <c r="G872" s="301" t="s">
        <v>1338</v>
      </c>
      <c r="H872" s="284">
        <v>1</v>
      </c>
      <c r="I872" s="302">
        <v>8100.31</v>
      </c>
      <c r="J872" s="284">
        <v>23.35</v>
      </c>
      <c r="K872" s="302">
        <v>189142.24</v>
      </c>
    </row>
    <row r="873" spans="1:22" ht="14.25" x14ac:dyDescent="0.2">
      <c r="A873" s="297"/>
      <c r="B873" s="298"/>
      <c r="C873" s="298" t="s">
        <v>174</v>
      </c>
      <c r="D873" s="299"/>
      <c r="E873" s="284"/>
      <c r="F873" s="300">
        <v>95.56</v>
      </c>
      <c r="G873" s="301" t="s">
        <v>1339</v>
      </c>
      <c r="H873" s="284">
        <v>1</v>
      </c>
      <c r="I873" s="302">
        <v>1376.33</v>
      </c>
      <c r="J873" s="284">
        <v>7.34</v>
      </c>
      <c r="K873" s="302">
        <v>10102.26</v>
      </c>
    </row>
    <row r="874" spans="1:22" ht="14.25" x14ac:dyDescent="0.2">
      <c r="A874" s="297"/>
      <c r="B874" s="298"/>
      <c r="C874" s="298" t="s">
        <v>179</v>
      </c>
      <c r="D874" s="299"/>
      <c r="E874" s="284"/>
      <c r="F874" s="300">
        <v>12.38</v>
      </c>
      <c r="G874" s="301" t="s">
        <v>1339</v>
      </c>
      <c r="H874" s="284">
        <v>1</v>
      </c>
      <c r="I874" s="314">
        <v>178.31</v>
      </c>
      <c r="J874" s="284">
        <v>23.35</v>
      </c>
      <c r="K874" s="314">
        <v>4163.54</v>
      </c>
    </row>
    <row r="875" spans="1:22" ht="14.25" x14ac:dyDescent="0.2">
      <c r="A875" s="297"/>
      <c r="B875" s="298"/>
      <c r="C875" s="298" t="s">
        <v>195</v>
      </c>
      <c r="D875" s="299"/>
      <c r="E875" s="284"/>
      <c r="F875" s="300">
        <v>766.29</v>
      </c>
      <c r="G875" s="301" t="s">
        <v>185</v>
      </c>
      <c r="H875" s="284">
        <v>1</v>
      </c>
      <c r="I875" s="302">
        <v>8829.35</v>
      </c>
      <c r="J875" s="284">
        <v>3.22</v>
      </c>
      <c r="K875" s="302">
        <v>28430.51</v>
      </c>
    </row>
    <row r="876" spans="1:22" ht="57" x14ac:dyDescent="0.2">
      <c r="A876" s="297" t="s">
        <v>1619</v>
      </c>
      <c r="B876" s="298" t="s">
        <v>1620</v>
      </c>
      <c r="C876" s="298" t="s">
        <v>235</v>
      </c>
      <c r="D876" s="299" t="s">
        <v>1374</v>
      </c>
      <c r="E876" s="284">
        <v>415.37531000000001</v>
      </c>
      <c r="F876" s="300">
        <v>21.97</v>
      </c>
      <c r="G876" s="304" t="s">
        <v>185</v>
      </c>
      <c r="H876" s="284">
        <v>1</v>
      </c>
      <c r="I876" s="302">
        <v>9125.7999999999993</v>
      </c>
      <c r="J876" s="284">
        <v>5.55</v>
      </c>
      <c r="K876" s="302">
        <v>50648.19</v>
      </c>
      <c r="Q876" s="160">
        <f>[2]Source!X804</f>
        <v>0</v>
      </c>
      <c r="R876" s="160">
        <f>[2]Source!X805</f>
        <v>0</v>
      </c>
      <c r="S876" s="160">
        <f>[2]Source!Y804</f>
        <v>0</v>
      </c>
      <c r="T876" s="160">
        <f>[2]Source!Y805</f>
        <v>0</v>
      </c>
      <c r="U876" s="160">
        <f>ROUND((175/100)*ROUND([2]Source!R804, 2), 2)</f>
        <v>0</v>
      </c>
      <c r="V876" s="160">
        <f>ROUND((157/100)*ROUND([2]Source!R805, 2), 2)</f>
        <v>0</v>
      </c>
    </row>
    <row r="877" spans="1:22" ht="57" x14ac:dyDescent="0.2">
      <c r="A877" s="297" t="s">
        <v>1621</v>
      </c>
      <c r="B877" s="298" t="s">
        <v>1622</v>
      </c>
      <c r="C877" s="298" t="s">
        <v>234</v>
      </c>
      <c r="D877" s="299" t="s">
        <v>1347</v>
      </c>
      <c r="E877" s="284">
        <v>1232.8753999999999</v>
      </c>
      <c r="F877" s="300">
        <v>324.74</v>
      </c>
      <c r="G877" s="304" t="s">
        <v>185</v>
      </c>
      <c r="H877" s="284">
        <v>1</v>
      </c>
      <c r="I877" s="302">
        <v>400363.96</v>
      </c>
      <c r="J877" s="284">
        <v>1.78</v>
      </c>
      <c r="K877" s="302">
        <v>712647.85</v>
      </c>
      <c r="Q877" s="160">
        <f>[2]Source!X806</f>
        <v>0</v>
      </c>
      <c r="R877" s="160">
        <f>[2]Source!X807</f>
        <v>0</v>
      </c>
      <c r="S877" s="160">
        <f>[2]Source!Y806</f>
        <v>0</v>
      </c>
      <c r="T877" s="160">
        <f>[2]Source!Y807</f>
        <v>0</v>
      </c>
      <c r="U877" s="160">
        <f>ROUND((175/100)*ROUND([2]Source!R806, 2), 2)</f>
        <v>0</v>
      </c>
      <c r="V877" s="160">
        <f>ROUND((157/100)*ROUND([2]Source!R807, 2), 2)</f>
        <v>0</v>
      </c>
    </row>
    <row r="878" spans="1:22" ht="14.25" x14ac:dyDescent="0.2">
      <c r="A878" s="297"/>
      <c r="B878" s="298"/>
      <c r="C878" s="298" t="s">
        <v>184</v>
      </c>
      <c r="D878" s="299" t="s">
        <v>177</v>
      </c>
      <c r="E878" s="284">
        <v>104</v>
      </c>
      <c r="F878" s="300"/>
      <c r="G878" s="301"/>
      <c r="H878" s="284"/>
      <c r="I878" s="302">
        <v>8424.32</v>
      </c>
      <c r="J878" s="284">
        <v>85</v>
      </c>
      <c r="K878" s="302">
        <v>160770.9</v>
      </c>
    </row>
    <row r="879" spans="1:22" ht="14.25" x14ac:dyDescent="0.2">
      <c r="A879" s="297"/>
      <c r="B879" s="298"/>
      <c r="C879" s="298" t="s">
        <v>183</v>
      </c>
      <c r="D879" s="299" t="s">
        <v>177</v>
      </c>
      <c r="E879" s="284">
        <v>70</v>
      </c>
      <c r="F879" s="300"/>
      <c r="G879" s="301"/>
      <c r="H879" s="284"/>
      <c r="I879" s="302">
        <v>5670.22</v>
      </c>
      <c r="J879" s="284">
        <v>41</v>
      </c>
      <c r="K879" s="302">
        <v>77548.320000000007</v>
      </c>
    </row>
    <row r="880" spans="1:22" ht="14.25" x14ac:dyDescent="0.2">
      <c r="A880" s="297"/>
      <c r="B880" s="298"/>
      <c r="C880" s="298" t="s">
        <v>178</v>
      </c>
      <c r="D880" s="299" t="s">
        <v>177</v>
      </c>
      <c r="E880" s="284">
        <v>175</v>
      </c>
      <c r="F880" s="300"/>
      <c r="G880" s="301"/>
      <c r="H880" s="284"/>
      <c r="I880" s="302">
        <v>312.04000000000002</v>
      </c>
      <c r="J880" s="284">
        <v>157</v>
      </c>
      <c r="K880" s="302">
        <v>6536.76</v>
      </c>
    </row>
    <row r="881" spans="1:22" ht="14.25" x14ac:dyDescent="0.2">
      <c r="A881" s="305"/>
      <c r="B881" s="306"/>
      <c r="C881" s="306" t="s">
        <v>182</v>
      </c>
      <c r="D881" s="307" t="s">
        <v>181</v>
      </c>
      <c r="E881" s="308">
        <v>52.21</v>
      </c>
      <c r="F881" s="309"/>
      <c r="G881" s="310" t="s">
        <v>1338</v>
      </c>
      <c r="H881" s="308">
        <v>1</v>
      </c>
      <c r="I881" s="311">
        <v>691.81</v>
      </c>
      <c r="J881" s="308"/>
      <c r="K881" s="311"/>
    </row>
    <row r="882" spans="1:22" ht="15" x14ac:dyDescent="0.25">
      <c r="A882" s="312"/>
      <c r="B882" s="312"/>
      <c r="C882" s="313" t="s">
        <v>173</v>
      </c>
      <c r="D882" s="312"/>
      <c r="E882" s="312"/>
      <c r="F882" s="312"/>
      <c r="G882" s="312"/>
      <c r="H882" s="406">
        <v>442202.33</v>
      </c>
      <c r="I882" s="406"/>
      <c r="J882" s="406">
        <v>1235827.03</v>
      </c>
      <c r="K882" s="406"/>
      <c r="O882" s="162">
        <f>I872+I873+I875+I878+I879+I880+SUM(I876:I877)</f>
        <v>442202.33</v>
      </c>
      <c r="P882" s="162">
        <f>K872+K873+K875+K878+K879+K880+SUM(K876:K877)</f>
        <v>1235827.03</v>
      </c>
    </row>
    <row r="885" spans="1:22" ht="15" x14ac:dyDescent="0.25">
      <c r="A885" s="409" t="s">
        <v>1623</v>
      </c>
      <c r="B885" s="409"/>
      <c r="C885" s="409"/>
      <c r="D885" s="409"/>
      <c r="E885" s="409"/>
      <c r="F885" s="409"/>
      <c r="G885" s="409"/>
      <c r="H885" s="407">
        <v>660191.04</v>
      </c>
      <c r="I885" s="408"/>
      <c r="J885" s="407">
        <v>2949897.38</v>
      </c>
      <c r="K885" s="408"/>
    </row>
    <row r="886" spans="1:22" hidden="1" x14ac:dyDescent="0.2">
      <c r="A886" s="283" t="s">
        <v>172</v>
      </c>
      <c r="I886" s="283">
        <v>0</v>
      </c>
      <c r="J886" s="283">
        <v>0</v>
      </c>
    </row>
    <row r="887" spans="1:22" hidden="1" x14ac:dyDescent="0.2">
      <c r="A887" s="283" t="s">
        <v>171</v>
      </c>
      <c r="I887" s="283">
        <v>0</v>
      </c>
      <c r="J887" s="283">
        <v>0</v>
      </c>
    </row>
    <row r="889" spans="1:22" ht="16.5" x14ac:dyDescent="0.25">
      <c r="A889" s="405" t="s">
        <v>1624</v>
      </c>
      <c r="B889" s="405"/>
      <c r="C889" s="405"/>
      <c r="D889" s="405"/>
      <c r="E889" s="405"/>
      <c r="F889" s="405"/>
      <c r="G889" s="405"/>
      <c r="H889" s="405"/>
      <c r="I889" s="405"/>
      <c r="J889" s="405"/>
      <c r="K889" s="405"/>
    </row>
    <row r="890" spans="1:22" ht="52.5" x14ac:dyDescent="0.2">
      <c r="A890" s="297" t="s">
        <v>1625</v>
      </c>
      <c r="B890" s="298" t="s">
        <v>245</v>
      </c>
      <c r="C890" s="298" t="s">
        <v>244</v>
      </c>
      <c r="D890" s="299" t="s">
        <v>1531</v>
      </c>
      <c r="E890" s="284">
        <v>0.99009999999999998</v>
      </c>
      <c r="F890" s="300"/>
      <c r="G890" s="301"/>
      <c r="H890" s="284"/>
      <c r="I890" s="302"/>
      <c r="J890" s="284"/>
      <c r="K890" s="302"/>
      <c r="Q890" s="160">
        <f>[2]Source!X859</f>
        <v>407.73</v>
      </c>
      <c r="R890" s="160">
        <f>[2]Source!X860</f>
        <v>7781.21</v>
      </c>
      <c r="S890" s="160">
        <f>[2]Source!Y859</f>
        <v>274.44</v>
      </c>
      <c r="T890" s="160">
        <f>[2]Source!Y860</f>
        <v>3753.29</v>
      </c>
      <c r="U890" s="160">
        <f>ROUND((175/100)*ROUND([2]Source!R859, 2), 2)</f>
        <v>0.72</v>
      </c>
      <c r="V890" s="160">
        <f>ROUND((157/100)*ROUND([2]Source!R860, 2), 2)</f>
        <v>15.02</v>
      </c>
    </row>
    <row r="891" spans="1:22" x14ac:dyDescent="0.2">
      <c r="C891" s="303" t="s">
        <v>1626</v>
      </c>
    </row>
    <row r="892" spans="1:22" ht="14.25" x14ac:dyDescent="0.2">
      <c r="A892" s="297"/>
      <c r="B892" s="298"/>
      <c r="C892" s="298" t="s">
        <v>187</v>
      </c>
      <c r="D892" s="299"/>
      <c r="E892" s="284"/>
      <c r="F892" s="300">
        <v>344.32</v>
      </c>
      <c r="G892" s="301" t="s">
        <v>1338</v>
      </c>
      <c r="H892" s="284">
        <v>1</v>
      </c>
      <c r="I892" s="302">
        <v>392.05</v>
      </c>
      <c r="J892" s="284">
        <v>23.35</v>
      </c>
      <c r="K892" s="302">
        <v>9154.3700000000008</v>
      </c>
    </row>
    <row r="893" spans="1:22" ht="14.25" x14ac:dyDescent="0.2">
      <c r="A893" s="297"/>
      <c r="B893" s="298"/>
      <c r="C893" s="298" t="s">
        <v>174</v>
      </c>
      <c r="D893" s="299"/>
      <c r="E893" s="284"/>
      <c r="F893" s="300">
        <v>13.09</v>
      </c>
      <c r="G893" s="301" t="s">
        <v>1339</v>
      </c>
      <c r="H893" s="284">
        <v>1</v>
      </c>
      <c r="I893" s="302">
        <v>16.2</v>
      </c>
      <c r="J893" s="284">
        <v>1.58</v>
      </c>
      <c r="K893" s="302">
        <v>25.6</v>
      </c>
    </row>
    <row r="894" spans="1:22" ht="14.25" x14ac:dyDescent="0.2">
      <c r="A894" s="297"/>
      <c r="B894" s="298"/>
      <c r="C894" s="298" t="s">
        <v>179</v>
      </c>
      <c r="D894" s="299"/>
      <c r="E894" s="284"/>
      <c r="F894" s="300">
        <v>0.33</v>
      </c>
      <c r="G894" s="301" t="s">
        <v>1339</v>
      </c>
      <c r="H894" s="284">
        <v>1</v>
      </c>
      <c r="I894" s="314">
        <v>0.41</v>
      </c>
      <c r="J894" s="284">
        <v>23.35</v>
      </c>
      <c r="K894" s="314">
        <v>9.57</v>
      </c>
    </row>
    <row r="895" spans="1:22" ht="14.25" x14ac:dyDescent="0.2">
      <c r="A895" s="297"/>
      <c r="B895" s="298"/>
      <c r="C895" s="298" t="s">
        <v>195</v>
      </c>
      <c r="D895" s="299"/>
      <c r="E895" s="284"/>
      <c r="F895" s="300">
        <v>24.75</v>
      </c>
      <c r="G895" s="301" t="s">
        <v>185</v>
      </c>
      <c r="H895" s="284">
        <v>1</v>
      </c>
      <c r="I895" s="302">
        <v>24.5</v>
      </c>
      <c r="J895" s="284">
        <v>4.7699999999999996</v>
      </c>
      <c r="K895" s="302">
        <v>116.87</v>
      </c>
    </row>
    <row r="896" spans="1:22" ht="57" x14ac:dyDescent="0.2">
      <c r="A896" s="297" t="s">
        <v>1627</v>
      </c>
      <c r="B896" s="298" t="s">
        <v>1533</v>
      </c>
      <c r="C896" s="298" t="s">
        <v>240</v>
      </c>
      <c r="D896" s="299" t="s">
        <v>1384</v>
      </c>
      <c r="E896" s="284">
        <v>2.0198040000000002</v>
      </c>
      <c r="F896" s="300">
        <v>494.49</v>
      </c>
      <c r="G896" s="304" t="s">
        <v>185</v>
      </c>
      <c r="H896" s="284">
        <v>1</v>
      </c>
      <c r="I896" s="302">
        <v>998.77</v>
      </c>
      <c r="J896" s="284">
        <v>6.62</v>
      </c>
      <c r="K896" s="302">
        <v>6611.86</v>
      </c>
      <c r="Q896" s="160">
        <f>[2]Source!X861</f>
        <v>0</v>
      </c>
      <c r="R896" s="160">
        <f>[2]Source!X862</f>
        <v>0</v>
      </c>
      <c r="S896" s="160">
        <f>[2]Source!Y861</f>
        <v>0</v>
      </c>
      <c r="T896" s="160">
        <f>[2]Source!Y862</f>
        <v>0</v>
      </c>
      <c r="U896" s="160">
        <f>ROUND((175/100)*ROUND([2]Source!R861, 2), 2)</f>
        <v>0</v>
      </c>
      <c r="V896" s="160">
        <f>ROUND((157/100)*ROUND([2]Source!R862, 2), 2)</f>
        <v>0</v>
      </c>
    </row>
    <row r="897" spans="1:22" ht="14.25" x14ac:dyDescent="0.2">
      <c r="A897" s="297"/>
      <c r="B897" s="298"/>
      <c r="C897" s="298" t="s">
        <v>184</v>
      </c>
      <c r="D897" s="299" t="s">
        <v>177</v>
      </c>
      <c r="E897" s="284">
        <v>104</v>
      </c>
      <c r="F897" s="300"/>
      <c r="G897" s="301"/>
      <c r="H897" s="284"/>
      <c r="I897" s="302">
        <v>407.73</v>
      </c>
      <c r="J897" s="284">
        <v>85</v>
      </c>
      <c r="K897" s="302">
        <v>7781.21</v>
      </c>
    </row>
    <row r="898" spans="1:22" ht="14.25" x14ac:dyDescent="0.2">
      <c r="A898" s="297"/>
      <c r="B898" s="298"/>
      <c r="C898" s="298" t="s">
        <v>183</v>
      </c>
      <c r="D898" s="299" t="s">
        <v>177</v>
      </c>
      <c r="E898" s="284">
        <v>70</v>
      </c>
      <c r="F898" s="300"/>
      <c r="G898" s="301"/>
      <c r="H898" s="284"/>
      <c r="I898" s="302">
        <v>274.44</v>
      </c>
      <c r="J898" s="284">
        <v>41</v>
      </c>
      <c r="K898" s="302">
        <v>3753.29</v>
      </c>
    </row>
    <row r="899" spans="1:22" ht="14.25" x14ac:dyDescent="0.2">
      <c r="A899" s="297"/>
      <c r="B899" s="298"/>
      <c r="C899" s="298" t="s">
        <v>178</v>
      </c>
      <c r="D899" s="299" t="s">
        <v>177</v>
      </c>
      <c r="E899" s="284">
        <v>175</v>
      </c>
      <c r="F899" s="300"/>
      <c r="G899" s="301"/>
      <c r="H899" s="284"/>
      <c r="I899" s="302">
        <v>0.72</v>
      </c>
      <c r="J899" s="284">
        <v>157</v>
      </c>
      <c r="K899" s="302">
        <v>15.02</v>
      </c>
    </row>
    <row r="900" spans="1:22" ht="14.25" x14ac:dyDescent="0.2">
      <c r="A900" s="305"/>
      <c r="B900" s="306"/>
      <c r="C900" s="306" t="s">
        <v>182</v>
      </c>
      <c r="D900" s="307" t="s">
        <v>181</v>
      </c>
      <c r="E900" s="308">
        <v>32.729999999999997</v>
      </c>
      <c r="F900" s="309"/>
      <c r="G900" s="310" t="s">
        <v>1338</v>
      </c>
      <c r="H900" s="308">
        <v>1</v>
      </c>
      <c r="I900" s="311">
        <v>37.270000000000003</v>
      </c>
      <c r="J900" s="308"/>
      <c r="K900" s="311"/>
    </row>
    <row r="901" spans="1:22" ht="15" x14ac:dyDescent="0.25">
      <c r="A901" s="312"/>
      <c r="B901" s="312"/>
      <c r="C901" s="313" t="s">
        <v>173</v>
      </c>
      <c r="D901" s="312"/>
      <c r="E901" s="312"/>
      <c r="F901" s="312"/>
      <c r="G901" s="312"/>
      <c r="H901" s="406">
        <v>2114.41</v>
      </c>
      <c r="I901" s="406"/>
      <c r="J901" s="406">
        <v>27458.22</v>
      </c>
      <c r="K901" s="406"/>
      <c r="O901" s="162">
        <f>I892+I893+I895+I897+I898+I899+SUM(I896:I896)</f>
        <v>2114.41</v>
      </c>
      <c r="P901" s="162">
        <f>K892+K893+K895+K897+K898+K899+SUM(K896:K896)</f>
        <v>27458.22</v>
      </c>
    </row>
    <row r="903" spans="1:22" ht="52.5" x14ac:dyDescent="0.2">
      <c r="A903" s="297" t="s">
        <v>1628</v>
      </c>
      <c r="B903" s="298" t="s">
        <v>243</v>
      </c>
      <c r="C903" s="298" t="s">
        <v>242</v>
      </c>
      <c r="D903" s="299" t="s">
        <v>1531</v>
      </c>
      <c r="E903" s="284">
        <v>0.99009999999999998</v>
      </c>
      <c r="F903" s="300"/>
      <c r="G903" s="301"/>
      <c r="H903" s="284"/>
      <c r="I903" s="302"/>
      <c r="J903" s="284"/>
      <c r="K903" s="302"/>
      <c r="Q903" s="160">
        <f>[2]Source!X863</f>
        <v>191.84</v>
      </c>
      <c r="R903" s="160">
        <f>[2]Source!X864</f>
        <v>3661.07</v>
      </c>
      <c r="S903" s="160">
        <f>[2]Source!Y863</f>
        <v>129.12</v>
      </c>
      <c r="T903" s="160">
        <f>[2]Source!Y864</f>
        <v>1765.93</v>
      </c>
      <c r="U903" s="160">
        <f>ROUND((175/100)*ROUND([2]Source!R863, 2), 2)</f>
        <v>6.23</v>
      </c>
      <c r="V903" s="160">
        <f>ROUND((157/100)*ROUND([2]Source!R864, 2), 2)</f>
        <v>130.51</v>
      </c>
    </row>
    <row r="904" spans="1:22" x14ac:dyDescent="0.2">
      <c r="C904" s="303" t="s">
        <v>1626</v>
      </c>
    </row>
    <row r="905" spans="1:22" ht="14.25" x14ac:dyDescent="0.2">
      <c r="A905" s="297"/>
      <c r="B905" s="298"/>
      <c r="C905" s="298" t="s">
        <v>187</v>
      </c>
      <c r="D905" s="299"/>
      <c r="E905" s="284"/>
      <c r="F905" s="300">
        <v>4.5</v>
      </c>
      <c r="G905" s="301" t="s">
        <v>1589</v>
      </c>
      <c r="H905" s="284">
        <v>1</v>
      </c>
      <c r="I905" s="302">
        <v>184.46</v>
      </c>
      <c r="J905" s="284">
        <v>23.35</v>
      </c>
      <c r="K905" s="302">
        <v>4307.1400000000003</v>
      </c>
    </row>
    <row r="906" spans="1:22" ht="14.25" x14ac:dyDescent="0.2">
      <c r="A906" s="297"/>
      <c r="B906" s="298"/>
      <c r="C906" s="298" t="s">
        <v>174</v>
      </c>
      <c r="D906" s="299"/>
      <c r="E906" s="284"/>
      <c r="F906" s="300">
        <v>3.22</v>
      </c>
      <c r="G906" s="301" t="s">
        <v>1590</v>
      </c>
      <c r="H906" s="284">
        <v>1</v>
      </c>
      <c r="I906" s="302">
        <v>143.47</v>
      </c>
      <c r="J906" s="284">
        <v>1.58</v>
      </c>
      <c r="K906" s="302">
        <v>226.68</v>
      </c>
    </row>
    <row r="907" spans="1:22" ht="14.25" x14ac:dyDescent="0.2">
      <c r="A907" s="297"/>
      <c r="B907" s="298"/>
      <c r="C907" s="298" t="s">
        <v>179</v>
      </c>
      <c r="D907" s="299"/>
      <c r="E907" s="284"/>
      <c r="F907" s="300">
        <v>0.08</v>
      </c>
      <c r="G907" s="301" t="s">
        <v>1590</v>
      </c>
      <c r="H907" s="284">
        <v>1</v>
      </c>
      <c r="I907" s="314">
        <v>3.56</v>
      </c>
      <c r="J907" s="284">
        <v>23.35</v>
      </c>
      <c r="K907" s="314">
        <v>83.13</v>
      </c>
    </row>
    <row r="908" spans="1:22" ht="57" x14ac:dyDescent="0.2">
      <c r="A908" s="297" t="s">
        <v>1629</v>
      </c>
      <c r="B908" s="298" t="s">
        <v>241</v>
      </c>
      <c r="C908" s="298" t="s">
        <v>240</v>
      </c>
      <c r="D908" s="299" t="s">
        <v>1384</v>
      </c>
      <c r="E908" s="284">
        <v>18.178235999999998</v>
      </c>
      <c r="F908" s="300">
        <v>494.49</v>
      </c>
      <c r="G908" s="304" t="s">
        <v>239</v>
      </c>
      <c r="H908" s="284">
        <v>1</v>
      </c>
      <c r="I908" s="302">
        <v>8988.9599999999991</v>
      </c>
      <c r="J908" s="284">
        <v>6.62</v>
      </c>
      <c r="K908" s="302">
        <v>59506.92</v>
      </c>
      <c r="Q908" s="160">
        <f>[2]Source!X865</f>
        <v>0</v>
      </c>
      <c r="R908" s="160">
        <f>[2]Source!X866</f>
        <v>0</v>
      </c>
      <c r="S908" s="160">
        <f>[2]Source!Y865</f>
        <v>0</v>
      </c>
      <c r="T908" s="160">
        <f>[2]Source!Y866</f>
        <v>0</v>
      </c>
      <c r="U908" s="160">
        <f>ROUND((175/100)*ROUND([2]Source!R865, 2), 2)</f>
        <v>0</v>
      </c>
      <c r="V908" s="160">
        <f>ROUND((157/100)*ROUND([2]Source!R866, 2), 2)</f>
        <v>0</v>
      </c>
    </row>
    <row r="909" spans="1:22" ht="14.25" x14ac:dyDescent="0.2">
      <c r="A909" s="297"/>
      <c r="B909" s="298"/>
      <c r="C909" s="298" t="s">
        <v>184</v>
      </c>
      <c r="D909" s="299" t="s">
        <v>177</v>
      </c>
      <c r="E909" s="284">
        <v>104</v>
      </c>
      <c r="F909" s="300"/>
      <c r="G909" s="301"/>
      <c r="H909" s="284"/>
      <c r="I909" s="302">
        <v>191.84</v>
      </c>
      <c r="J909" s="284">
        <v>85</v>
      </c>
      <c r="K909" s="302">
        <v>3661.07</v>
      </c>
    </row>
    <row r="910" spans="1:22" ht="14.25" x14ac:dyDescent="0.2">
      <c r="A910" s="297"/>
      <c r="B910" s="298"/>
      <c r="C910" s="298" t="s">
        <v>183</v>
      </c>
      <c r="D910" s="299" t="s">
        <v>177</v>
      </c>
      <c r="E910" s="284">
        <v>70</v>
      </c>
      <c r="F910" s="300"/>
      <c r="G910" s="301"/>
      <c r="H910" s="284"/>
      <c r="I910" s="302">
        <v>129.12</v>
      </c>
      <c r="J910" s="284">
        <v>41</v>
      </c>
      <c r="K910" s="302">
        <v>1765.93</v>
      </c>
    </row>
    <row r="911" spans="1:22" ht="14.25" x14ac:dyDescent="0.2">
      <c r="A911" s="297"/>
      <c r="B911" s="298"/>
      <c r="C911" s="298" t="s">
        <v>178</v>
      </c>
      <c r="D911" s="299" t="s">
        <v>177</v>
      </c>
      <c r="E911" s="284">
        <v>175</v>
      </c>
      <c r="F911" s="300"/>
      <c r="G911" s="301"/>
      <c r="H911" s="284"/>
      <c r="I911" s="302">
        <v>6.23</v>
      </c>
      <c r="J911" s="284">
        <v>157</v>
      </c>
      <c r="K911" s="302">
        <v>130.51</v>
      </c>
    </row>
    <row r="912" spans="1:22" ht="14.25" x14ac:dyDescent="0.2">
      <c r="A912" s="305"/>
      <c r="B912" s="306"/>
      <c r="C912" s="306" t="s">
        <v>182</v>
      </c>
      <c r="D912" s="307" t="s">
        <v>181</v>
      </c>
      <c r="E912" s="308">
        <v>0.44</v>
      </c>
      <c r="F912" s="309"/>
      <c r="G912" s="310" t="s">
        <v>1589</v>
      </c>
      <c r="H912" s="308">
        <v>1</v>
      </c>
      <c r="I912" s="311">
        <v>18.04</v>
      </c>
      <c r="J912" s="308"/>
      <c r="K912" s="311"/>
    </row>
    <row r="913" spans="1:22" ht="15" x14ac:dyDescent="0.25">
      <c r="A913" s="312"/>
      <c r="B913" s="312"/>
      <c r="C913" s="313" t="s">
        <v>173</v>
      </c>
      <c r="D913" s="312"/>
      <c r="E913" s="312"/>
      <c r="F913" s="312"/>
      <c r="G913" s="312"/>
      <c r="H913" s="406">
        <v>9644.08</v>
      </c>
      <c r="I913" s="406"/>
      <c r="J913" s="406">
        <v>69598.25</v>
      </c>
      <c r="K913" s="406"/>
      <c r="O913" s="162">
        <f>I905+I906+I909+I910+I911+SUM(I908:I908)</f>
        <v>9644.08</v>
      </c>
      <c r="P913" s="162">
        <f>K905+K906+K909+K910+K911+SUM(K908:K908)</f>
        <v>69598.25</v>
      </c>
    </row>
    <row r="915" spans="1:22" ht="52.5" x14ac:dyDescent="0.2">
      <c r="A915" s="297" t="s">
        <v>1630</v>
      </c>
      <c r="B915" s="298" t="s">
        <v>230</v>
      </c>
      <c r="C915" s="298" t="s">
        <v>229</v>
      </c>
      <c r="D915" s="299" t="s">
        <v>1330</v>
      </c>
      <c r="E915" s="284">
        <v>0.99009999999999998</v>
      </c>
      <c r="F915" s="300"/>
      <c r="G915" s="301"/>
      <c r="H915" s="284"/>
      <c r="I915" s="302"/>
      <c r="J915" s="284"/>
      <c r="K915" s="302"/>
      <c r="Q915" s="160">
        <f>[2]Source!X867</f>
        <v>45.62</v>
      </c>
      <c r="R915" s="160">
        <f>[2]Source!X868</f>
        <v>870.71</v>
      </c>
      <c r="S915" s="160">
        <f>[2]Source!Y867</f>
        <v>30.71</v>
      </c>
      <c r="T915" s="160">
        <f>[2]Source!Y868</f>
        <v>419.99</v>
      </c>
      <c r="U915" s="160">
        <f>ROUND((175/100)*ROUND([2]Source!R867, 2), 2)</f>
        <v>0.39</v>
      </c>
      <c r="V915" s="160">
        <f>ROUND((157/100)*ROUND([2]Source!R868, 2), 2)</f>
        <v>8.07</v>
      </c>
    </row>
    <row r="916" spans="1:22" x14ac:dyDescent="0.2">
      <c r="C916" s="303" t="s">
        <v>1626</v>
      </c>
    </row>
    <row r="917" spans="1:22" ht="14.25" x14ac:dyDescent="0.2">
      <c r="A917" s="297"/>
      <c r="B917" s="298"/>
      <c r="C917" s="298" t="s">
        <v>187</v>
      </c>
      <c r="D917" s="299"/>
      <c r="E917" s="284"/>
      <c r="F917" s="300">
        <v>38.53</v>
      </c>
      <c r="G917" s="301" t="s">
        <v>1338</v>
      </c>
      <c r="H917" s="284">
        <v>1</v>
      </c>
      <c r="I917" s="302">
        <v>43.87</v>
      </c>
      <c r="J917" s="284">
        <v>23.35</v>
      </c>
      <c r="K917" s="302">
        <v>1024.3599999999999</v>
      </c>
    </row>
    <row r="918" spans="1:22" ht="14.25" x14ac:dyDescent="0.2">
      <c r="A918" s="297"/>
      <c r="B918" s="298"/>
      <c r="C918" s="298" t="s">
        <v>174</v>
      </c>
      <c r="D918" s="299"/>
      <c r="E918" s="284"/>
      <c r="F918" s="300">
        <v>0.92</v>
      </c>
      <c r="G918" s="301" t="s">
        <v>1339</v>
      </c>
      <c r="H918" s="284">
        <v>1</v>
      </c>
      <c r="I918" s="302">
        <v>1.1399999999999999</v>
      </c>
      <c r="J918" s="284">
        <v>8.8699999999999992</v>
      </c>
      <c r="K918" s="302">
        <v>10.11</v>
      </c>
    </row>
    <row r="919" spans="1:22" ht="14.25" x14ac:dyDescent="0.2">
      <c r="A919" s="297"/>
      <c r="B919" s="298"/>
      <c r="C919" s="298" t="s">
        <v>179</v>
      </c>
      <c r="D919" s="299"/>
      <c r="E919" s="284"/>
      <c r="F919" s="300">
        <v>0.18</v>
      </c>
      <c r="G919" s="301" t="s">
        <v>1339</v>
      </c>
      <c r="H919" s="284">
        <v>1</v>
      </c>
      <c r="I919" s="314">
        <v>0.22</v>
      </c>
      <c r="J919" s="284">
        <v>23.35</v>
      </c>
      <c r="K919" s="314">
        <v>5.14</v>
      </c>
    </row>
    <row r="920" spans="1:22" ht="14.25" x14ac:dyDescent="0.2">
      <c r="A920" s="297" t="s">
        <v>1631</v>
      </c>
      <c r="B920" s="298" t="s">
        <v>1567</v>
      </c>
      <c r="C920" s="298" t="s">
        <v>228</v>
      </c>
      <c r="D920" s="299" t="s">
        <v>1347</v>
      </c>
      <c r="E920" s="284">
        <v>121.18823999999999</v>
      </c>
      <c r="F920" s="300">
        <v>4.32</v>
      </c>
      <c r="G920" s="304" t="s">
        <v>185</v>
      </c>
      <c r="H920" s="284">
        <v>1</v>
      </c>
      <c r="I920" s="302">
        <v>523.53</v>
      </c>
      <c r="J920" s="284">
        <v>3.53</v>
      </c>
      <c r="K920" s="302">
        <v>1848.06</v>
      </c>
      <c r="Q920" s="160">
        <f>[2]Source!X869</f>
        <v>0</v>
      </c>
      <c r="R920" s="160">
        <f>[2]Source!X870</f>
        <v>0</v>
      </c>
      <c r="S920" s="160">
        <f>[2]Source!Y869</f>
        <v>0</v>
      </c>
      <c r="T920" s="160">
        <f>[2]Source!Y870</f>
        <v>0</v>
      </c>
      <c r="U920" s="160">
        <f>ROUND((175/100)*ROUND([2]Source!R869, 2), 2)</f>
        <v>0</v>
      </c>
      <c r="V920" s="160">
        <f>ROUND((157/100)*ROUND([2]Source!R870, 2), 2)</f>
        <v>0</v>
      </c>
    </row>
    <row r="921" spans="1:22" ht="14.25" x14ac:dyDescent="0.2">
      <c r="A921" s="297"/>
      <c r="B921" s="298"/>
      <c r="C921" s="298" t="s">
        <v>184</v>
      </c>
      <c r="D921" s="299" t="s">
        <v>177</v>
      </c>
      <c r="E921" s="284">
        <v>104</v>
      </c>
      <c r="F921" s="300"/>
      <c r="G921" s="301"/>
      <c r="H921" s="284"/>
      <c r="I921" s="302">
        <v>45.62</v>
      </c>
      <c r="J921" s="284">
        <v>85</v>
      </c>
      <c r="K921" s="302">
        <v>870.71</v>
      </c>
    </row>
    <row r="922" spans="1:22" ht="14.25" x14ac:dyDescent="0.2">
      <c r="A922" s="297"/>
      <c r="B922" s="298"/>
      <c r="C922" s="298" t="s">
        <v>183</v>
      </c>
      <c r="D922" s="299" t="s">
        <v>177</v>
      </c>
      <c r="E922" s="284">
        <v>70</v>
      </c>
      <c r="F922" s="300"/>
      <c r="G922" s="301"/>
      <c r="H922" s="284"/>
      <c r="I922" s="302">
        <v>30.71</v>
      </c>
      <c r="J922" s="284">
        <v>41</v>
      </c>
      <c r="K922" s="302">
        <v>419.99</v>
      </c>
    </row>
    <row r="923" spans="1:22" ht="14.25" x14ac:dyDescent="0.2">
      <c r="A923" s="297"/>
      <c r="B923" s="298"/>
      <c r="C923" s="298" t="s">
        <v>178</v>
      </c>
      <c r="D923" s="299" t="s">
        <v>177</v>
      </c>
      <c r="E923" s="284">
        <v>175</v>
      </c>
      <c r="F923" s="300"/>
      <c r="G923" s="301"/>
      <c r="H923" s="284"/>
      <c r="I923" s="302">
        <v>0.39</v>
      </c>
      <c r="J923" s="284">
        <v>157</v>
      </c>
      <c r="K923" s="302">
        <v>8.07</v>
      </c>
    </row>
    <row r="924" spans="1:22" ht="14.25" x14ac:dyDescent="0.2">
      <c r="A924" s="305"/>
      <c r="B924" s="306"/>
      <c r="C924" s="306" t="s">
        <v>182</v>
      </c>
      <c r="D924" s="307" t="s">
        <v>181</v>
      </c>
      <c r="E924" s="308">
        <v>3.45</v>
      </c>
      <c r="F924" s="309"/>
      <c r="G924" s="310" t="s">
        <v>1338</v>
      </c>
      <c r="H924" s="308">
        <v>1</v>
      </c>
      <c r="I924" s="311">
        <v>3.93</v>
      </c>
      <c r="J924" s="308"/>
      <c r="K924" s="311"/>
    </row>
    <row r="925" spans="1:22" ht="15" x14ac:dyDescent="0.25">
      <c r="A925" s="312"/>
      <c r="B925" s="312"/>
      <c r="C925" s="313" t="s">
        <v>173</v>
      </c>
      <c r="D925" s="312"/>
      <c r="E925" s="312"/>
      <c r="F925" s="312"/>
      <c r="G925" s="312"/>
      <c r="H925" s="406">
        <v>645.26</v>
      </c>
      <c r="I925" s="406"/>
      <c r="J925" s="406">
        <v>4181.3</v>
      </c>
      <c r="K925" s="406"/>
      <c r="O925" s="162">
        <f>I917+I918+I921+I922+I923+SUM(I920:I920)</f>
        <v>645.26</v>
      </c>
      <c r="P925" s="162">
        <f>K917+K918+K921+K922+K923+SUM(K920:K920)</f>
        <v>4181.3</v>
      </c>
    </row>
    <row r="927" spans="1:22" ht="52.5" x14ac:dyDescent="0.2">
      <c r="A927" s="297" t="s">
        <v>1632</v>
      </c>
      <c r="B927" s="298" t="s">
        <v>227</v>
      </c>
      <c r="C927" s="298" t="s">
        <v>226</v>
      </c>
      <c r="D927" s="299" t="s">
        <v>1531</v>
      </c>
      <c r="E927" s="284">
        <v>0.99009999999999998</v>
      </c>
      <c r="F927" s="300"/>
      <c r="G927" s="301"/>
      <c r="H927" s="284"/>
      <c r="I927" s="302"/>
      <c r="J927" s="284"/>
      <c r="K927" s="302"/>
      <c r="Q927" s="160">
        <f>[2]Source!X871</f>
        <v>287.60000000000002</v>
      </c>
      <c r="R927" s="160">
        <f>[2]Source!X872</f>
        <v>5488.63</v>
      </c>
      <c r="S927" s="160">
        <f>[2]Source!Y871</f>
        <v>193.58</v>
      </c>
      <c r="T927" s="160">
        <f>[2]Source!Y872</f>
        <v>2647.46</v>
      </c>
      <c r="U927" s="160">
        <f>ROUND((175/100)*ROUND([2]Source!R871, 2), 2)</f>
        <v>0.67</v>
      </c>
      <c r="V927" s="160">
        <f>ROUND((157/100)*ROUND([2]Source!R872, 2), 2)</f>
        <v>13.93</v>
      </c>
    </row>
    <row r="928" spans="1:22" x14ac:dyDescent="0.2">
      <c r="C928" s="303" t="s">
        <v>1626</v>
      </c>
    </row>
    <row r="929" spans="1:22" ht="14.25" x14ac:dyDescent="0.2">
      <c r="A929" s="297"/>
      <c r="B929" s="298"/>
      <c r="C929" s="298" t="s">
        <v>187</v>
      </c>
      <c r="D929" s="299"/>
      <c r="E929" s="284"/>
      <c r="F929" s="300">
        <v>242.87</v>
      </c>
      <c r="G929" s="301" t="s">
        <v>1338</v>
      </c>
      <c r="H929" s="284">
        <v>1</v>
      </c>
      <c r="I929" s="302">
        <v>276.54000000000002</v>
      </c>
      <c r="J929" s="284">
        <v>23.35</v>
      </c>
      <c r="K929" s="302">
        <v>6457.21</v>
      </c>
    </row>
    <row r="930" spans="1:22" ht="14.25" x14ac:dyDescent="0.2">
      <c r="A930" s="297"/>
      <c r="B930" s="298"/>
      <c r="C930" s="298" t="s">
        <v>174</v>
      </c>
      <c r="D930" s="299"/>
      <c r="E930" s="284"/>
      <c r="F930" s="300">
        <v>12.59</v>
      </c>
      <c r="G930" s="301" t="s">
        <v>1339</v>
      </c>
      <c r="H930" s="284">
        <v>1</v>
      </c>
      <c r="I930" s="302">
        <v>15.58</v>
      </c>
      <c r="J930" s="284">
        <v>1.58</v>
      </c>
      <c r="K930" s="302">
        <v>24.62</v>
      </c>
    </row>
    <row r="931" spans="1:22" ht="14.25" x14ac:dyDescent="0.2">
      <c r="A931" s="297"/>
      <c r="B931" s="298"/>
      <c r="C931" s="298" t="s">
        <v>179</v>
      </c>
      <c r="D931" s="299"/>
      <c r="E931" s="284"/>
      <c r="F931" s="300">
        <v>0.31</v>
      </c>
      <c r="G931" s="301" t="s">
        <v>1339</v>
      </c>
      <c r="H931" s="284">
        <v>1</v>
      </c>
      <c r="I931" s="314">
        <v>0.38</v>
      </c>
      <c r="J931" s="284">
        <v>23.35</v>
      </c>
      <c r="K931" s="314">
        <v>8.8699999999999992</v>
      </c>
    </row>
    <row r="932" spans="1:22" ht="14.25" x14ac:dyDescent="0.2">
      <c r="A932" s="297"/>
      <c r="B932" s="298"/>
      <c r="C932" s="298" t="s">
        <v>195</v>
      </c>
      <c r="D932" s="299"/>
      <c r="E932" s="284"/>
      <c r="F932" s="300">
        <v>24.75</v>
      </c>
      <c r="G932" s="301" t="s">
        <v>185</v>
      </c>
      <c r="H932" s="284">
        <v>1</v>
      </c>
      <c r="I932" s="302">
        <v>24.5</v>
      </c>
      <c r="J932" s="284">
        <v>4.7699999999999996</v>
      </c>
      <c r="K932" s="302">
        <v>116.87</v>
      </c>
    </row>
    <row r="933" spans="1:22" ht="14.25" x14ac:dyDescent="0.2">
      <c r="A933" s="297" t="s">
        <v>1633</v>
      </c>
      <c r="B933" s="298" t="s">
        <v>1545</v>
      </c>
      <c r="C933" s="298" t="s">
        <v>222</v>
      </c>
      <c r="D933" s="299" t="s">
        <v>1384</v>
      </c>
      <c r="E933" s="284">
        <v>2.0198040000000002</v>
      </c>
      <c r="F933" s="300">
        <v>478.96</v>
      </c>
      <c r="G933" s="304" t="s">
        <v>185</v>
      </c>
      <c r="H933" s="284">
        <v>1</v>
      </c>
      <c r="I933" s="302">
        <v>967.41</v>
      </c>
      <c r="J933" s="284">
        <v>6.89</v>
      </c>
      <c r="K933" s="302">
        <v>6665.45</v>
      </c>
      <c r="Q933" s="160">
        <f>[2]Source!X873</f>
        <v>0</v>
      </c>
      <c r="R933" s="160">
        <f>[2]Source!X874</f>
        <v>0</v>
      </c>
      <c r="S933" s="160">
        <f>[2]Source!Y873</f>
        <v>0</v>
      </c>
      <c r="T933" s="160">
        <f>[2]Source!Y874</f>
        <v>0</v>
      </c>
      <c r="U933" s="160">
        <f>ROUND((175/100)*ROUND([2]Source!R873, 2), 2)</f>
        <v>0</v>
      </c>
      <c r="V933" s="160">
        <f>ROUND((157/100)*ROUND([2]Source!R874, 2), 2)</f>
        <v>0</v>
      </c>
    </row>
    <row r="934" spans="1:22" ht="14.25" x14ac:dyDescent="0.2">
      <c r="A934" s="297"/>
      <c r="B934" s="298"/>
      <c r="C934" s="298" t="s">
        <v>184</v>
      </c>
      <c r="D934" s="299" t="s">
        <v>177</v>
      </c>
      <c r="E934" s="284">
        <v>104</v>
      </c>
      <c r="F934" s="300"/>
      <c r="G934" s="301"/>
      <c r="H934" s="284"/>
      <c r="I934" s="302">
        <v>287.60000000000002</v>
      </c>
      <c r="J934" s="284">
        <v>85</v>
      </c>
      <c r="K934" s="302">
        <v>5488.63</v>
      </c>
    </row>
    <row r="935" spans="1:22" ht="14.25" x14ac:dyDescent="0.2">
      <c r="A935" s="297"/>
      <c r="B935" s="298"/>
      <c r="C935" s="298" t="s">
        <v>183</v>
      </c>
      <c r="D935" s="299" t="s">
        <v>177</v>
      </c>
      <c r="E935" s="284">
        <v>70</v>
      </c>
      <c r="F935" s="300"/>
      <c r="G935" s="301"/>
      <c r="H935" s="284"/>
      <c r="I935" s="302">
        <v>193.58</v>
      </c>
      <c r="J935" s="284">
        <v>41</v>
      </c>
      <c r="K935" s="302">
        <v>2647.46</v>
      </c>
    </row>
    <row r="936" spans="1:22" ht="14.25" x14ac:dyDescent="0.2">
      <c r="A936" s="297"/>
      <c r="B936" s="298"/>
      <c r="C936" s="298" t="s">
        <v>178</v>
      </c>
      <c r="D936" s="299" t="s">
        <v>177</v>
      </c>
      <c r="E936" s="284">
        <v>175</v>
      </c>
      <c r="F936" s="300"/>
      <c r="G936" s="301"/>
      <c r="H936" s="284"/>
      <c r="I936" s="302">
        <v>0.67</v>
      </c>
      <c r="J936" s="284">
        <v>157</v>
      </c>
      <c r="K936" s="302">
        <v>13.93</v>
      </c>
    </row>
    <row r="937" spans="1:22" ht="14.25" x14ac:dyDescent="0.2">
      <c r="A937" s="305"/>
      <c r="B937" s="306"/>
      <c r="C937" s="306" t="s">
        <v>182</v>
      </c>
      <c r="D937" s="307" t="s">
        <v>181</v>
      </c>
      <c r="E937" s="308">
        <v>23.33</v>
      </c>
      <c r="F937" s="309"/>
      <c r="G937" s="310" t="s">
        <v>1338</v>
      </c>
      <c r="H937" s="308">
        <v>1</v>
      </c>
      <c r="I937" s="311">
        <v>26.56</v>
      </c>
      <c r="J937" s="308"/>
      <c r="K937" s="311"/>
    </row>
    <row r="938" spans="1:22" ht="15" x14ac:dyDescent="0.25">
      <c r="A938" s="312"/>
      <c r="B938" s="312"/>
      <c r="C938" s="313" t="s">
        <v>173</v>
      </c>
      <c r="D938" s="312"/>
      <c r="E938" s="312"/>
      <c r="F938" s="312"/>
      <c r="G938" s="312"/>
      <c r="H938" s="406">
        <v>1765.88</v>
      </c>
      <c r="I938" s="406"/>
      <c r="J938" s="406">
        <v>21414.17</v>
      </c>
      <c r="K938" s="406"/>
      <c r="O938" s="162">
        <f>I929+I930+I932+I934+I935+I936+SUM(I933:I933)</f>
        <v>1765.88</v>
      </c>
      <c r="P938" s="162">
        <f>K929+K930+K932+K934+K935+K936+SUM(K933:K933)</f>
        <v>21414.17</v>
      </c>
    </row>
    <row r="940" spans="1:22" ht="52.5" x14ac:dyDescent="0.2">
      <c r="A940" s="297" t="s">
        <v>1634</v>
      </c>
      <c r="B940" s="298" t="s">
        <v>225</v>
      </c>
      <c r="C940" s="298" t="s">
        <v>224</v>
      </c>
      <c r="D940" s="299" t="s">
        <v>1531</v>
      </c>
      <c r="E940" s="284">
        <v>0.99009999999999998</v>
      </c>
      <c r="F940" s="300"/>
      <c r="G940" s="301"/>
      <c r="H940" s="284"/>
      <c r="I940" s="302"/>
      <c r="J940" s="284"/>
      <c r="K940" s="302"/>
      <c r="Q940" s="160">
        <f>[2]Source!X875</f>
        <v>31.97</v>
      </c>
      <c r="R940" s="160">
        <f>[2]Source!X876</f>
        <v>610.11</v>
      </c>
      <c r="S940" s="160">
        <f>[2]Source!Y875</f>
        <v>21.52</v>
      </c>
      <c r="T940" s="160">
        <f>[2]Source!Y876</f>
        <v>294.29000000000002</v>
      </c>
      <c r="U940" s="160">
        <f>ROUND((175/100)*ROUND([2]Source!R875, 2), 2)</f>
        <v>1.03</v>
      </c>
      <c r="V940" s="160">
        <f>ROUND((157/100)*ROUND([2]Source!R876, 2), 2)</f>
        <v>21.63</v>
      </c>
    </row>
    <row r="941" spans="1:22" x14ac:dyDescent="0.2">
      <c r="C941" s="303" t="s">
        <v>1626</v>
      </c>
    </row>
    <row r="942" spans="1:22" ht="14.25" x14ac:dyDescent="0.2">
      <c r="A942" s="297"/>
      <c r="B942" s="298"/>
      <c r="C942" s="298" t="s">
        <v>187</v>
      </c>
      <c r="D942" s="299"/>
      <c r="E942" s="284"/>
      <c r="F942" s="300">
        <v>4.5</v>
      </c>
      <c r="G942" s="301" t="s">
        <v>1571</v>
      </c>
      <c r="H942" s="284">
        <v>1</v>
      </c>
      <c r="I942" s="302">
        <v>30.74</v>
      </c>
      <c r="J942" s="284">
        <v>23.35</v>
      </c>
      <c r="K942" s="302">
        <v>717.78</v>
      </c>
    </row>
    <row r="943" spans="1:22" ht="14.25" x14ac:dyDescent="0.2">
      <c r="A943" s="297"/>
      <c r="B943" s="298"/>
      <c r="C943" s="298" t="s">
        <v>174</v>
      </c>
      <c r="D943" s="299"/>
      <c r="E943" s="284"/>
      <c r="F943" s="300">
        <v>3.22</v>
      </c>
      <c r="G943" s="301" t="s">
        <v>1572</v>
      </c>
      <c r="H943" s="284">
        <v>1</v>
      </c>
      <c r="I943" s="302">
        <v>23.91</v>
      </c>
      <c r="J943" s="284">
        <v>1.58</v>
      </c>
      <c r="K943" s="302">
        <v>37.78</v>
      </c>
    </row>
    <row r="944" spans="1:22" ht="14.25" x14ac:dyDescent="0.2">
      <c r="A944" s="297"/>
      <c r="B944" s="298"/>
      <c r="C944" s="298" t="s">
        <v>179</v>
      </c>
      <c r="D944" s="299"/>
      <c r="E944" s="284"/>
      <c r="F944" s="300">
        <v>0.08</v>
      </c>
      <c r="G944" s="301" t="s">
        <v>1572</v>
      </c>
      <c r="H944" s="284">
        <v>1</v>
      </c>
      <c r="I944" s="314">
        <v>0.59</v>
      </c>
      <c r="J944" s="284">
        <v>23.35</v>
      </c>
      <c r="K944" s="314">
        <v>13.78</v>
      </c>
    </row>
    <row r="945" spans="1:22" ht="52.5" x14ac:dyDescent="0.2">
      <c r="A945" s="297" t="s">
        <v>1635</v>
      </c>
      <c r="B945" s="298" t="s">
        <v>223</v>
      </c>
      <c r="C945" s="298" t="s">
        <v>222</v>
      </c>
      <c r="D945" s="299" t="s">
        <v>1384</v>
      </c>
      <c r="E945" s="284">
        <v>3.029706</v>
      </c>
      <c r="F945" s="300">
        <v>478.96</v>
      </c>
      <c r="G945" s="304" t="s">
        <v>238</v>
      </c>
      <c r="H945" s="284">
        <v>1</v>
      </c>
      <c r="I945" s="302">
        <v>1451.11</v>
      </c>
      <c r="J945" s="284">
        <v>6.89</v>
      </c>
      <c r="K945" s="302">
        <v>9998.15</v>
      </c>
      <c r="Q945" s="160">
        <f>[2]Source!X877</f>
        <v>0</v>
      </c>
      <c r="R945" s="160">
        <f>[2]Source!X878</f>
        <v>0</v>
      </c>
      <c r="S945" s="160">
        <f>[2]Source!Y877</f>
        <v>0</v>
      </c>
      <c r="T945" s="160">
        <f>[2]Source!Y878</f>
        <v>0</v>
      </c>
      <c r="U945" s="160">
        <f>ROUND((175/100)*ROUND([2]Source!R877, 2), 2)</f>
        <v>0</v>
      </c>
      <c r="V945" s="160">
        <f>ROUND((157/100)*ROUND([2]Source!R878, 2), 2)</f>
        <v>0</v>
      </c>
    </row>
    <row r="946" spans="1:22" ht="14.25" x14ac:dyDescent="0.2">
      <c r="A946" s="297"/>
      <c r="B946" s="298"/>
      <c r="C946" s="298" t="s">
        <v>184</v>
      </c>
      <c r="D946" s="299" t="s">
        <v>177</v>
      </c>
      <c r="E946" s="284">
        <v>104</v>
      </c>
      <c r="F946" s="300"/>
      <c r="G946" s="301"/>
      <c r="H946" s="284"/>
      <c r="I946" s="302">
        <v>31.97</v>
      </c>
      <c r="J946" s="284">
        <v>85</v>
      </c>
      <c r="K946" s="302">
        <v>610.11</v>
      </c>
    </row>
    <row r="947" spans="1:22" ht="14.25" x14ac:dyDescent="0.2">
      <c r="A947" s="297"/>
      <c r="B947" s="298"/>
      <c r="C947" s="298" t="s">
        <v>183</v>
      </c>
      <c r="D947" s="299" t="s">
        <v>177</v>
      </c>
      <c r="E947" s="284">
        <v>70</v>
      </c>
      <c r="F947" s="300"/>
      <c r="G947" s="301"/>
      <c r="H947" s="284"/>
      <c r="I947" s="302">
        <v>21.52</v>
      </c>
      <c r="J947" s="284">
        <v>41</v>
      </c>
      <c r="K947" s="302">
        <v>294.29000000000002</v>
      </c>
    </row>
    <row r="948" spans="1:22" ht="14.25" x14ac:dyDescent="0.2">
      <c r="A948" s="297"/>
      <c r="B948" s="298"/>
      <c r="C948" s="298" t="s">
        <v>178</v>
      </c>
      <c r="D948" s="299" t="s">
        <v>177</v>
      </c>
      <c r="E948" s="284">
        <v>175</v>
      </c>
      <c r="F948" s="300"/>
      <c r="G948" s="301"/>
      <c r="H948" s="284"/>
      <c r="I948" s="302">
        <v>1.03</v>
      </c>
      <c r="J948" s="284">
        <v>157</v>
      </c>
      <c r="K948" s="302">
        <v>21.63</v>
      </c>
    </row>
    <row r="949" spans="1:22" ht="14.25" x14ac:dyDescent="0.2">
      <c r="A949" s="305"/>
      <c r="B949" s="306"/>
      <c r="C949" s="306" t="s">
        <v>182</v>
      </c>
      <c r="D949" s="307" t="s">
        <v>181</v>
      </c>
      <c r="E949" s="308">
        <v>0.44</v>
      </c>
      <c r="F949" s="309"/>
      <c r="G949" s="310" t="s">
        <v>1571</v>
      </c>
      <c r="H949" s="308">
        <v>1</v>
      </c>
      <c r="I949" s="311">
        <v>3.01</v>
      </c>
      <c r="J949" s="308"/>
      <c r="K949" s="311"/>
    </row>
    <row r="950" spans="1:22" ht="15" x14ac:dyDescent="0.25">
      <c r="A950" s="312"/>
      <c r="B950" s="312"/>
      <c r="C950" s="313" t="s">
        <v>173</v>
      </c>
      <c r="D950" s="312"/>
      <c r="E950" s="312"/>
      <c r="F950" s="312"/>
      <c r="G950" s="312"/>
      <c r="H950" s="406">
        <v>1560.28</v>
      </c>
      <c r="I950" s="406"/>
      <c r="J950" s="406">
        <v>11679.74</v>
      </c>
      <c r="K950" s="406"/>
      <c r="O950" s="162">
        <f>I942+I943+I946+I947+I948+SUM(I945:I945)</f>
        <v>1560.28</v>
      </c>
      <c r="P950" s="162">
        <f>K942+K943+K946+K947+K948+SUM(K945:K945)</f>
        <v>11679.74</v>
      </c>
    </row>
    <row r="952" spans="1:22" ht="52.5" x14ac:dyDescent="0.2">
      <c r="A952" s="297" t="s">
        <v>1636</v>
      </c>
      <c r="B952" s="298" t="s">
        <v>220</v>
      </c>
      <c r="C952" s="298" t="s">
        <v>219</v>
      </c>
      <c r="D952" s="299" t="s">
        <v>1575</v>
      </c>
      <c r="E952" s="284">
        <v>0.28712900000000002</v>
      </c>
      <c r="F952" s="300"/>
      <c r="G952" s="301"/>
      <c r="H952" s="284"/>
      <c r="I952" s="302"/>
      <c r="J952" s="284"/>
      <c r="K952" s="302"/>
      <c r="Q952" s="160">
        <f>[2]Source!X879</f>
        <v>37.799999999999997</v>
      </c>
      <c r="R952" s="160">
        <f>[2]Source!X880</f>
        <v>706.09</v>
      </c>
      <c r="S952" s="160">
        <f>[2]Source!Y879</f>
        <v>31.13</v>
      </c>
      <c r="T952" s="160">
        <f>[2]Source!Y880</f>
        <v>425.73</v>
      </c>
      <c r="U952" s="160">
        <f>ROUND((175/100)*ROUND([2]Source!R879, 2), 2)</f>
        <v>3.52</v>
      </c>
      <c r="V952" s="160">
        <f>ROUND((157/100)*ROUND([2]Source!R880, 2), 2)</f>
        <v>73.680000000000007</v>
      </c>
    </row>
    <row r="953" spans="1:22" x14ac:dyDescent="0.2">
      <c r="C953" s="303" t="s">
        <v>1637</v>
      </c>
    </row>
    <row r="954" spans="1:22" ht="14.25" x14ac:dyDescent="0.2">
      <c r="A954" s="297"/>
      <c r="B954" s="298"/>
      <c r="C954" s="298" t="s">
        <v>187</v>
      </c>
      <c r="D954" s="299"/>
      <c r="E954" s="284"/>
      <c r="F954" s="300">
        <v>134.68</v>
      </c>
      <c r="G954" s="301" t="s">
        <v>1338</v>
      </c>
      <c r="H954" s="284">
        <v>1</v>
      </c>
      <c r="I954" s="302">
        <v>44.47</v>
      </c>
      <c r="J954" s="284">
        <v>23.35</v>
      </c>
      <c r="K954" s="302">
        <v>1038.3699999999999</v>
      </c>
    </row>
    <row r="955" spans="1:22" ht="14.25" x14ac:dyDescent="0.2">
      <c r="A955" s="297"/>
      <c r="B955" s="298"/>
      <c r="C955" s="298" t="s">
        <v>174</v>
      </c>
      <c r="D955" s="299"/>
      <c r="E955" s="284"/>
      <c r="F955" s="300">
        <v>44</v>
      </c>
      <c r="G955" s="301" t="s">
        <v>1339</v>
      </c>
      <c r="H955" s="284">
        <v>1</v>
      </c>
      <c r="I955" s="302">
        <v>15.79</v>
      </c>
      <c r="J955" s="284">
        <v>8.19</v>
      </c>
      <c r="K955" s="302">
        <v>129.32</v>
      </c>
    </row>
    <row r="956" spans="1:22" ht="14.25" x14ac:dyDescent="0.2">
      <c r="A956" s="297"/>
      <c r="B956" s="298"/>
      <c r="C956" s="298" t="s">
        <v>179</v>
      </c>
      <c r="D956" s="299"/>
      <c r="E956" s="284"/>
      <c r="F956" s="300">
        <v>5.59</v>
      </c>
      <c r="G956" s="301" t="s">
        <v>1339</v>
      </c>
      <c r="H956" s="284">
        <v>1</v>
      </c>
      <c r="I956" s="314">
        <v>2.0099999999999998</v>
      </c>
      <c r="J956" s="284">
        <v>23.35</v>
      </c>
      <c r="K956" s="314">
        <v>46.93</v>
      </c>
    </row>
    <row r="957" spans="1:22" ht="14.25" x14ac:dyDescent="0.2">
      <c r="A957" s="297"/>
      <c r="B957" s="298"/>
      <c r="C957" s="298" t="s">
        <v>195</v>
      </c>
      <c r="D957" s="299"/>
      <c r="E957" s="284"/>
      <c r="F957" s="300">
        <v>258.91000000000003</v>
      </c>
      <c r="G957" s="301" t="s">
        <v>185</v>
      </c>
      <c r="H957" s="284">
        <v>1</v>
      </c>
      <c r="I957" s="302">
        <v>74.34</v>
      </c>
      <c r="J957" s="284">
        <v>5.54</v>
      </c>
      <c r="K957" s="302">
        <v>411.84</v>
      </c>
    </row>
    <row r="958" spans="1:22" ht="57" x14ac:dyDescent="0.2">
      <c r="A958" s="297" t="s">
        <v>1638</v>
      </c>
      <c r="B958" s="298" t="s">
        <v>1578</v>
      </c>
      <c r="C958" s="298" t="s">
        <v>218</v>
      </c>
      <c r="D958" s="299" t="s">
        <v>1323</v>
      </c>
      <c r="E958" s="284">
        <v>0.28712900000000002</v>
      </c>
      <c r="F958" s="300">
        <v>9733.52</v>
      </c>
      <c r="G958" s="304" t="s">
        <v>185</v>
      </c>
      <c r="H958" s="284">
        <v>1</v>
      </c>
      <c r="I958" s="302">
        <v>2794.78</v>
      </c>
      <c r="J958" s="284">
        <v>3.64</v>
      </c>
      <c r="K958" s="302">
        <v>10173</v>
      </c>
      <c r="Q958" s="160">
        <f>[2]Source!X881</f>
        <v>0</v>
      </c>
      <c r="R958" s="160">
        <f>[2]Source!X882</f>
        <v>0</v>
      </c>
      <c r="S958" s="160">
        <f>[2]Source!Y881</f>
        <v>0</v>
      </c>
      <c r="T958" s="160">
        <f>[2]Source!Y882</f>
        <v>0</v>
      </c>
      <c r="U958" s="160">
        <f>ROUND((175/100)*ROUND([2]Source!R881, 2), 2)</f>
        <v>0</v>
      </c>
      <c r="V958" s="160">
        <f>ROUND((157/100)*ROUND([2]Source!R882, 2), 2)</f>
        <v>0</v>
      </c>
    </row>
    <row r="959" spans="1:22" ht="14.25" x14ac:dyDescent="0.2">
      <c r="A959" s="297"/>
      <c r="B959" s="298"/>
      <c r="C959" s="298" t="s">
        <v>184</v>
      </c>
      <c r="D959" s="299" t="s">
        <v>177</v>
      </c>
      <c r="E959" s="284">
        <v>85</v>
      </c>
      <c r="F959" s="300"/>
      <c r="G959" s="301"/>
      <c r="H959" s="284"/>
      <c r="I959" s="302">
        <v>37.799999999999997</v>
      </c>
      <c r="J959" s="284">
        <v>68</v>
      </c>
      <c r="K959" s="302">
        <v>706.09</v>
      </c>
    </row>
    <row r="960" spans="1:22" ht="14.25" x14ac:dyDescent="0.2">
      <c r="A960" s="297"/>
      <c r="B960" s="298"/>
      <c r="C960" s="298" t="s">
        <v>183</v>
      </c>
      <c r="D960" s="299" t="s">
        <v>177</v>
      </c>
      <c r="E960" s="284">
        <v>70</v>
      </c>
      <c r="F960" s="300"/>
      <c r="G960" s="301"/>
      <c r="H960" s="284"/>
      <c r="I960" s="302">
        <v>31.13</v>
      </c>
      <c r="J960" s="284">
        <v>41</v>
      </c>
      <c r="K960" s="302">
        <v>425.73</v>
      </c>
    </row>
    <row r="961" spans="1:22" ht="14.25" x14ac:dyDescent="0.2">
      <c r="A961" s="297"/>
      <c r="B961" s="298"/>
      <c r="C961" s="298" t="s">
        <v>178</v>
      </c>
      <c r="D961" s="299" t="s">
        <v>177</v>
      </c>
      <c r="E961" s="284">
        <v>175</v>
      </c>
      <c r="F961" s="300"/>
      <c r="G961" s="301"/>
      <c r="H961" s="284"/>
      <c r="I961" s="302">
        <v>3.52</v>
      </c>
      <c r="J961" s="284">
        <v>157</v>
      </c>
      <c r="K961" s="302">
        <v>73.680000000000007</v>
      </c>
    </row>
    <row r="962" spans="1:22" ht="14.25" x14ac:dyDescent="0.2">
      <c r="A962" s="305"/>
      <c r="B962" s="306"/>
      <c r="C962" s="306" t="s">
        <v>182</v>
      </c>
      <c r="D962" s="307" t="s">
        <v>181</v>
      </c>
      <c r="E962" s="308">
        <v>11.6</v>
      </c>
      <c r="F962" s="309"/>
      <c r="G962" s="310" t="s">
        <v>1338</v>
      </c>
      <c r="H962" s="308">
        <v>1</v>
      </c>
      <c r="I962" s="311">
        <v>3.83</v>
      </c>
      <c r="J962" s="308"/>
      <c r="K962" s="311"/>
    </row>
    <row r="963" spans="1:22" ht="15" x14ac:dyDescent="0.25">
      <c r="A963" s="312"/>
      <c r="B963" s="312"/>
      <c r="C963" s="313" t="s">
        <v>173</v>
      </c>
      <c r="D963" s="312"/>
      <c r="E963" s="312"/>
      <c r="F963" s="312"/>
      <c r="G963" s="312"/>
      <c r="H963" s="406">
        <v>3001.83</v>
      </c>
      <c r="I963" s="406"/>
      <c r="J963" s="406">
        <v>12958.03</v>
      </c>
      <c r="K963" s="406"/>
      <c r="O963" s="162">
        <f>I954+I955+I957+I959+I960+I961+SUM(I958:I958)</f>
        <v>3001.83</v>
      </c>
      <c r="P963" s="162">
        <f>K954+K955+K957+K959+K960+K961+SUM(K958:K958)</f>
        <v>12958.03</v>
      </c>
    </row>
    <row r="965" spans="1:22" ht="52.5" x14ac:dyDescent="0.2">
      <c r="A965" s="297" t="s">
        <v>1639</v>
      </c>
      <c r="B965" s="298" t="s">
        <v>237</v>
      </c>
      <c r="C965" s="298" t="s">
        <v>236</v>
      </c>
      <c r="D965" s="299" t="s">
        <v>1330</v>
      </c>
      <c r="E965" s="284">
        <v>0.99009999999999998</v>
      </c>
      <c r="F965" s="300"/>
      <c r="G965" s="301"/>
      <c r="H965" s="284"/>
      <c r="I965" s="302"/>
      <c r="J965" s="284"/>
      <c r="K965" s="302"/>
      <c r="Q965" s="160">
        <f>[2]Source!X883</f>
        <v>723.9</v>
      </c>
      <c r="R965" s="160">
        <f>[2]Source!X884</f>
        <v>13815.05</v>
      </c>
      <c r="S965" s="160">
        <f>[2]Source!Y883</f>
        <v>487.24</v>
      </c>
      <c r="T965" s="160">
        <f>[2]Source!Y884</f>
        <v>6663.73</v>
      </c>
      <c r="U965" s="160">
        <f>ROUND((175/100)*ROUND([2]Source!R883, 2), 2)</f>
        <v>26.81</v>
      </c>
      <c r="V965" s="160">
        <f>ROUND((157/100)*ROUND([2]Source!R884, 2), 2)</f>
        <v>561.62</v>
      </c>
    </row>
    <row r="966" spans="1:22" x14ac:dyDescent="0.2">
      <c r="C966" s="303" t="s">
        <v>1626</v>
      </c>
    </row>
    <row r="967" spans="1:22" ht="14.25" x14ac:dyDescent="0.2">
      <c r="A967" s="297"/>
      <c r="B967" s="298"/>
      <c r="C967" s="298" t="s">
        <v>187</v>
      </c>
      <c r="D967" s="299"/>
      <c r="E967" s="284"/>
      <c r="F967" s="300">
        <v>611.32000000000005</v>
      </c>
      <c r="G967" s="301" t="s">
        <v>1338</v>
      </c>
      <c r="H967" s="284">
        <v>1</v>
      </c>
      <c r="I967" s="302">
        <v>696.06</v>
      </c>
      <c r="J967" s="284">
        <v>23.35</v>
      </c>
      <c r="K967" s="302">
        <v>16253</v>
      </c>
    </row>
    <row r="968" spans="1:22" ht="14.25" x14ac:dyDescent="0.2">
      <c r="A968" s="297"/>
      <c r="B968" s="298"/>
      <c r="C968" s="298" t="s">
        <v>174</v>
      </c>
      <c r="D968" s="299"/>
      <c r="E968" s="284"/>
      <c r="F968" s="300">
        <v>95.56</v>
      </c>
      <c r="G968" s="301" t="s">
        <v>1339</v>
      </c>
      <c r="H968" s="284">
        <v>1</v>
      </c>
      <c r="I968" s="302">
        <v>118.27</v>
      </c>
      <c r="J968" s="284">
        <v>7.34</v>
      </c>
      <c r="K968" s="302">
        <v>868.1</v>
      </c>
    </row>
    <row r="969" spans="1:22" ht="14.25" x14ac:dyDescent="0.2">
      <c r="A969" s="297"/>
      <c r="B969" s="298"/>
      <c r="C969" s="298" t="s">
        <v>179</v>
      </c>
      <c r="D969" s="299"/>
      <c r="E969" s="284"/>
      <c r="F969" s="300">
        <v>12.38</v>
      </c>
      <c r="G969" s="301" t="s">
        <v>1339</v>
      </c>
      <c r="H969" s="284">
        <v>1</v>
      </c>
      <c r="I969" s="314">
        <v>15.32</v>
      </c>
      <c r="J969" s="284">
        <v>23.35</v>
      </c>
      <c r="K969" s="314">
        <v>357.72</v>
      </c>
    </row>
    <row r="970" spans="1:22" ht="14.25" x14ac:dyDescent="0.2">
      <c r="A970" s="297"/>
      <c r="B970" s="298"/>
      <c r="C970" s="298" t="s">
        <v>195</v>
      </c>
      <c r="D970" s="299"/>
      <c r="E970" s="284"/>
      <c r="F970" s="300">
        <v>766.29</v>
      </c>
      <c r="G970" s="301" t="s">
        <v>185</v>
      </c>
      <c r="H970" s="284">
        <v>1</v>
      </c>
      <c r="I970" s="302">
        <v>758.7</v>
      </c>
      <c r="J970" s="284">
        <v>3.22</v>
      </c>
      <c r="K970" s="302">
        <v>2443.0100000000002</v>
      </c>
    </row>
    <row r="971" spans="1:22" ht="57" x14ac:dyDescent="0.2">
      <c r="A971" s="297" t="s">
        <v>1640</v>
      </c>
      <c r="B971" s="298" t="s">
        <v>1620</v>
      </c>
      <c r="C971" s="298" t="s">
        <v>235</v>
      </c>
      <c r="D971" s="299" t="s">
        <v>1374</v>
      </c>
      <c r="E971" s="284">
        <v>35.693105000000003</v>
      </c>
      <c r="F971" s="300">
        <v>21.97</v>
      </c>
      <c r="G971" s="304" t="s">
        <v>185</v>
      </c>
      <c r="H971" s="284">
        <v>1</v>
      </c>
      <c r="I971" s="302">
        <v>784.18</v>
      </c>
      <c r="J971" s="284">
        <v>5.55</v>
      </c>
      <c r="K971" s="302">
        <v>4352.2</v>
      </c>
      <c r="Q971" s="160">
        <f>[2]Source!X885</f>
        <v>0</v>
      </c>
      <c r="R971" s="160">
        <f>[2]Source!X886</f>
        <v>0</v>
      </c>
      <c r="S971" s="160">
        <f>[2]Source!Y885</f>
        <v>0</v>
      </c>
      <c r="T971" s="160">
        <f>[2]Source!Y886</f>
        <v>0</v>
      </c>
      <c r="U971" s="160">
        <f>ROUND((175/100)*ROUND([2]Source!R885, 2), 2)</f>
        <v>0</v>
      </c>
      <c r="V971" s="160">
        <f>ROUND((157/100)*ROUND([2]Source!R886, 2), 2)</f>
        <v>0</v>
      </c>
    </row>
    <row r="972" spans="1:22" ht="57" x14ac:dyDescent="0.2">
      <c r="A972" s="297" t="s">
        <v>1641</v>
      </c>
      <c r="B972" s="298" t="s">
        <v>1622</v>
      </c>
      <c r="C972" s="298" t="s">
        <v>234</v>
      </c>
      <c r="D972" s="299" t="s">
        <v>1347</v>
      </c>
      <c r="E972" s="284">
        <v>105.94070000000001</v>
      </c>
      <c r="F972" s="300">
        <v>324.74</v>
      </c>
      <c r="G972" s="304" t="s">
        <v>185</v>
      </c>
      <c r="H972" s="284">
        <v>1</v>
      </c>
      <c r="I972" s="302">
        <v>34403.18</v>
      </c>
      <c r="J972" s="284">
        <v>1.78</v>
      </c>
      <c r="K972" s="302">
        <v>61237.66</v>
      </c>
      <c r="Q972" s="160">
        <f>[2]Source!X887</f>
        <v>0</v>
      </c>
      <c r="R972" s="160">
        <f>[2]Source!X888</f>
        <v>0</v>
      </c>
      <c r="S972" s="160">
        <f>[2]Source!Y887</f>
        <v>0</v>
      </c>
      <c r="T972" s="160">
        <f>[2]Source!Y888</f>
        <v>0</v>
      </c>
      <c r="U972" s="160">
        <f>ROUND((175/100)*ROUND([2]Source!R887, 2), 2)</f>
        <v>0</v>
      </c>
      <c r="V972" s="160">
        <f>ROUND((157/100)*ROUND([2]Source!R888, 2), 2)</f>
        <v>0</v>
      </c>
    </row>
    <row r="973" spans="1:22" ht="14.25" x14ac:dyDescent="0.2">
      <c r="A973" s="297"/>
      <c r="B973" s="298"/>
      <c r="C973" s="298" t="s">
        <v>184</v>
      </c>
      <c r="D973" s="299" t="s">
        <v>177</v>
      </c>
      <c r="E973" s="284">
        <v>104</v>
      </c>
      <c r="F973" s="300"/>
      <c r="G973" s="301"/>
      <c r="H973" s="284"/>
      <c r="I973" s="302">
        <v>723.9</v>
      </c>
      <c r="J973" s="284">
        <v>85</v>
      </c>
      <c r="K973" s="302">
        <v>13815.05</v>
      </c>
    </row>
    <row r="974" spans="1:22" ht="14.25" x14ac:dyDescent="0.2">
      <c r="A974" s="297"/>
      <c r="B974" s="298"/>
      <c r="C974" s="298" t="s">
        <v>183</v>
      </c>
      <c r="D974" s="299" t="s">
        <v>177</v>
      </c>
      <c r="E974" s="284">
        <v>70</v>
      </c>
      <c r="F974" s="300"/>
      <c r="G974" s="301"/>
      <c r="H974" s="284"/>
      <c r="I974" s="302">
        <v>487.24</v>
      </c>
      <c r="J974" s="284">
        <v>41</v>
      </c>
      <c r="K974" s="302">
        <v>6663.73</v>
      </c>
    </row>
    <row r="975" spans="1:22" ht="14.25" x14ac:dyDescent="0.2">
      <c r="A975" s="297"/>
      <c r="B975" s="298"/>
      <c r="C975" s="298" t="s">
        <v>178</v>
      </c>
      <c r="D975" s="299" t="s">
        <v>177</v>
      </c>
      <c r="E975" s="284">
        <v>175</v>
      </c>
      <c r="F975" s="300"/>
      <c r="G975" s="301"/>
      <c r="H975" s="284"/>
      <c r="I975" s="302">
        <v>26.81</v>
      </c>
      <c r="J975" s="284">
        <v>157</v>
      </c>
      <c r="K975" s="302">
        <v>561.62</v>
      </c>
    </row>
    <row r="976" spans="1:22" ht="14.25" x14ac:dyDescent="0.2">
      <c r="A976" s="305"/>
      <c r="B976" s="306"/>
      <c r="C976" s="306" t="s">
        <v>182</v>
      </c>
      <c r="D976" s="307" t="s">
        <v>181</v>
      </c>
      <c r="E976" s="308">
        <v>52.21</v>
      </c>
      <c r="F976" s="309"/>
      <c r="G976" s="310" t="s">
        <v>1338</v>
      </c>
      <c r="H976" s="308">
        <v>1</v>
      </c>
      <c r="I976" s="311">
        <v>59.45</v>
      </c>
      <c r="J976" s="308"/>
      <c r="K976" s="311"/>
    </row>
    <row r="977" spans="1:22" ht="15" x14ac:dyDescent="0.25">
      <c r="A977" s="312"/>
      <c r="B977" s="312"/>
      <c r="C977" s="313" t="s">
        <v>173</v>
      </c>
      <c r="D977" s="312"/>
      <c r="E977" s="312"/>
      <c r="F977" s="312"/>
      <c r="G977" s="312"/>
      <c r="H977" s="406">
        <v>37998.339999999997</v>
      </c>
      <c r="I977" s="406"/>
      <c r="J977" s="406">
        <v>106194.37</v>
      </c>
      <c r="K977" s="406"/>
      <c r="O977" s="162">
        <f>I967+I968+I970+I973+I974+I975+SUM(I971:I972)</f>
        <v>37998.339999999997</v>
      </c>
      <c r="P977" s="162">
        <f>K967+K968+K970+K973+K974+K975+SUM(K971:K972)</f>
        <v>106194.37</v>
      </c>
    </row>
    <row r="980" spans="1:22" ht="15" x14ac:dyDescent="0.25">
      <c r="A980" s="409" t="s">
        <v>1642</v>
      </c>
      <c r="B980" s="409"/>
      <c r="C980" s="409"/>
      <c r="D980" s="409"/>
      <c r="E980" s="409"/>
      <c r="F980" s="409"/>
      <c r="G980" s="409"/>
      <c r="H980" s="407">
        <v>56730.080000000002</v>
      </c>
      <c r="I980" s="408"/>
      <c r="J980" s="407">
        <v>253484.08</v>
      </c>
      <c r="K980" s="408"/>
    </row>
    <row r="981" spans="1:22" hidden="1" x14ac:dyDescent="0.2">
      <c r="A981" s="283" t="s">
        <v>172</v>
      </c>
      <c r="I981" s="283">
        <v>0</v>
      </c>
      <c r="J981" s="283">
        <v>0</v>
      </c>
    </row>
    <row r="982" spans="1:22" hidden="1" x14ac:dyDescent="0.2">
      <c r="A982" s="283" t="s">
        <v>171</v>
      </c>
      <c r="I982" s="283">
        <v>0</v>
      </c>
      <c r="J982" s="283">
        <v>0</v>
      </c>
    </row>
    <row r="984" spans="1:22" ht="16.5" x14ac:dyDescent="0.25">
      <c r="A984" s="405" t="s">
        <v>1643</v>
      </c>
      <c r="B984" s="405"/>
      <c r="C984" s="405"/>
      <c r="D984" s="405"/>
      <c r="E984" s="405"/>
      <c r="F984" s="405"/>
      <c r="G984" s="405"/>
      <c r="H984" s="405"/>
      <c r="I984" s="405"/>
      <c r="J984" s="405"/>
      <c r="K984" s="405"/>
    </row>
    <row r="985" spans="1:22" ht="71.25" x14ac:dyDescent="0.2">
      <c r="A985" s="297" t="s">
        <v>1644</v>
      </c>
      <c r="B985" s="298" t="s">
        <v>233</v>
      </c>
      <c r="C985" s="298" t="s">
        <v>232</v>
      </c>
      <c r="D985" s="299" t="s">
        <v>1645</v>
      </c>
      <c r="E985" s="284">
        <v>1.4349000000000001</v>
      </c>
      <c r="F985" s="300"/>
      <c r="G985" s="301"/>
      <c r="H985" s="284"/>
      <c r="I985" s="302"/>
      <c r="J985" s="284"/>
      <c r="K985" s="302"/>
      <c r="Q985" s="160">
        <f>[2]Source!X936</f>
        <v>520.70000000000005</v>
      </c>
      <c r="R985" s="160">
        <f>[2]Source!X937</f>
        <v>9937.0400000000009</v>
      </c>
      <c r="S985" s="160">
        <f>[2]Source!Y936</f>
        <v>350.47</v>
      </c>
      <c r="T985" s="160">
        <f>[2]Source!Y937</f>
        <v>4793.16</v>
      </c>
      <c r="U985" s="160">
        <f>ROUND((175/100)*ROUND([2]Source!R936, 2), 2)</f>
        <v>40.549999999999997</v>
      </c>
      <c r="V985" s="160">
        <f>ROUND((157/100)*ROUND([2]Source!R937, 2), 2)</f>
        <v>849.4</v>
      </c>
    </row>
    <row r="986" spans="1:22" x14ac:dyDescent="0.2">
      <c r="C986" s="303" t="s">
        <v>1646</v>
      </c>
    </row>
    <row r="987" spans="1:22" ht="14.25" x14ac:dyDescent="0.2">
      <c r="A987" s="297"/>
      <c r="B987" s="298"/>
      <c r="C987" s="298" t="s">
        <v>187</v>
      </c>
      <c r="D987" s="299"/>
      <c r="E987" s="284"/>
      <c r="F987" s="300">
        <v>303.41000000000003</v>
      </c>
      <c r="G987" s="301" t="s">
        <v>1338</v>
      </c>
      <c r="H987" s="284">
        <v>1</v>
      </c>
      <c r="I987" s="302">
        <v>500.67</v>
      </c>
      <c r="J987" s="284">
        <v>23.35</v>
      </c>
      <c r="K987" s="302">
        <v>11690.64</v>
      </c>
    </row>
    <row r="988" spans="1:22" ht="14.25" x14ac:dyDescent="0.2">
      <c r="A988" s="297"/>
      <c r="B988" s="298"/>
      <c r="C988" s="298" t="s">
        <v>174</v>
      </c>
      <c r="D988" s="299"/>
      <c r="E988" s="284"/>
      <c r="F988" s="300">
        <v>69.13</v>
      </c>
      <c r="G988" s="301" t="s">
        <v>1339</v>
      </c>
      <c r="H988" s="284">
        <v>1</v>
      </c>
      <c r="I988" s="302">
        <v>123.99</v>
      </c>
      <c r="J988" s="284">
        <v>8.89</v>
      </c>
      <c r="K988" s="302">
        <v>1102.27</v>
      </c>
    </row>
    <row r="989" spans="1:22" ht="14.25" x14ac:dyDescent="0.2">
      <c r="A989" s="297"/>
      <c r="B989" s="298"/>
      <c r="C989" s="298" t="s">
        <v>179</v>
      </c>
      <c r="D989" s="299"/>
      <c r="E989" s="284"/>
      <c r="F989" s="300">
        <v>12.92</v>
      </c>
      <c r="G989" s="301" t="s">
        <v>1339</v>
      </c>
      <c r="H989" s="284">
        <v>1</v>
      </c>
      <c r="I989" s="314">
        <v>23.17</v>
      </c>
      <c r="J989" s="284">
        <v>23.35</v>
      </c>
      <c r="K989" s="314">
        <v>541.02</v>
      </c>
    </row>
    <row r="990" spans="1:22" ht="57" x14ac:dyDescent="0.2">
      <c r="A990" s="297" t="s">
        <v>1647</v>
      </c>
      <c r="B990" s="298" t="s">
        <v>1648</v>
      </c>
      <c r="C990" s="298" t="s">
        <v>231</v>
      </c>
      <c r="D990" s="299" t="s">
        <v>1384</v>
      </c>
      <c r="E990" s="284">
        <v>4.3047000000000004</v>
      </c>
      <c r="F990" s="300">
        <v>1319.63</v>
      </c>
      <c r="G990" s="304" t="s">
        <v>185</v>
      </c>
      <c r="H990" s="284">
        <v>1</v>
      </c>
      <c r="I990" s="302">
        <v>5680.61</v>
      </c>
      <c r="J990" s="284">
        <v>3.38</v>
      </c>
      <c r="K990" s="302">
        <v>19200.46</v>
      </c>
      <c r="Q990" s="160">
        <f>[2]Source!X938</f>
        <v>0</v>
      </c>
      <c r="R990" s="160">
        <f>[2]Source!X939</f>
        <v>0</v>
      </c>
      <c r="S990" s="160">
        <f>[2]Source!Y938</f>
        <v>0</v>
      </c>
      <c r="T990" s="160">
        <f>[2]Source!Y939</f>
        <v>0</v>
      </c>
      <c r="U990" s="160">
        <f>ROUND((175/100)*ROUND([2]Source!R938, 2), 2)</f>
        <v>0</v>
      </c>
      <c r="V990" s="160">
        <f>ROUND((157/100)*ROUND([2]Source!R939, 2), 2)</f>
        <v>0</v>
      </c>
    </row>
    <row r="991" spans="1:22" ht="14.25" x14ac:dyDescent="0.2">
      <c r="A991" s="297"/>
      <c r="B991" s="298"/>
      <c r="C991" s="298" t="s">
        <v>184</v>
      </c>
      <c r="D991" s="299" t="s">
        <v>177</v>
      </c>
      <c r="E991" s="284">
        <v>104</v>
      </c>
      <c r="F991" s="300"/>
      <c r="G991" s="301"/>
      <c r="H991" s="284"/>
      <c r="I991" s="302">
        <v>520.70000000000005</v>
      </c>
      <c r="J991" s="284">
        <v>85</v>
      </c>
      <c r="K991" s="302">
        <v>9937.0400000000009</v>
      </c>
    </row>
    <row r="992" spans="1:22" ht="14.25" x14ac:dyDescent="0.2">
      <c r="A992" s="297"/>
      <c r="B992" s="298"/>
      <c r="C992" s="298" t="s">
        <v>183</v>
      </c>
      <c r="D992" s="299" t="s">
        <v>177</v>
      </c>
      <c r="E992" s="284">
        <v>70</v>
      </c>
      <c r="F992" s="300"/>
      <c r="G992" s="301"/>
      <c r="H992" s="284"/>
      <c r="I992" s="302">
        <v>350.47</v>
      </c>
      <c r="J992" s="284">
        <v>41</v>
      </c>
      <c r="K992" s="302">
        <v>4793.16</v>
      </c>
    </row>
    <row r="993" spans="1:22" ht="14.25" x14ac:dyDescent="0.2">
      <c r="A993" s="297"/>
      <c r="B993" s="298"/>
      <c r="C993" s="298" t="s">
        <v>178</v>
      </c>
      <c r="D993" s="299" t="s">
        <v>177</v>
      </c>
      <c r="E993" s="284">
        <v>175</v>
      </c>
      <c r="F993" s="300"/>
      <c r="G993" s="301"/>
      <c r="H993" s="284"/>
      <c r="I993" s="302">
        <v>40.549999999999997</v>
      </c>
      <c r="J993" s="284">
        <v>157</v>
      </c>
      <c r="K993" s="302">
        <v>849.4</v>
      </c>
    </row>
    <row r="994" spans="1:22" ht="14.25" x14ac:dyDescent="0.2">
      <c r="A994" s="305"/>
      <c r="B994" s="306"/>
      <c r="C994" s="306" t="s">
        <v>182</v>
      </c>
      <c r="D994" s="307" t="s">
        <v>181</v>
      </c>
      <c r="E994" s="308">
        <v>25.8</v>
      </c>
      <c r="F994" s="309"/>
      <c r="G994" s="310" t="s">
        <v>1338</v>
      </c>
      <c r="H994" s="308">
        <v>1</v>
      </c>
      <c r="I994" s="311">
        <v>42.57</v>
      </c>
      <c r="J994" s="308"/>
      <c r="K994" s="311"/>
    </row>
    <row r="995" spans="1:22" ht="15" x14ac:dyDescent="0.25">
      <c r="A995" s="312"/>
      <c r="B995" s="312"/>
      <c r="C995" s="313" t="s">
        <v>173</v>
      </c>
      <c r="D995" s="312"/>
      <c r="E995" s="312"/>
      <c r="F995" s="312"/>
      <c r="G995" s="312"/>
      <c r="H995" s="406">
        <v>7216.99</v>
      </c>
      <c r="I995" s="406"/>
      <c r="J995" s="406">
        <v>47572.97</v>
      </c>
      <c r="K995" s="406"/>
      <c r="O995" s="162">
        <f>I987+I988+I991+I992+I993+SUM(I990:I990)</f>
        <v>7216.99</v>
      </c>
      <c r="P995" s="162">
        <f>K987+K988+K991+K992+K993+SUM(K990:K990)</f>
        <v>47572.97</v>
      </c>
    </row>
    <row r="997" spans="1:22" ht="52.5" x14ac:dyDescent="0.2">
      <c r="A997" s="297" t="s">
        <v>1649</v>
      </c>
      <c r="B997" s="298" t="s">
        <v>230</v>
      </c>
      <c r="C997" s="298" t="s">
        <v>229</v>
      </c>
      <c r="D997" s="299" t="s">
        <v>1330</v>
      </c>
      <c r="E997" s="284">
        <v>1.4349000000000001</v>
      </c>
      <c r="F997" s="300"/>
      <c r="G997" s="301"/>
      <c r="H997" s="284"/>
      <c r="I997" s="302"/>
      <c r="J997" s="284"/>
      <c r="K997" s="302"/>
      <c r="Q997" s="160">
        <f>[2]Source!X952</f>
        <v>66.12</v>
      </c>
      <c r="R997" s="160">
        <f>[2]Source!X953</f>
        <v>1261.9000000000001</v>
      </c>
      <c r="S997" s="160">
        <f>[2]Source!Y952</f>
        <v>44.51</v>
      </c>
      <c r="T997" s="160">
        <f>[2]Source!Y953</f>
        <v>608.67999999999995</v>
      </c>
      <c r="U997" s="160">
        <f>ROUND((175/100)*ROUND([2]Source!R952, 2), 2)</f>
        <v>0.56000000000000005</v>
      </c>
      <c r="V997" s="160">
        <f>ROUND((157/100)*ROUND([2]Source!R953, 2), 2)</f>
        <v>11.73</v>
      </c>
    </row>
    <row r="998" spans="1:22" x14ac:dyDescent="0.2">
      <c r="C998" s="303" t="s">
        <v>1646</v>
      </c>
    </row>
    <row r="999" spans="1:22" ht="14.25" x14ac:dyDescent="0.2">
      <c r="A999" s="297"/>
      <c r="B999" s="298"/>
      <c r="C999" s="298" t="s">
        <v>187</v>
      </c>
      <c r="D999" s="299"/>
      <c r="E999" s="284"/>
      <c r="F999" s="300">
        <v>38.53</v>
      </c>
      <c r="G999" s="301" t="s">
        <v>1338</v>
      </c>
      <c r="H999" s="284">
        <v>1</v>
      </c>
      <c r="I999" s="302">
        <v>63.58</v>
      </c>
      <c r="J999" s="284">
        <v>23.35</v>
      </c>
      <c r="K999" s="302">
        <v>1484.59</v>
      </c>
    </row>
    <row r="1000" spans="1:22" ht="14.25" x14ac:dyDescent="0.2">
      <c r="A1000" s="297"/>
      <c r="B1000" s="298"/>
      <c r="C1000" s="298" t="s">
        <v>174</v>
      </c>
      <c r="D1000" s="299"/>
      <c r="E1000" s="284"/>
      <c r="F1000" s="300">
        <v>0.92</v>
      </c>
      <c r="G1000" s="301" t="s">
        <v>1339</v>
      </c>
      <c r="H1000" s="284">
        <v>1</v>
      </c>
      <c r="I1000" s="302">
        <v>1.65</v>
      </c>
      <c r="J1000" s="284">
        <v>8.8699999999999992</v>
      </c>
      <c r="K1000" s="302">
        <v>14.64</v>
      </c>
    </row>
    <row r="1001" spans="1:22" ht="14.25" x14ac:dyDescent="0.2">
      <c r="A1001" s="297"/>
      <c r="B1001" s="298"/>
      <c r="C1001" s="298" t="s">
        <v>179</v>
      </c>
      <c r="D1001" s="299"/>
      <c r="E1001" s="284"/>
      <c r="F1001" s="300">
        <v>0.18</v>
      </c>
      <c r="G1001" s="301" t="s">
        <v>1339</v>
      </c>
      <c r="H1001" s="284">
        <v>1</v>
      </c>
      <c r="I1001" s="314">
        <v>0.32</v>
      </c>
      <c r="J1001" s="284">
        <v>23.35</v>
      </c>
      <c r="K1001" s="314">
        <v>7.47</v>
      </c>
    </row>
    <row r="1002" spans="1:22" ht="14.25" x14ac:dyDescent="0.2">
      <c r="A1002" s="297" t="s">
        <v>1650</v>
      </c>
      <c r="B1002" s="298" t="s">
        <v>1567</v>
      </c>
      <c r="C1002" s="298" t="s">
        <v>228</v>
      </c>
      <c r="D1002" s="299" t="s">
        <v>1347</v>
      </c>
      <c r="E1002" s="284">
        <v>175.63176000000001</v>
      </c>
      <c r="F1002" s="300">
        <v>4.32</v>
      </c>
      <c r="G1002" s="304" t="s">
        <v>185</v>
      </c>
      <c r="H1002" s="284">
        <v>1</v>
      </c>
      <c r="I1002" s="302">
        <v>758.73</v>
      </c>
      <c r="J1002" s="284">
        <v>3.53</v>
      </c>
      <c r="K1002" s="302">
        <v>2678.32</v>
      </c>
      <c r="Q1002" s="160">
        <f>[2]Source!X954</f>
        <v>0</v>
      </c>
      <c r="R1002" s="160">
        <f>[2]Source!X955</f>
        <v>0</v>
      </c>
      <c r="S1002" s="160">
        <f>[2]Source!Y954</f>
        <v>0</v>
      </c>
      <c r="T1002" s="160">
        <f>[2]Source!Y955</f>
        <v>0</v>
      </c>
      <c r="U1002" s="160">
        <f>ROUND((175/100)*ROUND([2]Source!R954, 2), 2)</f>
        <v>0</v>
      </c>
      <c r="V1002" s="160">
        <f>ROUND((157/100)*ROUND([2]Source!R955, 2), 2)</f>
        <v>0</v>
      </c>
    </row>
    <row r="1003" spans="1:22" ht="14.25" x14ac:dyDescent="0.2">
      <c r="A1003" s="297"/>
      <c r="B1003" s="298"/>
      <c r="C1003" s="298" t="s">
        <v>184</v>
      </c>
      <c r="D1003" s="299" t="s">
        <v>177</v>
      </c>
      <c r="E1003" s="284">
        <v>104</v>
      </c>
      <c r="F1003" s="300"/>
      <c r="G1003" s="301"/>
      <c r="H1003" s="284"/>
      <c r="I1003" s="302">
        <v>66.12</v>
      </c>
      <c r="J1003" s="284">
        <v>85</v>
      </c>
      <c r="K1003" s="302">
        <v>1261.9000000000001</v>
      </c>
    </row>
    <row r="1004" spans="1:22" ht="14.25" x14ac:dyDescent="0.2">
      <c r="A1004" s="297"/>
      <c r="B1004" s="298"/>
      <c r="C1004" s="298" t="s">
        <v>183</v>
      </c>
      <c r="D1004" s="299" t="s">
        <v>177</v>
      </c>
      <c r="E1004" s="284">
        <v>70</v>
      </c>
      <c r="F1004" s="300"/>
      <c r="G1004" s="301"/>
      <c r="H1004" s="284"/>
      <c r="I1004" s="302">
        <v>44.51</v>
      </c>
      <c r="J1004" s="284">
        <v>41</v>
      </c>
      <c r="K1004" s="302">
        <v>608.67999999999995</v>
      </c>
    </row>
    <row r="1005" spans="1:22" ht="14.25" x14ac:dyDescent="0.2">
      <c r="A1005" s="297"/>
      <c r="B1005" s="298"/>
      <c r="C1005" s="298" t="s">
        <v>178</v>
      </c>
      <c r="D1005" s="299" t="s">
        <v>177</v>
      </c>
      <c r="E1005" s="284">
        <v>175</v>
      </c>
      <c r="F1005" s="300"/>
      <c r="G1005" s="301"/>
      <c r="H1005" s="284"/>
      <c r="I1005" s="302">
        <v>0.56000000000000005</v>
      </c>
      <c r="J1005" s="284">
        <v>157</v>
      </c>
      <c r="K1005" s="302">
        <v>11.73</v>
      </c>
    </row>
    <row r="1006" spans="1:22" ht="14.25" x14ac:dyDescent="0.2">
      <c r="A1006" s="305"/>
      <c r="B1006" s="306"/>
      <c r="C1006" s="306" t="s">
        <v>182</v>
      </c>
      <c r="D1006" s="307" t="s">
        <v>181</v>
      </c>
      <c r="E1006" s="308">
        <v>3.45</v>
      </c>
      <c r="F1006" s="309"/>
      <c r="G1006" s="310" t="s">
        <v>1338</v>
      </c>
      <c r="H1006" s="308">
        <v>1</v>
      </c>
      <c r="I1006" s="311">
        <v>5.69</v>
      </c>
      <c r="J1006" s="308"/>
      <c r="K1006" s="311"/>
    </row>
    <row r="1007" spans="1:22" ht="15" x14ac:dyDescent="0.25">
      <c r="A1007" s="312"/>
      <c r="B1007" s="312"/>
      <c r="C1007" s="313" t="s">
        <v>173</v>
      </c>
      <c r="D1007" s="312"/>
      <c r="E1007" s="312"/>
      <c r="F1007" s="312"/>
      <c r="G1007" s="312"/>
      <c r="H1007" s="406">
        <v>935.15</v>
      </c>
      <c r="I1007" s="406"/>
      <c r="J1007" s="406">
        <v>6059.86</v>
      </c>
      <c r="K1007" s="406"/>
      <c r="O1007" s="162">
        <f>I999+I1000+I1003+I1004+I1005+SUM(I1002:I1002)</f>
        <v>935.15</v>
      </c>
      <c r="P1007" s="162">
        <f>K999+K1000+K1003+K1004+K1005+SUM(K1002:K1002)</f>
        <v>6059.86</v>
      </c>
    </row>
    <row r="1009" spans="1:22" ht="52.5" x14ac:dyDescent="0.2">
      <c r="A1009" s="297" t="s">
        <v>1651</v>
      </c>
      <c r="B1009" s="298" t="s">
        <v>227</v>
      </c>
      <c r="C1009" s="298" t="s">
        <v>226</v>
      </c>
      <c r="D1009" s="299" t="s">
        <v>1531</v>
      </c>
      <c r="E1009" s="284">
        <v>1.4349000000000001</v>
      </c>
      <c r="F1009" s="300"/>
      <c r="G1009" s="301"/>
      <c r="H1009" s="284"/>
      <c r="I1009" s="302"/>
      <c r="J1009" s="284"/>
      <c r="K1009" s="302"/>
      <c r="Q1009" s="160">
        <f>[2]Source!X956</f>
        <v>416.8</v>
      </c>
      <c r="R1009" s="160">
        <f>[2]Source!X957</f>
        <v>7954.28</v>
      </c>
      <c r="S1009" s="160">
        <f>[2]Source!Y956</f>
        <v>280.54000000000002</v>
      </c>
      <c r="T1009" s="160">
        <f>[2]Source!Y957</f>
        <v>3836.77</v>
      </c>
      <c r="U1009" s="160">
        <f>ROUND((175/100)*ROUND([2]Source!R956, 2), 2)</f>
        <v>0.98</v>
      </c>
      <c r="V1009" s="160">
        <f>ROUND((157/100)*ROUND([2]Source!R957, 2), 2)</f>
        <v>20.54</v>
      </c>
    </row>
    <row r="1010" spans="1:22" x14ac:dyDescent="0.2">
      <c r="C1010" s="303" t="s">
        <v>1646</v>
      </c>
    </row>
    <row r="1011" spans="1:22" ht="14.25" x14ac:dyDescent="0.2">
      <c r="A1011" s="297"/>
      <c r="B1011" s="298"/>
      <c r="C1011" s="298" t="s">
        <v>187</v>
      </c>
      <c r="D1011" s="299"/>
      <c r="E1011" s="284"/>
      <c r="F1011" s="300">
        <v>242.87</v>
      </c>
      <c r="G1011" s="301" t="s">
        <v>1338</v>
      </c>
      <c r="H1011" s="284">
        <v>1</v>
      </c>
      <c r="I1011" s="302">
        <v>400.77</v>
      </c>
      <c r="J1011" s="284">
        <v>23.35</v>
      </c>
      <c r="K1011" s="302">
        <v>9357.98</v>
      </c>
    </row>
    <row r="1012" spans="1:22" ht="14.25" x14ac:dyDescent="0.2">
      <c r="A1012" s="297"/>
      <c r="B1012" s="298"/>
      <c r="C1012" s="298" t="s">
        <v>174</v>
      </c>
      <c r="D1012" s="299"/>
      <c r="E1012" s="284"/>
      <c r="F1012" s="300">
        <v>12.59</v>
      </c>
      <c r="G1012" s="301" t="s">
        <v>1339</v>
      </c>
      <c r="H1012" s="284">
        <v>1</v>
      </c>
      <c r="I1012" s="302">
        <v>22.58</v>
      </c>
      <c r="J1012" s="284">
        <v>1.58</v>
      </c>
      <c r="K1012" s="302">
        <v>35.68</v>
      </c>
    </row>
    <row r="1013" spans="1:22" ht="14.25" x14ac:dyDescent="0.2">
      <c r="A1013" s="297"/>
      <c r="B1013" s="298"/>
      <c r="C1013" s="298" t="s">
        <v>179</v>
      </c>
      <c r="D1013" s="299"/>
      <c r="E1013" s="284"/>
      <c r="F1013" s="300">
        <v>0.31</v>
      </c>
      <c r="G1013" s="301" t="s">
        <v>1339</v>
      </c>
      <c r="H1013" s="284">
        <v>1</v>
      </c>
      <c r="I1013" s="314">
        <v>0.56000000000000005</v>
      </c>
      <c r="J1013" s="284">
        <v>23.35</v>
      </c>
      <c r="K1013" s="314">
        <v>13.08</v>
      </c>
    </row>
    <row r="1014" spans="1:22" ht="14.25" x14ac:dyDescent="0.2">
      <c r="A1014" s="297"/>
      <c r="B1014" s="298"/>
      <c r="C1014" s="298" t="s">
        <v>195</v>
      </c>
      <c r="D1014" s="299"/>
      <c r="E1014" s="284"/>
      <c r="F1014" s="300">
        <v>24.75</v>
      </c>
      <c r="G1014" s="301" t="s">
        <v>185</v>
      </c>
      <c r="H1014" s="284">
        <v>1</v>
      </c>
      <c r="I1014" s="302">
        <v>35.51</v>
      </c>
      <c r="J1014" s="284">
        <v>4.7699999999999996</v>
      </c>
      <c r="K1014" s="302">
        <v>169.38</v>
      </c>
    </row>
    <row r="1015" spans="1:22" ht="14.25" x14ac:dyDescent="0.2">
      <c r="A1015" s="297" t="s">
        <v>1652</v>
      </c>
      <c r="B1015" s="298" t="s">
        <v>1545</v>
      </c>
      <c r="C1015" s="298" t="s">
        <v>222</v>
      </c>
      <c r="D1015" s="299" t="s">
        <v>1384</v>
      </c>
      <c r="E1015" s="284">
        <v>2.9271959999999999</v>
      </c>
      <c r="F1015" s="300">
        <v>478.96</v>
      </c>
      <c r="G1015" s="304" t="s">
        <v>185</v>
      </c>
      <c r="H1015" s="284">
        <v>1</v>
      </c>
      <c r="I1015" s="302">
        <v>1402.01</v>
      </c>
      <c r="J1015" s="284">
        <v>6.89</v>
      </c>
      <c r="K1015" s="302">
        <v>9659.85</v>
      </c>
      <c r="Q1015" s="160">
        <f>[2]Source!X958</f>
        <v>0</v>
      </c>
      <c r="R1015" s="160">
        <f>[2]Source!X959</f>
        <v>0</v>
      </c>
      <c r="S1015" s="160">
        <f>[2]Source!Y958</f>
        <v>0</v>
      </c>
      <c r="T1015" s="160">
        <f>[2]Source!Y959</f>
        <v>0</v>
      </c>
      <c r="U1015" s="160">
        <f>ROUND((175/100)*ROUND([2]Source!R958, 2), 2)</f>
        <v>0</v>
      </c>
      <c r="V1015" s="160">
        <f>ROUND((157/100)*ROUND([2]Source!R959, 2), 2)</f>
        <v>0</v>
      </c>
    </row>
    <row r="1016" spans="1:22" ht="14.25" x14ac:dyDescent="0.2">
      <c r="A1016" s="297"/>
      <c r="B1016" s="298"/>
      <c r="C1016" s="298" t="s">
        <v>184</v>
      </c>
      <c r="D1016" s="299" t="s">
        <v>177</v>
      </c>
      <c r="E1016" s="284">
        <v>104</v>
      </c>
      <c r="F1016" s="300"/>
      <c r="G1016" s="301"/>
      <c r="H1016" s="284"/>
      <c r="I1016" s="302">
        <v>416.8</v>
      </c>
      <c r="J1016" s="284">
        <v>85</v>
      </c>
      <c r="K1016" s="302">
        <v>7954.28</v>
      </c>
    </row>
    <row r="1017" spans="1:22" ht="14.25" x14ac:dyDescent="0.2">
      <c r="A1017" s="297"/>
      <c r="B1017" s="298"/>
      <c r="C1017" s="298" t="s">
        <v>183</v>
      </c>
      <c r="D1017" s="299" t="s">
        <v>177</v>
      </c>
      <c r="E1017" s="284">
        <v>70</v>
      </c>
      <c r="F1017" s="300"/>
      <c r="G1017" s="301"/>
      <c r="H1017" s="284"/>
      <c r="I1017" s="302">
        <v>280.54000000000002</v>
      </c>
      <c r="J1017" s="284">
        <v>41</v>
      </c>
      <c r="K1017" s="302">
        <v>3836.77</v>
      </c>
    </row>
    <row r="1018" spans="1:22" ht="14.25" x14ac:dyDescent="0.2">
      <c r="A1018" s="297"/>
      <c r="B1018" s="298"/>
      <c r="C1018" s="298" t="s">
        <v>178</v>
      </c>
      <c r="D1018" s="299" t="s">
        <v>177</v>
      </c>
      <c r="E1018" s="284">
        <v>175</v>
      </c>
      <c r="F1018" s="300"/>
      <c r="G1018" s="301"/>
      <c r="H1018" s="284"/>
      <c r="I1018" s="302">
        <v>0.98</v>
      </c>
      <c r="J1018" s="284">
        <v>157</v>
      </c>
      <c r="K1018" s="302">
        <v>20.54</v>
      </c>
    </row>
    <row r="1019" spans="1:22" ht="14.25" x14ac:dyDescent="0.2">
      <c r="A1019" s="305"/>
      <c r="B1019" s="306"/>
      <c r="C1019" s="306" t="s">
        <v>182</v>
      </c>
      <c r="D1019" s="307" t="s">
        <v>181</v>
      </c>
      <c r="E1019" s="308">
        <v>23.33</v>
      </c>
      <c r="F1019" s="309"/>
      <c r="G1019" s="310" t="s">
        <v>1338</v>
      </c>
      <c r="H1019" s="308">
        <v>1</v>
      </c>
      <c r="I1019" s="311">
        <v>38.5</v>
      </c>
      <c r="J1019" s="308"/>
      <c r="K1019" s="311"/>
    </row>
    <row r="1020" spans="1:22" ht="15" x14ac:dyDescent="0.25">
      <c r="A1020" s="312"/>
      <c r="B1020" s="312"/>
      <c r="C1020" s="313" t="s">
        <v>173</v>
      </c>
      <c r="D1020" s="312"/>
      <c r="E1020" s="312"/>
      <c r="F1020" s="312"/>
      <c r="G1020" s="312"/>
      <c r="H1020" s="406">
        <v>2559.19</v>
      </c>
      <c r="I1020" s="406"/>
      <c r="J1020" s="406">
        <v>31034.48</v>
      </c>
      <c r="K1020" s="406"/>
      <c r="O1020" s="162">
        <f>I1011+I1012+I1014+I1016+I1017+I1018+SUM(I1015:I1015)</f>
        <v>2559.19</v>
      </c>
      <c r="P1020" s="162">
        <f>K1011+K1012+K1014+K1016+K1017+K1018+SUM(K1015:K1015)</f>
        <v>31034.48</v>
      </c>
    </row>
    <row r="1022" spans="1:22" ht="52.5" x14ac:dyDescent="0.2">
      <c r="A1022" s="297" t="s">
        <v>1653</v>
      </c>
      <c r="B1022" s="298" t="s">
        <v>225</v>
      </c>
      <c r="C1022" s="298" t="s">
        <v>224</v>
      </c>
      <c r="D1022" s="299" t="s">
        <v>1531</v>
      </c>
      <c r="E1022" s="284">
        <v>1.4349000000000001</v>
      </c>
      <c r="F1022" s="300"/>
      <c r="G1022" s="301"/>
      <c r="H1022" s="284"/>
      <c r="I1022" s="302"/>
      <c r="J1022" s="284"/>
      <c r="K1022" s="302"/>
      <c r="Q1022" s="160">
        <f>[2]Source!X960</f>
        <v>30.89</v>
      </c>
      <c r="R1022" s="160">
        <f>[2]Source!X961</f>
        <v>589.48</v>
      </c>
      <c r="S1022" s="160">
        <f>[2]Source!Y960</f>
        <v>20.79</v>
      </c>
      <c r="T1022" s="160">
        <f>[2]Source!Y961</f>
        <v>284.33999999999997</v>
      </c>
      <c r="U1022" s="160">
        <f>ROUND((175/100)*ROUND([2]Source!R960, 2), 2)</f>
        <v>1</v>
      </c>
      <c r="V1022" s="160">
        <f>ROUND((157/100)*ROUND([2]Source!R961, 2), 2)</f>
        <v>20.9</v>
      </c>
    </row>
    <row r="1023" spans="1:22" x14ac:dyDescent="0.2">
      <c r="C1023" s="303" t="s">
        <v>1646</v>
      </c>
    </row>
    <row r="1024" spans="1:22" ht="14.25" x14ac:dyDescent="0.2">
      <c r="A1024" s="297"/>
      <c r="B1024" s="298"/>
      <c r="C1024" s="298" t="s">
        <v>187</v>
      </c>
      <c r="D1024" s="299"/>
      <c r="E1024" s="284"/>
      <c r="F1024" s="300">
        <v>4.5</v>
      </c>
      <c r="G1024" s="301" t="s">
        <v>1654</v>
      </c>
      <c r="H1024" s="284">
        <v>1</v>
      </c>
      <c r="I1024" s="302">
        <v>29.7</v>
      </c>
      <c r="J1024" s="284">
        <v>23.35</v>
      </c>
      <c r="K1024" s="302">
        <v>693.5</v>
      </c>
    </row>
    <row r="1025" spans="1:22" ht="14.25" x14ac:dyDescent="0.2">
      <c r="A1025" s="297"/>
      <c r="B1025" s="298"/>
      <c r="C1025" s="298" t="s">
        <v>174</v>
      </c>
      <c r="D1025" s="299"/>
      <c r="E1025" s="284"/>
      <c r="F1025" s="300">
        <v>3.22</v>
      </c>
      <c r="G1025" s="301" t="s">
        <v>1655</v>
      </c>
      <c r="H1025" s="284">
        <v>1</v>
      </c>
      <c r="I1025" s="302">
        <v>23.1</v>
      </c>
      <c r="J1025" s="284">
        <v>1.58</v>
      </c>
      <c r="K1025" s="302">
        <v>36.5</v>
      </c>
    </row>
    <row r="1026" spans="1:22" ht="14.25" x14ac:dyDescent="0.2">
      <c r="A1026" s="297"/>
      <c r="B1026" s="298"/>
      <c r="C1026" s="298" t="s">
        <v>179</v>
      </c>
      <c r="D1026" s="299"/>
      <c r="E1026" s="284"/>
      <c r="F1026" s="300">
        <v>0.08</v>
      </c>
      <c r="G1026" s="301" t="s">
        <v>1655</v>
      </c>
      <c r="H1026" s="284">
        <v>1</v>
      </c>
      <c r="I1026" s="314">
        <v>0.56999999999999995</v>
      </c>
      <c r="J1026" s="284">
        <v>23.35</v>
      </c>
      <c r="K1026" s="314">
        <v>13.31</v>
      </c>
    </row>
    <row r="1027" spans="1:22" ht="52.5" x14ac:dyDescent="0.2">
      <c r="A1027" s="297" t="s">
        <v>1656</v>
      </c>
      <c r="B1027" s="298" t="s">
        <v>223</v>
      </c>
      <c r="C1027" s="298" t="s">
        <v>222</v>
      </c>
      <c r="D1027" s="299" t="s">
        <v>1384</v>
      </c>
      <c r="E1027" s="284">
        <v>2.9271959999999999</v>
      </c>
      <c r="F1027" s="300">
        <v>478.96</v>
      </c>
      <c r="G1027" s="304" t="s">
        <v>221</v>
      </c>
      <c r="H1027" s="284">
        <v>1</v>
      </c>
      <c r="I1027" s="302">
        <v>1402.01</v>
      </c>
      <c r="J1027" s="284">
        <v>6.89</v>
      </c>
      <c r="K1027" s="302">
        <v>9659.85</v>
      </c>
      <c r="Q1027" s="160">
        <f>[2]Source!X962</f>
        <v>0</v>
      </c>
      <c r="R1027" s="160">
        <f>[2]Source!X963</f>
        <v>0</v>
      </c>
      <c r="S1027" s="160">
        <f>[2]Source!Y962</f>
        <v>0</v>
      </c>
      <c r="T1027" s="160">
        <f>[2]Source!Y963</f>
        <v>0</v>
      </c>
      <c r="U1027" s="160">
        <f>ROUND((175/100)*ROUND([2]Source!R962, 2), 2)</f>
        <v>0</v>
      </c>
      <c r="V1027" s="160">
        <f>ROUND((157/100)*ROUND([2]Source!R963, 2), 2)</f>
        <v>0</v>
      </c>
    </row>
    <row r="1028" spans="1:22" ht="14.25" x14ac:dyDescent="0.2">
      <c r="A1028" s="297"/>
      <c r="B1028" s="298"/>
      <c r="C1028" s="298" t="s">
        <v>184</v>
      </c>
      <c r="D1028" s="299" t="s">
        <v>177</v>
      </c>
      <c r="E1028" s="284">
        <v>104</v>
      </c>
      <c r="F1028" s="300"/>
      <c r="G1028" s="301"/>
      <c r="H1028" s="284"/>
      <c r="I1028" s="302">
        <v>30.89</v>
      </c>
      <c r="J1028" s="284">
        <v>85</v>
      </c>
      <c r="K1028" s="302">
        <v>589.48</v>
      </c>
    </row>
    <row r="1029" spans="1:22" ht="14.25" x14ac:dyDescent="0.2">
      <c r="A1029" s="297"/>
      <c r="B1029" s="298"/>
      <c r="C1029" s="298" t="s">
        <v>183</v>
      </c>
      <c r="D1029" s="299" t="s">
        <v>177</v>
      </c>
      <c r="E1029" s="284">
        <v>70</v>
      </c>
      <c r="F1029" s="300"/>
      <c r="G1029" s="301"/>
      <c r="H1029" s="284"/>
      <c r="I1029" s="302">
        <v>20.79</v>
      </c>
      <c r="J1029" s="284">
        <v>41</v>
      </c>
      <c r="K1029" s="302">
        <v>284.33999999999997</v>
      </c>
    </row>
    <row r="1030" spans="1:22" ht="14.25" x14ac:dyDescent="0.2">
      <c r="A1030" s="297"/>
      <c r="B1030" s="298"/>
      <c r="C1030" s="298" t="s">
        <v>178</v>
      </c>
      <c r="D1030" s="299" t="s">
        <v>177</v>
      </c>
      <c r="E1030" s="284">
        <v>175</v>
      </c>
      <c r="F1030" s="300"/>
      <c r="G1030" s="301"/>
      <c r="H1030" s="284"/>
      <c r="I1030" s="302">
        <v>1</v>
      </c>
      <c r="J1030" s="284">
        <v>157</v>
      </c>
      <c r="K1030" s="302">
        <v>20.9</v>
      </c>
    </row>
    <row r="1031" spans="1:22" ht="14.25" x14ac:dyDescent="0.2">
      <c r="A1031" s="305"/>
      <c r="B1031" s="306"/>
      <c r="C1031" s="306" t="s">
        <v>182</v>
      </c>
      <c r="D1031" s="307" t="s">
        <v>181</v>
      </c>
      <c r="E1031" s="308">
        <v>0.44</v>
      </c>
      <c r="F1031" s="309"/>
      <c r="G1031" s="310" t="s">
        <v>1654</v>
      </c>
      <c r="H1031" s="308">
        <v>1</v>
      </c>
      <c r="I1031" s="311">
        <v>2.9</v>
      </c>
      <c r="J1031" s="308"/>
      <c r="K1031" s="311"/>
    </row>
    <row r="1032" spans="1:22" ht="15" x14ac:dyDescent="0.25">
      <c r="A1032" s="312"/>
      <c r="B1032" s="312"/>
      <c r="C1032" s="313" t="s">
        <v>173</v>
      </c>
      <c r="D1032" s="312"/>
      <c r="E1032" s="312"/>
      <c r="F1032" s="312"/>
      <c r="G1032" s="312"/>
      <c r="H1032" s="406">
        <v>1507.49</v>
      </c>
      <c r="I1032" s="406"/>
      <c r="J1032" s="406">
        <v>11284.57</v>
      </c>
      <c r="K1032" s="406"/>
      <c r="O1032" s="162">
        <f>I1024+I1025+I1028+I1029+I1030+SUM(I1027:I1027)</f>
        <v>1507.49</v>
      </c>
      <c r="P1032" s="162">
        <f>K1024+K1025+K1028+K1029+K1030+SUM(K1027:K1027)</f>
        <v>11284.57</v>
      </c>
    </row>
    <row r="1034" spans="1:22" ht="52.5" x14ac:dyDescent="0.2">
      <c r="A1034" s="297" t="s">
        <v>1657</v>
      </c>
      <c r="B1034" s="298" t="s">
        <v>220</v>
      </c>
      <c r="C1034" s="298" t="s">
        <v>219</v>
      </c>
      <c r="D1034" s="299" t="s">
        <v>1575</v>
      </c>
      <c r="E1034" s="284">
        <v>0.41612100000000002</v>
      </c>
      <c r="F1034" s="300"/>
      <c r="G1034" s="301"/>
      <c r="H1034" s="284"/>
      <c r="I1034" s="302"/>
      <c r="J1034" s="284"/>
      <c r="K1034" s="302"/>
      <c r="Q1034" s="160">
        <f>[2]Source!X964</f>
        <v>54.78</v>
      </c>
      <c r="R1034" s="160">
        <f>[2]Source!X965</f>
        <v>1023.34</v>
      </c>
      <c r="S1034" s="160">
        <f>[2]Source!Y964</f>
        <v>45.12</v>
      </c>
      <c r="T1034" s="160">
        <f>[2]Source!Y965</f>
        <v>617.01</v>
      </c>
      <c r="U1034" s="160">
        <f>ROUND((175/100)*ROUND([2]Source!R964, 2), 2)</f>
        <v>5.09</v>
      </c>
      <c r="V1034" s="160">
        <f>ROUND((157/100)*ROUND([2]Source!R965, 2), 2)</f>
        <v>106.68</v>
      </c>
    </row>
    <row r="1035" spans="1:22" x14ac:dyDescent="0.2">
      <c r="C1035" s="303" t="s">
        <v>1658</v>
      </c>
    </row>
    <row r="1036" spans="1:22" ht="14.25" x14ac:dyDescent="0.2">
      <c r="A1036" s="297"/>
      <c r="B1036" s="298"/>
      <c r="C1036" s="298" t="s">
        <v>187</v>
      </c>
      <c r="D1036" s="299"/>
      <c r="E1036" s="284"/>
      <c r="F1036" s="300">
        <v>134.68</v>
      </c>
      <c r="G1036" s="301" t="s">
        <v>1338</v>
      </c>
      <c r="H1036" s="284">
        <v>1</v>
      </c>
      <c r="I1036" s="302">
        <v>64.45</v>
      </c>
      <c r="J1036" s="284">
        <v>23.35</v>
      </c>
      <c r="K1036" s="302">
        <v>1504.91</v>
      </c>
    </row>
    <row r="1037" spans="1:22" ht="14.25" x14ac:dyDescent="0.2">
      <c r="A1037" s="297"/>
      <c r="B1037" s="298"/>
      <c r="C1037" s="298" t="s">
        <v>174</v>
      </c>
      <c r="D1037" s="299"/>
      <c r="E1037" s="284"/>
      <c r="F1037" s="300">
        <v>44</v>
      </c>
      <c r="G1037" s="301" t="s">
        <v>1339</v>
      </c>
      <c r="H1037" s="284">
        <v>1</v>
      </c>
      <c r="I1037" s="302">
        <v>22.89</v>
      </c>
      <c r="J1037" s="284">
        <v>8.19</v>
      </c>
      <c r="K1037" s="302">
        <v>187.47</v>
      </c>
    </row>
    <row r="1038" spans="1:22" ht="14.25" x14ac:dyDescent="0.2">
      <c r="A1038" s="297"/>
      <c r="B1038" s="298"/>
      <c r="C1038" s="298" t="s">
        <v>179</v>
      </c>
      <c r="D1038" s="299"/>
      <c r="E1038" s="284"/>
      <c r="F1038" s="300">
        <v>5.59</v>
      </c>
      <c r="G1038" s="301" t="s">
        <v>1339</v>
      </c>
      <c r="H1038" s="284">
        <v>1</v>
      </c>
      <c r="I1038" s="314">
        <v>2.91</v>
      </c>
      <c r="J1038" s="284">
        <v>23.35</v>
      </c>
      <c r="K1038" s="314">
        <v>67.95</v>
      </c>
    </row>
    <row r="1039" spans="1:22" ht="14.25" x14ac:dyDescent="0.2">
      <c r="A1039" s="297"/>
      <c r="B1039" s="298"/>
      <c r="C1039" s="298" t="s">
        <v>195</v>
      </c>
      <c r="D1039" s="299"/>
      <c r="E1039" s="284"/>
      <c r="F1039" s="300">
        <v>258.91000000000003</v>
      </c>
      <c r="G1039" s="301" t="s">
        <v>185</v>
      </c>
      <c r="H1039" s="284">
        <v>1</v>
      </c>
      <c r="I1039" s="302">
        <v>107.74</v>
      </c>
      <c r="J1039" s="284">
        <v>5.54</v>
      </c>
      <c r="K1039" s="302">
        <v>596.88</v>
      </c>
    </row>
    <row r="1040" spans="1:22" ht="57" x14ac:dyDescent="0.2">
      <c r="A1040" s="297" t="s">
        <v>1659</v>
      </c>
      <c r="B1040" s="298" t="s">
        <v>1578</v>
      </c>
      <c r="C1040" s="298" t="s">
        <v>218</v>
      </c>
      <c r="D1040" s="299" t="s">
        <v>1323</v>
      </c>
      <c r="E1040" s="284">
        <v>0.41612100000000002</v>
      </c>
      <c r="F1040" s="300">
        <v>9733.52</v>
      </c>
      <c r="G1040" s="304" t="s">
        <v>185</v>
      </c>
      <c r="H1040" s="284">
        <v>1</v>
      </c>
      <c r="I1040" s="302">
        <v>4050.32</v>
      </c>
      <c r="J1040" s="284">
        <v>3.64</v>
      </c>
      <c r="K1040" s="302">
        <v>14743.16</v>
      </c>
      <c r="Q1040" s="160">
        <f>[2]Source!X966</f>
        <v>0</v>
      </c>
      <c r="R1040" s="160">
        <f>[2]Source!X967</f>
        <v>0</v>
      </c>
      <c r="S1040" s="160">
        <f>[2]Source!Y966</f>
        <v>0</v>
      </c>
      <c r="T1040" s="160">
        <f>[2]Source!Y967</f>
        <v>0</v>
      </c>
      <c r="U1040" s="160">
        <f>ROUND((175/100)*ROUND([2]Source!R966, 2), 2)</f>
        <v>0</v>
      </c>
      <c r="V1040" s="160">
        <f>ROUND((157/100)*ROUND([2]Source!R967, 2), 2)</f>
        <v>0</v>
      </c>
    </row>
    <row r="1041" spans="1:22" ht="14.25" x14ac:dyDescent="0.2">
      <c r="A1041" s="297"/>
      <c r="B1041" s="298"/>
      <c r="C1041" s="298" t="s">
        <v>184</v>
      </c>
      <c r="D1041" s="299" t="s">
        <v>177</v>
      </c>
      <c r="E1041" s="284">
        <v>85</v>
      </c>
      <c r="F1041" s="300"/>
      <c r="G1041" s="301"/>
      <c r="H1041" s="284"/>
      <c r="I1041" s="302">
        <v>54.78</v>
      </c>
      <c r="J1041" s="284">
        <v>68</v>
      </c>
      <c r="K1041" s="302">
        <v>1023.34</v>
      </c>
    </row>
    <row r="1042" spans="1:22" ht="14.25" x14ac:dyDescent="0.2">
      <c r="A1042" s="297"/>
      <c r="B1042" s="298"/>
      <c r="C1042" s="298" t="s">
        <v>183</v>
      </c>
      <c r="D1042" s="299" t="s">
        <v>177</v>
      </c>
      <c r="E1042" s="284">
        <v>70</v>
      </c>
      <c r="F1042" s="300"/>
      <c r="G1042" s="301"/>
      <c r="H1042" s="284"/>
      <c r="I1042" s="302">
        <v>45.12</v>
      </c>
      <c r="J1042" s="284">
        <v>41</v>
      </c>
      <c r="K1042" s="302">
        <v>617.01</v>
      </c>
    </row>
    <row r="1043" spans="1:22" ht="14.25" x14ac:dyDescent="0.2">
      <c r="A1043" s="297"/>
      <c r="B1043" s="298"/>
      <c r="C1043" s="298" t="s">
        <v>178</v>
      </c>
      <c r="D1043" s="299" t="s">
        <v>177</v>
      </c>
      <c r="E1043" s="284">
        <v>175</v>
      </c>
      <c r="F1043" s="300"/>
      <c r="G1043" s="301"/>
      <c r="H1043" s="284"/>
      <c r="I1043" s="302">
        <v>5.09</v>
      </c>
      <c r="J1043" s="284">
        <v>157</v>
      </c>
      <c r="K1043" s="302">
        <v>106.68</v>
      </c>
    </row>
    <row r="1044" spans="1:22" ht="14.25" x14ac:dyDescent="0.2">
      <c r="A1044" s="305"/>
      <c r="B1044" s="306"/>
      <c r="C1044" s="306" t="s">
        <v>182</v>
      </c>
      <c r="D1044" s="307" t="s">
        <v>181</v>
      </c>
      <c r="E1044" s="308">
        <v>11.6</v>
      </c>
      <c r="F1044" s="309"/>
      <c r="G1044" s="310" t="s">
        <v>1338</v>
      </c>
      <c r="H1044" s="308">
        <v>1</v>
      </c>
      <c r="I1044" s="311">
        <v>5.55</v>
      </c>
      <c r="J1044" s="308"/>
      <c r="K1044" s="311"/>
    </row>
    <row r="1045" spans="1:22" ht="15" x14ac:dyDescent="0.25">
      <c r="A1045" s="312"/>
      <c r="B1045" s="312"/>
      <c r="C1045" s="313" t="s">
        <v>173</v>
      </c>
      <c r="D1045" s="312"/>
      <c r="E1045" s="312"/>
      <c r="F1045" s="312"/>
      <c r="G1045" s="312"/>
      <c r="H1045" s="406">
        <v>4350.3900000000003</v>
      </c>
      <c r="I1045" s="406"/>
      <c r="J1045" s="406">
        <v>18779.45</v>
      </c>
      <c r="K1045" s="406"/>
      <c r="O1045" s="162">
        <f>I1036+I1037+I1039+I1041+I1042+I1043+SUM(I1040:I1040)</f>
        <v>4350.3900000000003</v>
      </c>
      <c r="P1045" s="162">
        <f>K1036+K1037+K1039+K1041+K1042+K1043+SUM(K1040:K1040)</f>
        <v>18779.45</v>
      </c>
    </row>
    <row r="1047" spans="1:22" ht="57" x14ac:dyDescent="0.2">
      <c r="A1047" s="297" t="s">
        <v>1660</v>
      </c>
      <c r="B1047" s="298" t="s">
        <v>217</v>
      </c>
      <c r="C1047" s="298" t="s">
        <v>216</v>
      </c>
      <c r="D1047" s="299" t="s">
        <v>1551</v>
      </c>
      <c r="E1047" s="284">
        <v>1.4349000000000001</v>
      </c>
      <c r="F1047" s="300"/>
      <c r="G1047" s="301"/>
      <c r="H1047" s="284"/>
      <c r="I1047" s="302"/>
      <c r="J1047" s="284"/>
      <c r="K1047" s="302"/>
      <c r="Q1047" s="160">
        <f>[2]Source!X978</f>
        <v>1693.8</v>
      </c>
      <c r="R1047" s="160">
        <f>[2]Source!X979</f>
        <v>32324.63</v>
      </c>
      <c r="S1047" s="160">
        <f>[2]Source!Y978</f>
        <v>1140.06</v>
      </c>
      <c r="T1047" s="160">
        <f>[2]Source!Y979</f>
        <v>15591.88</v>
      </c>
      <c r="U1047" s="160">
        <f>ROUND((175/100)*ROUND([2]Source!R978, 2), 2)</f>
        <v>39.270000000000003</v>
      </c>
      <c r="V1047" s="160">
        <f>ROUND((157/100)*ROUND([2]Source!R979, 2), 2)</f>
        <v>822.63</v>
      </c>
    </row>
    <row r="1048" spans="1:22" x14ac:dyDescent="0.2">
      <c r="C1048" s="303" t="s">
        <v>1646</v>
      </c>
    </row>
    <row r="1049" spans="1:22" ht="14.25" x14ac:dyDescent="0.2">
      <c r="A1049" s="297"/>
      <c r="B1049" s="298"/>
      <c r="C1049" s="298" t="s">
        <v>187</v>
      </c>
      <c r="D1049" s="299"/>
      <c r="E1049" s="284"/>
      <c r="F1049" s="300">
        <v>986.98</v>
      </c>
      <c r="G1049" s="301" t="s">
        <v>1338</v>
      </c>
      <c r="H1049" s="284">
        <v>1</v>
      </c>
      <c r="I1049" s="302">
        <v>1628.65</v>
      </c>
      <c r="J1049" s="284">
        <v>23.35</v>
      </c>
      <c r="K1049" s="302">
        <v>38028.980000000003</v>
      </c>
    </row>
    <row r="1050" spans="1:22" ht="14.25" x14ac:dyDescent="0.2">
      <c r="A1050" s="297"/>
      <c r="B1050" s="298"/>
      <c r="C1050" s="298" t="s">
        <v>174</v>
      </c>
      <c r="D1050" s="299"/>
      <c r="E1050" s="284"/>
      <c r="F1050" s="300">
        <v>99.77</v>
      </c>
      <c r="G1050" s="301" t="s">
        <v>1339</v>
      </c>
      <c r="H1050" s="284">
        <v>1</v>
      </c>
      <c r="I1050" s="302">
        <v>178.95</v>
      </c>
      <c r="J1050" s="284">
        <v>11.81</v>
      </c>
      <c r="K1050" s="302">
        <v>2113.4</v>
      </c>
    </row>
    <row r="1051" spans="1:22" ht="14.25" x14ac:dyDescent="0.2">
      <c r="A1051" s="297"/>
      <c r="B1051" s="298"/>
      <c r="C1051" s="298" t="s">
        <v>179</v>
      </c>
      <c r="D1051" s="299"/>
      <c r="E1051" s="284"/>
      <c r="F1051" s="300">
        <v>12.51</v>
      </c>
      <c r="G1051" s="301" t="s">
        <v>1339</v>
      </c>
      <c r="H1051" s="284">
        <v>1</v>
      </c>
      <c r="I1051" s="314">
        <v>22.44</v>
      </c>
      <c r="J1051" s="284">
        <v>23.35</v>
      </c>
      <c r="K1051" s="314">
        <v>523.97</v>
      </c>
    </row>
    <row r="1052" spans="1:22" ht="14.25" x14ac:dyDescent="0.2">
      <c r="A1052" s="297"/>
      <c r="B1052" s="298"/>
      <c r="C1052" s="298" t="s">
        <v>195</v>
      </c>
      <c r="D1052" s="299"/>
      <c r="E1052" s="284"/>
      <c r="F1052" s="300">
        <v>699.78</v>
      </c>
      <c r="G1052" s="301" t="s">
        <v>185</v>
      </c>
      <c r="H1052" s="284">
        <v>1</v>
      </c>
      <c r="I1052" s="302">
        <v>1004.11</v>
      </c>
      <c r="J1052" s="284">
        <v>0.9</v>
      </c>
      <c r="K1052" s="302">
        <v>903.7</v>
      </c>
    </row>
    <row r="1053" spans="1:22" ht="57" x14ac:dyDescent="0.2">
      <c r="A1053" s="297" t="s">
        <v>1661</v>
      </c>
      <c r="B1053" s="298" t="s">
        <v>1402</v>
      </c>
      <c r="C1053" s="298" t="s">
        <v>215</v>
      </c>
      <c r="D1053" s="299" t="s">
        <v>1323</v>
      </c>
      <c r="E1053" s="284">
        <v>8.6094000000000004E-2</v>
      </c>
      <c r="F1053" s="300">
        <v>5986.03</v>
      </c>
      <c r="G1053" s="304" t="s">
        <v>185</v>
      </c>
      <c r="H1053" s="284">
        <v>1</v>
      </c>
      <c r="I1053" s="302">
        <v>515.36</v>
      </c>
      <c r="J1053" s="284">
        <v>4.4800000000000004</v>
      </c>
      <c r="K1053" s="302">
        <v>2308.81</v>
      </c>
      <c r="Q1053" s="160">
        <f>[2]Source!X980</f>
        <v>0</v>
      </c>
      <c r="R1053" s="160">
        <f>[2]Source!X981</f>
        <v>0</v>
      </c>
      <c r="S1053" s="160">
        <f>[2]Source!Y980</f>
        <v>0</v>
      </c>
      <c r="T1053" s="160">
        <f>[2]Source!Y981</f>
        <v>0</v>
      </c>
      <c r="U1053" s="160">
        <f>ROUND((175/100)*ROUND([2]Source!R980, 2), 2)</f>
        <v>0</v>
      </c>
      <c r="V1053" s="160">
        <f>ROUND((157/100)*ROUND([2]Source!R981, 2), 2)</f>
        <v>0</v>
      </c>
    </row>
    <row r="1054" spans="1:22" ht="71.25" x14ac:dyDescent="0.2">
      <c r="A1054" s="297" t="s">
        <v>1662</v>
      </c>
      <c r="B1054" s="298" t="s">
        <v>1404</v>
      </c>
      <c r="C1054" s="298" t="s">
        <v>214</v>
      </c>
      <c r="D1054" s="299" t="s">
        <v>1323</v>
      </c>
      <c r="E1054" s="284">
        <v>0.67440299999999997</v>
      </c>
      <c r="F1054" s="300">
        <v>3374.81</v>
      </c>
      <c r="G1054" s="304" t="s">
        <v>185</v>
      </c>
      <c r="H1054" s="284">
        <v>1</v>
      </c>
      <c r="I1054" s="302">
        <v>2275.98</v>
      </c>
      <c r="J1054" s="284">
        <v>4.5</v>
      </c>
      <c r="K1054" s="302">
        <v>10241.91</v>
      </c>
      <c r="Q1054" s="160">
        <f>[2]Source!X982</f>
        <v>0</v>
      </c>
      <c r="R1054" s="160">
        <f>[2]Source!X983</f>
        <v>0</v>
      </c>
      <c r="S1054" s="160">
        <f>[2]Source!Y982</f>
        <v>0</v>
      </c>
      <c r="T1054" s="160">
        <f>[2]Source!Y983</f>
        <v>0</v>
      </c>
      <c r="U1054" s="160">
        <f>ROUND((175/100)*ROUND([2]Source!R982, 2), 2)</f>
        <v>0</v>
      </c>
      <c r="V1054" s="160">
        <f>ROUND((157/100)*ROUND([2]Source!R983, 2), 2)</f>
        <v>0</v>
      </c>
    </row>
    <row r="1055" spans="1:22" ht="57" x14ac:dyDescent="0.2">
      <c r="A1055" s="297" t="s">
        <v>1663</v>
      </c>
      <c r="B1055" s="298" t="s">
        <v>1555</v>
      </c>
      <c r="C1055" s="298" t="s">
        <v>213</v>
      </c>
      <c r="D1055" s="299" t="s">
        <v>1347</v>
      </c>
      <c r="E1055" s="284">
        <v>146.35980000000001</v>
      </c>
      <c r="F1055" s="300">
        <v>198.81</v>
      </c>
      <c r="G1055" s="304" t="s">
        <v>185</v>
      </c>
      <c r="H1055" s="284">
        <v>1</v>
      </c>
      <c r="I1055" s="302">
        <v>29097.79</v>
      </c>
      <c r="J1055" s="284">
        <v>3.35</v>
      </c>
      <c r="K1055" s="302">
        <v>97477.6</v>
      </c>
      <c r="Q1055" s="160">
        <f>[2]Source!X984</f>
        <v>0</v>
      </c>
      <c r="R1055" s="160">
        <f>[2]Source!X985</f>
        <v>0</v>
      </c>
      <c r="S1055" s="160">
        <f>[2]Source!Y984</f>
        <v>0</v>
      </c>
      <c r="T1055" s="160">
        <f>[2]Source!Y985</f>
        <v>0</v>
      </c>
      <c r="U1055" s="160">
        <f>ROUND((175/100)*ROUND([2]Source!R984, 2), 2)</f>
        <v>0</v>
      </c>
      <c r="V1055" s="160">
        <f>ROUND((157/100)*ROUND([2]Source!R985, 2), 2)</f>
        <v>0</v>
      </c>
    </row>
    <row r="1056" spans="1:22" ht="14.25" x14ac:dyDescent="0.2">
      <c r="A1056" s="297"/>
      <c r="B1056" s="298"/>
      <c r="C1056" s="298" t="s">
        <v>184</v>
      </c>
      <c r="D1056" s="299" t="s">
        <v>177</v>
      </c>
      <c r="E1056" s="284">
        <v>104</v>
      </c>
      <c r="F1056" s="300"/>
      <c r="G1056" s="301"/>
      <c r="H1056" s="284"/>
      <c r="I1056" s="302">
        <v>1693.8</v>
      </c>
      <c r="J1056" s="284">
        <v>85</v>
      </c>
      <c r="K1056" s="302">
        <v>32324.63</v>
      </c>
    </row>
    <row r="1057" spans="1:22" ht="14.25" x14ac:dyDescent="0.2">
      <c r="A1057" s="297"/>
      <c r="B1057" s="298"/>
      <c r="C1057" s="298" t="s">
        <v>183</v>
      </c>
      <c r="D1057" s="299" t="s">
        <v>177</v>
      </c>
      <c r="E1057" s="284">
        <v>70</v>
      </c>
      <c r="F1057" s="300"/>
      <c r="G1057" s="301"/>
      <c r="H1057" s="284"/>
      <c r="I1057" s="302">
        <v>1140.06</v>
      </c>
      <c r="J1057" s="284">
        <v>41</v>
      </c>
      <c r="K1057" s="302">
        <v>15591.88</v>
      </c>
    </row>
    <row r="1058" spans="1:22" ht="14.25" x14ac:dyDescent="0.2">
      <c r="A1058" s="297"/>
      <c r="B1058" s="298"/>
      <c r="C1058" s="298" t="s">
        <v>178</v>
      </c>
      <c r="D1058" s="299" t="s">
        <v>177</v>
      </c>
      <c r="E1058" s="284">
        <v>175</v>
      </c>
      <c r="F1058" s="300"/>
      <c r="G1058" s="301"/>
      <c r="H1058" s="284"/>
      <c r="I1058" s="302">
        <v>39.270000000000003</v>
      </c>
      <c r="J1058" s="284">
        <v>157</v>
      </c>
      <c r="K1058" s="302">
        <v>822.63</v>
      </c>
    </row>
    <row r="1059" spans="1:22" ht="14.25" x14ac:dyDescent="0.2">
      <c r="A1059" s="305"/>
      <c r="B1059" s="306"/>
      <c r="C1059" s="306" t="s">
        <v>182</v>
      </c>
      <c r="D1059" s="307" t="s">
        <v>181</v>
      </c>
      <c r="E1059" s="308">
        <v>84.08</v>
      </c>
      <c r="F1059" s="309"/>
      <c r="G1059" s="310" t="s">
        <v>1338</v>
      </c>
      <c r="H1059" s="308">
        <v>1</v>
      </c>
      <c r="I1059" s="311">
        <v>138.74</v>
      </c>
      <c r="J1059" s="308"/>
      <c r="K1059" s="311"/>
    </row>
    <row r="1060" spans="1:22" ht="15" x14ac:dyDescent="0.25">
      <c r="A1060" s="312"/>
      <c r="B1060" s="312"/>
      <c r="C1060" s="313" t="s">
        <v>173</v>
      </c>
      <c r="D1060" s="312"/>
      <c r="E1060" s="312"/>
      <c r="F1060" s="312"/>
      <c r="G1060" s="312"/>
      <c r="H1060" s="406">
        <v>37573.97</v>
      </c>
      <c r="I1060" s="406"/>
      <c r="J1060" s="406">
        <v>199813.54</v>
      </c>
      <c r="K1060" s="406"/>
      <c r="O1060" s="162">
        <f>I1049+I1050+I1052+I1056+I1057+I1058+SUM(I1053:I1055)</f>
        <v>37573.97</v>
      </c>
      <c r="P1060" s="162">
        <f>K1049+K1050+K1052+K1056+K1057+K1058+SUM(K1053:K1055)</f>
        <v>199813.54</v>
      </c>
    </row>
    <row r="1063" spans="1:22" ht="15" x14ac:dyDescent="0.25">
      <c r="A1063" s="409" t="s">
        <v>1664</v>
      </c>
      <c r="B1063" s="409"/>
      <c r="C1063" s="409"/>
      <c r="D1063" s="409"/>
      <c r="E1063" s="409"/>
      <c r="F1063" s="409"/>
      <c r="G1063" s="409"/>
      <c r="H1063" s="407">
        <v>54143.18</v>
      </c>
      <c r="I1063" s="408"/>
      <c r="J1063" s="407">
        <v>314544.87</v>
      </c>
      <c r="K1063" s="408"/>
    </row>
    <row r="1064" spans="1:22" hidden="1" x14ac:dyDescent="0.2">
      <c r="A1064" s="283" t="s">
        <v>172</v>
      </c>
      <c r="I1064" s="283">
        <v>0</v>
      </c>
      <c r="J1064" s="283">
        <v>0</v>
      </c>
    </row>
    <row r="1065" spans="1:22" hidden="1" x14ac:dyDescent="0.2">
      <c r="A1065" s="283" t="s">
        <v>171</v>
      </c>
      <c r="I1065" s="283">
        <v>0</v>
      </c>
      <c r="J1065" s="283">
        <v>0</v>
      </c>
    </row>
    <row r="1067" spans="1:22" ht="15" x14ac:dyDescent="0.25">
      <c r="A1067" s="409" t="s">
        <v>1665</v>
      </c>
      <c r="B1067" s="409"/>
      <c r="C1067" s="409"/>
      <c r="D1067" s="409"/>
      <c r="E1067" s="409"/>
      <c r="F1067" s="409"/>
      <c r="G1067" s="409"/>
      <c r="H1067" s="407">
        <v>1219914.3600000001</v>
      </c>
      <c r="I1067" s="408"/>
      <c r="J1067" s="407">
        <v>6371065.9699999997</v>
      </c>
      <c r="K1067" s="408"/>
    </row>
    <row r="1068" spans="1:22" hidden="1" x14ac:dyDescent="0.2">
      <c r="A1068" s="283" t="s">
        <v>172</v>
      </c>
      <c r="I1068" s="283">
        <v>0</v>
      </c>
      <c r="J1068" s="283">
        <v>0</v>
      </c>
    </row>
    <row r="1069" spans="1:22" hidden="1" x14ac:dyDescent="0.2">
      <c r="A1069" s="283" t="s">
        <v>171</v>
      </c>
      <c r="I1069" s="283">
        <v>0</v>
      </c>
      <c r="J1069" s="283">
        <v>0</v>
      </c>
    </row>
    <row r="1071" spans="1:22" ht="16.5" x14ac:dyDescent="0.25">
      <c r="A1071" s="405" t="s">
        <v>1666</v>
      </c>
      <c r="B1071" s="405"/>
      <c r="C1071" s="405"/>
      <c r="D1071" s="405"/>
      <c r="E1071" s="405"/>
      <c r="F1071" s="405"/>
      <c r="G1071" s="405"/>
      <c r="H1071" s="405"/>
      <c r="I1071" s="405"/>
      <c r="J1071" s="405"/>
      <c r="K1071" s="405"/>
    </row>
    <row r="1072" spans="1:22" ht="57" x14ac:dyDescent="0.2">
      <c r="A1072" s="297" t="s">
        <v>1667</v>
      </c>
      <c r="B1072" s="298" t="s">
        <v>212</v>
      </c>
      <c r="C1072" s="298" t="s">
        <v>211</v>
      </c>
      <c r="D1072" s="299" t="s">
        <v>1668</v>
      </c>
      <c r="E1072" s="284">
        <v>1.9802999999999999</v>
      </c>
      <c r="F1072" s="300"/>
      <c r="G1072" s="301"/>
      <c r="H1072" s="284"/>
      <c r="I1072" s="302"/>
      <c r="J1072" s="284"/>
      <c r="K1072" s="302"/>
      <c r="Q1072" s="160">
        <f>[2]Source!X1051</f>
        <v>2586.1</v>
      </c>
      <c r="R1072" s="160">
        <f>[2]Source!X1052</f>
        <v>48883.4</v>
      </c>
      <c r="S1072" s="160">
        <f>[2]Source!Y1051</f>
        <v>1724.07</v>
      </c>
      <c r="T1072" s="160">
        <f>[2]Source!Y1052</f>
        <v>23579.05</v>
      </c>
      <c r="U1072" s="160">
        <f>ROUND((175/100)*ROUND([2]Source!R1051, 2), 2)</f>
        <v>344.7</v>
      </c>
      <c r="V1072" s="160">
        <f>ROUND((157/100)*ROUND([2]Source!R1052, 2), 2)</f>
        <v>7220.82</v>
      </c>
    </row>
    <row r="1073" spans="1:22" ht="38.25" x14ac:dyDescent="0.2">
      <c r="C1073" s="303" t="s">
        <v>1669</v>
      </c>
    </row>
    <row r="1074" spans="1:22" ht="14.25" x14ac:dyDescent="0.2">
      <c r="A1074" s="297"/>
      <c r="B1074" s="298"/>
      <c r="C1074" s="298" t="s">
        <v>187</v>
      </c>
      <c r="D1074" s="299"/>
      <c r="E1074" s="284"/>
      <c r="F1074" s="300">
        <v>1081.5</v>
      </c>
      <c r="G1074" s="301" t="s">
        <v>1338</v>
      </c>
      <c r="H1074" s="284">
        <v>1</v>
      </c>
      <c r="I1074" s="302">
        <v>2462.9499999999998</v>
      </c>
      <c r="J1074" s="284">
        <v>23.35</v>
      </c>
      <c r="K1074" s="302">
        <v>57509.88</v>
      </c>
    </row>
    <row r="1075" spans="1:22" ht="14.25" x14ac:dyDescent="0.2">
      <c r="A1075" s="297"/>
      <c r="B1075" s="298"/>
      <c r="C1075" s="298" t="s">
        <v>174</v>
      </c>
      <c r="D1075" s="299"/>
      <c r="E1075" s="284"/>
      <c r="F1075" s="300">
        <v>315.24</v>
      </c>
      <c r="G1075" s="301" t="s">
        <v>1339</v>
      </c>
      <c r="H1075" s="284">
        <v>1</v>
      </c>
      <c r="I1075" s="302">
        <v>780.34</v>
      </c>
      <c r="J1075" s="284">
        <v>8.24</v>
      </c>
      <c r="K1075" s="302">
        <v>6430</v>
      </c>
    </row>
    <row r="1076" spans="1:22" ht="14.25" x14ac:dyDescent="0.2">
      <c r="A1076" s="297"/>
      <c r="B1076" s="298"/>
      <c r="C1076" s="298" t="s">
        <v>179</v>
      </c>
      <c r="D1076" s="299"/>
      <c r="E1076" s="284"/>
      <c r="F1076" s="300">
        <v>79.569999999999993</v>
      </c>
      <c r="G1076" s="301" t="s">
        <v>1339</v>
      </c>
      <c r="H1076" s="284">
        <v>1</v>
      </c>
      <c r="I1076" s="314">
        <v>196.97</v>
      </c>
      <c r="J1076" s="284">
        <v>23.35</v>
      </c>
      <c r="K1076" s="314">
        <v>4599.25</v>
      </c>
    </row>
    <row r="1077" spans="1:22" ht="14.25" x14ac:dyDescent="0.2">
      <c r="A1077" s="297"/>
      <c r="B1077" s="298"/>
      <c r="C1077" s="298" t="s">
        <v>195</v>
      </c>
      <c r="D1077" s="299"/>
      <c r="E1077" s="284"/>
      <c r="F1077" s="300">
        <v>2042.07</v>
      </c>
      <c r="G1077" s="301" t="s">
        <v>185</v>
      </c>
      <c r="H1077" s="284">
        <v>1</v>
      </c>
      <c r="I1077" s="302">
        <v>4043.91</v>
      </c>
      <c r="J1077" s="284">
        <v>6.56</v>
      </c>
      <c r="K1077" s="302">
        <v>26528.05</v>
      </c>
    </row>
    <row r="1078" spans="1:22" ht="99.75" x14ac:dyDescent="0.2">
      <c r="A1078" s="297" t="s">
        <v>1670</v>
      </c>
      <c r="B1078" s="298" t="s">
        <v>1671</v>
      </c>
      <c r="C1078" s="298" t="s">
        <v>210</v>
      </c>
      <c r="D1078" s="299" t="s">
        <v>1347</v>
      </c>
      <c r="E1078" s="284">
        <v>19.11</v>
      </c>
      <c r="F1078" s="300">
        <v>503.25</v>
      </c>
      <c r="G1078" s="304" t="s">
        <v>185</v>
      </c>
      <c r="H1078" s="284">
        <v>1</v>
      </c>
      <c r="I1078" s="302">
        <v>9617.11</v>
      </c>
      <c r="J1078" s="284">
        <v>11.76</v>
      </c>
      <c r="K1078" s="302">
        <v>113097.21</v>
      </c>
      <c r="Q1078" s="160">
        <f>[2]Source!X1055</f>
        <v>0</v>
      </c>
      <c r="R1078" s="160">
        <f>[2]Source!X1056</f>
        <v>0</v>
      </c>
      <c r="S1078" s="160">
        <f>[2]Source!Y1055</f>
        <v>0</v>
      </c>
      <c r="T1078" s="160">
        <f>[2]Source!Y1056</f>
        <v>0</v>
      </c>
      <c r="U1078" s="160">
        <f>ROUND((175/100)*ROUND([2]Source!R1055, 2), 2)</f>
        <v>0</v>
      </c>
      <c r="V1078" s="160">
        <f>ROUND((157/100)*ROUND([2]Source!R1056, 2), 2)</f>
        <v>0</v>
      </c>
    </row>
    <row r="1079" spans="1:22" ht="99.75" x14ac:dyDescent="0.2">
      <c r="A1079" s="297" t="s">
        <v>1672</v>
      </c>
      <c r="B1079" s="298" t="s">
        <v>1673</v>
      </c>
      <c r="C1079" s="298" t="s">
        <v>209</v>
      </c>
      <c r="D1079" s="299" t="s">
        <v>1347</v>
      </c>
      <c r="E1079" s="284">
        <v>122.85</v>
      </c>
      <c r="F1079" s="300">
        <v>503.25</v>
      </c>
      <c r="G1079" s="304" t="s">
        <v>185</v>
      </c>
      <c r="H1079" s="284">
        <v>1</v>
      </c>
      <c r="I1079" s="302">
        <v>61824.26</v>
      </c>
      <c r="J1079" s="284">
        <v>6.44</v>
      </c>
      <c r="K1079" s="302">
        <v>398148.23</v>
      </c>
      <c r="Q1079" s="160">
        <f>[2]Source!X1057</f>
        <v>0</v>
      </c>
      <c r="R1079" s="160">
        <f>[2]Source!X1058</f>
        <v>0</v>
      </c>
      <c r="S1079" s="160">
        <f>[2]Source!Y1057</f>
        <v>0</v>
      </c>
      <c r="T1079" s="160">
        <f>[2]Source!Y1058</f>
        <v>0</v>
      </c>
      <c r="U1079" s="160">
        <f>ROUND((175/100)*ROUND([2]Source!R1057, 2), 2)</f>
        <v>0</v>
      </c>
      <c r="V1079" s="160">
        <f>ROUND((157/100)*ROUND([2]Source!R1058, 2), 2)</f>
        <v>0</v>
      </c>
    </row>
    <row r="1080" spans="1:22" ht="99.75" x14ac:dyDescent="0.2">
      <c r="A1080" s="297" t="s">
        <v>1674</v>
      </c>
      <c r="B1080" s="298" t="s">
        <v>1675</v>
      </c>
      <c r="C1080" s="298" t="s">
        <v>208</v>
      </c>
      <c r="D1080" s="299" t="s">
        <v>1347</v>
      </c>
      <c r="E1080" s="284">
        <v>25.2</v>
      </c>
      <c r="F1080" s="300">
        <v>503.55</v>
      </c>
      <c r="G1080" s="304" t="s">
        <v>185</v>
      </c>
      <c r="H1080" s="284">
        <v>1</v>
      </c>
      <c r="I1080" s="302">
        <v>12689.46</v>
      </c>
      <c r="J1080" s="284">
        <v>9.8699999999999992</v>
      </c>
      <c r="K1080" s="302">
        <v>125244.97</v>
      </c>
      <c r="Q1080" s="160">
        <f>[2]Source!X1059</f>
        <v>0</v>
      </c>
      <c r="R1080" s="160">
        <f>[2]Source!X1060</f>
        <v>0</v>
      </c>
      <c r="S1080" s="160">
        <f>[2]Source!Y1059</f>
        <v>0</v>
      </c>
      <c r="T1080" s="160">
        <f>[2]Source!Y1060</f>
        <v>0</v>
      </c>
      <c r="U1080" s="160">
        <f>ROUND((175/100)*ROUND([2]Source!R1059, 2), 2)</f>
        <v>0</v>
      </c>
      <c r="V1080" s="160">
        <f>ROUND((157/100)*ROUND([2]Source!R1060, 2), 2)</f>
        <v>0</v>
      </c>
    </row>
    <row r="1081" spans="1:22" ht="99.75" x14ac:dyDescent="0.2">
      <c r="A1081" s="297" t="s">
        <v>1676</v>
      </c>
      <c r="B1081" s="298" t="s">
        <v>1677</v>
      </c>
      <c r="C1081" s="298" t="s">
        <v>207</v>
      </c>
      <c r="D1081" s="299" t="s">
        <v>1347</v>
      </c>
      <c r="E1081" s="284">
        <v>5.04</v>
      </c>
      <c r="F1081" s="300">
        <v>602.44000000000005</v>
      </c>
      <c r="G1081" s="304" t="s">
        <v>185</v>
      </c>
      <c r="H1081" s="284">
        <v>1</v>
      </c>
      <c r="I1081" s="302">
        <v>3036.3</v>
      </c>
      <c r="J1081" s="284">
        <v>9.01</v>
      </c>
      <c r="K1081" s="302">
        <v>27357.06</v>
      </c>
      <c r="Q1081" s="160">
        <f>[2]Source!X1067</f>
        <v>0</v>
      </c>
      <c r="R1081" s="160">
        <f>[2]Source!X1068</f>
        <v>0</v>
      </c>
      <c r="S1081" s="160">
        <f>[2]Source!Y1067</f>
        <v>0</v>
      </c>
      <c r="T1081" s="160">
        <f>[2]Source!Y1068</f>
        <v>0</v>
      </c>
      <c r="U1081" s="160">
        <f>ROUND((175/100)*ROUND([2]Source!R1067, 2), 2)</f>
        <v>0</v>
      </c>
      <c r="V1081" s="160">
        <f>ROUND((157/100)*ROUND([2]Source!R1068, 2), 2)</f>
        <v>0</v>
      </c>
    </row>
    <row r="1082" spans="1:22" ht="99.75" x14ac:dyDescent="0.2">
      <c r="A1082" s="297" t="s">
        <v>1678</v>
      </c>
      <c r="B1082" s="298" t="s">
        <v>1677</v>
      </c>
      <c r="C1082" s="298" t="s">
        <v>206</v>
      </c>
      <c r="D1082" s="299" t="s">
        <v>1347</v>
      </c>
      <c r="E1082" s="284">
        <v>25.83</v>
      </c>
      <c r="F1082" s="300">
        <v>602.44000000000005</v>
      </c>
      <c r="G1082" s="304" t="s">
        <v>185</v>
      </c>
      <c r="H1082" s="284">
        <v>1</v>
      </c>
      <c r="I1082" s="302">
        <v>15561.03</v>
      </c>
      <c r="J1082" s="284">
        <v>9.01</v>
      </c>
      <c r="K1082" s="302">
        <v>140204.88</v>
      </c>
      <c r="Q1082" s="160">
        <f>[2]Source!X1069</f>
        <v>0</v>
      </c>
      <c r="R1082" s="160">
        <f>[2]Source!X1070</f>
        <v>0</v>
      </c>
      <c r="S1082" s="160">
        <f>[2]Source!Y1069</f>
        <v>0</v>
      </c>
      <c r="T1082" s="160">
        <f>[2]Source!Y1070</f>
        <v>0</v>
      </c>
      <c r="U1082" s="160">
        <f>ROUND((175/100)*ROUND([2]Source!R1069, 2), 2)</f>
        <v>0</v>
      </c>
      <c r="V1082" s="160">
        <f>ROUND((157/100)*ROUND([2]Source!R1070, 2), 2)</f>
        <v>0</v>
      </c>
    </row>
    <row r="1083" spans="1:22" ht="14.25" x14ac:dyDescent="0.2">
      <c r="A1083" s="297"/>
      <c r="B1083" s="298"/>
      <c r="C1083" s="298" t="s">
        <v>184</v>
      </c>
      <c r="D1083" s="299" t="s">
        <v>177</v>
      </c>
      <c r="E1083" s="284">
        <v>105</v>
      </c>
      <c r="F1083" s="300"/>
      <c r="G1083" s="301"/>
      <c r="H1083" s="284"/>
      <c r="I1083" s="302">
        <v>2586.1</v>
      </c>
      <c r="J1083" s="284">
        <v>85</v>
      </c>
      <c r="K1083" s="302">
        <v>48883.4</v>
      </c>
    </row>
    <row r="1084" spans="1:22" ht="14.25" x14ac:dyDescent="0.2">
      <c r="A1084" s="297"/>
      <c r="B1084" s="298"/>
      <c r="C1084" s="298" t="s">
        <v>183</v>
      </c>
      <c r="D1084" s="299" t="s">
        <v>177</v>
      </c>
      <c r="E1084" s="284">
        <v>70</v>
      </c>
      <c r="F1084" s="300"/>
      <c r="G1084" s="301"/>
      <c r="H1084" s="284"/>
      <c r="I1084" s="302">
        <v>1724.07</v>
      </c>
      <c r="J1084" s="284">
        <v>41</v>
      </c>
      <c r="K1084" s="302">
        <v>23579.05</v>
      </c>
    </row>
    <row r="1085" spans="1:22" ht="14.25" x14ac:dyDescent="0.2">
      <c r="A1085" s="297"/>
      <c r="B1085" s="298"/>
      <c r="C1085" s="298" t="s">
        <v>178</v>
      </c>
      <c r="D1085" s="299" t="s">
        <v>177</v>
      </c>
      <c r="E1085" s="284">
        <v>175</v>
      </c>
      <c r="F1085" s="300"/>
      <c r="G1085" s="301"/>
      <c r="H1085" s="284"/>
      <c r="I1085" s="302">
        <v>344.7</v>
      </c>
      <c r="J1085" s="284">
        <v>157</v>
      </c>
      <c r="K1085" s="302">
        <v>7220.82</v>
      </c>
    </row>
    <row r="1086" spans="1:22" ht="14.25" x14ac:dyDescent="0.2">
      <c r="A1086" s="305"/>
      <c r="B1086" s="306"/>
      <c r="C1086" s="306" t="s">
        <v>182</v>
      </c>
      <c r="D1086" s="307" t="s">
        <v>181</v>
      </c>
      <c r="E1086" s="308">
        <v>89.9</v>
      </c>
      <c r="F1086" s="309"/>
      <c r="G1086" s="310" t="s">
        <v>1338</v>
      </c>
      <c r="H1086" s="308">
        <v>1</v>
      </c>
      <c r="I1086" s="311">
        <v>204.73</v>
      </c>
      <c r="J1086" s="308"/>
      <c r="K1086" s="311"/>
    </row>
    <row r="1087" spans="1:22" ht="15" x14ac:dyDescent="0.25">
      <c r="A1087" s="312"/>
      <c r="B1087" s="312"/>
      <c r="C1087" s="313" t="s">
        <v>173</v>
      </c>
      <c r="D1087" s="312"/>
      <c r="E1087" s="312"/>
      <c r="F1087" s="312"/>
      <c r="G1087" s="312"/>
      <c r="H1087" s="406">
        <v>114670.23</v>
      </c>
      <c r="I1087" s="406"/>
      <c r="J1087" s="406">
        <v>974203.55</v>
      </c>
      <c r="K1087" s="406"/>
      <c r="O1087" s="162">
        <f>I1074+I1075+I1077+I1083+I1084+I1085+SUM(I1078:I1082)</f>
        <v>114670.23</v>
      </c>
      <c r="P1087" s="162">
        <f>K1074+K1075+K1077+K1083+K1084+K1085+SUM(K1078:K1082)</f>
        <v>974203.55</v>
      </c>
    </row>
    <row r="1089" spans="1:22" ht="52.5" x14ac:dyDescent="0.2">
      <c r="A1089" s="297" t="s">
        <v>1679</v>
      </c>
      <c r="B1089" s="298" t="s">
        <v>205</v>
      </c>
      <c r="C1089" s="298" t="s">
        <v>204</v>
      </c>
      <c r="D1089" s="299" t="s">
        <v>1680</v>
      </c>
      <c r="E1089" s="284">
        <v>0.1</v>
      </c>
      <c r="F1089" s="300"/>
      <c r="G1089" s="301"/>
      <c r="H1089" s="284"/>
      <c r="I1089" s="302"/>
      <c r="J1089" s="284"/>
      <c r="K1089" s="302"/>
      <c r="Q1089" s="160">
        <f>[2]Source!X1075</f>
        <v>64.56</v>
      </c>
      <c r="R1089" s="160">
        <f>[2]Source!X1076</f>
        <v>1205.93</v>
      </c>
      <c r="S1089" s="160">
        <f>[2]Source!Y1075</f>
        <v>53.17</v>
      </c>
      <c r="T1089" s="160">
        <f>[2]Source!Y1076</f>
        <v>727.11</v>
      </c>
      <c r="U1089" s="160">
        <f>ROUND((175/100)*ROUND([2]Source!R1075, 2), 2)</f>
        <v>0.77</v>
      </c>
      <c r="V1089" s="160">
        <f>ROUND((157/100)*ROUND([2]Source!R1076, 2), 2)</f>
        <v>16.12</v>
      </c>
    </row>
    <row r="1090" spans="1:22" x14ac:dyDescent="0.2">
      <c r="C1090" s="303" t="s">
        <v>1681</v>
      </c>
    </row>
    <row r="1091" spans="1:22" ht="14.25" x14ac:dyDescent="0.2">
      <c r="A1091" s="297"/>
      <c r="B1091" s="298"/>
      <c r="C1091" s="298" t="s">
        <v>187</v>
      </c>
      <c r="D1091" s="299"/>
      <c r="E1091" s="284"/>
      <c r="F1091" s="300">
        <v>660.45</v>
      </c>
      <c r="G1091" s="301" t="s">
        <v>1338</v>
      </c>
      <c r="H1091" s="284">
        <v>1</v>
      </c>
      <c r="I1091" s="302">
        <v>75.95</v>
      </c>
      <c r="J1091" s="284">
        <v>23.35</v>
      </c>
      <c r="K1091" s="302">
        <v>1773.43</v>
      </c>
    </row>
    <row r="1092" spans="1:22" ht="14.25" x14ac:dyDescent="0.2">
      <c r="A1092" s="297"/>
      <c r="B1092" s="298"/>
      <c r="C1092" s="298" t="s">
        <v>174</v>
      </c>
      <c r="D1092" s="299"/>
      <c r="E1092" s="284"/>
      <c r="F1092" s="300">
        <v>22.88</v>
      </c>
      <c r="G1092" s="301" t="s">
        <v>1339</v>
      </c>
      <c r="H1092" s="284">
        <v>1</v>
      </c>
      <c r="I1092" s="302">
        <v>2.86</v>
      </c>
      <c r="J1092" s="284">
        <v>6.92</v>
      </c>
      <c r="K1092" s="302">
        <v>19.79</v>
      </c>
    </row>
    <row r="1093" spans="1:22" ht="14.25" x14ac:dyDescent="0.2">
      <c r="A1093" s="297"/>
      <c r="B1093" s="298"/>
      <c r="C1093" s="298" t="s">
        <v>179</v>
      </c>
      <c r="D1093" s="299"/>
      <c r="E1093" s="284"/>
      <c r="F1093" s="300">
        <v>3.5</v>
      </c>
      <c r="G1093" s="301" t="s">
        <v>1339</v>
      </c>
      <c r="H1093" s="284">
        <v>1</v>
      </c>
      <c r="I1093" s="314">
        <v>0.44</v>
      </c>
      <c r="J1093" s="284">
        <v>23.35</v>
      </c>
      <c r="K1093" s="314">
        <v>10.27</v>
      </c>
    </row>
    <row r="1094" spans="1:22" ht="14.25" x14ac:dyDescent="0.2">
      <c r="A1094" s="297"/>
      <c r="B1094" s="298"/>
      <c r="C1094" s="298" t="s">
        <v>195</v>
      </c>
      <c r="D1094" s="299"/>
      <c r="E1094" s="284"/>
      <c r="F1094" s="300">
        <v>2766.32</v>
      </c>
      <c r="G1094" s="301" t="s">
        <v>185</v>
      </c>
      <c r="H1094" s="284">
        <v>1</v>
      </c>
      <c r="I1094" s="302">
        <v>276.63</v>
      </c>
      <c r="J1094" s="284">
        <v>3.94</v>
      </c>
      <c r="K1094" s="302">
        <v>1089.92</v>
      </c>
    </row>
    <row r="1095" spans="1:22" ht="99.75" x14ac:dyDescent="0.2">
      <c r="A1095" s="297" t="s">
        <v>1682</v>
      </c>
      <c r="B1095" s="298" t="s">
        <v>1683</v>
      </c>
      <c r="C1095" s="298" t="s">
        <v>203</v>
      </c>
      <c r="D1095" s="299" t="s">
        <v>1323</v>
      </c>
      <c r="E1095" s="284">
        <v>0.105</v>
      </c>
      <c r="F1095" s="300">
        <v>45706.720000000001</v>
      </c>
      <c r="G1095" s="304" t="s">
        <v>185</v>
      </c>
      <c r="H1095" s="284">
        <v>1</v>
      </c>
      <c r="I1095" s="302">
        <v>4799.21</v>
      </c>
      <c r="J1095" s="284">
        <v>2.4300000000000002</v>
      </c>
      <c r="K1095" s="302">
        <v>11662.08</v>
      </c>
      <c r="Q1095" s="160">
        <f>[2]Source!X1077</f>
        <v>0</v>
      </c>
      <c r="R1095" s="160">
        <f>[2]Source!X1078</f>
        <v>0</v>
      </c>
      <c r="S1095" s="160">
        <f>[2]Source!Y1077</f>
        <v>0</v>
      </c>
      <c r="T1095" s="160">
        <f>[2]Source!Y1078</f>
        <v>0</v>
      </c>
      <c r="U1095" s="160">
        <f>ROUND((175/100)*ROUND([2]Source!R1077, 2), 2)</f>
        <v>0</v>
      </c>
      <c r="V1095" s="160">
        <f>ROUND((157/100)*ROUND([2]Source!R1078, 2), 2)</f>
        <v>0</v>
      </c>
    </row>
    <row r="1096" spans="1:22" ht="14.25" x14ac:dyDescent="0.2">
      <c r="A1096" s="297"/>
      <c r="B1096" s="298"/>
      <c r="C1096" s="298" t="s">
        <v>184</v>
      </c>
      <c r="D1096" s="299" t="s">
        <v>177</v>
      </c>
      <c r="E1096" s="284">
        <v>85</v>
      </c>
      <c r="F1096" s="300"/>
      <c r="G1096" s="301"/>
      <c r="H1096" s="284"/>
      <c r="I1096" s="302">
        <v>64.56</v>
      </c>
      <c r="J1096" s="284">
        <v>68</v>
      </c>
      <c r="K1096" s="302">
        <v>1205.93</v>
      </c>
    </row>
    <row r="1097" spans="1:22" ht="14.25" x14ac:dyDescent="0.2">
      <c r="A1097" s="297"/>
      <c r="B1097" s="298"/>
      <c r="C1097" s="298" t="s">
        <v>183</v>
      </c>
      <c r="D1097" s="299" t="s">
        <v>177</v>
      </c>
      <c r="E1097" s="284">
        <v>70</v>
      </c>
      <c r="F1097" s="300"/>
      <c r="G1097" s="301"/>
      <c r="H1097" s="284"/>
      <c r="I1097" s="302">
        <v>53.17</v>
      </c>
      <c r="J1097" s="284">
        <v>41</v>
      </c>
      <c r="K1097" s="302">
        <v>727.11</v>
      </c>
    </row>
    <row r="1098" spans="1:22" ht="14.25" x14ac:dyDescent="0.2">
      <c r="A1098" s="297"/>
      <c r="B1098" s="298"/>
      <c r="C1098" s="298" t="s">
        <v>178</v>
      </c>
      <c r="D1098" s="299" t="s">
        <v>177</v>
      </c>
      <c r="E1098" s="284">
        <v>175</v>
      </c>
      <c r="F1098" s="300"/>
      <c r="G1098" s="301"/>
      <c r="H1098" s="284"/>
      <c r="I1098" s="302">
        <v>0.77</v>
      </c>
      <c r="J1098" s="284">
        <v>157</v>
      </c>
      <c r="K1098" s="302">
        <v>16.12</v>
      </c>
    </row>
    <row r="1099" spans="1:22" ht="14.25" x14ac:dyDescent="0.2">
      <c r="A1099" s="305"/>
      <c r="B1099" s="306"/>
      <c r="C1099" s="306" t="s">
        <v>182</v>
      </c>
      <c r="D1099" s="307" t="s">
        <v>181</v>
      </c>
      <c r="E1099" s="308">
        <v>56.18</v>
      </c>
      <c r="F1099" s="309"/>
      <c r="G1099" s="310" t="s">
        <v>1338</v>
      </c>
      <c r="H1099" s="308">
        <v>1</v>
      </c>
      <c r="I1099" s="311">
        <v>6.46</v>
      </c>
      <c r="J1099" s="308"/>
      <c r="K1099" s="311"/>
    </row>
    <row r="1100" spans="1:22" ht="15" x14ac:dyDescent="0.25">
      <c r="A1100" s="312"/>
      <c r="B1100" s="312"/>
      <c r="C1100" s="313" t="s">
        <v>173</v>
      </c>
      <c r="D1100" s="312"/>
      <c r="E1100" s="312"/>
      <c r="F1100" s="312"/>
      <c r="G1100" s="312"/>
      <c r="H1100" s="406">
        <v>5273.15</v>
      </c>
      <c r="I1100" s="406"/>
      <c r="J1100" s="406">
        <v>16494.38</v>
      </c>
      <c r="K1100" s="406"/>
      <c r="O1100" s="162">
        <f>I1091+I1092+I1094+I1096+I1097+I1098+SUM(I1095:I1095)</f>
        <v>5273.15</v>
      </c>
      <c r="P1100" s="162">
        <f>K1091+K1092+K1094+K1096+K1097+K1098+SUM(K1095:K1095)</f>
        <v>16494.38</v>
      </c>
    </row>
    <row r="1102" spans="1:22" ht="52.5" x14ac:dyDescent="0.2">
      <c r="A1102" s="297" t="s">
        <v>1684</v>
      </c>
      <c r="B1102" s="298" t="s">
        <v>202</v>
      </c>
      <c r="C1102" s="298" t="s">
        <v>201</v>
      </c>
      <c r="D1102" s="299" t="s">
        <v>1680</v>
      </c>
      <c r="E1102" s="284">
        <v>0.5</v>
      </c>
      <c r="F1102" s="300"/>
      <c r="G1102" s="301"/>
      <c r="H1102" s="284"/>
      <c r="I1102" s="302"/>
      <c r="J1102" s="284"/>
      <c r="K1102" s="302"/>
      <c r="Q1102" s="160">
        <f>[2]Source!X1081</f>
        <v>537.49</v>
      </c>
      <c r="R1102" s="160">
        <f>[2]Source!X1082</f>
        <v>10040.299999999999</v>
      </c>
      <c r="S1102" s="160">
        <f>[2]Source!Y1081</f>
        <v>442.64</v>
      </c>
      <c r="T1102" s="160">
        <f>[2]Source!Y1082</f>
        <v>6053.71</v>
      </c>
      <c r="U1102" s="160">
        <f>ROUND((175/100)*ROUND([2]Source!R1081, 2), 2)</f>
        <v>5.62</v>
      </c>
      <c r="V1102" s="160">
        <f>ROUND((157/100)*ROUND([2]Source!R1082, 2), 2)</f>
        <v>117.67</v>
      </c>
    </row>
    <row r="1103" spans="1:22" x14ac:dyDescent="0.2">
      <c r="C1103" s="303" t="s">
        <v>1685</v>
      </c>
    </row>
    <row r="1104" spans="1:22" ht="14.25" x14ac:dyDescent="0.2">
      <c r="A1104" s="297"/>
      <c r="B1104" s="298"/>
      <c r="C1104" s="298" t="s">
        <v>187</v>
      </c>
      <c r="D1104" s="299"/>
      <c r="E1104" s="284"/>
      <c r="F1104" s="300">
        <v>1099.73</v>
      </c>
      <c r="G1104" s="301" t="s">
        <v>1338</v>
      </c>
      <c r="H1104" s="284">
        <v>1</v>
      </c>
      <c r="I1104" s="302">
        <v>632.34</v>
      </c>
      <c r="J1104" s="284">
        <v>23.35</v>
      </c>
      <c r="K1104" s="302">
        <v>14765.14</v>
      </c>
    </row>
    <row r="1105" spans="1:22" ht="14.25" x14ac:dyDescent="0.2">
      <c r="A1105" s="297"/>
      <c r="B1105" s="298"/>
      <c r="C1105" s="298" t="s">
        <v>174</v>
      </c>
      <c r="D1105" s="299"/>
      <c r="E1105" s="284"/>
      <c r="F1105" s="300">
        <v>32.659999999999997</v>
      </c>
      <c r="G1105" s="301" t="s">
        <v>1339</v>
      </c>
      <c r="H1105" s="284">
        <v>1</v>
      </c>
      <c r="I1105" s="302">
        <v>20.41</v>
      </c>
      <c r="J1105" s="284">
        <v>7.03</v>
      </c>
      <c r="K1105" s="302">
        <v>143.47999999999999</v>
      </c>
    </row>
    <row r="1106" spans="1:22" ht="14.25" x14ac:dyDescent="0.2">
      <c r="A1106" s="297"/>
      <c r="B1106" s="298"/>
      <c r="C1106" s="298" t="s">
        <v>179</v>
      </c>
      <c r="D1106" s="299"/>
      <c r="E1106" s="284"/>
      <c r="F1106" s="300">
        <v>5.14</v>
      </c>
      <c r="G1106" s="301" t="s">
        <v>1339</v>
      </c>
      <c r="H1106" s="284">
        <v>1</v>
      </c>
      <c r="I1106" s="314">
        <v>3.21</v>
      </c>
      <c r="J1106" s="284">
        <v>23.35</v>
      </c>
      <c r="K1106" s="314">
        <v>74.95</v>
      </c>
    </row>
    <row r="1107" spans="1:22" ht="14.25" x14ac:dyDescent="0.2">
      <c r="A1107" s="297"/>
      <c r="B1107" s="298"/>
      <c r="C1107" s="298" t="s">
        <v>195</v>
      </c>
      <c r="D1107" s="299"/>
      <c r="E1107" s="284"/>
      <c r="F1107" s="300">
        <v>3665.84</v>
      </c>
      <c r="G1107" s="301" t="s">
        <v>185</v>
      </c>
      <c r="H1107" s="284">
        <v>1</v>
      </c>
      <c r="I1107" s="302">
        <v>1832.92</v>
      </c>
      <c r="J1107" s="284">
        <v>4.05</v>
      </c>
      <c r="K1107" s="302">
        <v>7423.33</v>
      </c>
    </row>
    <row r="1108" spans="1:22" ht="99.75" x14ac:dyDescent="0.2">
      <c r="A1108" s="297" t="s">
        <v>1686</v>
      </c>
      <c r="B1108" s="298" t="s">
        <v>1687</v>
      </c>
      <c r="C1108" s="298" t="s">
        <v>200</v>
      </c>
      <c r="D1108" s="299" t="s">
        <v>1323</v>
      </c>
      <c r="E1108" s="284">
        <v>0.159</v>
      </c>
      <c r="F1108" s="300">
        <v>46902.5</v>
      </c>
      <c r="G1108" s="304" t="s">
        <v>185</v>
      </c>
      <c r="H1108" s="284">
        <v>1</v>
      </c>
      <c r="I1108" s="302">
        <v>7457.5</v>
      </c>
      <c r="J1108" s="284">
        <v>2.2000000000000002</v>
      </c>
      <c r="K1108" s="302">
        <v>16406.5</v>
      </c>
      <c r="Q1108" s="160">
        <f>[2]Source!X1083</f>
        <v>0</v>
      </c>
      <c r="R1108" s="160">
        <f>[2]Source!X1084</f>
        <v>0</v>
      </c>
      <c r="S1108" s="160">
        <f>[2]Source!Y1083</f>
        <v>0</v>
      </c>
      <c r="T1108" s="160">
        <f>[2]Source!Y1084</f>
        <v>0</v>
      </c>
      <c r="U1108" s="160">
        <f>ROUND((175/100)*ROUND([2]Source!R1083, 2), 2)</f>
        <v>0</v>
      </c>
      <c r="V1108" s="160">
        <f>ROUND((157/100)*ROUND([2]Source!R1084, 2), 2)</f>
        <v>0</v>
      </c>
    </row>
    <row r="1109" spans="1:22" ht="99.75" x14ac:dyDescent="0.2">
      <c r="A1109" s="297" t="s">
        <v>1688</v>
      </c>
      <c r="B1109" s="298" t="s">
        <v>1689</v>
      </c>
      <c r="C1109" s="298" t="s">
        <v>199</v>
      </c>
      <c r="D1109" s="299" t="s">
        <v>1323</v>
      </c>
      <c r="E1109" s="284">
        <v>0.1666</v>
      </c>
      <c r="F1109" s="300">
        <v>46894.27</v>
      </c>
      <c r="G1109" s="304" t="s">
        <v>185</v>
      </c>
      <c r="H1109" s="284">
        <v>1</v>
      </c>
      <c r="I1109" s="302">
        <v>7812.59</v>
      </c>
      <c r="J1109" s="284">
        <v>2.1</v>
      </c>
      <c r="K1109" s="302">
        <v>16406.439999999999</v>
      </c>
      <c r="Q1109" s="160">
        <f>[2]Source!X1085</f>
        <v>0</v>
      </c>
      <c r="R1109" s="160">
        <f>[2]Source!X1086</f>
        <v>0</v>
      </c>
      <c r="S1109" s="160">
        <f>[2]Source!Y1085</f>
        <v>0</v>
      </c>
      <c r="T1109" s="160">
        <f>[2]Source!Y1086</f>
        <v>0</v>
      </c>
      <c r="U1109" s="160">
        <f>ROUND((175/100)*ROUND([2]Source!R1085, 2), 2)</f>
        <v>0</v>
      </c>
      <c r="V1109" s="160">
        <f>ROUND((157/100)*ROUND([2]Source!R1086, 2), 2)</f>
        <v>0</v>
      </c>
    </row>
    <row r="1110" spans="1:22" ht="99.75" x14ac:dyDescent="0.2">
      <c r="A1110" s="297" t="s">
        <v>1690</v>
      </c>
      <c r="B1110" s="298" t="s">
        <v>1691</v>
      </c>
      <c r="C1110" s="298" t="s">
        <v>198</v>
      </c>
      <c r="D1110" s="299" t="s">
        <v>1323</v>
      </c>
      <c r="E1110" s="284">
        <v>0.52200000000000002</v>
      </c>
      <c r="F1110" s="300">
        <v>46868.77</v>
      </c>
      <c r="G1110" s="304" t="s">
        <v>185</v>
      </c>
      <c r="H1110" s="284">
        <v>1</v>
      </c>
      <c r="I1110" s="302">
        <v>24465.5</v>
      </c>
      <c r="J1110" s="284">
        <v>2.33</v>
      </c>
      <c r="K1110" s="302">
        <v>57004.62</v>
      </c>
      <c r="Q1110" s="160">
        <f>[2]Source!X1087</f>
        <v>0</v>
      </c>
      <c r="R1110" s="160">
        <f>[2]Source!X1088</f>
        <v>0</v>
      </c>
      <c r="S1110" s="160">
        <f>[2]Source!Y1087</f>
        <v>0</v>
      </c>
      <c r="T1110" s="160">
        <f>[2]Source!Y1088</f>
        <v>0</v>
      </c>
      <c r="U1110" s="160">
        <f>ROUND((175/100)*ROUND([2]Source!R1087, 2), 2)</f>
        <v>0</v>
      </c>
      <c r="V1110" s="160">
        <f>ROUND((157/100)*ROUND([2]Source!R1088, 2), 2)</f>
        <v>0</v>
      </c>
    </row>
    <row r="1111" spans="1:22" ht="14.25" x14ac:dyDescent="0.2">
      <c r="A1111" s="297"/>
      <c r="B1111" s="298"/>
      <c r="C1111" s="298" t="s">
        <v>184</v>
      </c>
      <c r="D1111" s="299" t="s">
        <v>177</v>
      </c>
      <c r="E1111" s="284">
        <v>85</v>
      </c>
      <c r="F1111" s="300"/>
      <c r="G1111" s="301"/>
      <c r="H1111" s="284"/>
      <c r="I1111" s="302">
        <v>537.49</v>
      </c>
      <c r="J1111" s="284">
        <v>68</v>
      </c>
      <c r="K1111" s="302">
        <v>10040.299999999999</v>
      </c>
    </row>
    <row r="1112" spans="1:22" ht="14.25" x14ac:dyDescent="0.2">
      <c r="A1112" s="297"/>
      <c r="B1112" s="298"/>
      <c r="C1112" s="298" t="s">
        <v>183</v>
      </c>
      <c r="D1112" s="299" t="s">
        <v>177</v>
      </c>
      <c r="E1112" s="284">
        <v>70</v>
      </c>
      <c r="F1112" s="300"/>
      <c r="G1112" s="301"/>
      <c r="H1112" s="284"/>
      <c r="I1112" s="302">
        <v>442.64</v>
      </c>
      <c r="J1112" s="284">
        <v>41</v>
      </c>
      <c r="K1112" s="302">
        <v>6053.71</v>
      </c>
    </row>
    <row r="1113" spans="1:22" ht="14.25" x14ac:dyDescent="0.2">
      <c r="A1113" s="297"/>
      <c r="B1113" s="298"/>
      <c r="C1113" s="298" t="s">
        <v>178</v>
      </c>
      <c r="D1113" s="299" t="s">
        <v>177</v>
      </c>
      <c r="E1113" s="284">
        <v>175</v>
      </c>
      <c r="F1113" s="300"/>
      <c r="G1113" s="301"/>
      <c r="H1113" s="284"/>
      <c r="I1113" s="302">
        <v>5.62</v>
      </c>
      <c r="J1113" s="284">
        <v>157</v>
      </c>
      <c r="K1113" s="302">
        <v>117.67</v>
      </c>
    </row>
    <row r="1114" spans="1:22" ht="14.25" x14ac:dyDescent="0.2">
      <c r="A1114" s="305"/>
      <c r="B1114" s="306"/>
      <c r="C1114" s="306" t="s">
        <v>182</v>
      </c>
      <c r="D1114" s="307" t="s">
        <v>181</v>
      </c>
      <c r="E1114" s="308">
        <v>93.33</v>
      </c>
      <c r="F1114" s="309"/>
      <c r="G1114" s="310" t="s">
        <v>1338</v>
      </c>
      <c r="H1114" s="308">
        <v>1</v>
      </c>
      <c r="I1114" s="311">
        <v>53.66</v>
      </c>
      <c r="J1114" s="308"/>
      <c r="K1114" s="311"/>
    </row>
    <row r="1115" spans="1:22" ht="15" x14ac:dyDescent="0.25">
      <c r="A1115" s="312"/>
      <c r="B1115" s="312"/>
      <c r="C1115" s="313" t="s">
        <v>173</v>
      </c>
      <c r="D1115" s="312"/>
      <c r="E1115" s="312"/>
      <c r="F1115" s="312"/>
      <c r="G1115" s="312"/>
      <c r="H1115" s="406">
        <v>43207.01</v>
      </c>
      <c r="I1115" s="406"/>
      <c r="J1115" s="406">
        <v>128361.19</v>
      </c>
      <c r="K1115" s="406"/>
      <c r="O1115" s="162">
        <f>I1104+I1105+I1107+I1111+I1112+I1113+SUM(I1108:I1110)</f>
        <v>43207.01</v>
      </c>
      <c r="P1115" s="162">
        <f>K1104+K1105+K1107+K1111+K1112+K1113+SUM(K1108:K1110)</f>
        <v>128361.19</v>
      </c>
    </row>
    <row r="1117" spans="1:22" ht="52.5" x14ac:dyDescent="0.2">
      <c r="A1117" s="297" t="s">
        <v>1692</v>
      </c>
      <c r="B1117" s="298" t="s">
        <v>197</v>
      </c>
      <c r="C1117" s="298" t="s">
        <v>196</v>
      </c>
      <c r="D1117" s="299" t="s">
        <v>1693</v>
      </c>
      <c r="E1117" s="284">
        <v>8</v>
      </c>
      <c r="F1117" s="300"/>
      <c r="G1117" s="301"/>
      <c r="H1117" s="284"/>
      <c r="I1117" s="302"/>
      <c r="J1117" s="284"/>
      <c r="K1117" s="302"/>
      <c r="Q1117" s="160">
        <f>[2]Source!X1089</f>
        <v>124.58</v>
      </c>
      <c r="R1117" s="160">
        <f>[2]Source!X1090</f>
        <v>2333.5300000000002</v>
      </c>
      <c r="S1117" s="160">
        <f>[2]Source!Y1089</f>
        <v>95.83</v>
      </c>
      <c r="T1117" s="160">
        <f>[2]Source!Y1090</f>
        <v>1310.6099999999999</v>
      </c>
      <c r="U1117" s="160">
        <f>ROUND((175/100)*ROUND([2]Source!R1089, 2), 2)</f>
        <v>1.58</v>
      </c>
      <c r="V1117" s="160">
        <f>ROUND((157/100)*ROUND([2]Source!R1090, 2), 2)</f>
        <v>33</v>
      </c>
    </row>
    <row r="1118" spans="1:22" ht="14.25" x14ac:dyDescent="0.2">
      <c r="A1118" s="297"/>
      <c r="B1118" s="298"/>
      <c r="C1118" s="298" t="s">
        <v>187</v>
      </c>
      <c r="D1118" s="299"/>
      <c r="E1118" s="284"/>
      <c r="F1118" s="300">
        <v>14.88</v>
      </c>
      <c r="G1118" s="301" t="s">
        <v>1338</v>
      </c>
      <c r="H1118" s="284">
        <v>1</v>
      </c>
      <c r="I1118" s="302">
        <v>136.9</v>
      </c>
      <c r="J1118" s="284">
        <v>23.35</v>
      </c>
      <c r="K1118" s="302">
        <v>3196.62</v>
      </c>
    </row>
    <row r="1119" spans="1:22" ht="14.25" x14ac:dyDescent="0.2">
      <c r="A1119" s="297"/>
      <c r="B1119" s="298"/>
      <c r="C1119" s="298" t="s">
        <v>174</v>
      </c>
      <c r="D1119" s="299"/>
      <c r="E1119" s="284"/>
      <c r="F1119" s="300">
        <v>1.99</v>
      </c>
      <c r="G1119" s="301" t="s">
        <v>1339</v>
      </c>
      <c r="H1119" s="284">
        <v>1</v>
      </c>
      <c r="I1119" s="302">
        <v>19.899999999999999</v>
      </c>
      <c r="J1119" s="284">
        <v>7.23</v>
      </c>
      <c r="K1119" s="302">
        <v>143.88</v>
      </c>
    </row>
    <row r="1120" spans="1:22" ht="14.25" x14ac:dyDescent="0.2">
      <c r="A1120" s="297"/>
      <c r="B1120" s="298"/>
      <c r="C1120" s="298" t="s">
        <v>179</v>
      </c>
      <c r="D1120" s="299"/>
      <c r="E1120" s="284"/>
      <c r="F1120" s="300">
        <v>0.09</v>
      </c>
      <c r="G1120" s="301" t="s">
        <v>1339</v>
      </c>
      <c r="H1120" s="284">
        <v>1</v>
      </c>
      <c r="I1120" s="314">
        <v>0.9</v>
      </c>
      <c r="J1120" s="284">
        <v>23.35</v>
      </c>
      <c r="K1120" s="314">
        <v>21.02</v>
      </c>
    </row>
    <row r="1121" spans="1:22" ht="14.25" x14ac:dyDescent="0.2">
      <c r="A1121" s="297"/>
      <c r="B1121" s="298"/>
      <c r="C1121" s="298" t="s">
        <v>195</v>
      </c>
      <c r="D1121" s="299"/>
      <c r="E1121" s="284"/>
      <c r="F1121" s="300">
        <v>0.41</v>
      </c>
      <c r="G1121" s="301" t="s">
        <v>185</v>
      </c>
      <c r="H1121" s="284">
        <v>1</v>
      </c>
      <c r="I1121" s="302">
        <v>3.28</v>
      </c>
      <c r="J1121" s="284">
        <v>4.71</v>
      </c>
      <c r="K1121" s="302">
        <v>15.45</v>
      </c>
    </row>
    <row r="1122" spans="1:22" ht="28.5" x14ac:dyDescent="0.2">
      <c r="A1122" s="297" t="s">
        <v>1694</v>
      </c>
      <c r="B1122" s="298" t="s">
        <v>1695</v>
      </c>
      <c r="C1122" s="298" t="s">
        <v>194</v>
      </c>
      <c r="D1122" s="299" t="s">
        <v>1451</v>
      </c>
      <c r="E1122" s="284">
        <v>8</v>
      </c>
      <c r="F1122" s="300">
        <v>272.64999999999998</v>
      </c>
      <c r="G1122" s="304" t="s">
        <v>185</v>
      </c>
      <c r="H1122" s="284">
        <v>1</v>
      </c>
      <c r="I1122" s="302">
        <v>2181.1999999999998</v>
      </c>
      <c r="J1122" s="284">
        <v>4.3</v>
      </c>
      <c r="K1122" s="302">
        <v>9379.16</v>
      </c>
      <c r="Q1122" s="160">
        <f>[2]Source!X1091</f>
        <v>0</v>
      </c>
      <c r="R1122" s="160">
        <f>[2]Source!X1092</f>
        <v>0</v>
      </c>
      <c r="S1122" s="160">
        <f>[2]Source!Y1091</f>
        <v>0</v>
      </c>
      <c r="T1122" s="160">
        <f>[2]Source!Y1092</f>
        <v>0</v>
      </c>
      <c r="U1122" s="160">
        <f>ROUND((175/100)*ROUND([2]Source!R1091, 2), 2)</f>
        <v>0</v>
      </c>
      <c r="V1122" s="160">
        <f>ROUND((157/100)*ROUND([2]Source!R1092, 2), 2)</f>
        <v>0</v>
      </c>
    </row>
    <row r="1123" spans="1:22" ht="14.25" x14ac:dyDescent="0.2">
      <c r="A1123" s="297"/>
      <c r="B1123" s="298"/>
      <c r="C1123" s="298" t="s">
        <v>184</v>
      </c>
      <c r="D1123" s="299" t="s">
        <v>177</v>
      </c>
      <c r="E1123" s="284">
        <v>91</v>
      </c>
      <c r="F1123" s="300"/>
      <c r="G1123" s="301"/>
      <c r="H1123" s="284"/>
      <c r="I1123" s="302">
        <v>124.58</v>
      </c>
      <c r="J1123" s="284">
        <v>73</v>
      </c>
      <c r="K1123" s="302">
        <v>2333.5300000000002</v>
      </c>
    </row>
    <row r="1124" spans="1:22" ht="14.25" x14ac:dyDescent="0.2">
      <c r="A1124" s="297"/>
      <c r="B1124" s="298"/>
      <c r="C1124" s="298" t="s">
        <v>183</v>
      </c>
      <c r="D1124" s="299" t="s">
        <v>177</v>
      </c>
      <c r="E1124" s="284">
        <v>70</v>
      </c>
      <c r="F1124" s="300"/>
      <c r="G1124" s="301"/>
      <c r="H1124" s="284"/>
      <c r="I1124" s="302">
        <v>95.83</v>
      </c>
      <c r="J1124" s="284">
        <v>41</v>
      </c>
      <c r="K1124" s="302">
        <v>1310.6099999999999</v>
      </c>
    </row>
    <row r="1125" spans="1:22" ht="14.25" x14ac:dyDescent="0.2">
      <c r="A1125" s="297"/>
      <c r="B1125" s="298"/>
      <c r="C1125" s="298" t="s">
        <v>178</v>
      </c>
      <c r="D1125" s="299" t="s">
        <v>177</v>
      </c>
      <c r="E1125" s="284">
        <v>175</v>
      </c>
      <c r="F1125" s="300"/>
      <c r="G1125" s="301"/>
      <c r="H1125" s="284"/>
      <c r="I1125" s="302">
        <v>1.58</v>
      </c>
      <c r="J1125" s="284">
        <v>157</v>
      </c>
      <c r="K1125" s="302">
        <v>33</v>
      </c>
    </row>
    <row r="1126" spans="1:22" ht="14.25" x14ac:dyDescent="0.2">
      <c r="A1126" s="305"/>
      <c r="B1126" s="306"/>
      <c r="C1126" s="306" t="s">
        <v>182</v>
      </c>
      <c r="D1126" s="307" t="s">
        <v>181</v>
      </c>
      <c r="E1126" s="308">
        <v>1.1100000000000001</v>
      </c>
      <c r="F1126" s="309"/>
      <c r="G1126" s="310" t="s">
        <v>1338</v>
      </c>
      <c r="H1126" s="308">
        <v>1</v>
      </c>
      <c r="I1126" s="311">
        <v>10.210000000000001</v>
      </c>
      <c r="J1126" s="308"/>
      <c r="K1126" s="311"/>
    </row>
    <row r="1127" spans="1:22" ht="15" x14ac:dyDescent="0.25">
      <c r="A1127" s="312"/>
      <c r="B1127" s="312"/>
      <c r="C1127" s="313" t="s">
        <v>173</v>
      </c>
      <c r="D1127" s="312"/>
      <c r="E1127" s="312"/>
      <c r="F1127" s="312"/>
      <c r="G1127" s="312"/>
      <c r="H1127" s="406">
        <v>2563.27</v>
      </c>
      <c r="I1127" s="406"/>
      <c r="J1127" s="406">
        <v>16412.25</v>
      </c>
      <c r="K1127" s="406"/>
      <c r="O1127" s="162">
        <f>I1118+I1119+I1121+I1123+I1124+I1125+SUM(I1122:I1122)</f>
        <v>2563.27</v>
      </c>
      <c r="P1127" s="162">
        <f>K1118+K1119+K1121+K1123+K1124+K1125+SUM(K1122:K1122)</f>
        <v>16412.25</v>
      </c>
    </row>
    <row r="1129" spans="1:22" ht="52.5" x14ac:dyDescent="0.2">
      <c r="A1129" s="297" t="s">
        <v>1696</v>
      </c>
      <c r="B1129" s="298" t="s">
        <v>193</v>
      </c>
      <c r="C1129" s="298" t="s">
        <v>192</v>
      </c>
      <c r="D1129" s="299" t="s">
        <v>1697</v>
      </c>
      <c r="E1129" s="284">
        <v>102</v>
      </c>
      <c r="F1129" s="300"/>
      <c r="G1129" s="301"/>
      <c r="H1129" s="284"/>
      <c r="I1129" s="302"/>
      <c r="J1129" s="284"/>
      <c r="K1129" s="302"/>
      <c r="Q1129" s="160">
        <f>[2]Source!X1093</f>
        <v>477.88</v>
      </c>
      <c r="R1129" s="160">
        <f>[2]Source!X1094</f>
        <v>9032.99</v>
      </c>
      <c r="S1129" s="160">
        <f>[2]Source!Y1093</f>
        <v>318.58</v>
      </c>
      <c r="T1129" s="160">
        <f>[2]Source!Y1094</f>
        <v>4357.09</v>
      </c>
      <c r="U1129" s="160">
        <f>ROUND((175/100)*ROUND([2]Source!R1093, 2), 2)</f>
        <v>4.46</v>
      </c>
      <c r="V1129" s="160">
        <f>ROUND((157/100)*ROUND([2]Source!R1094, 2), 2)</f>
        <v>93.48</v>
      </c>
    </row>
    <row r="1130" spans="1:22" x14ac:dyDescent="0.2">
      <c r="C1130" s="303" t="s">
        <v>1698</v>
      </c>
    </row>
    <row r="1131" spans="1:22" ht="14.25" x14ac:dyDescent="0.2">
      <c r="A1131" s="297"/>
      <c r="B1131" s="298"/>
      <c r="C1131" s="298" t="s">
        <v>187</v>
      </c>
      <c r="D1131" s="299"/>
      <c r="E1131" s="284"/>
      <c r="F1131" s="300">
        <v>3.88</v>
      </c>
      <c r="G1131" s="301" t="s">
        <v>1338</v>
      </c>
      <c r="H1131" s="284">
        <v>1</v>
      </c>
      <c r="I1131" s="302">
        <v>455.12</v>
      </c>
      <c r="J1131" s="284">
        <v>23.35</v>
      </c>
      <c r="K1131" s="302">
        <v>10627.05</v>
      </c>
    </row>
    <row r="1132" spans="1:22" ht="14.25" x14ac:dyDescent="0.2">
      <c r="A1132" s="297"/>
      <c r="B1132" s="298"/>
      <c r="C1132" s="298" t="s">
        <v>174</v>
      </c>
      <c r="D1132" s="299"/>
      <c r="E1132" s="284"/>
      <c r="F1132" s="300">
        <v>0.18</v>
      </c>
      <c r="G1132" s="301" t="s">
        <v>1339</v>
      </c>
      <c r="H1132" s="284">
        <v>1</v>
      </c>
      <c r="I1132" s="302">
        <v>22.95</v>
      </c>
      <c r="J1132" s="284">
        <v>8.61</v>
      </c>
      <c r="K1132" s="302">
        <v>197.6</v>
      </c>
    </row>
    <row r="1133" spans="1:22" ht="14.25" x14ac:dyDescent="0.2">
      <c r="A1133" s="297"/>
      <c r="B1133" s="298"/>
      <c r="C1133" s="298" t="s">
        <v>179</v>
      </c>
      <c r="D1133" s="299"/>
      <c r="E1133" s="284"/>
      <c r="F1133" s="300">
        <v>0.02</v>
      </c>
      <c r="G1133" s="301" t="s">
        <v>1339</v>
      </c>
      <c r="H1133" s="284">
        <v>1</v>
      </c>
      <c r="I1133" s="314">
        <v>2.5499999999999998</v>
      </c>
      <c r="J1133" s="284">
        <v>23.35</v>
      </c>
      <c r="K1133" s="314">
        <v>59.54</v>
      </c>
    </row>
    <row r="1134" spans="1:22" ht="28.5" x14ac:dyDescent="0.2">
      <c r="A1134" s="297" t="s">
        <v>1699</v>
      </c>
      <c r="B1134" s="298" t="s">
        <v>1700</v>
      </c>
      <c r="C1134" s="298" t="s">
        <v>191</v>
      </c>
      <c r="D1134" s="299" t="s">
        <v>1451</v>
      </c>
      <c r="E1134" s="284">
        <v>101</v>
      </c>
      <c r="F1134" s="300">
        <v>269.44</v>
      </c>
      <c r="G1134" s="304" t="s">
        <v>185</v>
      </c>
      <c r="H1134" s="284">
        <v>1</v>
      </c>
      <c r="I1134" s="302">
        <v>27213.439999999999</v>
      </c>
      <c r="J1134" s="284">
        <v>3.46</v>
      </c>
      <c r="K1134" s="302">
        <v>94158.5</v>
      </c>
      <c r="Q1134" s="160">
        <f>[2]Source!X1095</f>
        <v>0</v>
      </c>
      <c r="R1134" s="160">
        <f>[2]Source!X1096</f>
        <v>0</v>
      </c>
      <c r="S1134" s="160">
        <f>[2]Source!Y1095</f>
        <v>0</v>
      </c>
      <c r="T1134" s="160">
        <f>[2]Source!Y1096</f>
        <v>0</v>
      </c>
      <c r="U1134" s="160">
        <f>ROUND((175/100)*ROUND([2]Source!R1095, 2), 2)</f>
        <v>0</v>
      </c>
      <c r="V1134" s="160">
        <f>ROUND((157/100)*ROUND([2]Source!R1096, 2), 2)</f>
        <v>0</v>
      </c>
    </row>
    <row r="1135" spans="1:22" ht="71.25" x14ac:dyDescent="0.2">
      <c r="A1135" s="297" t="s">
        <v>1701</v>
      </c>
      <c r="B1135" s="298" t="s">
        <v>1702</v>
      </c>
      <c r="C1135" s="298" t="s">
        <v>190</v>
      </c>
      <c r="D1135" s="299" t="s">
        <v>1703</v>
      </c>
      <c r="E1135" s="284">
        <v>1</v>
      </c>
      <c r="F1135" s="300">
        <v>1296.72</v>
      </c>
      <c r="G1135" s="304" t="s">
        <v>185</v>
      </c>
      <c r="H1135" s="284">
        <v>1</v>
      </c>
      <c r="I1135" s="302">
        <v>1296.72</v>
      </c>
      <c r="J1135" s="284">
        <v>6.03</v>
      </c>
      <c r="K1135" s="302">
        <v>7819.22</v>
      </c>
      <c r="Q1135" s="160">
        <f>[2]Source!X1097</f>
        <v>0</v>
      </c>
      <c r="R1135" s="160">
        <f>[2]Source!X1098</f>
        <v>0</v>
      </c>
      <c r="S1135" s="160">
        <f>[2]Source!Y1097</f>
        <v>0</v>
      </c>
      <c r="T1135" s="160">
        <f>[2]Source!Y1098</f>
        <v>0</v>
      </c>
      <c r="U1135" s="160">
        <f>ROUND((175/100)*ROUND([2]Source!R1097, 2), 2)</f>
        <v>0</v>
      </c>
      <c r="V1135" s="160">
        <f>ROUND((157/100)*ROUND([2]Source!R1098, 2), 2)</f>
        <v>0</v>
      </c>
    </row>
    <row r="1136" spans="1:22" ht="14.25" x14ac:dyDescent="0.2">
      <c r="A1136" s="297"/>
      <c r="B1136" s="298"/>
      <c r="C1136" s="298" t="s">
        <v>184</v>
      </c>
      <c r="D1136" s="299" t="s">
        <v>177</v>
      </c>
      <c r="E1136" s="284">
        <v>105</v>
      </c>
      <c r="F1136" s="300"/>
      <c r="G1136" s="301"/>
      <c r="H1136" s="284"/>
      <c r="I1136" s="302">
        <v>477.88</v>
      </c>
      <c r="J1136" s="284">
        <v>85</v>
      </c>
      <c r="K1136" s="302">
        <v>9032.99</v>
      </c>
    </row>
    <row r="1137" spans="1:22" ht="14.25" x14ac:dyDescent="0.2">
      <c r="A1137" s="297"/>
      <c r="B1137" s="298"/>
      <c r="C1137" s="298" t="s">
        <v>183</v>
      </c>
      <c r="D1137" s="299" t="s">
        <v>177</v>
      </c>
      <c r="E1137" s="284">
        <v>70</v>
      </c>
      <c r="F1137" s="300"/>
      <c r="G1137" s="301"/>
      <c r="H1137" s="284"/>
      <c r="I1137" s="302">
        <v>318.58</v>
      </c>
      <c r="J1137" s="284">
        <v>41</v>
      </c>
      <c r="K1137" s="302">
        <v>4357.09</v>
      </c>
    </row>
    <row r="1138" spans="1:22" ht="14.25" x14ac:dyDescent="0.2">
      <c r="A1138" s="297"/>
      <c r="B1138" s="298"/>
      <c r="C1138" s="298" t="s">
        <v>178</v>
      </c>
      <c r="D1138" s="299" t="s">
        <v>177</v>
      </c>
      <c r="E1138" s="284">
        <v>175</v>
      </c>
      <c r="F1138" s="300"/>
      <c r="G1138" s="301"/>
      <c r="H1138" s="284"/>
      <c r="I1138" s="302">
        <v>4.46</v>
      </c>
      <c r="J1138" s="284">
        <v>157</v>
      </c>
      <c r="K1138" s="302">
        <v>93.48</v>
      </c>
    </row>
    <row r="1139" spans="1:22" ht="14.25" x14ac:dyDescent="0.2">
      <c r="A1139" s="305"/>
      <c r="B1139" s="306"/>
      <c r="C1139" s="306" t="s">
        <v>182</v>
      </c>
      <c r="D1139" s="307" t="s">
        <v>181</v>
      </c>
      <c r="E1139" s="308">
        <v>0.27</v>
      </c>
      <c r="F1139" s="309"/>
      <c r="G1139" s="310" t="s">
        <v>1338</v>
      </c>
      <c r="H1139" s="308">
        <v>1</v>
      </c>
      <c r="I1139" s="311">
        <v>31.67</v>
      </c>
      <c r="J1139" s="308"/>
      <c r="K1139" s="311"/>
    </row>
    <row r="1140" spans="1:22" ht="15" x14ac:dyDescent="0.25">
      <c r="A1140" s="312"/>
      <c r="B1140" s="312"/>
      <c r="C1140" s="313" t="s">
        <v>173</v>
      </c>
      <c r="D1140" s="312"/>
      <c r="E1140" s="312"/>
      <c r="F1140" s="312"/>
      <c r="G1140" s="312"/>
      <c r="H1140" s="406">
        <v>29789.15</v>
      </c>
      <c r="I1140" s="406"/>
      <c r="J1140" s="406">
        <v>126285.93</v>
      </c>
      <c r="K1140" s="406"/>
      <c r="O1140" s="162">
        <f>I1131+I1132+I1136+I1137+I1138+SUM(I1134:I1135)</f>
        <v>29789.15</v>
      </c>
      <c r="P1140" s="162">
        <f>K1131+K1132+K1136+K1137+K1138+SUM(K1134:K1135)</f>
        <v>126285.93</v>
      </c>
    </row>
    <row r="1142" spans="1:22" ht="52.5" x14ac:dyDescent="0.2">
      <c r="A1142" s="297" t="s">
        <v>1704</v>
      </c>
      <c r="B1142" s="298" t="s">
        <v>189</v>
      </c>
      <c r="C1142" s="298" t="s">
        <v>188</v>
      </c>
      <c r="D1142" s="299" t="s">
        <v>1705</v>
      </c>
      <c r="E1142" s="284">
        <v>1.06</v>
      </c>
      <c r="F1142" s="300"/>
      <c r="G1142" s="301"/>
      <c r="H1142" s="284"/>
      <c r="I1142" s="302"/>
      <c r="J1142" s="284"/>
      <c r="K1142" s="302"/>
      <c r="Q1142" s="160">
        <f>[2]Source!X1103</f>
        <v>162.76</v>
      </c>
      <c r="R1142" s="160">
        <f>[2]Source!X1104</f>
        <v>3040.32</v>
      </c>
      <c r="S1142" s="160">
        <f>[2]Source!Y1103</f>
        <v>134.04</v>
      </c>
      <c r="T1142" s="160">
        <f>[2]Source!Y1104</f>
        <v>1833.13</v>
      </c>
      <c r="U1142" s="160">
        <f>ROUND((175/100)*ROUND([2]Source!R1103, 2), 2)</f>
        <v>0.93</v>
      </c>
      <c r="V1142" s="160">
        <f>ROUND((157/100)*ROUND([2]Source!R1104, 2), 2)</f>
        <v>19.440000000000001</v>
      </c>
    </row>
    <row r="1143" spans="1:22" x14ac:dyDescent="0.2">
      <c r="C1143" s="303" t="s">
        <v>1706</v>
      </c>
    </row>
    <row r="1144" spans="1:22" ht="14.25" x14ac:dyDescent="0.2">
      <c r="A1144" s="297"/>
      <c r="B1144" s="298"/>
      <c r="C1144" s="298" t="s">
        <v>187</v>
      </c>
      <c r="D1144" s="299"/>
      <c r="E1144" s="284"/>
      <c r="F1144" s="300">
        <v>157.08000000000001</v>
      </c>
      <c r="G1144" s="301" t="s">
        <v>1338</v>
      </c>
      <c r="H1144" s="284">
        <v>1</v>
      </c>
      <c r="I1144" s="302">
        <v>191.48</v>
      </c>
      <c r="J1144" s="284">
        <v>23.35</v>
      </c>
      <c r="K1144" s="302">
        <v>4471.0600000000004</v>
      </c>
    </row>
    <row r="1145" spans="1:22" ht="14.25" x14ac:dyDescent="0.2">
      <c r="A1145" s="297"/>
      <c r="B1145" s="298"/>
      <c r="C1145" s="298" t="s">
        <v>174</v>
      </c>
      <c r="D1145" s="299"/>
      <c r="E1145" s="284"/>
      <c r="F1145" s="300">
        <v>2.15</v>
      </c>
      <c r="G1145" s="301" t="s">
        <v>1339</v>
      </c>
      <c r="H1145" s="284">
        <v>1</v>
      </c>
      <c r="I1145" s="302">
        <v>2.85</v>
      </c>
      <c r="J1145" s="284">
        <v>8.89</v>
      </c>
      <c r="K1145" s="302">
        <v>25.34</v>
      </c>
    </row>
    <row r="1146" spans="1:22" ht="14.25" x14ac:dyDescent="0.2">
      <c r="A1146" s="297"/>
      <c r="B1146" s="298"/>
      <c r="C1146" s="298" t="s">
        <v>179</v>
      </c>
      <c r="D1146" s="299"/>
      <c r="E1146" s="284"/>
      <c r="F1146" s="300">
        <v>0.4</v>
      </c>
      <c r="G1146" s="301" t="s">
        <v>1339</v>
      </c>
      <c r="H1146" s="284">
        <v>1</v>
      </c>
      <c r="I1146" s="314">
        <v>0.53</v>
      </c>
      <c r="J1146" s="284">
        <v>23.35</v>
      </c>
      <c r="K1146" s="314">
        <v>12.38</v>
      </c>
    </row>
    <row r="1147" spans="1:22" ht="42.75" x14ac:dyDescent="0.2">
      <c r="A1147" s="297" t="s">
        <v>1707</v>
      </c>
      <c r="B1147" s="298" t="s">
        <v>1708</v>
      </c>
      <c r="C1147" s="298" t="s">
        <v>186</v>
      </c>
      <c r="D1147" s="299" t="s">
        <v>1703</v>
      </c>
      <c r="E1147" s="284">
        <v>1.06</v>
      </c>
      <c r="F1147" s="300">
        <v>19.7</v>
      </c>
      <c r="G1147" s="304" t="s">
        <v>185</v>
      </c>
      <c r="H1147" s="284">
        <v>1</v>
      </c>
      <c r="I1147" s="302">
        <v>20.88</v>
      </c>
      <c r="J1147" s="284">
        <v>5.61</v>
      </c>
      <c r="K1147" s="302">
        <v>117.14</v>
      </c>
      <c r="Q1147" s="160">
        <f>[2]Source!X1105</f>
        <v>0</v>
      </c>
      <c r="R1147" s="160">
        <f>[2]Source!X1106</f>
        <v>0</v>
      </c>
      <c r="S1147" s="160">
        <f>[2]Source!Y1105</f>
        <v>0</v>
      </c>
      <c r="T1147" s="160">
        <f>[2]Source!Y1106</f>
        <v>0</v>
      </c>
      <c r="U1147" s="160">
        <f>ROUND((175/100)*ROUND([2]Source!R1105, 2), 2)</f>
        <v>0</v>
      </c>
      <c r="V1147" s="160">
        <f>ROUND((157/100)*ROUND([2]Source!R1106, 2), 2)</f>
        <v>0</v>
      </c>
    </row>
    <row r="1148" spans="1:22" ht="14.25" x14ac:dyDescent="0.2">
      <c r="A1148" s="297"/>
      <c r="B1148" s="298"/>
      <c r="C1148" s="298" t="s">
        <v>184</v>
      </c>
      <c r="D1148" s="299" t="s">
        <v>177</v>
      </c>
      <c r="E1148" s="284">
        <v>85</v>
      </c>
      <c r="F1148" s="300"/>
      <c r="G1148" s="301"/>
      <c r="H1148" s="284"/>
      <c r="I1148" s="302">
        <v>162.76</v>
      </c>
      <c r="J1148" s="284">
        <v>68</v>
      </c>
      <c r="K1148" s="302">
        <v>3040.32</v>
      </c>
    </row>
    <row r="1149" spans="1:22" ht="14.25" x14ac:dyDescent="0.2">
      <c r="A1149" s="297"/>
      <c r="B1149" s="298"/>
      <c r="C1149" s="298" t="s">
        <v>183</v>
      </c>
      <c r="D1149" s="299" t="s">
        <v>177</v>
      </c>
      <c r="E1149" s="284">
        <v>70</v>
      </c>
      <c r="F1149" s="300"/>
      <c r="G1149" s="301"/>
      <c r="H1149" s="284"/>
      <c r="I1149" s="302">
        <v>134.04</v>
      </c>
      <c r="J1149" s="284">
        <v>41</v>
      </c>
      <c r="K1149" s="302">
        <v>1833.13</v>
      </c>
    </row>
    <row r="1150" spans="1:22" ht="14.25" x14ac:dyDescent="0.2">
      <c r="A1150" s="297"/>
      <c r="B1150" s="298"/>
      <c r="C1150" s="298" t="s">
        <v>178</v>
      </c>
      <c r="D1150" s="299" t="s">
        <v>177</v>
      </c>
      <c r="E1150" s="284">
        <v>175</v>
      </c>
      <c r="F1150" s="300"/>
      <c r="G1150" s="301"/>
      <c r="H1150" s="284"/>
      <c r="I1150" s="302">
        <v>0.93</v>
      </c>
      <c r="J1150" s="284">
        <v>157</v>
      </c>
      <c r="K1150" s="302">
        <v>19.440000000000001</v>
      </c>
    </row>
    <row r="1151" spans="1:22" ht="14.25" x14ac:dyDescent="0.2">
      <c r="A1151" s="305"/>
      <c r="B1151" s="306"/>
      <c r="C1151" s="306" t="s">
        <v>182</v>
      </c>
      <c r="D1151" s="307" t="s">
        <v>181</v>
      </c>
      <c r="E1151" s="308">
        <v>11.9</v>
      </c>
      <c r="F1151" s="309"/>
      <c r="G1151" s="310" t="s">
        <v>1338</v>
      </c>
      <c r="H1151" s="308">
        <v>1</v>
      </c>
      <c r="I1151" s="311">
        <v>14.51</v>
      </c>
      <c r="J1151" s="308"/>
      <c r="K1151" s="311"/>
    </row>
    <row r="1152" spans="1:22" ht="15" x14ac:dyDescent="0.25">
      <c r="A1152" s="312"/>
      <c r="B1152" s="312"/>
      <c r="C1152" s="313" t="s">
        <v>173</v>
      </c>
      <c r="D1152" s="312"/>
      <c r="E1152" s="312"/>
      <c r="F1152" s="312"/>
      <c r="G1152" s="312"/>
      <c r="H1152" s="406">
        <v>512.94000000000005</v>
      </c>
      <c r="I1152" s="406"/>
      <c r="J1152" s="406">
        <v>9506.43</v>
      </c>
      <c r="K1152" s="406"/>
      <c r="O1152" s="162">
        <f>I1144+I1145+I1148+I1149+I1150+SUM(I1147:I1147)</f>
        <v>512.94000000000005</v>
      </c>
      <c r="P1152" s="162">
        <f>K1144+K1145+K1148+K1149+K1150+SUM(K1147:K1147)</f>
        <v>9506.43</v>
      </c>
    </row>
    <row r="1155" spans="1:22" ht="15" x14ac:dyDescent="0.25">
      <c r="A1155" s="409" t="s">
        <v>1709</v>
      </c>
      <c r="B1155" s="409"/>
      <c r="C1155" s="409"/>
      <c r="D1155" s="409"/>
      <c r="E1155" s="409"/>
      <c r="F1155" s="409"/>
      <c r="G1155" s="409"/>
      <c r="H1155" s="407">
        <v>196015.75</v>
      </c>
      <c r="I1155" s="408"/>
      <c r="J1155" s="407">
        <v>1271263.73</v>
      </c>
      <c r="K1155" s="408"/>
    </row>
    <row r="1156" spans="1:22" hidden="1" x14ac:dyDescent="0.2">
      <c r="A1156" s="283" t="s">
        <v>172</v>
      </c>
      <c r="I1156" s="283">
        <v>0</v>
      </c>
      <c r="J1156" s="283">
        <v>0</v>
      </c>
    </row>
    <row r="1157" spans="1:22" hidden="1" x14ac:dyDescent="0.2">
      <c r="A1157" s="283" t="s">
        <v>171</v>
      </c>
      <c r="I1157" s="283">
        <v>0</v>
      </c>
      <c r="J1157" s="283">
        <v>0</v>
      </c>
    </row>
    <row r="1158" spans="1:22" ht="14.25" x14ac:dyDescent="0.2">
      <c r="C1158" s="402" t="s">
        <v>1710</v>
      </c>
      <c r="D1158" s="402"/>
      <c r="E1158" s="402"/>
      <c r="F1158" s="402"/>
      <c r="G1158" s="402"/>
      <c r="H1158" s="403">
        <v>188935.99</v>
      </c>
      <c r="I1158" s="403"/>
      <c r="J1158" s="403">
        <v>1151366.03</v>
      </c>
      <c r="K1158" s="403"/>
    </row>
    <row r="1160" spans="1:22" ht="16.5" x14ac:dyDescent="0.25">
      <c r="A1160" s="405" t="s">
        <v>1711</v>
      </c>
      <c r="B1160" s="405"/>
      <c r="C1160" s="405"/>
      <c r="D1160" s="405"/>
      <c r="E1160" s="405"/>
      <c r="F1160" s="405"/>
      <c r="G1160" s="405"/>
      <c r="H1160" s="405"/>
      <c r="I1160" s="405"/>
      <c r="J1160" s="405"/>
      <c r="K1160" s="405"/>
    </row>
    <row r="1161" spans="1:22" ht="42.75" x14ac:dyDescent="0.2">
      <c r="A1161" s="297" t="s">
        <v>1712</v>
      </c>
      <c r="B1161" s="298" t="s">
        <v>1713</v>
      </c>
      <c r="C1161" s="298" t="s">
        <v>180</v>
      </c>
      <c r="D1161" s="299" t="s">
        <v>1575</v>
      </c>
      <c r="E1161" s="284">
        <v>1277.0194080000001</v>
      </c>
      <c r="F1161" s="300"/>
      <c r="G1161" s="301"/>
      <c r="H1161" s="284"/>
      <c r="I1161" s="302"/>
      <c r="J1161" s="284"/>
      <c r="K1161" s="302"/>
      <c r="Q1161" s="160">
        <f>[2]Source!X1142</f>
        <v>0</v>
      </c>
      <c r="R1161" s="160">
        <f>[2]Source!X1143</f>
        <v>0</v>
      </c>
      <c r="S1161" s="160">
        <f>[2]Source!Y1142</f>
        <v>0</v>
      </c>
      <c r="T1161" s="160">
        <f>[2]Source!Y1143</f>
        <v>0</v>
      </c>
      <c r="U1161" s="160">
        <f>ROUND((175/100)*ROUND([2]Source!R1142, 2), 2)</f>
        <v>3307.48</v>
      </c>
      <c r="V1161" s="160">
        <f>ROUND((157/100)*ROUND([2]Source!R1143, 2), 2)</f>
        <v>69286.09</v>
      </c>
    </row>
    <row r="1162" spans="1:22" ht="25.5" x14ac:dyDescent="0.2">
      <c r="C1162" s="303" t="s">
        <v>1714</v>
      </c>
    </row>
    <row r="1163" spans="1:22" ht="14.25" x14ac:dyDescent="0.2">
      <c r="A1163" s="297"/>
      <c r="B1163" s="298"/>
      <c r="C1163" s="298" t="s">
        <v>174</v>
      </c>
      <c r="D1163" s="299"/>
      <c r="E1163" s="284"/>
      <c r="F1163" s="300">
        <v>8.86</v>
      </c>
      <c r="G1163" s="301" t="s">
        <v>185</v>
      </c>
      <c r="H1163" s="284">
        <v>1</v>
      </c>
      <c r="I1163" s="302">
        <v>11314.39</v>
      </c>
      <c r="J1163" s="284">
        <v>8.36</v>
      </c>
      <c r="K1163" s="302">
        <v>94588.3</v>
      </c>
    </row>
    <row r="1164" spans="1:22" ht="14.25" x14ac:dyDescent="0.2">
      <c r="A1164" s="297"/>
      <c r="B1164" s="298"/>
      <c r="C1164" s="298" t="s">
        <v>179</v>
      </c>
      <c r="D1164" s="299"/>
      <c r="E1164" s="284"/>
      <c r="F1164" s="300">
        <v>1.48</v>
      </c>
      <c r="G1164" s="301" t="s">
        <v>185</v>
      </c>
      <c r="H1164" s="284">
        <v>1</v>
      </c>
      <c r="I1164" s="314">
        <v>1889.99</v>
      </c>
      <c r="J1164" s="284">
        <v>23.35</v>
      </c>
      <c r="K1164" s="314">
        <v>44131.27</v>
      </c>
    </row>
    <row r="1165" spans="1:22" ht="14.25" x14ac:dyDescent="0.2">
      <c r="A1165" s="305"/>
      <c r="B1165" s="306"/>
      <c r="C1165" s="306" t="s">
        <v>178</v>
      </c>
      <c r="D1165" s="307" t="s">
        <v>177</v>
      </c>
      <c r="E1165" s="308">
        <v>175</v>
      </c>
      <c r="F1165" s="309"/>
      <c r="G1165" s="310"/>
      <c r="H1165" s="308"/>
      <c r="I1165" s="311">
        <v>3307.48</v>
      </c>
      <c r="J1165" s="308">
        <v>157</v>
      </c>
      <c r="K1165" s="311">
        <v>69286.09</v>
      </c>
    </row>
    <row r="1166" spans="1:22" ht="15" x14ac:dyDescent="0.25">
      <c r="A1166" s="312"/>
      <c r="B1166" s="312"/>
      <c r="C1166" s="313" t="s">
        <v>173</v>
      </c>
      <c r="D1166" s="312"/>
      <c r="E1166" s="312"/>
      <c r="F1166" s="312"/>
      <c r="G1166" s="312"/>
      <c r="H1166" s="406">
        <v>14621.87</v>
      </c>
      <c r="I1166" s="406"/>
      <c r="J1166" s="406">
        <v>163874.39000000001</v>
      </c>
      <c r="K1166" s="406"/>
      <c r="O1166" s="162">
        <f>I1163+I1165</f>
        <v>14621.87</v>
      </c>
      <c r="P1166" s="162">
        <f>K1163+K1165</f>
        <v>163874.39000000001</v>
      </c>
    </row>
    <row r="1169" spans="1:22" ht="15" x14ac:dyDescent="0.25">
      <c r="A1169" s="409" t="s">
        <v>1715</v>
      </c>
      <c r="B1169" s="409"/>
      <c r="C1169" s="409"/>
      <c r="D1169" s="409"/>
      <c r="E1169" s="409"/>
      <c r="F1169" s="409"/>
      <c r="G1169" s="409"/>
      <c r="H1169" s="407">
        <v>14621.87</v>
      </c>
      <c r="I1169" s="408"/>
      <c r="J1169" s="407">
        <v>163874.39000000001</v>
      </c>
      <c r="K1169" s="408"/>
    </row>
    <row r="1170" spans="1:22" hidden="1" x14ac:dyDescent="0.2">
      <c r="A1170" s="283" t="s">
        <v>172</v>
      </c>
      <c r="I1170" s="283">
        <v>0</v>
      </c>
      <c r="J1170" s="283">
        <v>0</v>
      </c>
    </row>
    <row r="1171" spans="1:22" hidden="1" x14ac:dyDescent="0.2">
      <c r="A1171" s="283" t="s">
        <v>171</v>
      </c>
      <c r="I1171" s="283">
        <v>0</v>
      </c>
      <c r="J1171" s="283">
        <v>0</v>
      </c>
    </row>
    <row r="1173" spans="1:22" ht="16.5" x14ac:dyDescent="0.25">
      <c r="A1173" s="405" t="s">
        <v>1716</v>
      </c>
      <c r="B1173" s="405"/>
      <c r="C1173" s="405"/>
      <c r="D1173" s="405"/>
      <c r="E1173" s="405"/>
      <c r="F1173" s="405"/>
      <c r="G1173" s="405"/>
      <c r="H1173" s="405"/>
      <c r="I1173" s="405"/>
      <c r="J1173" s="405"/>
      <c r="K1173" s="405"/>
    </row>
    <row r="1174" spans="1:22" ht="42.75" x14ac:dyDescent="0.2">
      <c r="A1174" s="297" t="s">
        <v>1717</v>
      </c>
      <c r="B1174" s="298" t="s">
        <v>1718</v>
      </c>
      <c r="C1174" s="298" t="s">
        <v>176</v>
      </c>
      <c r="D1174" s="299" t="s">
        <v>1323</v>
      </c>
      <c r="E1174" s="284">
        <v>1277.0194080000001</v>
      </c>
      <c r="F1174" s="300"/>
      <c r="G1174" s="301"/>
      <c r="H1174" s="284"/>
      <c r="I1174" s="302"/>
      <c r="J1174" s="284"/>
      <c r="K1174" s="302"/>
      <c r="Q1174" s="160">
        <f>[2]Source!X1179</f>
        <v>0</v>
      </c>
      <c r="R1174" s="160">
        <f>[2]Source!X1180</f>
        <v>0</v>
      </c>
      <c r="S1174" s="160">
        <f>[2]Source!Y1179</f>
        <v>0</v>
      </c>
      <c r="T1174" s="160">
        <f>[2]Source!Y1180</f>
        <v>0</v>
      </c>
      <c r="U1174" s="160">
        <f>ROUND((175/100)*ROUND([2]Source!R1179, 2), 2)</f>
        <v>0</v>
      </c>
      <c r="V1174" s="160">
        <f>ROUND((157/100)*ROUND([2]Source!R1180, 2), 2)</f>
        <v>0</v>
      </c>
    </row>
    <row r="1175" spans="1:22" ht="14.25" x14ac:dyDescent="0.2">
      <c r="A1175" s="305"/>
      <c r="B1175" s="306"/>
      <c r="C1175" s="306" t="s">
        <v>174</v>
      </c>
      <c r="D1175" s="307"/>
      <c r="E1175" s="308"/>
      <c r="F1175" s="309">
        <v>27.84</v>
      </c>
      <c r="G1175" s="310" t="s">
        <v>185</v>
      </c>
      <c r="H1175" s="308">
        <v>1</v>
      </c>
      <c r="I1175" s="311">
        <v>35552.22</v>
      </c>
      <c r="J1175" s="308">
        <v>10.64</v>
      </c>
      <c r="K1175" s="311">
        <v>378275.62</v>
      </c>
    </row>
    <row r="1176" spans="1:22" ht="15" x14ac:dyDescent="0.25">
      <c r="A1176" s="312"/>
      <c r="B1176" s="312"/>
      <c r="C1176" s="313" t="s">
        <v>173</v>
      </c>
      <c r="D1176" s="312"/>
      <c r="E1176" s="312"/>
      <c r="F1176" s="312"/>
      <c r="G1176" s="312"/>
      <c r="H1176" s="406">
        <v>35552.22</v>
      </c>
      <c r="I1176" s="406"/>
      <c r="J1176" s="406">
        <v>378275.62</v>
      </c>
      <c r="K1176" s="406"/>
      <c r="O1176" s="162">
        <f>I1175</f>
        <v>35552.22</v>
      </c>
      <c r="P1176" s="162">
        <f>K1175</f>
        <v>378275.62</v>
      </c>
    </row>
    <row r="1178" spans="1:22" ht="28.5" x14ac:dyDescent="0.2">
      <c r="A1178" s="297" t="s">
        <v>1719</v>
      </c>
      <c r="B1178" s="298" t="s">
        <v>1720</v>
      </c>
      <c r="C1178" s="298" t="s">
        <v>175</v>
      </c>
      <c r="D1178" s="299" t="s">
        <v>1575</v>
      </c>
      <c r="E1178" s="284">
        <v>1277.0194080000001</v>
      </c>
      <c r="F1178" s="300"/>
      <c r="G1178" s="301"/>
      <c r="H1178" s="284"/>
      <c r="I1178" s="302"/>
      <c r="J1178" s="284"/>
      <c r="K1178" s="302"/>
      <c r="Q1178" s="160">
        <f>[2]Source!X1181</f>
        <v>0</v>
      </c>
      <c r="R1178" s="160">
        <f>[2]Source!X1182</f>
        <v>0</v>
      </c>
      <c r="S1178" s="160">
        <f>[2]Source!Y1181</f>
        <v>0</v>
      </c>
      <c r="T1178" s="160">
        <f>[2]Source!Y1182</f>
        <v>0</v>
      </c>
      <c r="U1178" s="160">
        <f>ROUND((175/100)*ROUND([2]Source!R1181, 2), 2)</f>
        <v>0</v>
      </c>
      <c r="V1178" s="160">
        <f>ROUND((157/100)*ROUND([2]Source!R1182, 2), 2)</f>
        <v>0</v>
      </c>
    </row>
    <row r="1179" spans="1:22" ht="14.25" x14ac:dyDescent="0.2">
      <c r="A1179" s="305"/>
      <c r="B1179" s="306"/>
      <c r="C1179" s="306" t="s">
        <v>174</v>
      </c>
      <c r="D1179" s="307"/>
      <c r="E1179" s="308"/>
      <c r="F1179" s="309">
        <v>101</v>
      </c>
      <c r="G1179" s="310" t="s">
        <v>185</v>
      </c>
      <c r="H1179" s="308">
        <v>1</v>
      </c>
      <c r="I1179" s="311">
        <v>128978.96</v>
      </c>
      <c r="J1179" s="308">
        <v>1.96</v>
      </c>
      <c r="K1179" s="311">
        <v>252798.76</v>
      </c>
    </row>
    <row r="1180" spans="1:22" ht="15" x14ac:dyDescent="0.25">
      <c r="A1180" s="312"/>
      <c r="B1180" s="312"/>
      <c r="C1180" s="313" t="s">
        <v>173</v>
      </c>
      <c r="D1180" s="312"/>
      <c r="E1180" s="312"/>
      <c r="F1180" s="312"/>
      <c r="G1180" s="312"/>
      <c r="H1180" s="406">
        <v>128978.96</v>
      </c>
      <c r="I1180" s="406"/>
      <c r="J1180" s="406">
        <v>252798.76</v>
      </c>
      <c r="K1180" s="406"/>
      <c r="O1180" s="162">
        <f>I1179</f>
        <v>128978.96</v>
      </c>
      <c r="P1180" s="162">
        <f>K1179</f>
        <v>252798.76</v>
      </c>
    </row>
    <row r="1183" spans="1:22" ht="15" x14ac:dyDescent="0.25">
      <c r="A1183" s="409" t="s">
        <v>1721</v>
      </c>
      <c r="B1183" s="409"/>
      <c r="C1183" s="409"/>
      <c r="D1183" s="409"/>
      <c r="E1183" s="409"/>
      <c r="F1183" s="409"/>
      <c r="G1183" s="409"/>
      <c r="H1183" s="407">
        <v>164531.18</v>
      </c>
      <c r="I1183" s="408"/>
      <c r="J1183" s="407">
        <v>631074.38</v>
      </c>
      <c r="K1183" s="408"/>
    </row>
    <row r="1184" spans="1:22" hidden="1" x14ac:dyDescent="0.2">
      <c r="A1184" s="283" t="s">
        <v>172</v>
      </c>
      <c r="I1184" s="283">
        <v>0</v>
      </c>
      <c r="J1184" s="283">
        <v>0</v>
      </c>
    </row>
    <row r="1185" spans="1:11" hidden="1" x14ac:dyDescent="0.2">
      <c r="A1185" s="283" t="s">
        <v>171</v>
      </c>
      <c r="I1185" s="283">
        <v>0</v>
      </c>
      <c r="J1185" s="283">
        <v>0</v>
      </c>
    </row>
    <row r="1187" spans="1:11" ht="15" x14ac:dyDescent="0.25">
      <c r="A1187" s="409" t="s">
        <v>1722</v>
      </c>
      <c r="B1187" s="409"/>
      <c r="C1187" s="409"/>
      <c r="D1187" s="409"/>
      <c r="E1187" s="409"/>
      <c r="F1187" s="409"/>
      <c r="G1187" s="409"/>
      <c r="H1187" s="407">
        <v>4539562.99</v>
      </c>
      <c r="I1187" s="408"/>
      <c r="J1187" s="407">
        <v>35995043.590000004</v>
      </c>
      <c r="K1187" s="408"/>
    </row>
    <row r="1188" spans="1:11" hidden="1" x14ac:dyDescent="0.2">
      <c r="A1188" s="283" t="s">
        <v>172</v>
      </c>
      <c r="I1188" s="283">
        <v>0</v>
      </c>
      <c r="J1188" s="283">
        <v>0</v>
      </c>
    </row>
    <row r="1189" spans="1:11" hidden="1" x14ac:dyDescent="0.2">
      <c r="A1189" s="283" t="s">
        <v>171</v>
      </c>
      <c r="I1189" s="283">
        <v>0</v>
      </c>
      <c r="J1189" s="283">
        <v>0</v>
      </c>
    </row>
    <row r="1190" spans="1:11" ht="14.25" x14ac:dyDescent="0.2">
      <c r="C1190" s="402" t="s">
        <v>1710</v>
      </c>
      <c r="D1190" s="402"/>
      <c r="E1190" s="402"/>
      <c r="F1190" s="402"/>
      <c r="G1190" s="402"/>
      <c r="H1190" s="403">
        <v>3795213.51</v>
      </c>
      <c r="I1190" s="403"/>
      <c r="J1190" s="403">
        <v>22920271.59</v>
      </c>
      <c r="K1190" s="403"/>
    </row>
    <row r="1191" spans="1:11" ht="14.25" x14ac:dyDescent="0.2">
      <c r="C1191" s="402" t="s">
        <v>1723</v>
      </c>
      <c r="D1191" s="402"/>
      <c r="E1191" s="402"/>
      <c r="F1191" s="402"/>
      <c r="G1191" s="402"/>
      <c r="H1191" s="403">
        <v>3130001.74</v>
      </c>
      <c r="I1191" s="403"/>
      <c r="J1191" s="403">
        <v>11172861.640000001</v>
      </c>
      <c r="K1191" s="403"/>
    </row>
    <row r="1192" spans="1:11" ht="14.25" x14ac:dyDescent="0.2">
      <c r="C1192" s="402" t="s">
        <v>1724</v>
      </c>
      <c r="D1192" s="402"/>
      <c r="E1192" s="402"/>
      <c r="F1192" s="402"/>
      <c r="G1192" s="402"/>
      <c r="H1192" s="403">
        <v>3130001.74</v>
      </c>
      <c r="I1192" s="403"/>
      <c r="J1192" s="403">
        <v>11172861.640000001</v>
      </c>
      <c r="K1192" s="403"/>
    </row>
    <row r="1193" spans="1:11" ht="14.25" x14ac:dyDescent="0.2">
      <c r="C1193" s="402" t="s">
        <v>1725</v>
      </c>
      <c r="D1193" s="402"/>
      <c r="E1193" s="402"/>
      <c r="F1193" s="402"/>
      <c r="G1193" s="402"/>
      <c r="H1193" s="403">
        <v>0</v>
      </c>
      <c r="I1193" s="403"/>
      <c r="J1193" s="403">
        <v>0</v>
      </c>
      <c r="K1193" s="403"/>
    </row>
    <row r="1194" spans="1:11" ht="14.25" x14ac:dyDescent="0.2">
      <c r="C1194" s="402" t="s">
        <v>1726</v>
      </c>
      <c r="D1194" s="402"/>
      <c r="E1194" s="402"/>
      <c r="F1194" s="402"/>
      <c r="G1194" s="402"/>
      <c r="H1194" s="403">
        <v>202313.89</v>
      </c>
      <c r="I1194" s="403"/>
      <c r="J1194" s="403">
        <v>938744.43</v>
      </c>
      <c r="K1194" s="403"/>
    </row>
    <row r="1195" spans="1:11" ht="14.25" x14ac:dyDescent="0.2">
      <c r="C1195" s="402" t="s">
        <v>1727</v>
      </c>
      <c r="D1195" s="402"/>
      <c r="E1195" s="402"/>
      <c r="F1195" s="402"/>
      <c r="G1195" s="402"/>
      <c r="H1195" s="403">
        <v>7047.97</v>
      </c>
      <c r="I1195" s="403"/>
      <c r="J1195" s="403">
        <v>164570.14000000001</v>
      </c>
      <c r="K1195" s="403"/>
    </row>
    <row r="1196" spans="1:11" ht="14.25" x14ac:dyDescent="0.2">
      <c r="C1196" s="402" t="s">
        <v>1728</v>
      </c>
      <c r="D1196" s="402"/>
      <c r="E1196" s="402"/>
      <c r="F1196" s="402"/>
      <c r="G1196" s="402"/>
      <c r="H1196" s="403">
        <v>462897.88</v>
      </c>
      <c r="I1196" s="403"/>
      <c r="J1196" s="403">
        <v>10808665.52</v>
      </c>
      <c r="K1196" s="403"/>
    </row>
    <row r="1197" spans="1:11" ht="14.25" x14ac:dyDescent="0.2">
      <c r="C1197" s="402" t="s">
        <v>1729</v>
      </c>
      <c r="D1197" s="402"/>
      <c r="E1197" s="402"/>
      <c r="F1197" s="402"/>
      <c r="G1197" s="402"/>
      <c r="H1197" s="403">
        <v>4375031.8099999996</v>
      </c>
      <c r="I1197" s="403"/>
      <c r="J1197" s="403">
        <v>35363969.210000001</v>
      </c>
      <c r="K1197" s="403"/>
    </row>
    <row r="1198" spans="1:11" ht="14.25" x14ac:dyDescent="0.2">
      <c r="C1198" s="402" t="s">
        <v>1730</v>
      </c>
      <c r="D1198" s="402"/>
      <c r="E1198" s="402"/>
      <c r="F1198" s="402"/>
      <c r="G1198" s="402"/>
      <c r="H1198" s="403">
        <v>0</v>
      </c>
      <c r="I1198" s="403"/>
      <c r="J1198" s="403">
        <v>0</v>
      </c>
      <c r="K1198" s="403"/>
    </row>
    <row r="1199" spans="1:11" ht="14.25" x14ac:dyDescent="0.2">
      <c r="C1199" s="402" t="s">
        <v>1731</v>
      </c>
      <c r="D1199" s="402"/>
      <c r="E1199" s="402"/>
      <c r="F1199" s="402"/>
      <c r="G1199" s="402"/>
      <c r="H1199" s="403">
        <v>164531.18</v>
      </c>
      <c r="I1199" s="403"/>
      <c r="J1199" s="403">
        <v>631074.38</v>
      </c>
      <c r="K1199" s="403"/>
    </row>
    <row r="1200" spans="1:11" ht="14.25" x14ac:dyDescent="0.2">
      <c r="C1200" s="402" t="s">
        <v>1732</v>
      </c>
      <c r="D1200" s="402"/>
      <c r="E1200" s="402"/>
      <c r="F1200" s="402"/>
      <c r="G1200" s="402"/>
      <c r="H1200" s="403">
        <v>439211.89</v>
      </c>
      <c r="I1200" s="403"/>
      <c r="J1200" s="403">
        <v>8384844.0099999998</v>
      </c>
      <c r="K1200" s="403"/>
    </row>
    <row r="1201" spans="1:11" ht="14.25" x14ac:dyDescent="0.2">
      <c r="C1201" s="402" t="s">
        <v>1733</v>
      </c>
      <c r="D1201" s="402"/>
      <c r="E1201" s="402"/>
      <c r="F1201" s="402"/>
      <c r="G1201" s="402"/>
      <c r="H1201" s="403">
        <v>292803.59000000003</v>
      </c>
      <c r="I1201" s="403"/>
      <c r="J1201" s="403">
        <v>4431552.87</v>
      </c>
      <c r="K1201" s="403"/>
    </row>
    <row r="1202" spans="1:11" ht="14.25" x14ac:dyDescent="0.2">
      <c r="C1202" s="402" t="s">
        <v>1734</v>
      </c>
      <c r="D1202" s="402"/>
      <c r="E1202" s="402"/>
      <c r="F1202" s="402"/>
      <c r="G1202" s="402"/>
      <c r="H1202" s="403">
        <v>4539562.99</v>
      </c>
      <c r="I1202" s="403"/>
      <c r="J1202" s="403">
        <v>35995043.590000004</v>
      </c>
      <c r="K1202" s="403"/>
    </row>
    <row r="1205" spans="1:11" ht="14.25" x14ac:dyDescent="0.2">
      <c r="A1205" s="404" t="s">
        <v>170</v>
      </c>
      <c r="B1205" s="404"/>
      <c r="C1205" s="315" t="s">
        <v>107</v>
      </c>
      <c r="D1205" s="315"/>
      <c r="E1205" s="315"/>
      <c r="F1205" s="315"/>
      <c r="G1205" s="315"/>
      <c r="H1205" s="285" t="s">
        <v>107</v>
      </c>
      <c r="I1205" s="285"/>
      <c r="J1205" s="285"/>
      <c r="K1205" s="285"/>
    </row>
    <row r="1206" spans="1:11" ht="14.25" x14ac:dyDescent="0.2">
      <c r="A1206" s="285"/>
      <c r="B1206" s="285"/>
      <c r="C1206" s="401" t="s">
        <v>72</v>
      </c>
      <c r="D1206" s="401"/>
      <c r="E1206" s="401"/>
      <c r="F1206" s="401"/>
      <c r="G1206" s="401"/>
      <c r="H1206" s="285"/>
      <c r="I1206" s="285"/>
      <c r="J1206" s="285"/>
      <c r="K1206" s="285"/>
    </row>
    <row r="1207" spans="1:11" ht="14.25" x14ac:dyDescent="0.2">
      <c r="A1207" s="285"/>
      <c r="B1207" s="285"/>
      <c r="C1207" s="285"/>
      <c r="D1207" s="285"/>
      <c r="E1207" s="285"/>
      <c r="F1207" s="285"/>
      <c r="G1207" s="285"/>
      <c r="H1207" s="285"/>
      <c r="I1207" s="285"/>
      <c r="J1207" s="285"/>
      <c r="K1207" s="285"/>
    </row>
    <row r="1208" spans="1:11" ht="14.25" x14ac:dyDescent="0.2">
      <c r="A1208" s="404" t="s">
        <v>169</v>
      </c>
      <c r="B1208" s="404"/>
      <c r="C1208" s="315" t="s">
        <v>107</v>
      </c>
      <c r="D1208" s="315"/>
      <c r="E1208" s="315"/>
      <c r="F1208" s="315"/>
      <c r="G1208" s="315"/>
      <c r="H1208" s="285" t="s">
        <v>107</v>
      </c>
      <c r="I1208" s="285"/>
      <c r="J1208" s="285"/>
      <c r="K1208" s="285"/>
    </row>
    <row r="1209" spans="1:11" ht="14.25" x14ac:dyDescent="0.2">
      <c r="A1209" s="285"/>
      <c r="B1209" s="285"/>
      <c r="C1209" s="401" t="s">
        <v>72</v>
      </c>
      <c r="D1209" s="401"/>
      <c r="E1209" s="401"/>
      <c r="F1209" s="401"/>
      <c r="G1209" s="401"/>
      <c r="H1209" s="285"/>
      <c r="I1209" s="285"/>
      <c r="J1209" s="285"/>
      <c r="K1209" s="285"/>
    </row>
  </sheetData>
  <mergeCells count="306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4:K44"/>
    <mergeCell ref="H44:I44"/>
    <mergeCell ref="J53:K53"/>
    <mergeCell ref="H53:I53"/>
    <mergeCell ref="J62:K62"/>
    <mergeCell ref="H62:I62"/>
    <mergeCell ref="J65:K65"/>
    <mergeCell ref="H65:I65"/>
    <mergeCell ref="A65:G65"/>
    <mergeCell ref="A69:K69"/>
    <mergeCell ref="A71:K71"/>
    <mergeCell ref="J85:K85"/>
    <mergeCell ref="H85:I85"/>
    <mergeCell ref="J95:K95"/>
    <mergeCell ref="H95:I95"/>
    <mergeCell ref="J109:K109"/>
    <mergeCell ref="H109:I109"/>
    <mergeCell ref="J123:K123"/>
    <mergeCell ref="H123:I123"/>
    <mergeCell ref="J137:K137"/>
    <mergeCell ref="H137:I137"/>
    <mergeCell ref="J140:K140"/>
    <mergeCell ref="H140:I140"/>
    <mergeCell ref="A140:G140"/>
    <mergeCell ref="A144:K144"/>
    <mergeCell ref="J158:K158"/>
    <mergeCell ref="H158:I158"/>
    <mergeCell ref="J167:K167"/>
    <mergeCell ref="H167:I167"/>
    <mergeCell ref="J182:K182"/>
    <mergeCell ref="H182:I182"/>
    <mergeCell ref="J196:K196"/>
    <mergeCell ref="H196:I196"/>
    <mergeCell ref="J211:K211"/>
    <mergeCell ref="H211:I211"/>
    <mergeCell ref="J220:K220"/>
    <mergeCell ref="H220:I220"/>
    <mergeCell ref="J235:K235"/>
    <mergeCell ref="H235:I235"/>
    <mergeCell ref="J250:K250"/>
    <mergeCell ref="H250:I250"/>
    <mergeCell ref="J264:K264"/>
    <mergeCell ref="H264:I264"/>
    <mergeCell ref="J277:K277"/>
    <mergeCell ref="H277:I277"/>
    <mergeCell ref="J292:K292"/>
    <mergeCell ref="H292:I292"/>
    <mergeCell ref="J301:K301"/>
    <mergeCell ref="H301:I301"/>
    <mergeCell ref="J317:K317"/>
    <mergeCell ref="H317:I317"/>
    <mergeCell ref="J332:K332"/>
    <mergeCell ref="H332:I332"/>
    <mergeCell ref="J335:K335"/>
    <mergeCell ref="H335:I335"/>
    <mergeCell ref="A335:G335"/>
    <mergeCell ref="A339:K339"/>
    <mergeCell ref="J356:K356"/>
    <mergeCell ref="H356:I356"/>
    <mergeCell ref="J367:K367"/>
    <mergeCell ref="H367:I367"/>
    <mergeCell ref="J370:K370"/>
    <mergeCell ref="H370:I370"/>
    <mergeCell ref="A370:G370"/>
    <mergeCell ref="A374:K374"/>
    <mergeCell ref="J390:K390"/>
    <mergeCell ref="H390:I390"/>
    <mergeCell ref="J405:K405"/>
    <mergeCell ref="H405:I405"/>
    <mergeCell ref="J408:K408"/>
    <mergeCell ref="H408:I408"/>
    <mergeCell ref="A408:G408"/>
    <mergeCell ref="A412:K412"/>
    <mergeCell ref="J428:K428"/>
    <mergeCell ref="H428:I428"/>
    <mergeCell ref="J443:K443"/>
    <mergeCell ref="H443:I443"/>
    <mergeCell ref="J446:K446"/>
    <mergeCell ref="H446:I446"/>
    <mergeCell ref="A446:G446"/>
    <mergeCell ref="A450:K450"/>
    <mergeCell ref="J464:K464"/>
    <mergeCell ref="H464:I464"/>
    <mergeCell ref="J477:K477"/>
    <mergeCell ref="H477:I477"/>
    <mergeCell ref="J493:K493"/>
    <mergeCell ref="H493:I493"/>
    <mergeCell ref="J507:K507"/>
    <mergeCell ref="H507:I507"/>
    <mergeCell ref="J510:K510"/>
    <mergeCell ref="H510:I510"/>
    <mergeCell ref="A510:G510"/>
    <mergeCell ref="J514:K514"/>
    <mergeCell ref="H514:I514"/>
    <mergeCell ref="A514:G514"/>
    <mergeCell ref="A518:K518"/>
    <mergeCell ref="A520:K520"/>
    <mergeCell ref="J531:K531"/>
    <mergeCell ref="H531:I531"/>
    <mergeCell ref="J544:K544"/>
    <mergeCell ref="H544:I544"/>
    <mergeCell ref="J556:K556"/>
    <mergeCell ref="H556:I556"/>
    <mergeCell ref="J569:K569"/>
    <mergeCell ref="H569:I569"/>
    <mergeCell ref="J582:K582"/>
    <mergeCell ref="H582:I582"/>
    <mergeCell ref="J594:K594"/>
    <mergeCell ref="H594:I594"/>
    <mergeCell ref="J609:K609"/>
    <mergeCell ref="H609:I609"/>
    <mergeCell ref="J612:K612"/>
    <mergeCell ref="H612:I612"/>
    <mergeCell ref="A612:G612"/>
    <mergeCell ref="A616:K616"/>
    <mergeCell ref="J628:K628"/>
    <mergeCell ref="H628:I628"/>
    <mergeCell ref="J640:K640"/>
    <mergeCell ref="H640:I640"/>
    <mergeCell ref="J652:K652"/>
    <mergeCell ref="H652:I652"/>
    <mergeCell ref="J665:K665"/>
    <mergeCell ref="H665:I665"/>
    <mergeCell ref="J677:K677"/>
    <mergeCell ref="H677:I677"/>
    <mergeCell ref="J690:K690"/>
    <mergeCell ref="H690:I690"/>
    <mergeCell ref="J705:K705"/>
    <mergeCell ref="H705:I705"/>
    <mergeCell ref="J708:K708"/>
    <mergeCell ref="H708:I708"/>
    <mergeCell ref="A708:G708"/>
    <mergeCell ref="A712:K712"/>
    <mergeCell ref="J724:K724"/>
    <mergeCell ref="H724:I724"/>
    <mergeCell ref="J736:K736"/>
    <mergeCell ref="H736:I736"/>
    <mergeCell ref="J749:K749"/>
    <mergeCell ref="H749:I749"/>
    <mergeCell ref="J761:K761"/>
    <mergeCell ref="H761:I761"/>
    <mergeCell ref="J774:K774"/>
    <mergeCell ref="H774:I774"/>
    <mergeCell ref="J787:K787"/>
    <mergeCell ref="H787:I787"/>
    <mergeCell ref="J790:K790"/>
    <mergeCell ref="H790:I790"/>
    <mergeCell ref="A790:G790"/>
    <mergeCell ref="A794:K794"/>
    <mergeCell ref="J806:K806"/>
    <mergeCell ref="H806:I806"/>
    <mergeCell ref="J818:K818"/>
    <mergeCell ref="H818:I818"/>
    <mergeCell ref="J830:K830"/>
    <mergeCell ref="H830:I830"/>
    <mergeCell ref="J843:K843"/>
    <mergeCell ref="H843:I843"/>
    <mergeCell ref="J855:K855"/>
    <mergeCell ref="H855:I855"/>
    <mergeCell ref="J868:K868"/>
    <mergeCell ref="H868:I868"/>
    <mergeCell ref="J882:K882"/>
    <mergeCell ref="H882:I882"/>
    <mergeCell ref="J885:K885"/>
    <mergeCell ref="H885:I885"/>
    <mergeCell ref="A885:G885"/>
    <mergeCell ref="A889:K889"/>
    <mergeCell ref="J901:K901"/>
    <mergeCell ref="H901:I901"/>
    <mergeCell ref="J913:K913"/>
    <mergeCell ref="H913:I913"/>
    <mergeCell ref="J925:K925"/>
    <mergeCell ref="H925:I925"/>
    <mergeCell ref="J938:K938"/>
    <mergeCell ref="H938:I938"/>
    <mergeCell ref="J950:K950"/>
    <mergeCell ref="H950:I950"/>
    <mergeCell ref="J963:K963"/>
    <mergeCell ref="H963:I963"/>
    <mergeCell ref="J977:K977"/>
    <mergeCell ref="H977:I977"/>
    <mergeCell ref="J980:K980"/>
    <mergeCell ref="H980:I980"/>
    <mergeCell ref="A980:G980"/>
    <mergeCell ref="A984:K984"/>
    <mergeCell ref="J995:K995"/>
    <mergeCell ref="H995:I995"/>
    <mergeCell ref="J1007:K1007"/>
    <mergeCell ref="H1007:I1007"/>
    <mergeCell ref="J1020:K1020"/>
    <mergeCell ref="H1020:I1020"/>
    <mergeCell ref="J1032:K1032"/>
    <mergeCell ref="H1032:I1032"/>
    <mergeCell ref="J1045:K1045"/>
    <mergeCell ref="H1045:I1045"/>
    <mergeCell ref="J1060:K1060"/>
    <mergeCell ref="H1060:I1060"/>
    <mergeCell ref="J1063:K1063"/>
    <mergeCell ref="H1063:I1063"/>
    <mergeCell ref="A1063:G1063"/>
    <mergeCell ref="J1067:K1067"/>
    <mergeCell ref="H1067:I1067"/>
    <mergeCell ref="A1067:G1067"/>
    <mergeCell ref="A1071:K1071"/>
    <mergeCell ref="J1087:K1087"/>
    <mergeCell ref="H1087:I1087"/>
    <mergeCell ref="J1100:K1100"/>
    <mergeCell ref="H1100:I1100"/>
    <mergeCell ref="J1115:K1115"/>
    <mergeCell ref="H1115:I1115"/>
    <mergeCell ref="J1127:K1127"/>
    <mergeCell ref="H1127:I1127"/>
    <mergeCell ref="J1140:K1140"/>
    <mergeCell ref="H1140:I1140"/>
    <mergeCell ref="J1152:K1152"/>
    <mergeCell ref="H1152:I1152"/>
    <mergeCell ref="J1155:K1155"/>
    <mergeCell ref="H1155:I1155"/>
    <mergeCell ref="A1155:G1155"/>
    <mergeCell ref="C1158:G1158"/>
    <mergeCell ref="H1158:I1158"/>
    <mergeCell ref="J1158:K1158"/>
    <mergeCell ref="A1160:K1160"/>
    <mergeCell ref="J1166:K1166"/>
    <mergeCell ref="H1166:I1166"/>
    <mergeCell ref="J1169:K1169"/>
    <mergeCell ref="H1169:I1169"/>
    <mergeCell ref="A1169:G1169"/>
    <mergeCell ref="A1173:K1173"/>
    <mergeCell ref="J1176:K1176"/>
    <mergeCell ref="H1176:I1176"/>
    <mergeCell ref="J1180:K1180"/>
    <mergeCell ref="H1180:I1180"/>
    <mergeCell ref="J1183:K1183"/>
    <mergeCell ref="H1183:I1183"/>
    <mergeCell ref="A1183:G1183"/>
    <mergeCell ref="J1187:K1187"/>
    <mergeCell ref="H1187:I1187"/>
    <mergeCell ref="A1187:G1187"/>
    <mergeCell ref="C1190:G1190"/>
    <mergeCell ref="H1190:I1190"/>
    <mergeCell ref="J1190:K1190"/>
    <mergeCell ref="C1191:G1191"/>
    <mergeCell ref="H1191:I1191"/>
    <mergeCell ref="J1191:K1191"/>
    <mergeCell ref="C1192:G1192"/>
    <mergeCell ref="H1192:I1192"/>
    <mergeCell ref="J1192:K1192"/>
    <mergeCell ref="C1193:G1193"/>
    <mergeCell ref="H1193:I1193"/>
    <mergeCell ref="J1193:K1193"/>
    <mergeCell ref="C1194:G1194"/>
    <mergeCell ref="H1194:I1194"/>
    <mergeCell ref="J1194:K1194"/>
    <mergeCell ref="C1195:G1195"/>
    <mergeCell ref="H1195:I1195"/>
    <mergeCell ref="J1195:K1195"/>
    <mergeCell ref="C1196:G1196"/>
    <mergeCell ref="H1196:I1196"/>
    <mergeCell ref="J1196:K1196"/>
    <mergeCell ref="C1197:G1197"/>
    <mergeCell ref="H1197:I1197"/>
    <mergeCell ref="J1197:K1197"/>
    <mergeCell ref="C1198:G1198"/>
    <mergeCell ref="H1198:I1198"/>
    <mergeCell ref="J1198:K1198"/>
    <mergeCell ref="C1209:G1209"/>
    <mergeCell ref="C1202:G1202"/>
    <mergeCell ref="H1202:I1202"/>
    <mergeCell ref="J1202:K1202"/>
    <mergeCell ref="A1205:B1205"/>
    <mergeCell ref="C1206:G1206"/>
    <mergeCell ref="A1208:B1208"/>
    <mergeCell ref="C1199:G1199"/>
    <mergeCell ref="H1199:I1199"/>
    <mergeCell ref="J1199:K1199"/>
    <mergeCell ref="C1200:G1200"/>
    <mergeCell ref="H1200:I1200"/>
    <mergeCell ref="J1200:K1200"/>
    <mergeCell ref="C1201:G1201"/>
    <mergeCell ref="H1201:I1201"/>
    <mergeCell ref="J1201:K1201"/>
  </mergeCells>
  <pageMargins left="0.4" right="0.2" top="0.2" bottom="0.4" header="0.2" footer="0.2"/>
  <pageSetup paperSize="9" scale="62" fitToHeight="0" orientation="portrait" r:id="rId1"/>
  <headerFooter>
    <oddHeader>&amp;L&amp;8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76"/>
  <sheetViews>
    <sheetView view="pageBreakPreview" topLeftCell="A728" zoomScale="85" zoomScaleNormal="100" zoomScaleSheetLayoutView="85" workbookViewId="0">
      <selection activeCell="A18" sqref="A18:K18"/>
    </sheetView>
  </sheetViews>
  <sheetFormatPr defaultColWidth="9.140625" defaultRowHeight="12.75" x14ac:dyDescent="0.2"/>
  <cols>
    <col min="1" max="1" width="5.7109375" style="283" customWidth="1"/>
    <col min="2" max="2" width="12.7109375" style="283" customWidth="1"/>
    <col min="3" max="3" width="40.7109375" style="283" customWidth="1"/>
    <col min="4" max="6" width="11.7109375" style="283" customWidth="1"/>
    <col min="7" max="7" width="12.7109375" style="283" customWidth="1"/>
    <col min="8" max="8" width="10.7109375" style="283" customWidth="1"/>
    <col min="9" max="10" width="12.7109375" style="283" customWidth="1"/>
    <col min="11" max="11" width="15.140625" style="283" customWidth="1"/>
    <col min="12" max="13" width="9.140625" style="283"/>
    <col min="14" max="14" width="9.140625" style="160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282" t="s">
        <v>1313</v>
      </c>
    </row>
    <row r="2" spans="1:31" ht="14.25" x14ac:dyDescent="0.2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5" t="s">
        <v>371</v>
      </c>
    </row>
    <row r="3" spans="1:31" ht="16.5" x14ac:dyDescent="0.25">
      <c r="A3" s="286"/>
      <c r="B3" s="420" t="s">
        <v>370</v>
      </c>
      <c r="C3" s="420"/>
      <c r="D3" s="420"/>
      <c r="E3" s="420"/>
      <c r="F3" s="285"/>
      <c r="G3" s="420" t="s">
        <v>0</v>
      </c>
      <c r="H3" s="420"/>
      <c r="I3" s="420"/>
      <c r="J3" s="420"/>
      <c r="K3" s="420"/>
    </row>
    <row r="4" spans="1:31" ht="14.25" x14ac:dyDescent="0.2">
      <c r="A4" s="285"/>
      <c r="B4" s="410"/>
      <c r="C4" s="410"/>
      <c r="D4" s="410"/>
      <c r="E4" s="410"/>
      <c r="F4" s="285"/>
      <c r="G4" s="410"/>
      <c r="H4" s="410"/>
      <c r="I4" s="410"/>
      <c r="J4" s="410"/>
      <c r="K4" s="410"/>
    </row>
    <row r="5" spans="1:31" ht="14.25" x14ac:dyDescent="0.2">
      <c r="A5" s="287"/>
      <c r="B5" s="287"/>
      <c r="C5" s="288"/>
      <c r="D5" s="288"/>
      <c r="E5" s="288"/>
      <c r="F5" s="285"/>
      <c r="G5" s="176"/>
      <c r="H5" s="288"/>
      <c r="I5" s="288"/>
      <c r="J5" s="288"/>
      <c r="K5" s="176"/>
    </row>
    <row r="6" spans="1:31" ht="14.25" x14ac:dyDescent="0.2">
      <c r="A6" s="176"/>
      <c r="B6" s="410" t="s">
        <v>1314</v>
      </c>
      <c r="C6" s="410"/>
      <c r="D6" s="410"/>
      <c r="E6" s="410"/>
      <c r="F6" s="285"/>
      <c r="G6" s="410" t="s">
        <v>1314</v>
      </c>
      <c r="H6" s="410"/>
      <c r="I6" s="410"/>
      <c r="J6" s="410"/>
      <c r="K6" s="410"/>
    </row>
    <row r="7" spans="1:31" ht="14.25" x14ac:dyDescent="0.2">
      <c r="A7" s="289"/>
      <c r="B7" s="421" t="s">
        <v>369</v>
      </c>
      <c r="C7" s="421"/>
      <c r="D7" s="421"/>
      <c r="E7" s="421"/>
      <c r="F7" s="285"/>
      <c r="G7" s="421" t="s">
        <v>369</v>
      </c>
      <c r="H7" s="421"/>
      <c r="I7" s="421"/>
      <c r="J7" s="421"/>
      <c r="K7" s="421"/>
    </row>
    <row r="9" spans="1:31" ht="14.25" x14ac:dyDescent="0.2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</row>
    <row r="10" spans="1:31" ht="47.25" x14ac:dyDescent="0.25">
      <c r="A10" s="414" t="s">
        <v>3606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AE10" s="180" t="str">
        <f>IF([3]Source!G12&lt;&gt;"Новый объект", [3]Source!G12,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1" t="s">
        <v>75</v>
      </c>
      <c r="B11" s="401"/>
      <c r="C11" s="401"/>
      <c r="D11" s="401"/>
      <c r="E11" s="401"/>
      <c r="F11" s="401"/>
      <c r="G11" s="401"/>
      <c r="H11" s="401"/>
      <c r="I11" s="401"/>
      <c r="J11" s="401"/>
      <c r="K11" s="401"/>
    </row>
    <row r="12" spans="1:31" ht="14.25" x14ac:dyDescent="0.2">
      <c r="A12" s="285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31" ht="15.75" x14ac:dyDescent="0.25">
      <c r="A13" s="414" t="s">
        <v>3837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</row>
    <row r="14" spans="1:31" ht="14.25" x14ac:dyDescent="0.2">
      <c r="A14" s="285"/>
      <c r="B14" s="285"/>
      <c r="C14" s="285"/>
      <c r="D14" s="285"/>
      <c r="E14" s="285"/>
      <c r="F14" s="285"/>
      <c r="G14" s="285"/>
      <c r="H14" s="285"/>
      <c r="I14" s="285"/>
      <c r="J14" s="285"/>
      <c r="K14" s="285"/>
    </row>
    <row r="15" spans="1:31" ht="18" x14ac:dyDescent="0.25">
      <c r="A15" s="416" t="s">
        <v>1735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</row>
    <row r="16" spans="1:31" x14ac:dyDescent="0.2">
      <c r="A16" s="417" t="s">
        <v>368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</row>
    <row r="17" spans="1:31" ht="14.25" x14ac:dyDescent="0.2">
      <c r="A17" s="285"/>
      <c r="B17" s="285"/>
      <c r="C17" s="285"/>
      <c r="D17" s="285"/>
      <c r="E17" s="285"/>
      <c r="F17" s="285"/>
      <c r="G17" s="285"/>
      <c r="H17" s="285"/>
      <c r="I17" s="285"/>
      <c r="J17" s="285"/>
      <c r="K17" s="285"/>
    </row>
    <row r="18" spans="1:31" ht="14.25" x14ac:dyDescent="0.2">
      <c r="A18" s="413" t="s">
        <v>3614</v>
      </c>
      <c r="B18" s="413"/>
      <c r="C18" s="413"/>
      <c r="D18" s="413"/>
      <c r="E18" s="413"/>
      <c r="F18" s="413"/>
      <c r="G18" s="413"/>
      <c r="H18" s="413"/>
      <c r="I18" s="413"/>
      <c r="J18" s="413"/>
      <c r="K18" s="413"/>
    </row>
    <row r="19" spans="1:31" ht="14.25" x14ac:dyDescent="0.2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</row>
    <row r="20" spans="1:31" ht="28.5" x14ac:dyDescent="0.2">
      <c r="A20" s="285"/>
      <c r="B20" s="285"/>
      <c r="C20" s="285"/>
      <c r="D20" s="285"/>
      <c r="E20" s="285"/>
      <c r="F20" s="285"/>
      <c r="G20" s="285"/>
      <c r="H20" s="285"/>
      <c r="I20" s="291" t="s">
        <v>367</v>
      </c>
      <c r="J20" s="291" t="s">
        <v>366</v>
      </c>
      <c r="K20" s="285"/>
    </row>
    <row r="21" spans="1:31" ht="15" x14ac:dyDescent="0.25">
      <c r="A21" s="285"/>
      <c r="B21" s="285"/>
      <c r="C21" s="285"/>
      <c r="D21" s="285"/>
      <c r="E21" s="285"/>
      <c r="F21" s="419" t="s">
        <v>365</v>
      </c>
      <c r="G21" s="419"/>
      <c r="H21" s="419"/>
      <c r="I21" s="292">
        <v>4089.63</v>
      </c>
      <c r="J21" s="292">
        <v>65825.37</v>
      </c>
      <c r="K21" s="293" t="s">
        <v>356</v>
      </c>
    </row>
    <row r="22" spans="1:31" ht="14.25" x14ac:dyDescent="0.2">
      <c r="A22" s="285"/>
      <c r="B22" s="285"/>
      <c r="C22" s="285"/>
      <c r="D22" s="285"/>
      <c r="E22" s="285"/>
      <c r="F22" s="410" t="s">
        <v>364</v>
      </c>
      <c r="G22" s="410"/>
      <c r="H22" s="410"/>
      <c r="I22" s="294">
        <v>4003.91</v>
      </c>
      <c r="J22" s="294">
        <v>65492.51</v>
      </c>
      <c r="K22" s="285" t="s">
        <v>356</v>
      </c>
    </row>
    <row r="23" spans="1:31" ht="14.25" x14ac:dyDescent="0.2">
      <c r="A23" s="285"/>
      <c r="B23" s="285"/>
      <c r="C23" s="285"/>
      <c r="D23" s="285"/>
      <c r="E23" s="285"/>
      <c r="F23" s="410" t="s">
        <v>363</v>
      </c>
      <c r="G23" s="410"/>
      <c r="H23" s="410"/>
      <c r="I23" s="294">
        <v>0</v>
      </c>
      <c r="J23" s="294">
        <v>0</v>
      </c>
      <c r="K23" s="285" t="s">
        <v>356</v>
      </c>
    </row>
    <row r="24" spans="1:31" ht="14.25" x14ac:dyDescent="0.2">
      <c r="A24" s="285"/>
      <c r="B24" s="285"/>
      <c r="C24" s="285"/>
      <c r="D24" s="285"/>
      <c r="E24" s="285"/>
      <c r="F24" s="410" t="s">
        <v>106</v>
      </c>
      <c r="G24" s="410"/>
      <c r="H24" s="410"/>
      <c r="I24" s="294">
        <v>0</v>
      </c>
      <c r="J24" s="294">
        <v>0</v>
      </c>
      <c r="K24" s="285" t="s">
        <v>356</v>
      </c>
    </row>
    <row r="25" spans="1:31" ht="14.25" x14ac:dyDescent="0.2">
      <c r="A25" s="285"/>
      <c r="B25" s="285"/>
      <c r="C25" s="285"/>
      <c r="D25" s="285"/>
      <c r="E25" s="285"/>
      <c r="F25" s="410" t="s">
        <v>362</v>
      </c>
      <c r="G25" s="410"/>
      <c r="H25" s="410"/>
      <c r="I25" s="294">
        <v>85.72</v>
      </c>
      <c r="J25" s="294">
        <v>332.86</v>
      </c>
      <c r="K25" s="285" t="s">
        <v>356</v>
      </c>
    </row>
    <row r="26" spans="1:31" ht="14.25" x14ac:dyDescent="0.2">
      <c r="A26" s="285"/>
      <c r="B26" s="285"/>
      <c r="C26" s="285"/>
      <c r="D26" s="285"/>
      <c r="E26" s="285"/>
      <c r="F26" s="410" t="s">
        <v>361</v>
      </c>
      <c r="G26" s="410"/>
      <c r="H26" s="410"/>
      <c r="I26" s="294">
        <v>1127.77</v>
      </c>
      <c r="J26" s="294">
        <v>26333.53</v>
      </c>
      <c r="K26" s="285" t="s">
        <v>356</v>
      </c>
    </row>
    <row r="27" spans="1:31" ht="14.25" x14ac:dyDescent="0.2">
      <c r="A27" s="285"/>
      <c r="B27" s="285"/>
      <c r="C27" s="285"/>
      <c r="D27" s="285"/>
      <c r="E27" s="285"/>
      <c r="F27" s="410" t="s">
        <v>360</v>
      </c>
      <c r="G27" s="410"/>
      <c r="H27" s="410"/>
      <c r="I27" s="294">
        <v>23850.799999999999</v>
      </c>
      <c r="J27" s="294"/>
      <c r="K27" s="285" t="s">
        <v>359</v>
      </c>
    </row>
    <row r="28" spans="1:31" ht="14.25" hidden="1" x14ac:dyDescent="0.2">
      <c r="A28" s="285"/>
      <c r="B28" s="285"/>
      <c r="C28" s="285"/>
      <c r="D28" s="285"/>
      <c r="E28" s="285"/>
      <c r="F28" s="176" t="s">
        <v>358</v>
      </c>
      <c r="G28" s="176"/>
      <c r="H28" s="176"/>
      <c r="I28" s="294"/>
      <c r="J28" s="294"/>
      <c r="K28" s="285"/>
    </row>
    <row r="29" spans="1:31" ht="14.25" hidden="1" x14ac:dyDescent="0.2">
      <c r="A29" s="285"/>
      <c r="B29" s="285"/>
      <c r="C29" s="285"/>
      <c r="D29" s="285"/>
      <c r="E29" s="285"/>
      <c r="F29" s="411" t="s">
        <v>357</v>
      </c>
      <c r="G29" s="412"/>
      <c r="H29" s="412"/>
      <c r="I29" s="294">
        <v>0</v>
      </c>
      <c r="J29" s="294">
        <v>0</v>
      </c>
      <c r="K29" s="285" t="s">
        <v>356</v>
      </c>
    </row>
    <row r="30" spans="1:31" ht="14.25" x14ac:dyDescent="0.2">
      <c r="A30" s="285"/>
      <c r="B30" s="285"/>
      <c r="C30" s="285"/>
      <c r="D30" s="285"/>
      <c r="E30" s="285"/>
      <c r="F30" s="176"/>
      <c r="G30" s="176"/>
      <c r="H30" s="176"/>
      <c r="I30" s="294"/>
      <c r="J30" s="294"/>
      <c r="K30" s="285"/>
    </row>
    <row r="31" spans="1:31" ht="14.25" x14ac:dyDescent="0.2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31" ht="28.5" x14ac:dyDescent="0.2">
      <c r="A32" s="413" t="s">
        <v>354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AE32" s="174" t="s">
        <v>354</v>
      </c>
    </row>
    <row r="33" spans="1:22" ht="85.5" x14ac:dyDescent="0.2">
      <c r="A33" s="295" t="s">
        <v>81</v>
      </c>
      <c r="B33" s="295" t="s">
        <v>353</v>
      </c>
      <c r="C33" s="295" t="s">
        <v>83</v>
      </c>
      <c r="D33" s="295" t="s">
        <v>352</v>
      </c>
      <c r="E33" s="295" t="s">
        <v>351</v>
      </c>
      <c r="F33" s="295" t="s">
        <v>350</v>
      </c>
      <c r="G33" s="296" t="s">
        <v>349</v>
      </c>
      <c r="H33" s="296" t="s">
        <v>348</v>
      </c>
      <c r="I33" s="295" t="s">
        <v>347</v>
      </c>
      <c r="J33" s="295" t="s">
        <v>346</v>
      </c>
      <c r="K33" s="295" t="s">
        <v>345</v>
      </c>
    </row>
    <row r="34" spans="1:22" ht="14.25" x14ac:dyDescent="0.2">
      <c r="A34" s="295">
        <v>1</v>
      </c>
      <c r="B34" s="295">
        <v>2</v>
      </c>
      <c r="C34" s="295">
        <v>3</v>
      </c>
      <c r="D34" s="295">
        <v>4</v>
      </c>
      <c r="E34" s="295">
        <v>5</v>
      </c>
      <c r="F34" s="295">
        <v>6</v>
      </c>
      <c r="G34" s="295">
        <v>7</v>
      </c>
      <c r="H34" s="295">
        <v>8</v>
      </c>
      <c r="I34" s="295">
        <v>9</v>
      </c>
      <c r="J34" s="295">
        <v>10</v>
      </c>
      <c r="K34" s="295">
        <v>11</v>
      </c>
    </row>
    <row r="36" spans="1:22" ht="16.5" x14ac:dyDescent="0.25">
      <c r="A36" s="405" t="s">
        <v>1736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</row>
    <row r="37" spans="1:22" ht="99.75" x14ac:dyDescent="0.2">
      <c r="A37" s="297" t="s">
        <v>709</v>
      </c>
      <c r="B37" s="298" t="s">
        <v>1737</v>
      </c>
      <c r="C37" s="298" t="s">
        <v>465</v>
      </c>
      <c r="D37" s="299" t="s">
        <v>1738</v>
      </c>
      <c r="E37" s="284">
        <v>2.9</v>
      </c>
      <c r="F37" s="300"/>
      <c r="G37" s="301"/>
      <c r="H37" s="284"/>
      <c r="I37" s="302"/>
      <c r="J37" s="284"/>
      <c r="K37" s="302"/>
      <c r="Q37" s="160">
        <f>[3]Source!X28</f>
        <v>251.23</v>
      </c>
      <c r="R37" s="160">
        <f>[3]Source!X29</f>
        <v>4705.92</v>
      </c>
      <c r="S37" s="160">
        <f>[3]Source!Y28</f>
        <v>193.26</v>
      </c>
      <c r="T37" s="160">
        <f>[3]Source!Y29</f>
        <v>2643.05</v>
      </c>
      <c r="U37" s="160">
        <f>ROUND((175/100)*ROUND([3]Source!R28, 2), 2)</f>
        <v>0</v>
      </c>
      <c r="V37" s="160">
        <f>ROUND((157/100)*ROUND([3]Source!R29, 2), 2)</f>
        <v>0</v>
      </c>
    </row>
    <row r="38" spans="1:22" ht="14.25" x14ac:dyDescent="0.2">
      <c r="A38" s="297"/>
      <c r="B38" s="298"/>
      <c r="C38" s="298" t="s">
        <v>187</v>
      </c>
      <c r="D38" s="299"/>
      <c r="E38" s="284"/>
      <c r="F38" s="300">
        <v>95.2</v>
      </c>
      <c r="G38" s="301" t="s">
        <v>185</v>
      </c>
      <c r="H38" s="284">
        <v>1</v>
      </c>
      <c r="I38" s="302">
        <v>276.08</v>
      </c>
      <c r="J38" s="284">
        <v>23.35</v>
      </c>
      <c r="K38" s="302">
        <v>6446.47</v>
      </c>
    </row>
    <row r="39" spans="1:22" ht="14.25" x14ac:dyDescent="0.2">
      <c r="A39" s="297" t="s">
        <v>1321</v>
      </c>
      <c r="B39" s="298" t="s">
        <v>1739</v>
      </c>
      <c r="C39" s="298" t="s">
        <v>341</v>
      </c>
      <c r="D39" s="299" t="s">
        <v>1323</v>
      </c>
      <c r="E39" s="284">
        <v>-2.6680000000000001</v>
      </c>
      <c r="F39" s="300">
        <v>0</v>
      </c>
      <c r="G39" s="304" t="s">
        <v>185</v>
      </c>
      <c r="H39" s="284">
        <v>1</v>
      </c>
      <c r="I39" s="302">
        <v>0</v>
      </c>
      <c r="J39" s="284">
        <v>1</v>
      </c>
      <c r="K39" s="302">
        <v>0</v>
      </c>
      <c r="Q39" s="160">
        <f>[3]Source!X30</f>
        <v>0</v>
      </c>
      <c r="R39" s="160">
        <f>[3]Source!X31</f>
        <v>0</v>
      </c>
      <c r="S39" s="160">
        <f>[3]Source!Y30</f>
        <v>0</v>
      </c>
      <c r="T39" s="160">
        <f>[3]Source!Y31</f>
        <v>0</v>
      </c>
      <c r="U39" s="160">
        <f>ROUND((175/100)*ROUND([3]Source!R30, 2), 2)</f>
        <v>0</v>
      </c>
      <c r="V39" s="160">
        <f>ROUND((157/100)*ROUND([3]Source!R31, 2), 2)</f>
        <v>0</v>
      </c>
    </row>
    <row r="40" spans="1:22" ht="14.25" x14ac:dyDescent="0.2">
      <c r="A40" s="297"/>
      <c r="B40" s="298"/>
      <c r="C40" s="298" t="s">
        <v>184</v>
      </c>
      <c r="D40" s="299" t="s">
        <v>177</v>
      </c>
      <c r="E40" s="284">
        <v>91</v>
      </c>
      <c r="F40" s="300"/>
      <c r="G40" s="301"/>
      <c r="H40" s="284"/>
      <c r="I40" s="302">
        <v>251.23</v>
      </c>
      <c r="J40" s="284">
        <v>73</v>
      </c>
      <c r="K40" s="302">
        <v>4705.92</v>
      </c>
    </row>
    <row r="41" spans="1:22" ht="14.25" x14ac:dyDescent="0.2">
      <c r="A41" s="305"/>
      <c r="B41" s="306"/>
      <c r="C41" s="306" t="s">
        <v>183</v>
      </c>
      <c r="D41" s="307" t="s">
        <v>177</v>
      </c>
      <c r="E41" s="308">
        <v>70</v>
      </c>
      <c r="F41" s="309"/>
      <c r="G41" s="310"/>
      <c r="H41" s="308"/>
      <c r="I41" s="311">
        <v>193.26</v>
      </c>
      <c r="J41" s="308">
        <v>41</v>
      </c>
      <c r="K41" s="311">
        <v>2643.05</v>
      </c>
    </row>
    <row r="42" spans="1:22" ht="15" x14ac:dyDescent="0.25">
      <c r="A42" s="312"/>
      <c r="B42" s="312"/>
      <c r="C42" s="313" t="s">
        <v>173</v>
      </c>
      <c r="D42" s="312"/>
      <c r="E42" s="312"/>
      <c r="F42" s="312"/>
      <c r="G42" s="312"/>
      <c r="H42" s="406">
        <v>720.57</v>
      </c>
      <c r="I42" s="406"/>
      <c r="J42" s="406">
        <v>13795.44</v>
      </c>
      <c r="K42" s="406"/>
      <c r="O42" s="162">
        <f>I38+I40+I41+SUM(I39:I39)</f>
        <v>720.57</v>
      </c>
      <c r="P42" s="162">
        <f>K38+K40+K41+SUM(K39:K39)</f>
        <v>13795.44</v>
      </c>
    </row>
    <row r="44" spans="1:22" ht="28.5" x14ac:dyDescent="0.2">
      <c r="A44" s="297" t="s">
        <v>1324</v>
      </c>
      <c r="B44" s="298" t="s">
        <v>1318</v>
      </c>
      <c r="C44" s="298" t="s">
        <v>464</v>
      </c>
      <c r="D44" s="299" t="s">
        <v>1319</v>
      </c>
      <c r="E44" s="284">
        <v>195.9</v>
      </c>
      <c r="F44" s="300"/>
      <c r="G44" s="301"/>
      <c r="H44" s="284"/>
      <c r="I44" s="302"/>
      <c r="J44" s="284"/>
      <c r="K44" s="302"/>
      <c r="Q44" s="160">
        <f>[3]Source!X32</f>
        <v>25429.38</v>
      </c>
      <c r="R44" s="160">
        <f>[3]Source!X33</f>
        <v>504709.7</v>
      </c>
      <c r="S44" s="160">
        <f>[3]Source!Y32</f>
        <v>17482.7</v>
      </c>
      <c r="T44" s="160">
        <f>[3]Source!Y33</f>
        <v>304310.26</v>
      </c>
      <c r="U44" s="160">
        <f>ROUND((175/100)*ROUND([3]Source!R32, 2), 2)</f>
        <v>0</v>
      </c>
      <c r="V44" s="160">
        <f>ROUND((157/100)*ROUND([3]Source!R33, 2), 2)</f>
        <v>0</v>
      </c>
    </row>
    <row r="45" spans="1:22" x14ac:dyDescent="0.2">
      <c r="C45" s="303" t="s">
        <v>1740</v>
      </c>
    </row>
    <row r="46" spans="1:22" ht="14.25" x14ac:dyDescent="0.2">
      <c r="A46" s="297"/>
      <c r="B46" s="298"/>
      <c r="C46" s="298" t="s">
        <v>187</v>
      </c>
      <c r="D46" s="299"/>
      <c r="E46" s="284"/>
      <c r="F46" s="300">
        <v>162.26</v>
      </c>
      <c r="G46" s="301" t="s">
        <v>185</v>
      </c>
      <c r="H46" s="284">
        <v>1</v>
      </c>
      <c r="I46" s="302">
        <v>31786.73</v>
      </c>
      <c r="J46" s="284">
        <v>23.35</v>
      </c>
      <c r="K46" s="302">
        <v>742220.15</v>
      </c>
    </row>
    <row r="47" spans="1:22" ht="28.5" x14ac:dyDescent="0.2">
      <c r="A47" s="297" t="s">
        <v>1328</v>
      </c>
      <c r="B47" s="298" t="s">
        <v>1322</v>
      </c>
      <c r="C47" s="298" t="s">
        <v>341</v>
      </c>
      <c r="D47" s="299" t="s">
        <v>1323</v>
      </c>
      <c r="E47" s="284">
        <v>-391.8</v>
      </c>
      <c r="F47" s="300">
        <v>0</v>
      </c>
      <c r="G47" s="304" t="s">
        <v>185</v>
      </c>
      <c r="H47" s="284">
        <v>1</v>
      </c>
      <c r="I47" s="302">
        <v>0</v>
      </c>
      <c r="J47" s="284">
        <v>1</v>
      </c>
      <c r="K47" s="302">
        <v>0</v>
      </c>
      <c r="Q47" s="160">
        <f>[3]Source!X34</f>
        <v>0</v>
      </c>
      <c r="R47" s="160">
        <f>[3]Source!X35</f>
        <v>0</v>
      </c>
      <c r="S47" s="160">
        <f>[3]Source!Y34</f>
        <v>0</v>
      </c>
      <c r="T47" s="160">
        <f>[3]Source!Y35</f>
        <v>0</v>
      </c>
      <c r="U47" s="160">
        <f>ROUND((175/100)*ROUND([3]Source!R34, 2), 2)</f>
        <v>0</v>
      </c>
      <c r="V47" s="160">
        <f>ROUND((157/100)*ROUND([3]Source!R35, 2), 2)</f>
        <v>0</v>
      </c>
    </row>
    <row r="48" spans="1:22" ht="14.25" x14ac:dyDescent="0.2">
      <c r="A48" s="297"/>
      <c r="B48" s="298"/>
      <c r="C48" s="298" t="s">
        <v>184</v>
      </c>
      <c r="D48" s="299" t="s">
        <v>177</v>
      </c>
      <c r="E48" s="284">
        <v>80</v>
      </c>
      <c r="F48" s="300"/>
      <c r="G48" s="301"/>
      <c r="H48" s="284"/>
      <c r="I48" s="302">
        <v>25429.38</v>
      </c>
      <c r="J48" s="284">
        <v>68</v>
      </c>
      <c r="K48" s="302">
        <v>504709.7</v>
      </c>
    </row>
    <row r="49" spans="1:22" ht="14.25" x14ac:dyDescent="0.2">
      <c r="A49" s="297"/>
      <c r="B49" s="298"/>
      <c r="C49" s="298" t="s">
        <v>183</v>
      </c>
      <c r="D49" s="299" t="s">
        <v>177</v>
      </c>
      <c r="E49" s="284">
        <v>55</v>
      </c>
      <c r="F49" s="300"/>
      <c r="G49" s="301"/>
      <c r="H49" s="284"/>
      <c r="I49" s="302">
        <v>17482.7</v>
      </c>
      <c r="J49" s="284">
        <v>41</v>
      </c>
      <c r="K49" s="302">
        <v>304310.26</v>
      </c>
    </row>
    <row r="50" spans="1:22" ht="14.25" x14ac:dyDescent="0.2">
      <c r="A50" s="305"/>
      <c r="B50" s="306"/>
      <c r="C50" s="306" t="s">
        <v>182</v>
      </c>
      <c r="D50" s="307" t="s">
        <v>181</v>
      </c>
      <c r="E50" s="308">
        <v>15.88</v>
      </c>
      <c r="F50" s="309"/>
      <c r="G50" s="310" t="s">
        <v>185</v>
      </c>
      <c r="H50" s="308">
        <v>1</v>
      </c>
      <c r="I50" s="311">
        <v>3110.89</v>
      </c>
      <c r="J50" s="308"/>
      <c r="K50" s="311"/>
    </row>
    <row r="51" spans="1:22" ht="15" x14ac:dyDescent="0.25">
      <c r="A51" s="312"/>
      <c r="B51" s="312"/>
      <c r="C51" s="313" t="s">
        <v>173</v>
      </c>
      <c r="D51" s="312"/>
      <c r="E51" s="312"/>
      <c r="F51" s="312"/>
      <c r="G51" s="312"/>
      <c r="H51" s="406">
        <v>74698.81</v>
      </c>
      <c r="I51" s="406"/>
      <c r="J51" s="406">
        <v>1551240.11</v>
      </c>
      <c r="K51" s="406"/>
      <c r="O51" s="162">
        <f>I46+I48+I49+SUM(I47:I47)</f>
        <v>74698.81</v>
      </c>
      <c r="P51" s="162">
        <f>K46+K48+K49+SUM(K47:K47)</f>
        <v>1551240.11</v>
      </c>
    </row>
    <row r="53" spans="1:22" ht="28.5" x14ac:dyDescent="0.2">
      <c r="A53" s="297" t="s">
        <v>104</v>
      </c>
      <c r="B53" s="298" t="s">
        <v>1741</v>
      </c>
      <c r="C53" s="298" t="s">
        <v>463</v>
      </c>
      <c r="D53" s="299" t="s">
        <v>1528</v>
      </c>
      <c r="E53" s="284">
        <v>19.937999999999999</v>
      </c>
      <c r="F53" s="300"/>
      <c r="G53" s="301"/>
      <c r="H53" s="284"/>
      <c r="I53" s="302"/>
      <c r="J53" s="284"/>
      <c r="K53" s="302"/>
      <c r="Q53" s="160">
        <f>[3]Source!X36</f>
        <v>12459.66</v>
      </c>
      <c r="R53" s="160">
        <f>[3]Source!X37</f>
        <v>247293.02</v>
      </c>
      <c r="S53" s="160">
        <f>[3]Source!Y36</f>
        <v>8566.01</v>
      </c>
      <c r="T53" s="160">
        <f>[3]Source!Y37</f>
        <v>149103.15</v>
      </c>
      <c r="U53" s="160">
        <f>ROUND((175/100)*ROUND([3]Source!R36, 2), 2)</f>
        <v>671.67</v>
      </c>
      <c r="V53" s="160">
        <f>ROUND((157/100)*ROUND([3]Source!R37, 2), 2)</f>
        <v>14070.28</v>
      </c>
    </row>
    <row r="54" spans="1:22" ht="14.25" x14ac:dyDescent="0.2">
      <c r="A54" s="297"/>
      <c r="B54" s="298"/>
      <c r="C54" s="298" t="s">
        <v>187</v>
      </c>
      <c r="D54" s="299"/>
      <c r="E54" s="284"/>
      <c r="F54" s="300">
        <v>781.15</v>
      </c>
      <c r="G54" s="301" t="s">
        <v>185</v>
      </c>
      <c r="H54" s="284">
        <v>1</v>
      </c>
      <c r="I54" s="302">
        <v>15574.57</v>
      </c>
      <c r="J54" s="284">
        <v>23.35</v>
      </c>
      <c r="K54" s="302">
        <v>363666.21</v>
      </c>
    </row>
    <row r="55" spans="1:22" ht="14.25" x14ac:dyDescent="0.2">
      <c r="A55" s="297"/>
      <c r="B55" s="298"/>
      <c r="C55" s="298" t="s">
        <v>174</v>
      </c>
      <c r="D55" s="299"/>
      <c r="E55" s="284"/>
      <c r="F55" s="300">
        <v>64.48</v>
      </c>
      <c r="G55" s="301" t="s">
        <v>185</v>
      </c>
      <c r="H55" s="284">
        <v>1</v>
      </c>
      <c r="I55" s="302">
        <v>1285.5999999999999</v>
      </c>
      <c r="J55" s="284">
        <v>10.17</v>
      </c>
      <c r="K55" s="302">
        <v>13074.55</v>
      </c>
    </row>
    <row r="56" spans="1:22" ht="14.25" x14ac:dyDescent="0.2">
      <c r="A56" s="297"/>
      <c r="B56" s="298"/>
      <c r="C56" s="298" t="s">
        <v>179</v>
      </c>
      <c r="D56" s="299"/>
      <c r="E56" s="284"/>
      <c r="F56" s="300">
        <v>19.25</v>
      </c>
      <c r="G56" s="301" t="s">
        <v>185</v>
      </c>
      <c r="H56" s="284">
        <v>1</v>
      </c>
      <c r="I56" s="314">
        <v>383.81</v>
      </c>
      <c r="J56" s="284">
        <v>23.35</v>
      </c>
      <c r="K56" s="314">
        <v>8961.9599999999991</v>
      </c>
    </row>
    <row r="57" spans="1:22" ht="14.25" x14ac:dyDescent="0.2">
      <c r="A57" s="297" t="s">
        <v>1332</v>
      </c>
      <c r="B57" s="298" t="s">
        <v>1739</v>
      </c>
      <c r="C57" s="298" t="s">
        <v>341</v>
      </c>
      <c r="D57" s="299" t="s">
        <v>1323</v>
      </c>
      <c r="E57" s="284">
        <v>-103.6776</v>
      </c>
      <c r="F57" s="300">
        <v>0</v>
      </c>
      <c r="G57" s="304" t="s">
        <v>185</v>
      </c>
      <c r="H57" s="284">
        <v>1</v>
      </c>
      <c r="I57" s="302">
        <v>0</v>
      </c>
      <c r="J57" s="284">
        <v>1</v>
      </c>
      <c r="K57" s="302">
        <v>0</v>
      </c>
      <c r="Q57" s="160">
        <f>[3]Source!X38</f>
        <v>0</v>
      </c>
      <c r="R57" s="160">
        <f>[3]Source!X39</f>
        <v>0</v>
      </c>
      <c r="S57" s="160">
        <f>[3]Source!Y38</f>
        <v>0</v>
      </c>
      <c r="T57" s="160">
        <f>[3]Source!Y39</f>
        <v>0</v>
      </c>
      <c r="U57" s="160">
        <f>ROUND((175/100)*ROUND([3]Source!R38, 2), 2)</f>
        <v>0</v>
      </c>
      <c r="V57" s="160">
        <f>ROUND((157/100)*ROUND([3]Source!R39, 2), 2)</f>
        <v>0</v>
      </c>
    </row>
    <row r="58" spans="1:22" ht="14.25" x14ac:dyDescent="0.2">
      <c r="A58" s="297"/>
      <c r="B58" s="298"/>
      <c r="C58" s="298" t="s">
        <v>184</v>
      </c>
      <c r="D58" s="299" t="s">
        <v>177</v>
      </c>
      <c r="E58" s="284">
        <v>80</v>
      </c>
      <c r="F58" s="300"/>
      <c r="G58" s="301"/>
      <c r="H58" s="284"/>
      <c r="I58" s="302">
        <v>12459.66</v>
      </c>
      <c r="J58" s="284">
        <v>68</v>
      </c>
      <c r="K58" s="302">
        <v>247293.02</v>
      </c>
    </row>
    <row r="59" spans="1:22" ht="14.25" x14ac:dyDescent="0.2">
      <c r="A59" s="297"/>
      <c r="B59" s="298"/>
      <c r="C59" s="298" t="s">
        <v>183</v>
      </c>
      <c r="D59" s="299" t="s">
        <v>177</v>
      </c>
      <c r="E59" s="284">
        <v>55</v>
      </c>
      <c r="F59" s="300"/>
      <c r="G59" s="301"/>
      <c r="H59" s="284"/>
      <c r="I59" s="302">
        <v>8566.01</v>
      </c>
      <c r="J59" s="284">
        <v>41</v>
      </c>
      <c r="K59" s="302">
        <v>149103.15</v>
      </c>
    </row>
    <row r="60" spans="1:22" ht="14.25" x14ac:dyDescent="0.2">
      <c r="A60" s="305"/>
      <c r="B60" s="306"/>
      <c r="C60" s="306" t="s">
        <v>178</v>
      </c>
      <c r="D60" s="307" t="s">
        <v>177</v>
      </c>
      <c r="E60" s="308">
        <v>175</v>
      </c>
      <c r="F60" s="309"/>
      <c r="G60" s="310"/>
      <c r="H60" s="308"/>
      <c r="I60" s="311">
        <v>671.67</v>
      </c>
      <c r="J60" s="308">
        <v>157</v>
      </c>
      <c r="K60" s="311">
        <v>14070.28</v>
      </c>
    </row>
    <row r="61" spans="1:22" ht="15" x14ac:dyDescent="0.25">
      <c r="A61" s="312"/>
      <c r="B61" s="312"/>
      <c r="C61" s="313" t="s">
        <v>173</v>
      </c>
      <c r="D61" s="312"/>
      <c r="E61" s="312"/>
      <c r="F61" s="312"/>
      <c r="G61" s="312"/>
      <c r="H61" s="406">
        <v>38557.51</v>
      </c>
      <c r="I61" s="406"/>
      <c r="J61" s="406">
        <v>787207.21</v>
      </c>
      <c r="K61" s="406"/>
      <c r="O61" s="162">
        <f>I54+I55+I58+I59+I60+SUM(I57:I57)</f>
        <v>38557.51</v>
      </c>
      <c r="P61" s="162">
        <f>K54+K55+K58+K59+K60+SUM(K57:K57)</f>
        <v>787207.21</v>
      </c>
    </row>
    <row r="63" spans="1:22" ht="28.5" x14ac:dyDescent="0.2">
      <c r="A63" s="297" t="s">
        <v>1336</v>
      </c>
      <c r="B63" s="298" t="s">
        <v>1742</v>
      </c>
      <c r="C63" s="298" t="s">
        <v>462</v>
      </c>
      <c r="D63" s="299" t="s">
        <v>1528</v>
      </c>
      <c r="E63" s="284">
        <v>7.2359999999999998</v>
      </c>
      <c r="F63" s="300"/>
      <c r="G63" s="301"/>
      <c r="H63" s="284"/>
      <c r="I63" s="302"/>
      <c r="J63" s="284"/>
      <c r="K63" s="302"/>
      <c r="Q63" s="160">
        <f>[3]Source!X40</f>
        <v>673.87</v>
      </c>
      <c r="R63" s="160">
        <f>[3]Source!X41</f>
        <v>13374.68</v>
      </c>
      <c r="S63" s="160">
        <f>[3]Source!Y40</f>
        <v>463.29</v>
      </c>
      <c r="T63" s="160">
        <f>[3]Source!Y41</f>
        <v>8064.14</v>
      </c>
      <c r="U63" s="160">
        <f>ROUND((175/100)*ROUND([3]Source!R40, 2), 2)</f>
        <v>0</v>
      </c>
      <c r="V63" s="160">
        <f>ROUND((157/100)*ROUND([3]Source!R41, 2), 2)</f>
        <v>0</v>
      </c>
    </row>
    <row r="64" spans="1:22" ht="14.25" x14ac:dyDescent="0.2">
      <c r="A64" s="297"/>
      <c r="B64" s="298"/>
      <c r="C64" s="298" t="s">
        <v>187</v>
      </c>
      <c r="D64" s="299"/>
      <c r="E64" s="284"/>
      <c r="F64" s="300">
        <v>116.41</v>
      </c>
      <c r="G64" s="301" t="s">
        <v>185</v>
      </c>
      <c r="H64" s="284">
        <v>1</v>
      </c>
      <c r="I64" s="302">
        <v>842.34</v>
      </c>
      <c r="J64" s="284">
        <v>23.35</v>
      </c>
      <c r="K64" s="302">
        <v>19668.64</v>
      </c>
    </row>
    <row r="65" spans="1:22" ht="14.25" x14ac:dyDescent="0.2">
      <c r="A65" s="297" t="s">
        <v>1340</v>
      </c>
      <c r="B65" s="298" t="s">
        <v>1739</v>
      </c>
      <c r="C65" s="298" t="s">
        <v>341</v>
      </c>
      <c r="D65" s="299" t="s">
        <v>1323</v>
      </c>
      <c r="E65" s="284">
        <v>-3.4009200000000002</v>
      </c>
      <c r="F65" s="300">
        <v>0</v>
      </c>
      <c r="G65" s="304" t="s">
        <v>185</v>
      </c>
      <c r="H65" s="284">
        <v>1</v>
      </c>
      <c r="I65" s="302">
        <v>0</v>
      </c>
      <c r="J65" s="284">
        <v>1</v>
      </c>
      <c r="K65" s="302">
        <v>0</v>
      </c>
      <c r="Q65" s="160">
        <f>[3]Source!X42</f>
        <v>0</v>
      </c>
      <c r="R65" s="160">
        <f>[3]Source!X43</f>
        <v>0</v>
      </c>
      <c r="S65" s="160">
        <f>[3]Source!Y42</f>
        <v>0</v>
      </c>
      <c r="T65" s="160">
        <f>[3]Source!Y43</f>
        <v>0</v>
      </c>
      <c r="U65" s="160">
        <f>ROUND((175/100)*ROUND([3]Source!R42, 2), 2)</f>
        <v>0</v>
      </c>
      <c r="V65" s="160">
        <f>ROUND((157/100)*ROUND([3]Source!R43, 2), 2)</f>
        <v>0</v>
      </c>
    </row>
    <row r="66" spans="1:22" ht="14.25" x14ac:dyDescent="0.2">
      <c r="A66" s="297"/>
      <c r="B66" s="298"/>
      <c r="C66" s="298" t="s">
        <v>184</v>
      </c>
      <c r="D66" s="299" t="s">
        <v>177</v>
      </c>
      <c r="E66" s="284">
        <v>80</v>
      </c>
      <c r="F66" s="300"/>
      <c r="G66" s="301"/>
      <c r="H66" s="284"/>
      <c r="I66" s="302">
        <v>673.87</v>
      </c>
      <c r="J66" s="284">
        <v>68</v>
      </c>
      <c r="K66" s="302">
        <v>13374.68</v>
      </c>
    </row>
    <row r="67" spans="1:22" ht="14.25" x14ac:dyDescent="0.2">
      <c r="A67" s="305"/>
      <c r="B67" s="306"/>
      <c r="C67" s="306" t="s">
        <v>183</v>
      </c>
      <c r="D67" s="307" t="s">
        <v>177</v>
      </c>
      <c r="E67" s="308">
        <v>55</v>
      </c>
      <c r="F67" s="309"/>
      <c r="G67" s="310"/>
      <c r="H67" s="308"/>
      <c r="I67" s="311">
        <v>463.29</v>
      </c>
      <c r="J67" s="308">
        <v>41</v>
      </c>
      <c r="K67" s="311">
        <v>8064.14</v>
      </c>
    </row>
    <row r="68" spans="1:22" ht="15" x14ac:dyDescent="0.25">
      <c r="A68" s="312"/>
      <c r="B68" s="312"/>
      <c r="C68" s="313" t="s">
        <v>173</v>
      </c>
      <c r="D68" s="312"/>
      <c r="E68" s="312"/>
      <c r="F68" s="312"/>
      <c r="G68" s="312"/>
      <c r="H68" s="406">
        <v>1979.5</v>
      </c>
      <c r="I68" s="406"/>
      <c r="J68" s="406">
        <v>41107.46</v>
      </c>
      <c r="K68" s="406"/>
      <c r="O68" s="162">
        <f>I64+I66+I67+SUM(I65:I65)</f>
        <v>1979.5</v>
      </c>
      <c r="P68" s="162">
        <f>K64+K66+K67+SUM(K65:K65)</f>
        <v>41107.46</v>
      </c>
    </row>
    <row r="70" spans="1:22" ht="28.5" x14ac:dyDescent="0.2">
      <c r="A70" s="297" t="s">
        <v>105</v>
      </c>
      <c r="B70" s="298" t="s">
        <v>1743</v>
      </c>
      <c r="C70" s="298" t="s">
        <v>461</v>
      </c>
      <c r="D70" s="299" t="s">
        <v>1528</v>
      </c>
      <c r="E70" s="284">
        <v>2.0350000000000001</v>
      </c>
      <c r="F70" s="300"/>
      <c r="G70" s="301"/>
      <c r="H70" s="284"/>
      <c r="I70" s="302"/>
      <c r="J70" s="284"/>
      <c r="K70" s="302"/>
      <c r="Q70" s="160">
        <f>[3]Source!X44</f>
        <v>814.44</v>
      </c>
      <c r="R70" s="160">
        <f>[3]Source!X45</f>
        <v>16164.6</v>
      </c>
      <c r="S70" s="160">
        <f>[3]Source!Y44</f>
        <v>559.92999999999995</v>
      </c>
      <c r="T70" s="160">
        <f>[3]Source!Y45</f>
        <v>9746.2999999999993</v>
      </c>
      <c r="U70" s="160">
        <f>ROUND((175/100)*ROUND([3]Source!R44, 2), 2)</f>
        <v>0</v>
      </c>
      <c r="V70" s="160">
        <f>ROUND((157/100)*ROUND([3]Source!R45, 2), 2)</f>
        <v>0</v>
      </c>
    </row>
    <row r="71" spans="1:22" ht="14.25" x14ac:dyDescent="0.2">
      <c r="A71" s="297"/>
      <c r="B71" s="298"/>
      <c r="C71" s="298" t="s">
        <v>187</v>
      </c>
      <c r="D71" s="299"/>
      <c r="E71" s="284"/>
      <c r="F71" s="300">
        <v>500.27</v>
      </c>
      <c r="G71" s="301" t="s">
        <v>185</v>
      </c>
      <c r="H71" s="284">
        <v>1</v>
      </c>
      <c r="I71" s="302">
        <v>1018.05</v>
      </c>
      <c r="J71" s="284">
        <v>23.35</v>
      </c>
      <c r="K71" s="302">
        <v>23771.47</v>
      </c>
    </row>
    <row r="72" spans="1:22" ht="14.25" x14ac:dyDescent="0.2">
      <c r="A72" s="297" t="s">
        <v>1348</v>
      </c>
      <c r="B72" s="298" t="s">
        <v>1739</v>
      </c>
      <c r="C72" s="298" t="s">
        <v>341</v>
      </c>
      <c r="D72" s="299" t="s">
        <v>1323</v>
      </c>
      <c r="E72" s="284">
        <v>-5.6980000000000004</v>
      </c>
      <c r="F72" s="300">
        <v>0</v>
      </c>
      <c r="G72" s="304" t="s">
        <v>185</v>
      </c>
      <c r="H72" s="284">
        <v>1</v>
      </c>
      <c r="I72" s="302">
        <v>0</v>
      </c>
      <c r="J72" s="284">
        <v>1</v>
      </c>
      <c r="K72" s="302">
        <v>0</v>
      </c>
      <c r="Q72" s="160">
        <f>[3]Source!X46</f>
        <v>0</v>
      </c>
      <c r="R72" s="160">
        <f>[3]Source!X47</f>
        <v>0</v>
      </c>
      <c r="S72" s="160">
        <f>[3]Source!Y46</f>
        <v>0</v>
      </c>
      <c r="T72" s="160">
        <f>[3]Source!Y47</f>
        <v>0</v>
      </c>
      <c r="U72" s="160">
        <f>ROUND((175/100)*ROUND([3]Source!R46, 2), 2)</f>
        <v>0</v>
      </c>
      <c r="V72" s="160">
        <f>ROUND((157/100)*ROUND([3]Source!R47, 2), 2)</f>
        <v>0</v>
      </c>
    </row>
    <row r="73" spans="1:22" ht="14.25" x14ac:dyDescent="0.2">
      <c r="A73" s="297"/>
      <c r="B73" s="298"/>
      <c r="C73" s="298" t="s">
        <v>184</v>
      </c>
      <c r="D73" s="299" t="s">
        <v>177</v>
      </c>
      <c r="E73" s="284">
        <v>80</v>
      </c>
      <c r="F73" s="300"/>
      <c r="G73" s="301"/>
      <c r="H73" s="284"/>
      <c r="I73" s="302">
        <v>814.44</v>
      </c>
      <c r="J73" s="284">
        <v>68</v>
      </c>
      <c r="K73" s="302">
        <v>16164.6</v>
      </c>
    </row>
    <row r="74" spans="1:22" ht="14.25" x14ac:dyDescent="0.2">
      <c r="A74" s="305"/>
      <c r="B74" s="306"/>
      <c r="C74" s="306" t="s">
        <v>183</v>
      </c>
      <c r="D74" s="307" t="s">
        <v>177</v>
      </c>
      <c r="E74" s="308">
        <v>55</v>
      </c>
      <c r="F74" s="309"/>
      <c r="G74" s="310"/>
      <c r="H74" s="308"/>
      <c r="I74" s="311">
        <v>559.92999999999995</v>
      </c>
      <c r="J74" s="308">
        <v>41</v>
      </c>
      <c r="K74" s="311">
        <v>9746.2999999999993</v>
      </c>
    </row>
    <row r="75" spans="1:22" ht="15" x14ac:dyDescent="0.25">
      <c r="A75" s="312"/>
      <c r="B75" s="312"/>
      <c r="C75" s="313" t="s">
        <v>173</v>
      </c>
      <c r="D75" s="312"/>
      <c r="E75" s="312"/>
      <c r="F75" s="312"/>
      <c r="G75" s="312"/>
      <c r="H75" s="406">
        <v>2392.42</v>
      </c>
      <c r="I75" s="406"/>
      <c r="J75" s="406">
        <v>49682.37</v>
      </c>
      <c r="K75" s="406"/>
      <c r="O75" s="162">
        <f>I71+I73+I74+SUM(I72:I72)</f>
        <v>2392.42</v>
      </c>
      <c r="P75" s="162">
        <f>K71+K73+K74+SUM(K72:K72)</f>
        <v>49682.37</v>
      </c>
    </row>
    <row r="77" spans="1:22" ht="71.25" x14ac:dyDescent="0.2">
      <c r="A77" s="297" t="s">
        <v>1350</v>
      </c>
      <c r="B77" s="298" t="s">
        <v>1744</v>
      </c>
      <c r="C77" s="298" t="s">
        <v>459</v>
      </c>
      <c r="D77" s="299" t="s">
        <v>1745</v>
      </c>
      <c r="E77" s="284">
        <v>5196.8999999999996</v>
      </c>
      <c r="F77" s="300"/>
      <c r="G77" s="301"/>
      <c r="H77" s="284"/>
      <c r="I77" s="302"/>
      <c r="J77" s="284"/>
      <c r="K77" s="302"/>
      <c r="Q77" s="160">
        <f>[3]Source!X48</f>
        <v>129880.93</v>
      </c>
      <c r="R77" s="160">
        <f>[3]Source!X49</f>
        <v>2426175.7200000002</v>
      </c>
      <c r="S77" s="160">
        <f>[3]Source!Y48</f>
        <v>100362.53</v>
      </c>
      <c r="T77" s="160">
        <f>[3]Source!Y49</f>
        <v>1130377.32</v>
      </c>
      <c r="U77" s="160">
        <f>ROUND((175/100)*ROUND([3]Source!R48, 2), 2)</f>
        <v>0</v>
      </c>
      <c r="V77" s="160">
        <f>ROUND((157/100)*ROUND([3]Source!R49, 2), 2)</f>
        <v>0</v>
      </c>
    </row>
    <row r="78" spans="1:22" x14ac:dyDescent="0.2">
      <c r="C78" s="303" t="s">
        <v>1746</v>
      </c>
    </row>
    <row r="79" spans="1:22" ht="14.25" x14ac:dyDescent="0.2">
      <c r="A79" s="297"/>
      <c r="B79" s="298"/>
      <c r="C79" s="298" t="s">
        <v>187</v>
      </c>
      <c r="D79" s="299"/>
      <c r="E79" s="284"/>
      <c r="F79" s="300">
        <v>22.72</v>
      </c>
      <c r="G79" s="301" t="s">
        <v>185</v>
      </c>
      <c r="H79" s="284">
        <v>1</v>
      </c>
      <c r="I79" s="302">
        <v>118073.57</v>
      </c>
      <c r="J79" s="284">
        <v>23.35</v>
      </c>
      <c r="K79" s="302">
        <v>2757017.86</v>
      </c>
    </row>
    <row r="80" spans="1:22" ht="14.25" x14ac:dyDescent="0.2">
      <c r="A80" s="297"/>
      <c r="B80" s="298"/>
      <c r="C80" s="298" t="s">
        <v>184</v>
      </c>
      <c r="D80" s="299" t="s">
        <v>177</v>
      </c>
      <c r="E80" s="284">
        <v>110</v>
      </c>
      <c r="F80" s="300"/>
      <c r="G80" s="301"/>
      <c r="H80" s="284"/>
      <c r="I80" s="302">
        <v>129880.93</v>
      </c>
      <c r="J80" s="284">
        <v>88</v>
      </c>
      <c r="K80" s="302">
        <v>2426175.7200000002</v>
      </c>
    </row>
    <row r="81" spans="1:22" ht="14.25" x14ac:dyDescent="0.2">
      <c r="A81" s="297"/>
      <c r="B81" s="298"/>
      <c r="C81" s="298" t="s">
        <v>183</v>
      </c>
      <c r="D81" s="299" t="s">
        <v>177</v>
      </c>
      <c r="E81" s="284">
        <v>85</v>
      </c>
      <c r="F81" s="300"/>
      <c r="G81" s="301"/>
      <c r="H81" s="284"/>
      <c r="I81" s="302">
        <v>100362.53</v>
      </c>
      <c r="J81" s="284">
        <v>41</v>
      </c>
      <c r="K81" s="302">
        <v>1130377.32</v>
      </c>
    </row>
    <row r="82" spans="1:22" ht="14.25" x14ac:dyDescent="0.2">
      <c r="A82" s="305"/>
      <c r="B82" s="306"/>
      <c r="C82" s="306" t="s">
        <v>182</v>
      </c>
      <c r="D82" s="307" t="s">
        <v>181</v>
      </c>
      <c r="E82" s="308">
        <v>1.9</v>
      </c>
      <c r="F82" s="309"/>
      <c r="G82" s="310" t="s">
        <v>185</v>
      </c>
      <c r="H82" s="308">
        <v>1</v>
      </c>
      <c r="I82" s="311">
        <v>9874.11</v>
      </c>
      <c r="J82" s="308"/>
      <c r="K82" s="311"/>
    </row>
    <row r="83" spans="1:22" ht="15" x14ac:dyDescent="0.25">
      <c r="A83" s="312"/>
      <c r="B83" s="312"/>
      <c r="C83" s="313" t="s">
        <v>173</v>
      </c>
      <c r="D83" s="312"/>
      <c r="E83" s="312"/>
      <c r="F83" s="312"/>
      <c r="G83" s="312"/>
      <c r="H83" s="406">
        <v>348317.03</v>
      </c>
      <c r="I83" s="406"/>
      <c r="J83" s="406">
        <v>6313570.9000000004</v>
      </c>
      <c r="K83" s="406"/>
      <c r="O83" s="162">
        <f>I79+I80+I81</f>
        <v>348317.03</v>
      </c>
      <c r="P83" s="162">
        <f>K79+K80+K81</f>
        <v>6313570.9000000004</v>
      </c>
    </row>
    <row r="85" spans="1:22" ht="71.25" x14ac:dyDescent="0.2">
      <c r="A85" s="297" t="s">
        <v>1355</v>
      </c>
      <c r="B85" s="298" t="s">
        <v>460</v>
      </c>
      <c r="C85" s="298" t="s">
        <v>459</v>
      </c>
      <c r="D85" s="299" t="s">
        <v>1745</v>
      </c>
      <c r="E85" s="284">
        <v>2198.3000000000002</v>
      </c>
      <c r="F85" s="300"/>
      <c r="G85" s="301"/>
      <c r="H85" s="284"/>
      <c r="I85" s="302"/>
      <c r="J85" s="284"/>
      <c r="K85" s="302"/>
      <c r="Q85" s="160">
        <f>[3]Source!X50</f>
        <v>65927.899999999994</v>
      </c>
      <c r="R85" s="160">
        <f>[3]Source!X51</f>
        <v>1231533.08</v>
      </c>
      <c r="S85" s="160">
        <f>[3]Source!Y50</f>
        <v>50944.28</v>
      </c>
      <c r="T85" s="160">
        <f>[3]Source!Y51</f>
        <v>573782.46</v>
      </c>
      <c r="U85" s="160">
        <f>ROUND((175/100)*ROUND([3]Source!R50, 2), 2)</f>
        <v>0</v>
      </c>
      <c r="V85" s="160">
        <f>ROUND((157/100)*ROUND([3]Source!R51, 2), 2)</f>
        <v>0</v>
      </c>
    </row>
    <row r="86" spans="1:22" x14ac:dyDescent="0.2">
      <c r="C86" s="303" t="s">
        <v>1747</v>
      </c>
    </row>
    <row r="87" spans="1:22" ht="14.25" x14ac:dyDescent="0.2">
      <c r="A87" s="297"/>
      <c r="B87" s="298"/>
      <c r="C87" s="298" t="s">
        <v>187</v>
      </c>
      <c r="D87" s="299"/>
      <c r="E87" s="284"/>
      <c r="F87" s="300">
        <v>22.72</v>
      </c>
      <c r="G87" s="301" t="s">
        <v>1748</v>
      </c>
      <c r="H87" s="284">
        <v>1</v>
      </c>
      <c r="I87" s="302">
        <v>59934.45</v>
      </c>
      <c r="J87" s="284">
        <v>23.35</v>
      </c>
      <c r="K87" s="302">
        <v>1399469.41</v>
      </c>
    </row>
    <row r="88" spans="1:22" ht="14.25" x14ac:dyDescent="0.2">
      <c r="A88" s="297"/>
      <c r="B88" s="298"/>
      <c r="C88" s="298" t="s">
        <v>184</v>
      </c>
      <c r="D88" s="299" t="s">
        <v>177</v>
      </c>
      <c r="E88" s="284">
        <v>110</v>
      </c>
      <c r="F88" s="300"/>
      <c r="G88" s="301"/>
      <c r="H88" s="284"/>
      <c r="I88" s="302">
        <v>65927.899999999994</v>
      </c>
      <c r="J88" s="284">
        <v>88</v>
      </c>
      <c r="K88" s="302">
        <v>1231533.08</v>
      </c>
    </row>
    <row r="89" spans="1:22" ht="14.25" x14ac:dyDescent="0.2">
      <c r="A89" s="297"/>
      <c r="B89" s="298"/>
      <c r="C89" s="298" t="s">
        <v>183</v>
      </c>
      <c r="D89" s="299" t="s">
        <v>177</v>
      </c>
      <c r="E89" s="284">
        <v>85</v>
      </c>
      <c r="F89" s="300"/>
      <c r="G89" s="301"/>
      <c r="H89" s="284"/>
      <c r="I89" s="302">
        <v>50944.28</v>
      </c>
      <c r="J89" s="284">
        <v>41</v>
      </c>
      <c r="K89" s="302">
        <v>573782.46</v>
      </c>
    </row>
    <row r="90" spans="1:22" ht="14.25" x14ac:dyDescent="0.2">
      <c r="A90" s="305"/>
      <c r="B90" s="306"/>
      <c r="C90" s="306" t="s">
        <v>182</v>
      </c>
      <c r="D90" s="307" t="s">
        <v>181</v>
      </c>
      <c r="E90" s="308">
        <v>1.9</v>
      </c>
      <c r="F90" s="309"/>
      <c r="G90" s="310" t="s">
        <v>1748</v>
      </c>
      <c r="H90" s="308">
        <v>1</v>
      </c>
      <c r="I90" s="311">
        <v>5012.12</v>
      </c>
      <c r="J90" s="308"/>
      <c r="K90" s="311"/>
    </row>
    <row r="91" spans="1:22" ht="15" x14ac:dyDescent="0.25">
      <c r="A91" s="312"/>
      <c r="B91" s="312"/>
      <c r="C91" s="313" t="s">
        <v>173</v>
      </c>
      <c r="D91" s="312"/>
      <c r="E91" s="312"/>
      <c r="F91" s="312"/>
      <c r="G91" s="312"/>
      <c r="H91" s="406">
        <v>176806.63</v>
      </c>
      <c r="I91" s="406"/>
      <c r="J91" s="406">
        <v>3204784.95</v>
      </c>
      <c r="K91" s="406"/>
      <c r="O91" s="162">
        <f>I87+I88+I89</f>
        <v>176806.63</v>
      </c>
      <c r="P91" s="162">
        <f>K87+K88+K89</f>
        <v>3204784.95</v>
      </c>
    </row>
    <row r="93" spans="1:22" ht="71.25" x14ac:dyDescent="0.2">
      <c r="A93" s="297" t="s">
        <v>1362</v>
      </c>
      <c r="B93" s="298" t="s">
        <v>1749</v>
      </c>
      <c r="C93" s="298" t="s">
        <v>458</v>
      </c>
      <c r="D93" s="299" t="s">
        <v>1745</v>
      </c>
      <c r="E93" s="284">
        <v>239.2</v>
      </c>
      <c r="F93" s="300"/>
      <c r="G93" s="301"/>
      <c r="H93" s="284"/>
      <c r="I93" s="302"/>
      <c r="J93" s="284"/>
      <c r="K93" s="302"/>
      <c r="Q93" s="160">
        <f>[3]Source!X52</f>
        <v>15984.54</v>
      </c>
      <c r="R93" s="160">
        <f>[3]Source!X53</f>
        <v>298591.21000000002</v>
      </c>
      <c r="S93" s="160">
        <f>[3]Source!Y52</f>
        <v>12351.69</v>
      </c>
      <c r="T93" s="160">
        <f>[3]Source!Y53</f>
        <v>139116.35999999999</v>
      </c>
      <c r="U93" s="160">
        <f>ROUND((175/100)*ROUND([3]Source!R52, 2), 2)</f>
        <v>0</v>
      </c>
      <c r="V93" s="160">
        <f>ROUND((157/100)*ROUND([3]Source!R53, 2), 2)</f>
        <v>0</v>
      </c>
    </row>
    <row r="94" spans="1:22" x14ac:dyDescent="0.2">
      <c r="C94" s="303" t="s">
        <v>1750</v>
      </c>
    </row>
    <row r="95" spans="1:22" ht="14.25" x14ac:dyDescent="0.2">
      <c r="A95" s="297"/>
      <c r="B95" s="298"/>
      <c r="C95" s="298" t="s">
        <v>187</v>
      </c>
      <c r="D95" s="299"/>
      <c r="E95" s="284"/>
      <c r="F95" s="300">
        <v>60.75</v>
      </c>
      <c r="G95" s="301" t="s">
        <v>185</v>
      </c>
      <c r="H95" s="284">
        <v>1</v>
      </c>
      <c r="I95" s="302">
        <v>14531.4</v>
      </c>
      <c r="J95" s="284">
        <v>23.35</v>
      </c>
      <c r="K95" s="302">
        <v>339308.19</v>
      </c>
    </row>
    <row r="96" spans="1:22" ht="14.25" x14ac:dyDescent="0.2">
      <c r="A96" s="297"/>
      <c r="B96" s="298"/>
      <c r="C96" s="298" t="s">
        <v>184</v>
      </c>
      <c r="D96" s="299" t="s">
        <v>177</v>
      </c>
      <c r="E96" s="284">
        <v>110</v>
      </c>
      <c r="F96" s="300"/>
      <c r="G96" s="301"/>
      <c r="H96" s="284"/>
      <c r="I96" s="302">
        <v>15984.54</v>
      </c>
      <c r="J96" s="284">
        <v>88</v>
      </c>
      <c r="K96" s="302">
        <v>298591.21000000002</v>
      </c>
    </row>
    <row r="97" spans="1:22" ht="14.25" x14ac:dyDescent="0.2">
      <c r="A97" s="297"/>
      <c r="B97" s="298"/>
      <c r="C97" s="298" t="s">
        <v>183</v>
      </c>
      <c r="D97" s="299" t="s">
        <v>177</v>
      </c>
      <c r="E97" s="284">
        <v>85</v>
      </c>
      <c r="F97" s="300"/>
      <c r="G97" s="301"/>
      <c r="H97" s="284"/>
      <c r="I97" s="302">
        <v>12351.69</v>
      </c>
      <c r="J97" s="284">
        <v>41</v>
      </c>
      <c r="K97" s="302">
        <v>139116.35999999999</v>
      </c>
    </row>
    <row r="98" spans="1:22" ht="14.25" x14ac:dyDescent="0.2">
      <c r="A98" s="305"/>
      <c r="B98" s="306"/>
      <c r="C98" s="306" t="s">
        <v>182</v>
      </c>
      <c r="D98" s="307" t="s">
        <v>181</v>
      </c>
      <c r="E98" s="308">
        <v>4.5</v>
      </c>
      <c r="F98" s="309"/>
      <c r="G98" s="310" t="s">
        <v>185</v>
      </c>
      <c r="H98" s="308">
        <v>1</v>
      </c>
      <c r="I98" s="311">
        <v>1076.4000000000001</v>
      </c>
      <c r="J98" s="308"/>
      <c r="K98" s="311"/>
    </row>
    <row r="99" spans="1:22" ht="15" x14ac:dyDescent="0.25">
      <c r="A99" s="312"/>
      <c r="B99" s="312"/>
      <c r="C99" s="313" t="s">
        <v>173</v>
      </c>
      <c r="D99" s="312"/>
      <c r="E99" s="312"/>
      <c r="F99" s="312"/>
      <c r="G99" s="312"/>
      <c r="H99" s="406">
        <v>42867.63</v>
      </c>
      <c r="I99" s="406"/>
      <c r="J99" s="406">
        <v>777015.76</v>
      </c>
      <c r="K99" s="406"/>
      <c r="O99" s="162">
        <f>I95+I96+I97</f>
        <v>42867.63</v>
      </c>
      <c r="P99" s="162">
        <f>K95+K96+K97</f>
        <v>777015.76</v>
      </c>
    </row>
    <row r="101" spans="1:22" ht="14.25" x14ac:dyDescent="0.2">
      <c r="A101" s="297" t="s">
        <v>1368</v>
      </c>
      <c r="B101" s="298" t="s">
        <v>1751</v>
      </c>
      <c r="C101" s="298" t="s">
        <v>457</v>
      </c>
      <c r="D101" s="299" t="s">
        <v>1752</v>
      </c>
      <c r="E101" s="284">
        <v>625.5</v>
      </c>
      <c r="F101" s="300"/>
      <c r="G101" s="301"/>
      <c r="H101" s="284"/>
      <c r="I101" s="302"/>
      <c r="J101" s="284"/>
      <c r="K101" s="302"/>
      <c r="Q101" s="160">
        <f>[3]Source!X54</f>
        <v>6292.53</v>
      </c>
      <c r="R101" s="160">
        <f>[3]Source!X55</f>
        <v>119013.77</v>
      </c>
      <c r="S101" s="160">
        <f>[3]Source!Y54</f>
        <v>4027.22</v>
      </c>
      <c r="T101" s="160">
        <f>[3]Source!Y55</f>
        <v>60241.54</v>
      </c>
      <c r="U101" s="160">
        <f>ROUND((175/100)*ROUND([3]Source!R54, 2), 2)</f>
        <v>0</v>
      </c>
      <c r="V101" s="160">
        <f>ROUND((157/100)*ROUND([3]Source!R55, 2), 2)</f>
        <v>0</v>
      </c>
    </row>
    <row r="102" spans="1:22" ht="14.25" x14ac:dyDescent="0.2">
      <c r="A102" s="297"/>
      <c r="B102" s="298"/>
      <c r="C102" s="298" t="s">
        <v>187</v>
      </c>
      <c r="D102" s="299"/>
      <c r="E102" s="284"/>
      <c r="F102" s="300">
        <v>10.06</v>
      </c>
      <c r="G102" s="301" t="s">
        <v>185</v>
      </c>
      <c r="H102" s="284">
        <v>1</v>
      </c>
      <c r="I102" s="302">
        <v>6292.53</v>
      </c>
      <c r="J102" s="284">
        <v>23.35</v>
      </c>
      <c r="K102" s="302">
        <v>146930.57999999999</v>
      </c>
    </row>
    <row r="103" spans="1:22" ht="14.25" x14ac:dyDescent="0.2">
      <c r="A103" s="297"/>
      <c r="B103" s="298"/>
      <c r="C103" s="298" t="s">
        <v>184</v>
      </c>
      <c r="D103" s="299" t="s">
        <v>177</v>
      </c>
      <c r="E103" s="284">
        <v>100</v>
      </c>
      <c r="F103" s="300"/>
      <c r="G103" s="301"/>
      <c r="H103" s="284"/>
      <c r="I103" s="302">
        <v>6292.53</v>
      </c>
      <c r="J103" s="284">
        <v>81</v>
      </c>
      <c r="K103" s="302">
        <v>119013.77</v>
      </c>
    </row>
    <row r="104" spans="1:22" ht="14.25" x14ac:dyDescent="0.2">
      <c r="A104" s="297"/>
      <c r="B104" s="298"/>
      <c r="C104" s="298" t="s">
        <v>183</v>
      </c>
      <c r="D104" s="299" t="s">
        <v>177</v>
      </c>
      <c r="E104" s="284">
        <v>64</v>
      </c>
      <c r="F104" s="300"/>
      <c r="G104" s="301"/>
      <c r="H104" s="284"/>
      <c r="I104" s="302">
        <v>4027.22</v>
      </c>
      <c r="J104" s="284">
        <v>41</v>
      </c>
      <c r="K104" s="302">
        <v>60241.54</v>
      </c>
    </row>
    <row r="105" spans="1:22" ht="14.25" x14ac:dyDescent="0.2">
      <c r="A105" s="305"/>
      <c r="B105" s="306"/>
      <c r="C105" s="306" t="s">
        <v>182</v>
      </c>
      <c r="D105" s="307" t="s">
        <v>181</v>
      </c>
      <c r="E105" s="308">
        <v>0.9</v>
      </c>
      <c r="F105" s="309"/>
      <c r="G105" s="310" t="s">
        <v>185</v>
      </c>
      <c r="H105" s="308">
        <v>1</v>
      </c>
      <c r="I105" s="311">
        <v>562.95000000000005</v>
      </c>
      <c r="J105" s="308"/>
      <c r="K105" s="311"/>
    </row>
    <row r="106" spans="1:22" ht="15" x14ac:dyDescent="0.25">
      <c r="A106" s="312"/>
      <c r="B106" s="312"/>
      <c r="C106" s="313" t="s">
        <v>173</v>
      </c>
      <c r="D106" s="312"/>
      <c r="E106" s="312"/>
      <c r="F106" s="312"/>
      <c r="G106" s="312"/>
      <c r="H106" s="406">
        <v>16612.28</v>
      </c>
      <c r="I106" s="406"/>
      <c r="J106" s="406">
        <v>326185.89</v>
      </c>
      <c r="K106" s="406"/>
      <c r="O106" s="162">
        <f>I102+I103+I104</f>
        <v>16612.28</v>
      </c>
      <c r="P106" s="162">
        <f>K102+K103+K104</f>
        <v>326185.89</v>
      </c>
    </row>
    <row r="108" spans="1:22" ht="171" x14ac:dyDescent="0.2">
      <c r="A108" s="297" t="s">
        <v>1377</v>
      </c>
      <c r="B108" s="298" t="s">
        <v>1753</v>
      </c>
      <c r="C108" s="298" t="s">
        <v>456</v>
      </c>
      <c r="D108" s="299" t="s">
        <v>1754</v>
      </c>
      <c r="E108" s="284">
        <v>226.1</v>
      </c>
      <c r="F108" s="300"/>
      <c r="G108" s="301"/>
      <c r="H108" s="284"/>
      <c r="I108" s="302"/>
      <c r="J108" s="284"/>
      <c r="K108" s="302"/>
      <c r="Q108" s="160">
        <f>[3]Source!X60</f>
        <v>27266.12</v>
      </c>
      <c r="R108" s="160">
        <f>[3]Source!X61</f>
        <v>510730.4</v>
      </c>
      <c r="S108" s="160">
        <f>[3]Source!Y60</f>
        <v>20973.94</v>
      </c>
      <c r="T108" s="160">
        <f>[3]Source!Y61</f>
        <v>286848.58</v>
      </c>
      <c r="U108" s="160">
        <f>ROUND((175/100)*ROUND([3]Source!R60, 2), 2)</f>
        <v>0</v>
      </c>
      <c r="V108" s="160">
        <f>ROUND((157/100)*ROUND([3]Source!R61, 2), 2)</f>
        <v>0</v>
      </c>
    </row>
    <row r="109" spans="1:22" ht="14.25" x14ac:dyDescent="0.2">
      <c r="A109" s="297"/>
      <c r="B109" s="298"/>
      <c r="C109" s="298" t="s">
        <v>187</v>
      </c>
      <c r="D109" s="299"/>
      <c r="E109" s="284"/>
      <c r="F109" s="300">
        <v>132.52000000000001</v>
      </c>
      <c r="G109" s="301" t="s">
        <v>185</v>
      </c>
      <c r="H109" s="284">
        <v>1</v>
      </c>
      <c r="I109" s="302">
        <v>29962.77</v>
      </c>
      <c r="J109" s="284">
        <v>23.35</v>
      </c>
      <c r="K109" s="302">
        <v>699630.68</v>
      </c>
    </row>
    <row r="110" spans="1:22" ht="14.25" x14ac:dyDescent="0.2">
      <c r="A110" s="297"/>
      <c r="B110" s="298"/>
      <c r="C110" s="298" t="s">
        <v>195</v>
      </c>
      <c r="D110" s="299"/>
      <c r="E110" s="284"/>
      <c r="F110" s="300">
        <v>13.74</v>
      </c>
      <c r="G110" s="301" t="s">
        <v>185</v>
      </c>
      <c r="H110" s="284">
        <v>1</v>
      </c>
      <c r="I110" s="302">
        <v>3106.61</v>
      </c>
      <c r="J110" s="284">
        <v>7.5</v>
      </c>
      <c r="K110" s="302">
        <v>23299.58</v>
      </c>
    </row>
    <row r="111" spans="1:22" ht="28.5" x14ac:dyDescent="0.2">
      <c r="A111" s="297" t="s">
        <v>1378</v>
      </c>
      <c r="B111" s="298" t="s">
        <v>1755</v>
      </c>
      <c r="C111" s="298" t="s">
        <v>454</v>
      </c>
      <c r="D111" s="299" t="s">
        <v>1451</v>
      </c>
      <c r="E111" s="284">
        <v>9496.2000000000007</v>
      </c>
      <c r="F111" s="300">
        <v>4.91</v>
      </c>
      <c r="G111" s="304" t="s">
        <v>185</v>
      </c>
      <c r="H111" s="284">
        <v>1</v>
      </c>
      <c r="I111" s="302">
        <v>46626.34</v>
      </c>
      <c r="J111" s="284">
        <v>12.15</v>
      </c>
      <c r="K111" s="302">
        <v>566510.03</v>
      </c>
      <c r="Q111" s="160">
        <f>[3]Source!X62</f>
        <v>0</v>
      </c>
      <c r="R111" s="160">
        <f>[3]Source!X63</f>
        <v>0</v>
      </c>
      <c r="S111" s="160">
        <f>[3]Source!Y62</f>
        <v>0</v>
      </c>
      <c r="T111" s="160">
        <f>[3]Source!Y63</f>
        <v>0</v>
      </c>
      <c r="U111" s="160">
        <f>ROUND((175/100)*ROUND([3]Source!R62, 2), 2)</f>
        <v>0</v>
      </c>
      <c r="V111" s="160">
        <f>ROUND((157/100)*ROUND([3]Source!R63, 2), 2)</f>
        <v>0</v>
      </c>
    </row>
    <row r="112" spans="1:22" ht="28.5" x14ac:dyDescent="0.2">
      <c r="A112" s="297" t="s">
        <v>1756</v>
      </c>
      <c r="B112" s="298" t="s">
        <v>1388</v>
      </c>
      <c r="C112" s="298" t="s">
        <v>262</v>
      </c>
      <c r="D112" s="299" t="s">
        <v>1384</v>
      </c>
      <c r="E112" s="284">
        <v>16.731400000000001</v>
      </c>
      <c r="F112" s="300">
        <v>481.69</v>
      </c>
      <c r="G112" s="304" t="s">
        <v>185</v>
      </c>
      <c r="H112" s="284">
        <v>1</v>
      </c>
      <c r="I112" s="302">
        <v>8059.35</v>
      </c>
      <c r="J112" s="284">
        <v>6.45</v>
      </c>
      <c r="K112" s="302">
        <v>51982.81</v>
      </c>
      <c r="Q112" s="160">
        <f>[3]Source!X64</f>
        <v>0</v>
      </c>
      <c r="R112" s="160">
        <f>[3]Source!X65</f>
        <v>0</v>
      </c>
      <c r="S112" s="160">
        <f>[3]Source!Y64</f>
        <v>0</v>
      </c>
      <c r="T112" s="160">
        <f>[3]Source!Y65</f>
        <v>0</v>
      </c>
      <c r="U112" s="160">
        <f>ROUND((175/100)*ROUND([3]Source!R64, 2), 2)</f>
        <v>0</v>
      </c>
      <c r="V112" s="160">
        <f>ROUND((157/100)*ROUND([3]Source!R65, 2), 2)</f>
        <v>0</v>
      </c>
    </row>
    <row r="113" spans="1:22" ht="28.5" x14ac:dyDescent="0.2">
      <c r="A113" s="297" t="s">
        <v>1757</v>
      </c>
      <c r="B113" s="298" t="s">
        <v>1322</v>
      </c>
      <c r="C113" s="298" t="s">
        <v>341</v>
      </c>
      <c r="D113" s="299" t="s">
        <v>1323</v>
      </c>
      <c r="E113" s="284">
        <v>-94.962000000000003</v>
      </c>
      <c r="F113" s="300">
        <v>0</v>
      </c>
      <c r="G113" s="304" t="s">
        <v>185</v>
      </c>
      <c r="H113" s="284">
        <v>1</v>
      </c>
      <c r="I113" s="302">
        <v>0</v>
      </c>
      <c r="J113" s="284">
        <v>1</v>
      </c>
      <c r="K113" s="302">
        <v>0</v>
      </c>
      <c r="Q113" s="160">
        <f>[3]Source!X66</f>
        <v>0</v>
      </c>
      <c r="R113" s="160">
        <f>[3]Source!X67</f>
        <v>0</v>
      </c>
      <c r="S113" s="160">
        <f>[3]Source!Y66</f>
        <v>0</v>
      </c>
      <c r="T113" s="160">
        <f>[3]Source!Y67</f>
        <v>0</v>
      </c>
      <c r="U113" s="160">
        <f>ROUND((175/100)*ROUND([3]Source!R66, 2), 2)</f>
        <v>0</v>
      </c>
      <c r="V113" s="160">
        <f>ROUND((157/100)*ROUND([3]Source!R67, 2), 2)</f>
        <v>0</v>
      </c>
    </row>
    <row r="114" spans="1:22" ht="14.25" x14ac:dyDescent="0.2">
      <c r="A114" s="297"/>
      <c r="B114" s="298"/>
      <c r="C114" s="298" t="s">
        <v>184</v>
      </c>
      <c r="D114" s="299" t="s">
        <v>177</v>
      </c>
      <c r="E114" s="284">
        <v>91</v>
      </c>
      <c r="F114" s="300"/>
      <c r="G114" s="301"/>
      <c r="H114" s="284"/>
      <c r="I114" s="302">
        <v>27266.12</v>
      </c>
      <c r="J114" s="284">
        <v>73</v>
      </c>
      <c r="K114" s="302">
        <v>510730.4</v>
      </c>
    </row>
    <row r="115" spans="1:22" ht="14.25" x14ac:dyDescent="0.2">
      <c r="A115" s="297"/>
      <c r="B115" s="298"/>
      <c r="C115" s="298" t="s">
        <v>183</v>
      </c>
      <c r="D115" s="299" t="s">
        <v>177</v>
      </c>
      <c r="E115" s="284">
        <v>70</v>
      </c>
      <c r="F115" s="300"/>
      <c r="G115" s="301"/>
      <c r="H115" s="284"/>
      <c r="I115" s="302">
        <v>20973.94</v>
      </c>
      <c r="J115" s="284">
        <v>41</v>
      </c>
      <c r="K115" s="302">
        <v>286848.58</v>
      </c>
    </row>
    <row r="116" spans="1:22" ht="14.25" x14ac:dyDescent="0.2">
      <c r="A116" s="305"/>
      <c r="B116" s="306"/>
      <c r="C116" s="306" t="s">
        <v>182</v>
      </c>
      <c r="D116" s="307" t="s">
        <v>181</v>
      </c>
      <c r="E116" s="308">
        <v>9.68</v>
      </c>
      <c r="F116" s="309"/>
      <c r="G116" s="310" t="s">
        <v>185</v>
      </c>
      <c r="H116" s="308">
        <v>1</v>
      </c>
      <c r="I116" s="311">
        <v>2188.65</v>
      </c>
      <c r="J116" s="308"/>
      <c r="K116" s="311"/>
    </row>
    <row r="117" spans="1:22" ht="15" x14ac:dyDescent="0.25">
      <c r="A117" s="312"/>
      <c r="B117" s="312"/>
      <c r="C117" s="313" t="s">
        <v>173</v>
      </c>
      <c r="D117" s="312"/>
      <c r="E117" s="312"/>
      <c r="F117" s="312"/>
      <c r="G117" s="312"/>
      <c r="H117" s="406">
        <v>135995.13</v>
      </c>
      <c r="I117" s="406"/>
      <c r="J117" s="406">
        <v>2139002.08</v>
      </c>
      <c r="K117" s="406"/>
      <c r="O117" s="162">
        <f>I109+I110+I114+I115+SUM(I111:I113)</f>
        <v>135995.13</v>
      </c>
      <c r="P117" s="162">
        <f>K109+K110+K114+K115+SUM(K111:K113)</f>
        <v>2139002.08</v>
      </c>
    </row>
    <row r="119" spans="1:22" ht="57" x14ac:dyDescent="0.2">
      <c r="A119" s="297" t="s">
        <v>1379</v>
      </c>
      <c r="B119" s="298" t="s">
        <v>1758</v>
      </c>
      <c r="C119" s="298" t="s">
        <v>455</v>
      </c>
      <c r="D119" s="299" t="s">
        <v>1319</v>
      </c>
      <c r="E119" s="284">
        <v>12.2</v>
      </c>
      <c r="F119" s="300"/>
      <c r="G119" s="301"/>
      <c r="H119" s="284"/>
      <c r="I119" s="302"/>
      <c r="J119" s="284"/>
      <c r="K119" s="302"/>
      <c r="Q119" s="160">
        <f>[3]Source!X68</f>
        <v>1633.66</v>
      </c>
      <c r="R119" s="160">
        <f>[3]Source!X69</f>
        <v>30600.59</v>
      </c>
      <c r="S119" s="160">
        <f>[3]Source!Y68</f>
        <v>1256.6600000000001</v>
      </c>
      <c r="T119" s="160">
        <f>[3]Source!Y69</f>
        <v>17186.63</v>
      </c>
      <c r="U119" s="160">
        <f>ROUND((175/100)*ROUND([3]Source!R68, 2), 2)</f>
        <v>0</v>
      </c>
      <c r="V119" s="160">
        <f>ROUND((157/100)*ROUND([3]Source!R69, 2), 2)</f>
        <v>0</v>
      </c>
    </row>
    <row r="120" spans="1:22" ht="14.25" x14ac:dyDescent="0.2">
      <c r="A120" s="297"/>
      <c r="B120" s="298"/>
      <c r="C120" s="298" t="s">
        <v>187</v>
      </c>
      <c r="D120" s="299"/>
      <c r="E120" s="284"/>
      <c r="F120" s="300">
        <v>147.15</v>
      </c>
      <c r="G120" s="301" t="s">
        <v>185</v>
      </c>
      <c r="H120" s="284">
        <v>1</v>
      </c>
      <c r="I120" s="302">
        <v>1795.23</v>
      </c>
      <c r="J120" s="284">
        <v>23.35</v>
      </c>
      <c r="K120" s="302">
        <v>41918.620000000003</v>
      </c>
    </row>
    <row r="121" spans="1:22" ht="28.5" x14ac:dyDescent="0.2">
      <c r="A121" s="297" t="s">
        <v>1382</v>
      </c>
      <c r="B121" s="298" t="s">
        <v>1755</v>
      </c>
      <c r="C121" s="298" t="s">
        <v>454</v>
      </c>
      <c r="D121" s="299" t="s">
        <v>1451</v>
      </c>
      <c r="E121" s="284">
        <v>2562</v>
      </c>
      <c r="F121" s="300">
        <v>4.91</v>
      </c>
      <c r="G121" s="304" t="s">
        <v>185</v>
      </c>
      <c r="H121" s="284">
        <v>1</v>
      </c>
      <c r="I121" s="302">
        <v>12579.42</v>
      </c>
      <c r="J121" s="284">
        <v>12.15</v>
      </c>
      <c r="K121" s="302">
        <v>152839.95000000001</v>
      </c>
      <c r="Q121" s="160">
        <f>[3]Source!X70</f>
        <v>0</v>
      </c>
      <c r="R121" s="160">
        <f>[3]Source!X71</f>
        <v>0</v>
      </c>
      <c r="S121" s="160">
        <f>[3]Source!Y70</f>
        <v>0</v>
      </c>
      <c r="T121" s="160">
        <f>[3]Source!Y71</f>
        <v>0</v>
      </c>
      <c r="U121" s="160">
        <f>ROUND((175/100)*ROUND([3]Source!R70, 2), 2)</f>
        <v>0</v>
      </c>
      <c r="V121" s="160">
        <f>ROUND((157/100)*ROUND([3]Source!R71, 2), 2)</f>
        <v>0</v>
      </c>
    </row>
    <row r="122" spans="1:22" ht="28.5" x14ac:dyDescent="0.2">
      <c r="A122" s="297" t="s">
        <v>1385</v>
      </c>
      <c r="B122" s="298" t="s">
        <v>1388</v>
      </c>
      <c r="C122" s="298" t="s">
        <v>262</v>
      </c>
      <c r="D122" s="299" t="s">
        <v>1384</v>
      </c>
      <c r="E122" s="284">
        <v>3.5135999999999998</v>
      </c>
      <c r="F122" s="300">
        <v>481.69</v>
      </c>
      <c r="G122" s="304" t="s">
        <v>185</v>
      </c>
      <c r="H122" s="284">
        <v>1</v>
      </c>
      <c r="I122" s="302">
        <v>1692.47</v>
      </c>
      <c r="J122" s="284">
        <v>6.45</v>
      </c>
      <c r="K122" s="302">
        <v>10916.43</v>
      </c>
      <c r="Q122" s="160">
        <f>[3]Source!X72</f>
        <v>0</v>
      </c>
      <c r="R122" s="160">
        <f>[3]Source!X73</f>
        <v>0</v>
      </c>
      <c r="S122" s="160">
        <f>[3]Source!Y72</f>
        <v>0</v>
      </c>
      <c r="T122" s="160">
        <f>[3]Source!Y73</f>
        <v>0</v>
      </c>
      <c r="U122" s="160">
        <f>ROUND((175/100)*ROUND([3]Source!R72, 2), 2)</f>
        <v>0</v>
      </c>
      <c r="V122" s="160">
        <f>ROUND((157/100)*ROUND([3]Source!R73, 2), 2)</f>
        <v>0</v>
      </c>
    </row>
    <row r="123" spans="1:22" ht="14.25" x14ac:dyDescent="0.2">
      <c r="A123" s="297"/>
      <c r="B123" s="298"/>
      <c r="C123" s="298" t="s">
        <v>184</v>
      </c>
      <c r="D123" s="299" t="s">
        <v>177</v>
      </c>
      <c r="E123" s="284">
        <v>91</v>
      </c>
      <c r="F123" s="300"/>
      <c r="G123" s="301"/>
      <c r="H123" s="284"/>
      <c r="I123" s="302">
        <v>1633.66</v>
      </c>
      <c r="J123" s="284">
        <v>73</v>
      </c>
      <c r="K123" s="302">
        <v>30600.59</v>
      </c>
    </row>
    <row r="124" spans="1:22" ht="14.25" x14ac:dyDescent="0.2">
      <c r="A124" s="297"/>
      <c r="B124" s="298"/>
      <c r="C124" s="298" t="s">
        <v>183</v>
      </c>
      <c r="D124" s="299" t="s">
        <v>177</v>
      </c>
      <c r="E124" s="284">
        <v>70</v>
      </c>
      <c r="F124" s="300"/>
      <c r="G124" s="301"/>
      <c r="H124" s="284"/>
      <c r="I124" s="302">
        <v>1256.6600000000001</v>
      </c>
      <c r="J124" s="284">
        <v>41</v>
      </c>
      <c r="K124" s="302">
        <v>17186.63</v>
      </c>
    </row>
    <row r="125" spans="1:22" ht="14.25" x14ac:dyDescent="0.2">
      <c r="A125" s="305"/>
      <c r="B125" s="306"/>
      <c r="C125" s="306" t="s">
        <v>182</v>
      </c>
      <c r="D125" s="307" t="s">
        <v>181</v>
      </c>
      <c r="E125" s="308">
        <v>11.55</v>
      </c>
      <c r="F125" s="309"/>
      <c r="G125" s="310" t="s">
        <v>185</v>
      </c>
      <c r="H125" s="308">
        <v>1</v>
      </c>
      <c r="I125" s="311">
        <v>140.91</v>
      </c>
      <c r="J125" s="308"/>
      <c r="K125" s="311"/>
    </row>
    <row r="126" spans="1:22" ht="15" x14ac:dyDescent="0.25">
      <c r="A126" s="312"/>
      <c r="B126" s="312"/>
      <c r="C126" s="313" t="s">
        <v>173</v>
      </c>
      <c r="D126" s="312"/>
      <c r="E126" s="312"/>
      <c r="F126" s="312"/>
      <c r="G126" s="312"/>
      <c r="H126" s="406">
        <v>18957.439999999999</v>
      </c>
      <c r="I126" s="406"/>
      <c r="J126" s="406">
        <v>253462.22</v>
      </c>
      <c r="K126" s="406"/>
      <c r="O126" s="162">
        <f>I120+I123+I124+SUM(I121:I122)</f>
        <v>18957.439999999999</v>
      </c>
      <c r="P126" s="162">
        <f>K120+K123+K124+SUM(K121:K122)</f>
        <v>253462.22</v>
      </c>
    </row>
    <row r="128" spans="1:22" ht="71.25" x14ac:dyDescent="0.2">
      <c r="A128" s="297" t="s">
        <v>1389</v>
      </c>
      <c r="B128" s="298" t="s">
        <v>1759</v>
      </c>
      <c r="C128" s="298" t="s">
        <v>453</v>
      </c>
      <c r="D128" s="299" t="s">
        <v>1745</v>
      </c>
      <c r="E128" s="284">
        <v>12.7</v>
      </c>
      <c r="F128" s="300"/>
      <c r="G128" s="301"/>
      <c r="H128" s="284"/>
      <c r="I128" s="302"/>
      <c r="J128" s="284"/>
      <c r="K128" s="302"/>
      <c r="Q128" s="160">
        <f>[3]Source!X74</f>
        <v>867.54</v>
      </c>
      <c r="R128" s="160">
        <f>[3]Source!X75</f>
        <v>16205.59</v>
      </c>
      <c r="S128" s="160">
        <f>[3]Source!Y74</f>
        <v>670.37</v>
      </c>
      <c r="T128" s="160">
        <f>[3]Source!Y75</f>
        <v>7550.33</v>
      </c>
      <c r="U128" s="160">
        <f>ROUND((175/100)*ROUND([3]Source!R74, 2), 2)</f>
        <v>0</v>
      </c>
      <c r="V128" s="160">
        <f>ROUND((157/100)*ROUND([3]Source!R75, 2), 2)</f>
        <v>0</v>
      </c>
    </row>
    <row r="129" spans="1:22" ht="14.25" x14ac:dyDescent="0.2">
      <c r="A129" s="297"/>
      <c r="B129" s="298"/>
      <c r="C129" s="298" t="s">
        <v>187</v>
      </c>
      <c r="D129" s="299"/>
      <c r="E129" s="284"/>
      <c r="F129" s="300">
        <v>62.1</v>
      </c>
      <c r="G129" s="301" t="s">
        <v>185</v>
      </c>
      <c r="H129" s="284">
        <v>1</v>
      </c>
      <c r="I129" s="302">
        <v>788.67</v>
      </c>
      <c r="J129" s="284">
        <v>23.35</v>
      </c>
      <c r="K129" s="302">
        <v>18415.439999999999</v>
      </c>
    </row>
    <row r="130" spans="1:22" ht="14.25" x14ac:dyDescent="0.2">
      <c r="A130" s="297"/>
      <c r="B130" s="298"/>
      <c r="C130" s="298" t="s">
        <v>184</v>
      </c>
      <c r="D130" s="299" t="s">
        <v>177</v>
      </c>
      <c r="E130" s="284">
        <v>110</v>
      </c>
      <c r="F130" s="300"/>
      <c r="G130" s="301"/>
      <c r="H130" s="284"/>
      <c r="I130" s="302">
        <v>867.54</v>
      </c>
      <c r="J130" s="284">
        <v>88</v>
      </c>
      <c r="K130" s="302">
        <v>16205.59</v>
      </c>
    </row>
    <row r="131" spans="1:22" ht="14.25" x14ac:dyDescent="0.2">
      <c r="A131" s="305"/>
      <c r="B131" s="306"/>
      <c r="C131" s="306" t="s">
        <v>183</v>
      </c>
      <c r="D131" s="307" t="s">
        <v>177</v>
      </c>
      <c r="E131" s="308">
        <v>85</v>
      </c>
      <c r="F131" s="309"/>
      <c r="G131" s="310"/>
      <c r="H131" s="308"/>
      <c r="I131" s="311">
        <v>670.37</v>
      </c>
      <c r="J131" s="308">
        <v>41</v>
      </c>
      <c r="K131" s="311">
        <v>7550.33</v>
      </c>
    </row>
    <row r="132" spans="1:22" ht="15" x14ac:dyDescent="0.25">
      <c r="A132" s="312"/>
      <c r="B132" s="312"/>
      <c r="C132" s="313" t="s">
        <v>173</v>
      </c>
      <c r="D132" s="312"/>
      <c r="E132" s="312"/>
      <c r="F132" s="312"/>
      <c r="G132" s="312"/>
      <c r="H132" s="406">
        <v>2326.58</v>
      </c>
      <c r="I132" s="406"/>
      <c r="J132" s="406">
        <v>42171.360000000001</v>
      </c>
      <c r="K132" s="406"/>
      <c r="O132" s="162">
        <f>I129+I130+I131</f>
        <v>2326.58</v>
      </c>
      <c r="P132" s="162">
        <f>K129+K130+K131</f>
        <v>42171.360000000001</v>
      </c>
    </row>
    <row r="134" spans="1:22" ht="99.75" x14ac:dyDescent="0.2">
      <c r="A134" s="297" t="s">
        <v>1392</v>
      </c>
      <c r="B134" s="298" t="s">
        <v>1760</v>
      </c>
      <c r="C134" s="298" t="s">
        <v>452</v>
      </c>
      <c r="D134" s="299" t="s">
        <v>1745</v>
      </c>
      <c r="E134" s="284">
        <v>53.5</v>
      </c>
      <c r="F134" s="300"/>
      <c r="G134" s="301"/>
      <c r="H134" s="284"/>
      <c r="I134" s="302"/>
      <c r="J134" s="284"/>
      <c r="K134" s="302"/>
      <c r="Q134" s="160">
        <f>[3]Source!X78</f>
        <v>1735.13</v>
      </c>
      <c r="R134" s="160">
        <f>[3]Source!X79</f>
        <v>32501.34</v>
      </c>
      <c r="S134" s="160">
        <f>[3]Source!Y78</f>
        <v>1334.72</v>
      </c>
      <c r="T134" s="160">
        <f>[3]Source!Y79</f>
        <v>18254.18</v>
      </c>
      <c r="U134" s="160">
        <f>ROUND((175/100)*ROUND([3]Source!R78, 2), 2)</f>
        <v>0</v>
      </c>
      <c r="V134" s="160">
        <f>ROUND((157/100)*ROUND([3]Source!R79, 2), 2)</f>
        <v>0</v>
      </c>
    </row>
    <row r="135" spans="1:22" ht="14.25" x14ac:dyDescent="0.2">
      <c r="A135" s="297"/>
      <c r="B135" s="298"/>
      <c r="C135" s="298" t="s">
        <v>187</v>
      </c>
      <c r="D135" s="299"/>
      <c r="E135" s="284"/>
      <c r="F135" s="300">
        <v>35.64</v>
      </c>
      <c r="G135" s="301" t="s">
        <v>185</v>
      </c>
      <c r="H135" s="284">
        <v>1</v>
      </c>
      <c r="I135" s="302">
        <v>1906.74</v>
      </c>
      <c r="J135" s="284">
        <v>23.35</v>
      </c>
      <c r="K135" s="302">
        <v>44522.38</v>
      </c>
    </row>
    <row r="136" spans="1:22" ht="14.25" x14ac:dyDescent="0.2">
      <c r="A136" s="297"/>
      <c r="B136" s="298"/>
      <c r="C136" s="298" t="s">
        <v>184</v>
      </c>
      <c r="D136" s="299" t="s">
        <v>177</v>
      </c>
      <c r="E136" s="284">
        <v>91</v>
      </c>
      <c r="F136" s="300"/>
      <c r="G136" s="301"/>
      <c r="H136" s="284"/>
      <c r="I136" s="302">
        <v>1735.13</v>
      </c>
      <c r="J136" s="284">
        <v>73</v>
      </c>
      <c r="K136" s="302">
        <v>32501.34</v>
      </c>
    </row>
    <row r="137" spans="1:22" ht="14.25" x14ac:dyDescent="0.2">
      <c r="A137" s="305"/>
      <c r="B137" s="306"/>
      <c r="C137" s="306" t="s">
        <v>183</v>
      </c>
      <c r="D137" s="307" t="s">
        <v>177</v>
      </c>
      <c r="E137" s="308">
        <v>70</v>
      </c>
      <c r="F137" s="309"/>
      <c r="G137" s="310"/>
      <c r="H137" s="308"/>
      <c r="I137" s="311">
        <v>1334.72</v>
      </c>
      <c r="J137" s="308">
        <v>41</v>
      </c>
      <c r="K137" s="311">
        <v>18254.18</v>
      </c>
    </row>
    <row r="138" spans="1:22" ht="15" x14ac:dyDescent="0.25">
      <c r="A138" s="312"/>
      <c r="B138" s="312"/>
      <c r="C138" s="313" t="s">
        <v>173</v>
      </c>
      <c r="D138" s="312"/>
      <c r="E138" s="312"/>
      <c r="F138" s="312"/>
      <c r="G138" s="312"/>
      <c r="H138" s="406">
        <v>4976.59</v>
      </c>
      <c r="I138" s="406"/>
      <c r="J138" s="406">
        <v>95277.9</v>
      </c>
      <c r="K138" s="406"/>
      <c r="O138" s="162">
        <f>I135+I136+I137</f>
        <v>4976.59</v>
      </c>
      <c r="P138" s="162">
        <f>K135+K136+K137</f>
        <v>95277.9</v>
      </c>
    </row>
    <row r="140" spans="1:22" ht="71.25" x14ac:dyDescent="0.2">
      <c r="A140" s="297" t="s">
        <v>1397</v>
      </c>
      <c r="B140" s="298" t="s">
        <v>1761</v>
      </c>
      <c r="C140" s="298" t="s">
        <v>451</v>
      </c>
      <c r="D140" s="299" t="s">
        <v>1745</v>
      </c>
      <c r="E140" s="284">
        <v>17.7</v>
      </c>
      <c r="F140" s="300"/>
      <c r="G140" s="301"/>
      <c r="H140" s="284"/>
      <c r="I140" s="302"/>
      <c r="J140" s="284"/>
      <c r="K140" s="302"/>
      <c r="Q140" s="160">
        <f>[3]Source!X86</f>
        <v>348.72</v>
      </c>
      <c r="R140" s="160">
        <f>[3]Source!X87</f>
        <v>6532</v>
      </c>
      <c r="S140" s="160">
        <f>[3]Source!Y86</f>
        <v>268.25</v>
      </c>
      <c r="T140" s="160">
        <f>[3]Source!Y87</f>
        <v>3668.66</v>
      </c>
      <c r="U140" s="160">
        <f>ROUND((175/100)*ROUND([3]Source!R86, 2), 2)</f>
        <v>0</v>
      </c>
      <c r="V140" s="160">
        <f>ROUND((157/100)*ROUND([3]Source!R87, 2), 2)</f>
        <v>0</v>
      </c>
    </row>
    <row r="141" spans="1:22" ht="14.25" x14ac:dyDescent="0.2">
      <c r="A141" s="297"/>
      <c r="B141" s="298"/>
      <c r="C141" s="298" t="s">
        <v>187</v>
      </c>
      <c r="D141" s="299"/>
      <c r="E141" s="284"/>
      <c r="F141" s="300">
        <v>21.65</v>
      </c>
      <c r="G141" s="301" t="s">
        <v>185</v>
      </c>
      <c r="H141" s="284">
        <v>1</v>
      </c>
      <c r="I141" s="302">
        <v>383.21</v>
      </c>
      <c r="J141" s="284">
        <v>23.35</v>
      </c>
      <c r="K141" s="302">
        <v>8947.9500000000007</v>
      </c>
    </row>
    <row r="142" spans="1:22" ht="14.25" x14ac:dyDescent="0.2">
      <c r="A142" s="297"/>
      <c r="B142" s="298"/>
      <c r="C142" s="298" t="s">
        <v>195</v>
      </c>
      <c r="D142" s="299"/>
      <c r="E142" s="284"/>
      <c r="F142" s="300">
        <v>4.41</v>
      </c>
      <c r="G142" s="301" t="s">
        <v>185</v>
      </c>
      <c r="H142" s="284">
        <v>1</v>
      </c>
      <c r="I142" s="302">
        <v>78.06</v>
      </c>
      <c r="J142" s="284">
        <v>24.94</v>
      </c>
      <c r="K142" s="302">
        <v>1946.82</v>
      </c>
    </row>
    <row r="143" spans="1:22" ht="28.5" x14ac:dyDescent="0.2">
      <c r="A143" s="297" t="s">
        <v>1398</v>
      </c>
      <c r="B143" s="298" t="s">
        <v>1762</v>
      </c>
      <c r="C143" s="298" t="s">
        <v>450</v>
      </c>
      <c r="D143" s="299" t="s">
        <v>1374</v>
      </c>
      <c r="E143" s="284">
        <v>601.79999999999995</v>
      </c>
      <c r="F143" s="300">
        <v>23.98</v>
      </c>
      <c r="G143" s="304" t="s">
        <v>185</v>
      </c>
      <c r="H143" s="284">
        <v>1</v>
      </c>
      <c r="I143" s="302">
        <v>14431.16</v>
      </c>
      <c r="J143" s="284">
        <v>0.18</v>
      </c>
      <c r="K143" s="302">
        <v>2597.61</v>
      </c>
      <c r="Q143" s="160">
        <f>[3]Source!X88</f>
        <v>0</v>
      </c>
      <c r="R143" s="160">
        <f>[3]Source!X89</f>
        <v>0</v>
      </c>
      <c r="S143" s="160">
        <f>[3]Source!Y88</f>
        <v>0</v>
      </c>
      <c r="T143" s="160">
        <f>[3]Source!Y89</f>
        <v>0</v>
      </c>
      <c r="U143" s="160">
        <f>ROUND((175/100)*ROUND([3]Source!R88, 2), 2)</f>
        <v>0</v>
      </c>
      <c r="V143" s="160">
        <f>ROUND((157/100)*ROUND([3]Source!R89, 2), 2)</f>
        <v>0</v>
      </c>
    </row>
    <row r="144" spans="1:22" ht="14.25" x14ac:dyDescent="0.2">
      <c r="A144" s="297"/>
      <c r="B144" s="298"/>
      <c r="C144" s="298" t="s">
        <v>184</v>
      </c>
      <c r="D144" s="299" t="s">
        <v>177</v>
      </c>
      <c r="E144" s="284">
        <v>91</v>
      </c>
      <c r="F144" s="300"/>
      <c r="G144" s="301"/>
      <c r="H144" s="284"/>
      <c r="I144" s="302">
        <v>348.72</v>
      </c>
      <c r="J144" s="284">
        <v>73</v>
      </c>
      <c r="K144" s="302">
        <v>6532</v>
      </c>
    </row>
    <row r="145" spans="1:22" ht="14.25" x14ac:dyDescent="0.2">
      <c r="A145" s="305"/>
      <c r="B145" s="306"/>
      <c r="C145" s="306" t="s">
        <v>183</v>
      </c>
      <c r="D145" s="307" t="s">
        <v>177</v>
      </c>
      <c r="E145" s="308">
        <v>70</v>
      </c>
      <c r="F145" s="309"/>
      <c r="G145" s="310"/>
      <c r="H145" s="308"/>
      <c r="I145" s="311">
        <v>268.25</v>
      </c>
      <c r="J145" s="308">
        <v>41</v>
      </c>
      <c r="K145" s="311">
        <v>3668.66</v>
      </c>
    </row>
    <row r="146" spans="1:22" ht="15" x14ac:dyDescent="0.25">
      <c r="A146" s="312"/>
      <c r="B146" s="312"/>
      <c r="C146" s="313" t="s">
        <v>173</v>
      </c>
      <c r="D146" s="312"/>
      <c r="E146" s="312"/>
      <c r="F146" s="312"/>
      <c r="G146" s="312"/>
      <c r="H146" s="406">
        <v>15509.4</v>
      </c>
      <c r="I146" s="406"/>
      <c r="J146" s="406">
        <v>23693.040000000001</v>
      </c>
      <c r="K146" s="406"/>
      <c r="O146" s="162">
        <f>I141+I142+I144+I145+SUM(I143:I143)</f>
        <v>15509.4</v>
      </c>
      <c r="P146" s="162">
        <f>K141+K142+K144+K145+SUM(K143:K143)</f>
        <v>23693.040000000001</v>
      </c>
    </row>
    <row r="148" spans="1:22" ht="71.25" x14ac:dyDescent="0.2">
      <c r="A148" s="297" t="s">
        <v>1399</v>
      </c>
      <c r="B148" s="298" t="s">
        <v>1763</v>
      </c>
      <c r="C148" s="298" t="s">
        <v>447</v>
      </c>
      <c r="D148" s="299" t="s">
        <v>1764</v>
      </c>
      <c r="E148" s="284">
        <v>519.69000000000005</v>
      </c>
      <c r="F148" s="300"/>
      <c r="G148" s="301"/>
      <c r="H148" s="284"/>
      <c r="I148" s="302"/>
      <c r="J148" s="284"/>
      <c r="K148" s="302"/>
      <c r="Q148" s="160">
        <f>[3]Source!X90</f>
        <v>8477.7000000000007</v>
      </c>
      <c r="R148" s="160">
        <f>[3]Source!X91</f>
        <v>158363.44</v>
      </c>
      <c r="S148" s="160">
        <f>[3]Source!Y90</f>
        <v>6550.95</v>
      </c>
      <c r="T148" s="160">
        <f>[3]Source!Y91</f>
        <v>73782.960000000006</v>
      </c>
      <c r="U148" s="160">
        <f>ROUND((175/100)*ROUND([3]Source!R90, 2), 2)</f>
        <v>0</v>
      </c>
      <c r="V148" s="160">
        <f>ROUND((157/100)*ROUND([3]Source!R91, 2), 2)</f>
        <v>0</v>
      </c>
    </row>
    <row r="149" spans="1:22" x14ac:dyDescent="0.2">
      <c r="C149" s="303" t="s">
        <v>1765</v>
      </c>
    </row>
    <row r="150" spans="1:22" ht="14.25" x14ac:dyDescent="0.2">
      <c r="A150" s="297"/>
      <c r="B150" s="298"/>
      <c r="C150" s="298" t="s">
        <v>187</v>
      </c>
      <c r="D150" s="299"/>
      <c r="E150" s="284"/>
      <c r="F150" s="300">
        <v>14.83</v>
      </c>
      <c r="G150" s="301" t="s">
        <v>185</v>
      </c>
      <c r="H150" s="284">
        <v>1</v>
      </c>
      <c r="I150" s="302">
        <v>7707</v>
      </c>
      <c r="J150" s="284">
        <v>23.35</v>
      </c>
      <c r="K150" s="302">
        <v>179958.45</v>
      </c>
    </row>
    <row r="151" spans="1:22" ht="57" x14ac:dyDescent="0.2">
      <c r="A151" s="297" t="s">
        <v>1401</v>
      </c>
      <c r="B151" s="298" t="s">
        <v>1766</v>
      </c>
      <c r="C151" s="298" t="s">
        <v>444</v>
      </c>
      <c r="D151" s="299" t="s">
        <v>1374</v>
      </c>
      <c r="E151" s="284">
        <v>1195.287</v>
      </c>
      <c r="F151" s="300">
        <v>46.71</v>
      </c>
      <c r="G151" s="304" t="s">
        <v>185</v>
      </c>
      <c r="H151" s="284">
        <v>1</v>
      </c>
      <c r="I151" s="302">
        <v>55831.86</v>
      </c>
      <c r="J151" s="284">
        <v>3.57</v>
      </c>
      <c r="K151" s="302">
        <v>199319.74</v>
      </c>
      <c r="Q151" s="160">
        <f>[3]Source!X92</f>
        <v>0</v>
      </c>
      <c r="R151" s="160">
        <f>[3]Source!X93</f>
        <v>0</v>
      </c>
      <c r="S151" s="160">
        <f>[3]Source!Y92</f>
        <v>0</v>
      </c>
      <c r="T151" s="160">
        <f>[3]Source!Y93</f>
        <v>0</v>
      </c>
      <c r="U151" s="160">
        <f>ROUND((175/100)*ROUND([3]Source!R92, 2), 2)</f>
        <v>0</v>
      </c>
      <c r="V151" s="160">
        <f>ROUND((157/100)*ROUND([3]Source!R93, 2), 2)</f>
        <v>0</v>
      </c>
    </row>
    <row r="152" spans="1:22" ht="14.25" x14ac:dyDescent="0.2">
      <c r="A152" s="297"/>
      <c r="B152" s="298"/>
      <c r="C152" s="298" t="s">
        <v>184</v>
      </c>
      <c r="D152" s="299" t="s">
        <v>177</v>
      </c>
      <c r="E152" s="284">
        <v>110</v>
      </c>
      <c r="F152" s="300"/>
      <c r="G152" s="301"/>
      <c r="H152" s="284"/>
      <c r="I152" s="302">
        <v>8477.7000000000007</v>
      </c>
      <c r="J152" s="284">
        <v>88</v>
      </c>
      <c r="K152" s="302">
        <v>158363.44</v>
      </c>
    </row>
    <row r="153" spans="1:22" ht="14.25" x14ac:dyDescent="0.2">
      <c r="A153" s="297"/>
      <c r="B153" s="298"/>
      <c r="C153" s="298" t="s">
        <v>183</v>
      </c>
      <c r="D153" s="299" t="s">
        <v>177</v>
      </c>
      <c r="E153" s="284">
        <v>85</v>
      </c>
      <c r="F153" s="300"/>
      <c r="G153" s="301"/>
      <c r="H153" s="284"/>
      <c r="I153" s="302">
        <v>6550.95</v>
      </c>
      <c r="J153" s="284">
        <v>41</v>
      </c>
      <c r="K153" s="302">
        <v>73782.960000000006</v>
      </c>
    </row>
    <row r="154" spans="1:22" ht="14.25" x14ac:dyDescent="0.2">
      <c r="A154" s="305"/>
      <c r="B154" s="306"/>
      <c r="C154" s="306" t="s">
        <v>182</v>
      </c>
      <c r="D154" s="307" t="s">
        <v>181</v>
      </c>
      <c r="E154" s="308">
        <v>1.24</v>
      </c>
      <c r="F154" s="309"/>
      <c r="G154" s="310" t="s">
        <v>185</v>
      </c>
      <c r="H154" s="308">
        <v>1</v>
      </c>
      <c r="I154" s="311">
        <v>644.41999999999996</v>
      </c>
      <c r="J154" s="308"/>
      <c r="K154" s="311"/>
    </row>
    <row r="155" spans="1:22" ht="15" x14ac:dyDescent="0.25">
      <c r="A155" s="312"/>
      <c r="B155" s="312"/>
      <c r="C155" s="313" t="s">
        <v>173</v>
      </c>
      <c r="D155" s="312"/>
      <c r="E155" s="312"/>
      <c r="F155" s="312"/>
      <c r="G155" s="312"/>
      <c r="H155" s="406">
        <v>78567.509999999995</v>
      </c>
      <c r="I155" s="406"/>
      <c r="J155" s="406">
        <v>611424.59</v>
      </c>
      <c r="K155" s="406"/>
      <c r="O155" s="162">
        <f>I150+I152+I153+SUM(I151:I151)</f>
        <v>78567.509999999995</v>
      </c>
      <c r="P155" s="162">
        <f>K150+K152+K153+SUM(K151:K151)</f>
        <v>611424.59</v>
      </c>
    </row>
    <row r="157" spans="1:22" ht="71.25" x14ac:dyDescent="0.2">
      <c r="A157" s="297" t="s">
        <v>1407</v>
      </c>
      <c r="B157" s="298" t="s">
        <v>1767</v>
      </c>
      <c r="C157" s="298" t="s">
        <v>449</v>
      </c>
      <c r="D157" s="299" t="s">
        <v>1764</v>
      </c>
      <c r="E157" s="284">
        <v>23.92</v>
      </c>
      <c r="F157" s="300"/>
      <c r="G157" s="301"/>
      <c r="H157" s="284"/>
      <c r="I157" s="302"/>
      <c r="J157" s="284"/>
      <c r="K157" s="302"/>
      <c r="Q157" s="160">
        <f>[3]Source!X96</f>
        <v>440.46</v>
      </c>
      <c r="R157" s="160">
        <f>[3]Source!X97</f>
        <v>8227.83</v>
      </c>
      <c r="S157" s="160">
        <f>[3]Source!Y96</f>
        <v>340.36</v>
      </c>
      <c r="T157" s="160">
        <f>[3]Source!Y97</f>
        <v>3833.42</v>
      </c>
      <c r="U157" s="160">
        <f>ROUND((175/100)*ROUND([3]Source!R96, 2), 2)</f>
        <v>0</v>
      </c>
      <c r="V157" s="160">
        <f>ROUND((157/100)*ROUND([3]Source!R97, 2), 2)</f>
        <v>0</v>
      </c>
    </row>
    <row r="158" spans="1:22" x14ac:dyDescent="0.2">
      <c r="C158" s="303" t="s">
        <v>1768</v>
      </c>
    </row>
    <row r="159" spans="1:22" ht="14.25" x14ac:dyDescent="0.2">
      <c r="A159" s="297"/>
      <c r="B159" s="298"/>
      <c r="C159" s="298" t="s">
        <v>187</v>
      </c>
      <c r="D159" s="299"/>
      <c r="E159" s="284"/>
      <c r="F159" s="300">
        <v>16.739999999999998</v>
      </c>
      <c r="G159" s="301" t="s">
        <v>185</v>
      </c>
      <c r="H159" s="284">
        <v>1</v>
      </c>
      <c r="I159" s="302">
        <v>400.42</v>
      </c>
      <c r="J159" s="284">
        <v>23.35</v>
      </c>
      <c r="K159" s="302">
        <v>9349.81</v>
      </c>
    </row>
    <row r="160" spans="1:22" ht="57" x14ac:dyDescent="0.2">
      <c r="A160" s="297" t="s">
        <v>1409</v>
      </c>
      <c r="B160" s="298" t="s">
        <v>1766</v>
      </c>
      <c r="C160" s="298" t="s">
        <v>444</v>
      </c>
      <c r="D160" s="299" t="s">
        <v>1374</v>
      </c>
      <c r="E160" s="284">
        <v>55.015999999999998</v>
      </c>
      <c r="F160" s="300">
        <v>46.71</v>
      </c>
      <c r="G160" s="304" t="s">
        <v>185</v>
      </c>
      <c r="H160" s="284">
        <v>1</v>
      </c>
      <c r="I160" s="302">
        <v>2569.8000000000002</v>
      </c>
      <c r="J160" s="284">
        <v>3.57</v>
      </c>
      <c r="K160" s="302">
        <v>9174.19</v>
      </c>
      <c r="Q160" s="160">
        <f>[3]Source!X98</f>
        <v>0</v>
      </c>
      <c r="R160" s="160">
        <f>[3]Source!X99</f>
        <v>0</v>
      </c>
      <c r="S160" s="160">
        <f>[3]Source!Y98</f>
        <v>0</v>
      </c>
      <c r="T160" s="160">
        <f>[3]Source!Y99</f>
        <v>0</v>
      </c>
      <c r="U160" s="160">
        <f>ROUND((175/100)*ROUND([3]Source!R98, 2), 2)</f>
        <v>0</v>
      </c>
      <c r="V160" s="160">
        <f>ROUND((157/100)*ROUND([3]Source!R99, 2), 2)</f>
        <v>0</v>
      </c>
    </row>
    <row r="161" spans="1:22" ht="14.25" x14ac:dyDescent="0.2">
      <c r="A161" s="297"/>
      <c r="B161" s="298"/>
      <c r="C161" s="298" t="s">
        <v>184</v>
      </c>
      <c r="D161" s="299" t="s">
        <v>177</v>
      </c>
      <c r="E161" s="284">
        <v>110</v>
      </c>
      <c r="F161" s="300"/>
      <c r="G161" s="301"/>
      <c r="H161" s="284"/>
      <c r="I161" s="302">
        <v>440.46</v>
      </c>
      <c r="J161" s="284">
        <v>88</v>
      </c>
      <c r="K161" s="302">
        <v>8227.83</v>
      </c>
    </row>
    <row r="162" spans="1:22" ht="14.25" x14ac:dyDescent="0.2">
      <c r="A162" s="297"/>
      <c r="B162" s="298"/>
      <c r="C162" s="298" t="s">
        <v>183</v>
      </c>
      <c r="D162" s="299" t="s">
        <v>177</v>
      </c>
      <c r="E162" s="284">
        <v>85</v>
      </c>
      <c r="F162" s="300"/>
      <c r="G162" s="301"/>
      <c r="H162" s="284"/>
      <c r="I162" s="302">
        <v>340.36</v>
      </c>
      <c r="J162" s="284">
        <v>41</v>
      </c>
      <c r="K162" s="302">
        <v>3833.42</v>
      </c>
    </row>
    <row r="163" spans="1:22" ht="14.25" x14ac:dyDescent="0.2">
      <c r="A163" s="305"/>
      <c r="B163" s="306"/>
      <c r="C163" s="306" t="s">
        <v>182</v>
      </c>
      <c r="D163" s="307" t="s">
        <v>181</v>
      </c>
      <c r="E163" s="308">
        <v>1.4</v>
      </c>
      <c r="F163" s="309"/>
      <c r="G163" s="310" t="s">
        <v>185</v>
      </c>
      <c r="H163" s="308">
        <v>1</v>
      </c>
      <c r="I163" s="311">
        <v>33.49</v>
      </c>
      <c r="J163" s="308"/>
      <c r="K163" s="311"/>
    </row>
    <row r="164" spans="1:22" ht="15" x14ac:dyDescent="0.25">
      <c r="A164" s="312"/>
      <c r="B164" s="312"/>
      <c r="C164" s="313" t="s">
        <v>173</v>
      </c>
      <c r="D164" s="312"/>
      <c r="E164" s="312"/>
      <c r="F164" s="312"/>
      <c r="G164" s="312"/>
      <c r="H164" s="406">
        <v>3751.04</v>
      </c>
      <c r="I164" s="406"/>
      <c r="J164" s="406">
        <v>30585.25</v>
      </c>
      <c r="K164" s="406"/>
      <c r="O164" s="162">
        <f>I159+I161+I162+SUM(I160:I160)</f>
        <v>3751.04</v>
      </c>
      <c r="P164" s="162">
        <f>K159+K161+K162+SUM(K160:K160)</f>
        <v>30585.25</v>
      </c>
    </row>
    <row r="166" spans="1:22" ht="71.25" x14ac:dyDescent="0.2">
      <c r="A166" s="297" t="s">
        <v>1412</v>
      </c>
      <c r="B166" s="298" t="s">
        <v>448</v>
      </c>
      <c r="C166" s="298" t="s">
        <v>447</v>
      </c>
      <c r="D166" s="299" t="s">
        <v>1764</v>
      </c>
      <c r="E166" s="284">
        <v>219.83</v>
      </c>
      <c r="F166" s="300"/>
      <c r="G166" s="301"/>
      <c r="H166" s="284"/>
      <c r="I166" s="302"/>
      <c r="J166" s="284"/>
      <c r="K166" s="302"/>
      <c r="Q166" s="160">
        <f>[3]Source!X100</f>
        <v>4303.3</v>
      </c>
      <c r="R166" s="160">
        <f>[3]Source!X101</f>
        <v>80385.62</v>
      </c>
      <c r="S166" s="160">
        <f>[3]Source!Y100</f>
        <v>3325.28</v>
      </c>
      <c r="T166" s="160">
        <f>[3]Source!Y101</f>
        <v>37452.39</v>
      </c>
      <c r="U166" s="160">
        <f>ROUND((175/100)*ROUND([3]Source!R100, 2), 2)</f>
        <v>0</v>
      </c>
      <c r="V166" s="160">
        <f>ROUND((157/100)*ROUND([3]Source!R101, 2), 2)</f>
        <v>0</v>
      </c>
    </row>
    <row r="167" spans="1:22" x14ac:dyDescent="0.2">
      <c r="C167" s="303" t="s">
        <v>1769</v>
      </c>
    </row>
    <row r="168" spans="1:22" ht="14.25" x14ac:dyDescent="0.2">
      <c r="A168" s="297"/>
      <c r="B168" s="298"/>
      <c r="C168" s="298" t="s">
        <v>187</v>
      </c>
      <c r="D168" s="299"/>
      <c r="E168" s="284"/>
      <c r="F168" s="300">
        <v>14.83</v>
      </c>
      <c r="G168" s="301" t="s">
        <v>1748</v>
      </c>
      <c r="H168" s="284">
        <v>1</v>
      </c>
      <c r="I168" s="302">
        <v>3912.09</v>
      </c>
      <c r="J168" s="284">
        <v>23.35</v>
      </c>
      <c r="K168" s="302">
        <v>91347.3</v>
      </c>
    </row>
    <row r="169" spans="1:22" ht="57" x14ac:dyDescent="0.2">
      <c r="A169" s="297" t="s">
        <v>1413</v>
      </c>
      <c r="B169" s="298" t="s">
        <v>1766</v>
      </c>
      <c r="C169" s="298" t="s">
        <v>444</v>
      </c>
      <c r="D169" s="299" t="s">
        <v>1374</v>
      </c>
      <c r="E169" s="284">
        <v>505.60899999999998</v>
      </c>
      <c r="F169" s="300">
        <v>46.71</v>
      </c>
      <c r="G169" s="304" t="s">
        <v>185</v>
      </c>
      <c r="H169" s="284">
        <v>1</v>
      </c>
      <c r="I169" s="302">
        <v>23617</v>
      </c>
      <c r="J169" s="284">
        <v>3.57</v>
      </c>
      <c r="K169" s="302">
        <v>84312.69</v>
      </c>
      <c r="Q169" s="160">
        <f>[3]Source!X102</f>
        <v>0</v>
      </c>
      <c r="R169" s="160">
        <f>[3]Source!X103</f>
        <v>0</v>
      </c>
      <c r="S169" s="160">
        <f>[3]Source!Y102</f>
        <v>0</v>
      </c>
      <c r="T169" s="160">
        <f>[3]Source!Y103</f>
        <v>0</v>
      </c>
      <c r="U169" s="160">
        <f>ROUND((175/100)*ROUND([3]Source!R102, 2), 2)</f>
        <v>0</v>
      </c>
      <c r="V169" s="160">
        <f>ROUND((157/100)*ROUND([3]Source!R103, 2), 2)</f>
        <v>0</v>
      </c>
    </row>
    <row r="170" spans="1:22" ht="14.25" x14ac:dyDescent="0.2">
      <c r="A170" s="297"/>
      <c r="B170" s="298"/>
      <c r="C170" s="298" t="s">
        <v>184</v>
      </c>
      <c r="D170" s="299" t="s">
        <v>177</v>
      </c>
      <c r="E170" s="284">
        <v>110</v>
      </c>
      <c r="F170" s="300"/>
      <c r="G170" s="301"/>
      <c r="H170" s="284"/>
      <c r="I170" s="302">
        <v>4303.3</v>
      </c>
      <c r="J170" s="284">
        <v>88</v>
      </c>
      <c r="K170" s="302">
        <v>80385.62</v>
      </c>
    </row>
    <row r="171" spans="1:22" ht="14.25" x14ac:dyDescent="0.2">
      <c r="A171" s="297"/>
      <c r="B171" s="298"/>
      <c r="C171" s="298" t="s">
        <v>183</v>
      </c>
      <c r="D171" s="299" t="s">
        <v>177</v>
      </c>
      <c r="E171" s="284">
        <v>85</v>
      </c>
      <c r="F171" s="300"/>
      <c r="G171" s="301"/>
      <c r="H171" s="284"/>
      <c r="I171" s="302">
        <v>3325.28</v>
      </c>
      <c r="J171" s="284">
        <v>41</v>
      </c>
      <c r="K171" s="302">
        <v>37452.39</v>
      </c>
    </row>
    <row r="172" spans="1:22" ht="14.25" x14ac:dyDescent="0.2">
      <c r="A172" s="305"/>
      <c r="B172" s="306"/>
      <c r="C172" s="306" t="s">
        <v>182</v>
      </c>
      <c r="D172" s="307" t="s">
        <v>181</v>
      </c>
      <c r="E172" s="308">
        <v>1.24</v>
      </c>
      <c r="F172" s="309"/>
      <c r="G172" s="310" t="s">
        <v>1748</v>
      </c>
      <c r="H172" s="308">
        <v>1</v>
      </c>
      <c r="I172" s="311">
        <v>327.11</v>
      </c>
      <c r="J172" s="308"/>
      <c r="K172" s="311"/>
    </row>
    <row r="173" spans="1:22" ht="15" x14ac:dyDescent="0.25">
      <c r="A173" s="312"/>
      <c r="B173" s="312"/>
      <c r="C173" s="313" t="s">
        <v>173</v>
      </c>
      <c r="D173" s="312"/>
      <c r="E173" s="312"/>
      <c r="F173" s="312"/>
      <c r="G173" s="312"/>
      <c r="H173" s="406">
        <v>35157.67</v>
      </c>
      <c r="I173" s="406"/>
      <c r="J173" s="406">
        <v>293498</v>
      </c>
      <c r="K173" s="406"/>
      <c r="O173" s="162">
        <f>I168+I170+I171+SUM(I169:I169)</f>
        <v>35157.67</v>
      </c>
      <c r="P173" s="162">
        <f>K168+K170+K171+SUM(K169:K169)</f>
        <v>293498</v>
      </c>
    </row>
    <row r="175" spans="1:22" ht="52.5" x14ac:dyDescent="0.2">
      <c r="A175" s="297" t="s">
        <v>1415</v>
      </c>
      <c r="B175" s="298" t="s">
        <v>446</v>
      </c>
      <c r="C175" s="298" t="s">
        <v>445</v>
      </c>
      <c r="D175" s="299" t="s">
        <v>1330</v>
      </c>
      <c r="E175" s="284">
        <v>6.2549999999999999</v>
      </c>
      <c r="F175" s="300"/>
      <c r="G175" s="301"/>
      <c r="H175" s="284"/>
      <c r="I175" s="302"/>
      <c r="J175" s="284"/>
      <c r="K175" s="302"/>
      <c r="Q175" s="160">
        <f>[3]Source!X106</f>
        <v>456.7</v>
      </c>
      <c r="R175" s="160">
        <f>[3]Source!X107</f>
        <v>8637.7999999999993</v>
      </c>
      <c r="S175" s="160">
        <f>[3]Source!Y106</f>
        <v>292.29000000000002</v>
      </c>
      <c r="T175" s="160">
        <f>[3]Source!Y107</f>
        <v>4372.22</v>
      </c>
      <c r="U175" s="160">
        <f>ROUND((175/100)*ROUND([3]Source!R106, 2), 2)</f>
        <v>1.91</v>
      </c>
      <c r="V175" s="160">
        <f>ROUND((157/100)*ROUND([3]Source!R107, 2), 2)</f>
        <v>39.96</v>
      </c>
    </row>
    <row r="176" spans="1:22" x14ac:dyDescent="0.2">
      <c r="C176" s="303" t="s">
        <v>1770</v>
      </c>
    </row>
    <row r="177" spans="1:22" ht="14.25" x14ac:dyDescent="0.2">
      <c r="A177" s="297"/>
      <c r="B177" s="298"/>
      <c r="C177" s="298" t="s">
        <v>187</v>
      </c>
      <c r="D177" s="299"/>
      <c r="E177" s="284"/>
      <c r="F177" s="300">
        <v>63.49</v>
      </c>
      <c r="G177" s="301" t="s">
        <v>1338</v>
      </c>
      <c r="H177" s="284">
        <v>1</v>
      </c>
      <c r="I177" s="302">
        <v>456.7</v>
      </c>
      <c r="J177" s="284">
        <v>23.35</v>
      </c>
      <c r="K177" s="302">
        <v>10663.95</v>
      </c>
    </row>
    <row r="178" spans="1:22" ht="14.25" x14ac:dyDescent="0.2">
      <c r="A178" s="297"/>
      <c r="B178" s="298"/>
      <c r="C178" s="298" t="s">
        <v>174</v>
      </c>
      <c r="D178" s="299"/>
      <c r="E178" s="284"/>
      <c r="F178" s="300">
        <v>0.82</v>
      </c>
      <c r="G178" s="301" t="s">
        <v>1339</v>
      </c>
      <c r="H178" s="284">
        <v>1</v>
      </c>
      <c r="I178" s="302">
        <v>6.41</v>
      </c>
      <c r="J178" s="284">
        <v>8.68</v>
      </c>
      <c r="K178" s="302">
        <v>55.64</v>
      </c>
    </row>
    <row r="179" spans="1:22" ht="14.25" x14ac:dyDescent="0.2">
      <c r="A179" s="297"/>
      <c r="B179" s="298"/>
      <c r="C179" s="298" t="s">
        <v>179</v>
      </c>
      <c r="D179" s="299"/>
      <c r="E179" s="284"/>
      <c r="F179" s="300">
        <v>0.14000000000000001</v>
      </c>
      <c r="G179" s="301" t="s">
        <v>1339</v>
      </c>
      <c r="H179" s="284">
        <v>1</v>
      </c>
      <c r="I179" s="314">
        <v>1.0900000000000001</v>
      </c>
      <c r="J179" s="284">
        <v>23.35</v>
      </c>
      <c r="K179" s="314">
        <v>25.45</v>
      </c>
    </row>
    <row r="180" spans="1:22" ht="57" x14ac:dyDescent="0.2">
      <c r="A180" s="297" t="s">
        <v>1417</v>
      </c>
      <c r="B180" s="298" t="s">
        <v>1766</v>
      </c>
      <c r="C180" s="298" t="s">
        <v>444</v>
      </c>
      <c r="D180" s="299" t="s">
        <v>1374</v>
      </c>
      <c r="E180" s="284">
        <v>64.426500000000004</v>
      </c>
      <c r="F180" s="300">
        <v>46.71</v>
      </c>
      <c r="G180" s="304" t="s">
        <v>185</v>
      </c>
      <c r="H180" s="284">
        <v>1</v>
      </c>
      <c r="I180" s="302">
        <v>3009.36</v>
      </c>
      <c r="J180" s="284">
        <v>3.57</v>
      </c>
      <c r="K180" s="302">
        <v>10743.42</v>
      </c>
      <c r="Q180" s="160">
        <f>[3]Source!X108</f>
        <v>0</v>
      </c>
      <c r="R180" s="160">
        <f>[3]Source!X109</f>
        <v>0</v>
      </c>
      <c r="S180" s="160">
        <f>[3]Source!Y108</f>
        <v>0</v>
      </c>
      <c r="T180" s="160">
        <f>[3]Source!Y109</f>
        <v>0</v>
      </c>
      <c r="U180" s="160">
        <f>ROUND((175/100)*ROUND([3]Source!R108, 2), 2)</f>
        <v>0</v>
      </c>
      <c r="V180" s="160">
        <f>ROUND((157/100)*ROUND([3]Source!R109, 2), 2)</f>
        <v>0</v>
      </c>
    </row>
    <row r="181" spans="1:22" ht="14.25" x14ac:dyDescent="0.2">
      <c r="A181" s="297"/>
      <c r="B181" s="298"/>
      <c r="C181" s="298" t="s">
        <v>184</v>
      </c>
      <c r="D181" s="299" t="s">
        <v>177</v>
      </c>
      <c r="E181" s="284">
        <v>100</v>
      </c>
      <c r="F181" s="300"/>
      <c r="G181" s="301"/>
      <c r="H181" s="284"/>
      <c r="I181" s="302">
        <v>456.7</v>
      </c>
      <c r="J181" s="284">
        <v>81</v>
      </c>
      <c r="K181" s="302">
        <v>8637.7999999999993</v>
      </c>
    </row>
    <row r="182" spans="1:22" ht="14.25" x14ac:dyDescent="0.2">
      <c r="A182" s="297"/>
      <c r="B182" s="298"/>
      <c r="C182" s="298" t="s">
        <v>183</v>
      </c>
      <c r="D182" s="299" t="s">
        <v>177</v>
      </c>
      <c r="E182" s="284">
        <v>64</v>
      </c>
      <c r="F182" s="300"/>
      <c r="G182" s="301"/>
      <c r="H182" s="284"/>
      <c r="I182" s="302">
        <v>292.29000000000002</v>
      </c>
      <c r="J182" s="284">
        <v>41</v>
      </c>
      <c r="K182" s="302">
        <v>4372.22</v>
      </c>
    </row>
    <row r="183" spans="1:22" ht="14.25" x14ac:dyDescent="0.2">
      <c r="A183" s="297"/>
      <c r="B183" s="298"/>
      <c r="C183" s="298" t="s">
        <v>178</v>
      </c>
      <c r="D183" s="299" t="s">
        <v>177</v>
      </c>
      <c r="E183" s="284">
        <v>175</v>
      </c>
      <c r="F183" s="300"/>
      <c r="G183" s="301"/>
      <c r="H183" s="284"/>
      <c r="I183" s="302">
        <v>1.91</v>
      </c>
      <c r="J183" s="284">
        <v>157</v>
      </c>
      <c r="K183" s="302">
        <v>39.96</v>
      </c>
    </row>
    <row r="184" spans="1:22" ht="14.25" x14ac:dyDescent="0.2">
      <c r="A184" s="305"/>
      <c r="B184" s="306"/>
      <c r="C184" s="306" t="s">
        <v>182</v>
      </c>
      <c r="D184" s="307" t="s">
        <v>181</v>
      </c>
      <c r="E184" s="308">
        <v>5.68</v>
      </c>
      <c r="F184" s="309"/>
      <c r="G184" s="310" t="s">
        <v>1338</v>
      </c>
      <c r="H184" s="308">
        <v>1</v>
      </c>
      <c r="I184" s="311">
        <v>40.86</v>
      </c>
      <c r="J184" s="308"/>
      <c r="K184" s="311"/>
    </row>
    <row r="185" spans="1:22" ht="15" x14ac:dyDescent="0.25">
      <c r="A185" s="312"/>
      <c r="B185" s="312"/>
      <c r="C185" s="313" t="s">
        <v>173</v>
      </c>
      <c r="D185" s="312"/>
      <c r="E185" s="312"/>
      <c r="F185" s="312"/>
      <c r="G185" s="312"/>
      <c r="H185" s="406">
        <v>4223.37</v>
      </c>
      <c r="I185" s="406"/>
      <c r="J185" s="406">
        <v>34512.99</v>
      </c>
      <c r="K185" s="406"/>
      <c r="O185" s="162">
        <f>I177+I178+I181+I182+I183+SUM(I180:I180)</f>
        <v>4223.37</v>
      </c>
      <c r="P185" s="162">
        <f>K177+K178+K181+K182+K183+SUM(K180:K180)</f>
        <v>34512.99</v>
      </c>
    </row>
    <row r="188" spans="1:22" ht="15" x14ac:dyDescent="0.25">
      <c r="A188" s="409" t="s">
        <v>1771</v>
      </c>
      <c r="B188" s="409"/>
      <c r="C188" s="409"/>
      <c r="D188" s="409"/>
      <c r="E188" s="409"/>
      <c r="F188" s="409"/>
      <c r="G188" s="409"/>
      <c r="H188" s="407">
        <v>1002417.11</v>
      </c>
      <c r="I188" s="408"/>
      <c r="J188" s="407">
        <v>16588217.52</v>
      </c>
      <c r="K188" s="408"/>
    </row>
    <row r="189" spans="1:22" hidden="1" x14ac:dyDescent="0.2">
      <c r="A189" s="283" t="s">
        <v>172</v>
      </c>
      <c r="I189" s="283">
        <v>0</v>
      </c>
      <c r="J189" s="283">
        <v>0</v>
      </c>
    </row>
    <row r="190" spans="1:22" hidden="1" x14ac:dyDescent="0.2">
      <c r="A190" s="283" t="s">
        <v>171</v>
      </c>
      <c r="I190" s="283">
        <v>0</v>
      </c>
      <c r="J190" s="283">
        <v>0</v>
      </c>
    </row>
    <row r="192" spans="1:22" ht="16.5" x14ac:dyDescent="0.25">
      <c r="A192" s="405" t="s">
        <v>1772</v>
      </c>
      <c r="B192" s="405"/>
      <c r="C192" s="405"/>
      <c r="D192" s="405"/>
      <c r="E192" s="405"/>
      <c r="F192" s="405"/>
      <c r="G192" s="405"/>
      <c r="H192" s="405"/>
      <c r="I192" s="405"/>
      <c r="J192" s="405"/>
      <c r="K192" s="405"/>
    </row>
    <row r="194" spans="1:22" ht="16.5" x14ac:dyDescent="0.25">
      <c r="A194" s="405" t="s">
        <v>1773</v>
      </c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</row>
    <row r="195" spans="1:22" ht="28.5" x14ac:dyDescent="0.2">
      <c r="A195" s="297" t="s">
        <v>1419</v>
      </c>
      <c r="B195" s="298" t="s">
        <v>1774</v>
      </c>
      <c r="C195" s="298" t="s">
        <v>422</v>
      </c>
      <c r="D195" s="299" t="s">
        <v>1775</v>
      </c>
      <c r="E195" s="284">
        <v>616</v>
      </c>
      <c r="F195" s="300"/>
      <c r="G195" s="301"/>
      <c r="H195" s="284"/>
      <c r="I195" s="302"/>
      <c r="J195" s="284"/>
      <c r="K195" s="302"/>
      <c r="Q195" s="160">
        <f>[3]Source!X149</f>
        <v>4695.7700000000004</v>
      </c>
      <c r="R195" s="160">
        <f>[3]Source!X150</f>
        <v>88761.2</v>
      </c>
      <c r="S195" s="160">
        <f>[3]Source!Y149</f>
        <v>3130.51</v>
      </c>
      <c r="T195" s="160">
        <f>[3]Source!Y150</f>
        <v>42814.23</v>
      </c>
      <c r="U195" s="160">
        <f>ROUND((175/100)*ROUND([3]Source!R149, 2), 2)</f>
        <v>0</v>
      </c>
      <c r="V195" s="160">
        <f>ROUND((157/100)*ROUND([3]Source!R150, 2), 2)</f>
        <v>0</v>
      </c>
    </row>
    <row r="196" spans="1:22" ht="25.5" x14ac:dyDescent="0.2">
      <c r="C196" s="303" t="s">
        <v>1776</v>
      </c>
    </row>
    <row r="197" spans="1:22" ht="14.25" x14ac:dyDescent="0.2">
      <c r="A197" s="297"/>
      <c r="B197" s="298"/>
      <c r="C197" s="298" t="s">
        <v>187</v>
      </c>
      <c r="D197" s="299"/>
      <c r="E197" s="284"/>
      <c r="F197" s="300">
        <v>7.26</v>
      </c>
      <c r="G197" s="301" t="s">
        <v>185</v>
      </c>
      <c r="H197" s="284">
        <v>1</v>
      </c>
      <c r="I197" s="302">
        <v>4472.16</v>
      </c>
      <c r="J197" s="284">
        <v>23.35</v>
      </c>
      <c r="K197" s="302">
        <v>104424.94</v>
      </c>
    </row>
    <row r="198" spans="1:22" ht="28.5" x14ac:dyDescent="0.2">
      <c r="A198" s="297" t="s">
        <v>1420</v>
      </c>
      <c r="B198" s="298" t="s">
        <v>1322</v>
      </c>
      <c r="C198" s="298" t="s">
        <v>341</v>
      </c>
      <c r="D198" s="299" t="s">
        <v>1323</v>
      </c>
      <c r="E198" s="284">
        <v>-25.872</v>
      </c>
      <c r="F198" s="300">
        <v>0</v>
      </c>
      <c r="G198" s="304" t="s">
        <v>185</v>
      </c>
      <c r="H198" s="284">
        <v>1</v>
      </c>
      <c r="I198" s="302">
        <v>0</v>
      </c>
      <c r="J198" s="284">
        <v>1</v>
      </c>
      <c r="K198" s="302">
        <v>0</v>
      </c>
      <c r="Q198" s="160">
        <f>[3]Source!X151</f>
        <v>0</v>
      </c>
      <c r="R198" s="160">
        <f>[3]Source!X152</f>
        <v>0</v>
      </c>
      <c r="S198" s="160">
        <f>[3]Source!Y151</f>
        <v>0</v>
      </c>
      <c r="T198" s="160">
        <f>[3]Source!Y152</f>
        <v>0</v>
      </c>
      <c r="U198" s="160">
        <f>ROUND((175/100)*ROUND([3]Source!R151, 2), 2)</f>
        <v>0</v>
      </c>
      <c r="V198" s="160">
        <f>ROUND((157/100)*ROUND([3]Source!R152, 2), 2)</f>
        <v>0</v>
      </c>
    </row>
    <row r="199" spans="1:22" ht="14.25" x14ac:dyDescent="0.2">
      <c r="A199" s="297"/>
      <c r="B199" s="298"/>
      <c r="C199" s="298" t="s">
        <v>184</v>
      </c>
      <c r="D199" s="299" t="s">
        <v>177</v>
      </c>
      <c r="E199" s="284">
        <v>105</v>
      </c>
      <c r="F199" s="300"/>
      <c r="G199" s="301"/>
      <c r="H199" s="284"/>
      <c r="I199" s="302">
        <v>4695.7700000000004</v>
      </c>
      <c r="J199" s="284">
        <v>85</v>
      </c>
      <c r="K199" s="302">
        <v>88761.2</v>
      </c>
    </row>
    <row r="200" spans="1:22" ht="14.25" x14ac:dyDescent="0.2">
      <c r="A200" s="297"/>
      <c r="B200" s="298"/>
      <c r="C200" s="298" t="s">
        <v>183</v>
      </c>
      <c r="D200" s="299" t="s">
        <v>177</v>
      </c>
      <c r="E200" s="284">
        <v>70</v>
      </c>
      <c r="F200" s="300"/>
      <c r="G200" s="301"/>
      <c r="H200" s="284"/>
      <c r="I200" s="302">
        <v>3130.51</v>
      </c>
      <c r="J200" s="284">
        <v>41</v>
      </c>
      <c r="K200" s="302">
        <v>42814.23</v>
      </c>
    </row>
    <row r="201" spans="1:22" ht="14.25" x14ac:dyDescent="0.2">
      <c r="A201" s="305"/>
      <c r="B201" s="306"/>
      <c r="C201" s="306" t="s">
        <v>182</v>
      </c>
      <c r="D201" s="307" t="s">
        <v>181</v>
      </c>
      <c r="E201" s="308">
        <v>0.56999999999999995</v>
      </c>
      <c r="F201" s="309"/>
      <c r="G201" s="310" t="s">
        <v>185</v>
      </c>
      <c r="H201" s="308">
        <v>1</v>
      </c>
      <c r="I201" s="311">
        <v>351.12</v>
      </c>
      <c r="J201" s="308"/>
      <c r="K201" s="311"/>
    </row>
    <row r="202" spans="1:22" ht="15" x14ac:dyDescent="0.25">
      <c r="A202" s="312"/>
      <c r="B202" s="312"/>
      <c r="C202" s="313" t="s">
        <v>173</v>
      </c>
      <c r="D202" s="312"/>
      <c r="E202" s="312"/>
      <c r="F202" s="312"/>
      <c r="G202" s="312"/>
      <c r="H202" s="406">
        <v>12298.44</v>
      </c>
      <c r="I202" s="406"/>
      <c r="J202" s="406">
        <v>236000.37</v>
      </c>
      <c r="K202" s="406"/>
      <c r="O202" s="162">
        <f>I197+I199+I200+SUM(I198:I198)</f>
        <v>12298.44</v>
      </c>
      <c r="P202" s="162">
        <f>K197+K199+K200+SUM(K198:K198)</f>
        <v>236000.37</v>
      </c>
    </row>
    <row r="204" spans="1:22" ht="42.75" x14ac:dyDescent="0.2">
      <c r="A204" s="297" t="s">
        <v>1423</v>
      </c>
      <c r="B204" s="298" t="s">
        <v>1777</v>
      </c>
      <c r="C204" s="298" t="s">
        <v>423</v>
      </c>
      <c r="D204" s="299" t="s">
        <v>1778</v>
      </c>
      <c r="E204" s="284">
        <v>165</v>
      </c>
      <c r="F204" s="300"/>
      <c r="G204" s="301"/>
      <c r="H204" s="284"/>
      <c r="I204" s="302"/>
      <c r="J204" s="284"/>
      <c r="K204" s="302"/>
      <c r="Q204" s="160">
        <f>[3]Source!X153</f>
        <v>3111.57</v>
      </c>
      <c r="R204" s="160">
        <f>[3]Source!X154</f>
        <v>58816.08</v>
      </c>
      <c r="S204" s="160">
        <f>[3]Source!Y153</f>
        <v>2074.38</v>
      </c>
      <c r="T204" s="160">
        <f>[3]Source!Y154</f>
        <v>28370.11</v>
      </c>
      <c r="U204" s="160">
        <f>ROUND((175/100)*ROUND([3]Source!R153, 2), 2)</f>
        <v>0</v>
      </c>
      <c r="V204" s="160">
        <f>ROUND((157/100)*ROUND([3]Source!R154, 2), 2)</f>
        <v>0</v>
      </c>
    </row>
    <row r="205" spans="1:22" x14ac:dyDescent="0.2">
      <c r="C205" s="303" t="s">
        <v>1779</v>
      </c>
    </row>
    <row r="206" spans="1:22" ht="14.25" x14ac:dyDescent="0.2">
      <c r="A206" s="297"/>
      <c r="B206" s="298"/>
      <c r="C206" s="298" t="s">
        <v>187</v>
      </c>
      <c r="D206" s="299"/>
      <c r="E206" s="284"/>
      <c r="F206" s="300">
        <v>17.96</v>
      </c>
      <c r="G206" s="301" t="s">
        <v>185</v>
      </c>
      <c r="H206" s="284">
        <v>1</v>
      </c>
      <c r="I206" s="302">
        <v>2963.4</v>
      </c>
      <c r="J206" s="284">
        <v>23.35</v>
      </c>
      <c r="K206" s="302">
        <v>69195.39</v>
      </c>
    </row>
    <row r="207" spans="1:22" ht="28.5" x14ac:dyDescent="0.2">
      <c r="A207" s="297" t="s">
        <v>1424</v>
      </c>
      <c r="B207" s="298" t="s">
        <v>1322</v>
      </c>
      <c r="C207" s="298" t="s">
        <v>341</v>
      </c>
      <c r="D207" s="299" t="s">
        <v>1323</v>
      </c>
      <c r="E207" s="284">
        <v>-3.4649999999999999</v>
      </c>
      <c r="F207" s="300">
        <v>0</v>
      </c>
      <c r="G207" s="304" t="s">
        <v>185</v>
      </c>
      <c r="H207" s="284">
        <v>1</v>
      </c>
      <c r="I207" s="302">
        <v>0</v>
      </c>
      <c r="J207" s="284">
        <v>1</v>
      </c>
      <c r="K207" s="302">
        <v>0</v>
      </c>
      <c r="Q207" s="160">
        <f>[3]Source!X155</f>
        <v>0</v>
      </c>
      <c r="R207" s="160">
        <f>[3]Source!X156</f>
        <v>0</v>
      </c>
      <c r="S207" s="160">
        <f>[3]Source!Y155</f>
        <v>0</v>
      </c>
      <c r="T207" s="160">
        <f>[3]Source!Y156</f>
        <v>0</v>
      </c>
      <c r="U207" s="160">
        <f>ROUND((175/100)*ROUND([3]Source!R155, 2), 2)</f>
        <v>0</v>
      </c>
      <c r="V207" s="160">
        <f>ROUND((157/100)*ROUND([3]Source!R156, 2), 2)</f>
        <v>0</v>
      </c>
    </row>
    <row r="208" spans="1:22" ht="14.25" x14ac:dyDescent="0.2">
      <c r="A208" s="297"/>
      <c r="B208" s="298"/>
      <c r="C208" s="298" t="s">
        <v>184</v>
      </c>
      <c r="D208" s="299" t="s">
        <v>177</v>
      </c>
      <c r="E208" s="284">
        <v>105</v>
      </c>
      <c r="F208" s="300"/>
      <c r="G208" s="301"/>
      <c r="H208" s="284"/>
      <c r="I208" s="302">
        <v>3111.57</v>
      </c>
      <c r="J208" s="284">
        <v>85</v>
      </c>
      <c r="K208" s="302">
        <v>58816.08</v>
      </c>
    </row>
    <row r="209" spans="1:22" ht="14.25" x14ac:dyDescent="0.2">
      <c r="A209" s="297"/>
      <c r="B209" s="298"/>
      <c r="C209" s="298" t="s">
        <v>183</v>
      </c>
      <c r="D209" s="299" t="s">
        <v>177</v>
      </c>
      <c r="E209" s="284">
        <v>70</v>
      </c>
      <c r="F209" s="300"/>
      <c r="G209" s="301"/>
      <c r="H209" s="284"/>
      <c r="I209" s="302">
        <v>2074.38</v>
      </c>
      <c r="J209" s="284">
        <v>41</v>
      </c>
      <c r="K209" s="302">
        <v>28370.11</v>
      </c>
    </row>
    <row r="210" spans="1:22" ht="14.25" x14ac:dyDescent="0.2">
      <c r="A210" s="305"/>
      <c r="B210" s="306"/>
      <c r="C210" s="306" t="s">
        <v>182</v>
      </c>
      <c r="D210" s="307" t="s">
        <v>181</v>
      </c>
      <c r="E210" s="308">
        <v>1.41</v>
      </c>
      <c r="F210" s="309"/>
      <c r="G210" s="310" t="s">
        <v>185</v>
      </c>
      <c r="H210" s="308">
        <v>1</v>
      </c>
      <c r="I210" s="311">
        <v>232.65</v>
      </c>
      <c r="J210" s="308"/>
      <c r="K210" s="311"/>
    </row>
    <row r="211" spans="1:22" ht="15" x14ac:dyDescent="0.25">
      <c r="A211" s="312"/>
      <c r="B211" s="312"/>
      <c r="C211" s="313" t="s">
        <v>173</v>
      </c>
      <c r="D211" s="312"/>
      <c r="E211" s="312"/>
      <c r="F211" s="312"/>
      <c r="G211" s="312"/>
      <c r="H211" s="406">
        <v>8149.35</v>
      </c>
      <c r="I211" s="406"/>
      <c r="J211" s="406">
        <v>156381.57999999999</v>
      </c>
      <c r="K211" s="406"/>
      <c r="O211" s="162">
        <f>I206+I208+I209+SUM(I207:I207)</f>
        <v>8149.35</v>
      </c>
      <c r="P211" s="162">
        <f>K206+K208+K209+SUM(K207:K207)</f>
        <v>156381.57999999999</v>
      </c>
    </row>
    <row r="213" spans="1:22" ht="42.75" x14ac:dyDescent="0.2">
      <c r="A213" s="297" t="s">
        <v>1425</v>
      </c>
      <c r="B213" s="298" t="s">
        <v>1780</v>
      </c>
      <c r="C213" s="298" t="s">
        <v>443</v>
      </c>
      <c r="D213" s="299" t="s">
        <v>1781</v>
      </c>
      <c r="E213" s="284">
        <v>165</v>
      </c>
      <c r="F213" s="300"/>
      <c r="G213" s="301"/>
      <c r="H213" s="284"/>
      <c r="I213" s="302"/>
      <c r="J213" s="284"/>
      <c r="K213" s="302"/>
      <c r="Q213" s="160">
        <f>[3]Source!X157</f>
        <v>1567.91</v>
      </c>
      <c r="R213" s="160">
        <f>[3]Source!X158</f>
        <v>29637.279999999999</v>
      </c>
      <c r="S213" s="160">
        <f>[3]Source!Y157</f>
        <v>1045.28</v>
      </c>
      <c r="T213" s="160">
        <f>[3]Source!Y158</f>
        <v>14295.63</v>
      </c>
      <c r="U213" s="160">
        <f>ROUND((175/100)*ROUND([3]Source!R157, 2), 2)</f>
        <v>0</v>
      </c>
      <c r="V213" s="160">
        <f>ROUND((157/100)*ROUND([3]Source!R158, 2), 2)</f>
        <v>0</v>
      </c>
    </row>
    <row r="214" spans="1:22" x14ac:dyDescent="0.2">
      <c r="C214" s="303" t="s">
        <v>1779</v>
      </c>
    </row>
    <row r="215" spans="1:22" ht="14.25" x14ac:dyDescent="0.2">
      <c r="A215" s="297"/>
      <c r="B215" s="298"/>
      <c r="C215" s="298" t="s">
        <v>187</v>
      </c>
      <c r="D215" s="299"/>
      <c r="E215" s="284"/>
      <c r="F215" s="300">
        <v>9.0500000000000007</v>
      </c>
      <c r="G215" s="301" t="s">
        <v>185</v>
      </c>
      <c r="H215" s="284">
        <v>1</v>
      </c>
      <c r="I215" s="302">
        <v>1493.25</v>
      </c>
      <c r="J215" s="284">
        <v>23.35</v>
      </c>
      <c r="K215" s="302">
        <v>34867.39</v>
      </c>
    </row>
    <row r="216" spans="1:22" ht="28.5" x14ac:dyDescent="0.2">
      <c r="A216" s="297" t="s">
        <v>1428</v>
      </c>
      <c r="B216" s="298" t="s">
        <v>1322</v>
      </c>
      <c r="C216" s="298" t="s">
        <v>341</v>
      </c>
      <c r="D216" s="299" t="s">
        <v>1323</v>
      </c>
      <c r="E216" s="284">
        <v>-2.4750000000000001</v>
      </c>
      <c r="F216" s="300">
        <v>0</v>
      </c>
      <c r="G216" s="304" t="s">
        <v>185</v>
      </c>
      <c r="H216" s="284">
        <v>1</v>
      </c>
      <c r="I216" s="302">
        <v>0</v>
      </c>
      <c r="J216" s="284">
        <v>1</v>
      </c>
      <c r="K216" s="302">
        <v>0</v>
      </c>
      <c r="Q216" s="160">
        <f>[3]Source!X159</f>
        <v>0</v>
      </c>
      <c r="R216" s="160">
        <f>[3]Source!X160</f>
        <v>0</v>
      </c>
      <c r="S216" s="160">
        <f>[3]Source!Y159</f>
        <v>0</v>
      </c>
      <c r="T216" s="160">
        <f>[3]Source!Y160</f>
        <v>0</v>
      </c>
      <c r="U216" s="160">
        <f>ROUND((175/100)*ROUND([3]Source!R159, 2), 2)</f>
        <v>0</v>
      </c>
      <c r="V216" s="160">
        <f>ROUND((157/100)*ROUND([3]Source!R160, 2), 2)</f>
        <v>0</v>
      </c>
    </row>
    <row r="217" spans="1:22" ht="14.25" x14ac:dyDescent="0.2">
      <c r="A217" s="297"/>
      <c r="B217" s="298"/>
      <c r="C217" s="298" t="s">
        <v>184</v>
      </c>
      <c r="D217" s="299" t="s">
        <v>177</v>
      </c>
      <c r="E217" s="284">
        <v>105</v>
      </c>
      <c r="F217" s="300"/>
      <c r="G217" s="301"/>
      <c r="H217" s="284"/>
      <c r="I217" s="302">
        <v>1567.91</v>
      </c>
      <c r="J217" s="284">
        <v>85</v>
      </c>
      <c r="K217" s="302">
        <v>29637.279999999999</v>
      </c>
    </row>
    <row r="218" spans="1:22" ht="14.25" x14ac:dyDescent="0.2">
      <c r="A218" s="297"/>
      <c r="B218" s="298"/>
      <c r="C218" s="298" t="s">
        <v>183</v>
      </c>
      <c r="D218" s="299" t="s">
        <v>177</v>
      </c>
      <c r="E218" s="284">
        <v>70</v>
      </c>
      <c r="F218" s="300"/>
      <c r="G218" s="301"/>
      <c r="H218" s="284"/>
      <c r="I218" s="302">
        <v>1045.28</v>
      </c>
      <c r="J218" s="284">
        <v>41</v>
      </c>
      <c r="K218" s="302">
        <v>14295.63</v>
      </c>
    </row>
    <row r="219" spans="1:22" ht="14.25" x14ac:dyDescent="0.2">
      <c r="A219" s="305"/>
      <c r="B219" s="306"/>
      <c r="C219" s="306" t="s">
        <v>182</v>
      </c>
      <c r="D219" s="307" t="s">
        <v>181</v>
      </c>
      <c r="E219" s="308">
        <v>0.71</v>
      </c>
      <c r="F219" s="309"/>
      <c r="G219" s="310" t="s">
        <v>185</v>
      </c>
      <c r="H219" s="308">
        <v>1</v>
      </c>
      <c r="I219" s="311">
        <v>117.15</v>
      </c>
      <c r="J219" s="308"/>
      <c r="K219" s="311"/>
    </row>
    <row r="220" spans="1:22" ht="15" x14ac:dyDescent="0.25">
      <c r="A220" s="312"/>
      <c r="B220" s="312"/>
      <c r="C220" s="313" t="s">
        <v>173</v>
      </c>
      <c r="D220" s="312"/>
      <c r="E220" s="312"/>
      <c r="F220" s="312"/>
      <c r="G220" s="312"/>
      <c r="H220" s="406">
        <v>4106.4399999999996</v>
      </c>
      <c r="I220" s="406"/>
      <c r="J220" s="406">
        <v>78800.3</v>
      </c>
      <c r="K220" s="406"/>
      <c r="O220" s="162">
        <f>I215+I217+I218+SUM(I216:I216)</f>
        <v>4106.4399999999996</v>
      </c>
      <c r="P220" s="162">
        <f>K215+K217+K218+SUM(K216:K216)</f>
        <v>78800.3</v>
      </c>
    </row>
    <row r="222" spans="1:22" ht="57" x14ac:dyDescent="0.2">
      <c r="A222" s="297" t="s">
        <v>1435</v>
      </c>
      <c r="B222" s="298" t="s">
        <v>1782</v>
      </c>
      <c r="C222" s="298" t="s">
        <v>421</v>
      </c>
      <c r="D222" s="299" t="s">
        <v>1783</v>
      </c>
      <c r="E222" s="284">
        <v>1048.3</v>
      </c>
      <c r="F222" s="300"/>
      <c r="G222" s="301"/>
      <c r="H222" s="284"/>
      <c r="I222" s="302"/>
      <c r="J222" s="284"/>
      <c r="K222" s="302"/>
      <c r="Q222" s="160">
        <f>[3]Source!X161</f>
        <v>70296.06</v>
      </c>
      <c r="R222" s="160">
        <f>[3]Source!X162</f>
        <v>1328762.93</v>
      </c>
      <c r="S222" s="160">
        <f>[3]Source!Y161</f>
        <v>46864.04</v>
      </c>
      <c r="T222" s="160">
        <f>[3]Source!Y162</f>
        <v>640932.71</v>
      </c>
      <c r="U222" s="160">
        <f>ROUND((175/100)*ROUND([3]Source!R161, 2), 2)</f>
        <v>110.08</v>
      </c>
      <c r="V222" s="160">
        <f>ROUND((157/100)*ROUND([3]Source!R162, 2), 2)</f>
        <v>2305.89</v>
      </c>
    </row>
    <row r="223" spans="1:22" ht="14.25" x14ac:dyDescent="0.2">
      <c r="A223" s="297"/>
      <c r="B223" s="298"/>
      <c r="C223" s="298" t="s">
        <v>187</v>
      </c>
      <c r="D223" s="299"/>
      <c r="E223" s="284"/>
      <c r="F223" s="300">
        <v>53.22</v>
      </c>
      <c r="G223" s="301" t="s">
        <v>1784</v>
      </c>
      <c r="H223" s="284">
        <v>1</v>
      </c>
      <c r="I223" s="302">
        <v>66948.63</v>
      </c>
      <c r="J223" s="284">
        <v>23.35</v>
      </c>
      <c r="K223" s="302">
        <v>1563250.51</v>
      </c>
    </row>
    <row r="224" spans="1:22" ht="14.25" x14ac:dyDescent="0.2">
      <c r="A224" s="297"/>
      <c r="B224" s="298"/>
      <c r="C224" s="298" t="s">
        <v>174</v>
      </c>
      <c r="D224" s="299"/>
      <c r="E224" s="284"/>
      <c r="F224" s="300">
        <v>0.3</v>
      </c>
      <c r="G224" s="301" t="s">
        <v>185</v>
      </c>
      <c r="H224" s="284">
        <v>1</v>
      </c>
      <c r="I224" s="302">
        <v>314.49</v>
      </c>
      <c r="J224" s="284">
        <v>8.9700000000000006</v>
      </c>
      <c r="K224" s="302">
        <v>2820.98</v>
      </c>
    </row>
    <row r="225" spans="1:22" ht="14.25" x14ac:dyDescent="0.2">
      <c r="A225" s="297"/>
      <c r="B225" s="298"/>
      <c r="C225" s="298" t="s">
        <v>179</v>
      </c>
      <c r="D225" s="299"/>
      <c r="E225" s="284"/>
      <c r="F225" s="300">
        <v>0.06</v>
      </c>
      <c r="G225" s="301" t="s">
        <v>185</v>
      </c>
      <c r="H225" s="284">
        <v>1</v>
      </c>
      <c r="I225" s="314">
        <v>62.9</v>
      </c>
      <c r="J225" s="284">
        <v>23.35</v>
      </c>
      <c r="K225" s="314">
        <v>1468.72</v>
      </c>
    </row>
    <row r="226" spans="1:22" ht="14.25" x14ac:dyDescent="0.2">
      <c r="A226" s="297"/>
      <c r="B226" s="298"/>
      <c r="C226" s="298" t="s">
        <v>195</v>
      </c>
      <c r="D226" s="299"/>
      <c r="E226" s="284"/>
      <c r="F226" s="300">
        <v>5</v>
      </c>
      <c r="G226" s="301" t="s">
        <v>185</v>
      </c>
      <c r="H226" s="284">
        <v>1</v>
      </c>
      <c r="I226" s="302">
        <v>5241.5</v>
      </c>
      <c r="J226" s="284">
        <v>15.84</v>
      </c>
      <c r="K226" s="302">
        <v>83025.36</v>
      </c>
    </row>
    <row r="227" spans="1:22" ht="42.75" x14ac:dyDescent="0.2">
      <c r="A227" s="297" t="s">
        <v>1437</v>
      </c>
      <c r="B227" s="298" t="s">
        <v>1785</v>
      </c>
      <c r="C227" s="298" t="s">
        <v>417</v>
      </c>
      <c r="D227" s="299" t="s">
        <v>1384</v>
      </c>
      <c r="E227" s="284">
        <v>25.16</v>
      </c>
      <c r="F227" s="300">
        <v>6634.93</v>
      </c>
      <c r="G227" s="304" t="s">
        <v>185</v>
      </c>
      <c r="H227" s="284">
        <v>1</v>
      </c>
      <c r="I227" s="302">
        <v>166934.84</v>
      </c>
      <c r="J227" s="284">
        <v>8.4499999999999993</v>
      </c>
      <c r="K227" s="302">
        <v>1410599.4</v>
      </c>
      <c r="Q227" s="160">
        <f>[3]Source!X163</f>
        <v>0</v>
      </c>
      <c r="R227" s="160">
        <f>[3]Source!X164</f>
        <v>0</v>
      </c>
      <c r="S227" s="160">
        <f>[3]Source!Y163</f>
        <v>0</v>
      </c>
      <c r="T227" s="160">
        <f>[3]Source!Y164</f>
        <v>0</v>
      </c>
      <c r="U227" s="160">
        <f>ROUND((175/100)*ROUND([3]Source!R163, 2), 2)</f>
        <v>0</v>
      </c>
      <c r="V227" s="160">
        <f>ROUND((157/100)*ROUND([3]Source!R164, 2), 2)</f>
        <v>0</v>
      </c>
    </row>
    <row r="228" spans="1:22" ht="14.25" x14ac:dyDescent="0.2">
      <c r="A228" s="297"/>
      <c r="B228" s="298"/>
      <c r="C228" s="298" t="s">
        <v>184</v>
      </c>
      <c r="D228" s="299" t="s">
        <v>177</v>
      </c>
      <c r="E228" s="284">
        <v>105</v>
      </c>
      <c r="F228" s="300"/>
      <c r="G228" s="301"/>
      <c r="H228" s="284"/>
      <c r="I228" s="302">
        <v>70296.06</v>
      </c>
      <c r="J228" s="284">
        <v>85</v>
      </c>
      <c r="K228" s="302">
        <v>1328762.93</v>
      </c>
    </row>
    <row r="229" spans="1:22" ht="14.25" x14ac:dyDescent="0.2">
      <c r="A229" s="297"/>
      <c r="B229" s="298"/>
      <c r="C229" s="298" t="s">
        <v>183</v>
      </c>
      <c r="D229" s="299" t="s">
        <v>177</v>
      </c>
      <c r="E229" s="284">
        <v>70</v>
      </c>
      <c r="F229" s="300"/>
      <c r="G229" s="301"/>
      <c r="H229" s="284"/>
      <c r="I229" s="302">
        <v>46864.04</v>
      </c>
      <c r="J229" s="284">
        <v>41</v>
      </c>
      <c r="K229" s="302">
        <v>640932.71</v>
      </c>
    </row>
    <row r="230" spans="1:22" ht="14.25" x14ac:dyDescent="0.2">
      <c r="A230" s="305"/>
      <c r="B230" s="306"/>
      <c r="C230" s="306" t="s">
        <v>178</v>
      </c>
      <c r="D230" s="307" t="s">
        <v>177</v>
      </c>
      <c r="E230" s="308">
        <v>175</v>
      </c>
      <c r="F230" s="309"/>
      <c r="G230" s="310"/>
      <c r="H230" s="308"/>
      <c r="I230" s="311">
        <v>110.08</v>
      </c>
      <c r="J230" s="308">
        <v>157</v>
      </c>
      <c r="K230" s="311">
        <v>2305.89</v>
      </c>
    </row>
    <row r="231" spans="1:22" ht="15" x14ac:dyDescent="0.25">
      <c r="A231" s="312"/>
      <c r="B231" s="312"/>
      <c r="C231" s="313" t="s">
        <v>173</v>
      </c>
      <c r="D231" s="312"/>
      <c r="E231" s="312"/>
      <c r="F231" s="312"/>
      <c r="G231" s="312"/>
      <c r="H231" s="406">
        <v>356709.64</v>
      </c>
      <c r="I231" s="406"/>
      <c r="J231" s="406">
        <v>5031697.78</v>
      </c>
      <c r="K231" s="406"/>
      <c r="O231" s="162">
        <f>I223+I224+I226+I228+I229+I230+SUM(I227:I227)</f>
        <v>356709.64</v>
      </c>
      <c r="P231" s="162">
        <f>K223+K224+K226+K228+K229+K230+SUM(K227:K227)</f>
        <v>5031697.78</v>
      </c>
    </row>
    <row r="233" spans="1:22" ht="57" x14ac:dyDescent="0.2">
      <c r="A233" s="297" t="s">
        <v>1442</v>
      </c>
      <c r="B233" s="298" t="s">
        <v>1786</v>
      </c>
      <c r="C233" s="298" t="s">
        <v>420</v>
      </c>
      <c r="D233" s="299" t="s">
        <v>1783</v>
      </c>
      <c r="E233" s="284">
        <v>170.8</v>
      </c>
      <c r="F233" s="300"/>
      <c r="G233" s="301"/>
      <c r="H233" s="284"/>
      <c r="I233" s="302"/>
      <c r="J233" s="284"/>
      <c r="K233" s="302"/>
      <c r="Q233" s="160">
        <f>[3]Source!X165</f>
        <v>31409.61</v>
      </c>
      <c r="R233" s="160">
        <f>[3]Source!X166</f>
        <v>593716.32999999996</v>
      </c>
      <c r="S233" s="160">
        <f>[3]Source!Y165</f>
        <v>20939.740000000002</v>
      </c>
      <c r="T233" s="160">
        <f>[3]Source!Y166</f>
        <v>286380.82</v>
      </c>
      <c r="U233" s="160">
        <f>ROUND((175/100)*ROUND([3]Source!R165, 2), 2)</f>
        <v>23.91</v>
      </c>
      <c r="V233" s="160">
        <f>ROUND((157/100)*ROUND([3]Source!R166, 2), 2)</f>
        <v>500.77</v>
      </c>
    </row>
    <row r="234" spans="1:22" ht="14.25" x14ac:dyDescent="0.2">
      <c r="A234" s="297"/>
      <c r="B234" s="298"/>
      <c r="C234" s="298" t="s">
        <v>187</v>
      </c>
      <c r="D234" s="299"/>
      <c r="E234" s="284"/>
      <c r="F234" s="300">
        <v>145.94999999999999</v>
      </c>
      <c r="G234" s="301" t="s">
        <v>1784</v>
      </c>
      <c r="H234" s="284">
        <v>1</v>
      </c>
      <c r="I234" s="302">
        <v>29913.91</v>
      </c>
      <c r="J234" s="284">
        <v>23.35</v>
      </c>
      <c r="K234" s="302">
        <v>698489.8</v>
      </c>
    </row>
    <row r="235" spans="1:22" ht="14.25" x14ac:dyDescent="0.2">
      <c r="A235" s="297"/>
      <c r="B235" s="298"/>
      <c r="C235" s="298" t="s">
        <v>174</v>
      </c>
      <c r="D235" s="299"/>
      <c r="E235" s="284"/>
      <c r="F235" s="300">
        <v>0.4</v>
      </c>
      <c r="G235" s="301" t="s">
        <v>185</v>
      </c>
      <c r="H235" s="284">
        <v>1</v>
      </c>
      <c r="I235" s="302">
        <v>68.319999999999993</v>
      </c>
      <c r="J235" s="284">
        <v>8.9499999999999993</v>
      </c>
      <c r="K235" s="302">
        <v>611.46</v>
      </c>
    </row>
    <row r="236" spans="1:22" ht="14.25" x14ac:dyDescent="0.2">
      <c r="A236" s="297"/>
      <c r="B236" s="298"/>
      <c r="C236" s="298" t="s">
        <v>179</v>
      </c>
      <c r="D236" s="299"/>
      <c r="E236" s="284"/>
      <c r="F236" s="300">
        <v>0.08</v>
      </c>
      <c r="G236" s="301" t="s">
        <v>185</v>
      </c>
      <c r="H236" s="284">
        <v>1</v>
      </c>
      <c r="I236" s="314">
        <v>13.66</v>
      </c>
      <c r="J236" s="284">
        <v>23.35</v>
      </c>
      <c r="K236" s="314">
        <v>318.95999999999998</v>
      </c>
    </row>
    <row r="237" spans="1:22" ht="14.25" x14ac:dyDescent="0.2">
      <c r="A237" s="297"/>
      <c r="B237" s="298"/>
      <c r="C237" s="298" t="s">
        <v>195</v>
      </c>
      <c r="D237" s="299"/>
      <c r="E237" s="284"/>
      <c r="F237" s="300">
        <v>6.37</v>
      </c>
      <c r="G237" s="301" t="s">
        <v>185</v>
      </c>
      <c r="H237" s="284">
        <v>1</v>
      </c>
      <c r="I237" s="302">
        <v>1088</v>
      </c>
      <c r="J237" s="284">
        <v>15.95</v>
      </c>
      <c r="K237" s="302">
        <v>17353.599999999999</v>
      </c>
    </row>
    <row r="238" spans="1:22" ht="42.75" x14ac:dyDescent="0.2">
      <c r="A238" s="297" t="s">
        <v>1445</v>
      </c>
      <c r="B238" s="298" t="s">
        <v>1785</v>
      </c>
      <c r="C238" s="298" t="s">
        <v>417</v>
      </c>
      <c r="D238" s="299" t="s">
        <v>1384</v>
      </c>
      <c r="E238" s="284">
        <v>5.12</v>
      </c>
      <c r="F238" s="300">
        <v>6634.93</v>
      </c>
      <c r="G238" s="304" t="s">
        <v>185</v>
      </c>
      <c r="H238" s="284">
        <v>1</v>
      </c>
      <c r="I238" s="302">
        <v>33970.839999999997</v>
      </c>
      <c r="J238" s="284">
        <v>8.4499999999999993</v>
      </c>
      <c r="K238" s="302">
        <v>287053.59999999998</v>
      </c>
      <c r="Q238" s="160">
        <f>[3]Source!X167</f>
        <v>0</v>
      </c>
      <c r="R238" s="160">
        <f>[3]Source!X168</f>
        <v>0</v>
      </c>
      <c r="S238" s="160">
        <f>[3]Source!Y167</f>
        <v>0</v>
      </c>
      <c r="T238" s="160">
        <f>[3]Source!Y168</f>
        <v>0</v>
      </c>
      <c r="U238" s="160">
        <f>ROUND((175/100)*ROUND([3]Source!R167, 2), 2)</f>
        <v>0</v>
      </c>
      <c r="V238" s="160">
        <f>ROUND((157/100)*ROUND([3]Source!R168, 2), 2)</f>
        <v>0</v>
      </c>
    </row>
    <row r="239" spans="1:22" ht="14.25" x14ac:dyDescent="0.2">
      <c r="A239" s="297"/>
      <c r="B239" s="298"/>
      <c r="C239" s="298" t="s">
        <v>184</v>
      </c>
      <c r="D239" s="299" t="s">
        <v>177</v>
      </c>
      <c r="E239" s="284">
        <v>105</v>
      </c>
      <c r="F239" s="300"/>
      <c r="G239" s="301"/>
      <c r="H239" s="284"/>
      <c r="I239" s="302">
        <v>31409.61</v>
      </c>
      <c r="J239" s="284">
        <v>85</v>
      </c>
      <c r="K239" s="302">
        <v>593716.32999999996</v>
      </c>
    </row>
    <row r="240" spans="1:22" ht="14.25" x14ac:dyDescent="0.2">
      <c r="A240" s="297"/>
      <c r="B240" s="298"/>
      <c r="C240" s="298" t="s">
        <v>183</v>
      </c>
      <c r="D240" s="299" t="s">
        <v>177</v>
      </c>
      <c r="E240" s="284">
        <v>70</v>
      </c>
      <c r="F240" s="300"/>
      <c r="G240" s="301"/>
      <c r="H240" s="284"/>
      <c r="I240" s="302">
        <v>20939.740000000002</v>
      </c>
      <c r="J240" s="284">
        <v>41</v>
      </c>
      <c r="K240" s="302">
        <v>286380.82</v>
      </c>
    </row>
    <row r="241" spans="1:22" ht="14.25" x14ac:dyDescent="0.2">
      <c r="A241" s="305"/>
      <c r="B241" s="306"/>
      <c r="C241" s="306" t="s">
        <v>178</v>
      </c>
      <c r="D241" s="307" t="s">
        <v>177</v>
      </c>
      <c r="E241" s="308">
        <v>175</v>
      </c>
      <c r="F241" s="309"/>
      <c r="G241" s="310"/>
      <c r="H241" s="308"/>
      <c r="I241" s="311">
        <v>23.91</v>
      </c>
      <c r="J241" s="308">
        <v>157</v>
      </c>
      <c r="K241" s="311">
        <v>500.77</v>
      </c>
    </row>
    <row r="242" spans="1:22" ht="15" x14ac:dyDescent="0.25">
      <c r="A242" s="312"/>
      <c r="B242" s="312"/>
      <c r="C242" s="313" t="s">
        <v>173</v>
      </c>
      <c r="D242" s="312"/>
      <c r="E242" s="312"/>
      <c r="F242" s="312"/>
      <c r="G242" s="312"/>
      <c r="H242" s="406">
        <v>117414.33</v>
      </c>
      <c r="I242" s="406"/>
      <c r="J242" s="406">
        <v>1884106.38</v>
      </c>
      <c r="K242" s="406"/>
      <c r="O242" s="162">
        <f>I234+I235+I237+I239+I240+I241+SUM(I238:I238)</f>
        <v>117414.33</v>
      </c>
      <c r="P242" s="162">
        <f>K234+K235+K237+K239+K240+K241+SUM(K238:K238)</f>
        <v>1884106.38</v>
      </c>
    </row>
    <row r="244" spans="1:22" ht="42.75" x14ac:dyDescent="0.2">
      <c r="A244" s="297" t="s">
        <v>1455</v>
      </c>
      <c r="B244" s="298" t="s">
        <v>1787</v>
      </c>
      <c r="C244" s="298" t="s">
        <v>442</v>
      </c>
      <c r="D244" s="299" t="s">
        <v>1788</v>
      </c>
      <c r="E244" s="284">
        <v>195</v>
      </c>
      <c r="F244" s="300"/>
      <c r="G244" s="301"/>
      <c r="H244" s="284"/>
      <c r="I244" s="302"/>
      <c r="J244" s="284"/>
      <c r="K244" s="302"/>
      <c r="Q244" s="160">
        <f>[3]Source!X169</f>
        <v>13199</v>
      </c>
      <c r="R244" s="160">
        <f>[3]Source!X170</f>
        <v>249492.6</v>
      </c>
      <c r="S244" s="160">
        <f>[3]Source!Y169</f>
        <v>8799.34</v>
      </c>
      <c r="T244" s="160">
        <f>[3]Source!Y170</f>
        <v>120343.49</v>
      </c>
      <c r="U244" s="160">
        <f>ROUND((175/100)*ROUND([3]Source!R169, 2), 2)</f>
        <v>6.83</v>
      </c>
      <c r="V244" s="160">
        <f>ROUND((157/100)*ROUND([3]Source!R170, 2), 2)</f>
        <v>142.97999999999999</v>
      </c>
    </row>
    <row r="245" spans="1:22" ht="14.25" x14ac:dyDescent="0.2">
      <c r="A245" s="297"/>
      <c r="B245" s="298"/>
      <c r="C245" s="298" t="s">
        <v>187</v>
      </c>
      <c r="D245" s="299"/>
      <c r="E245" s="284"/>
      <c r="F245" s="300">
        <v>53.72</v>
      </c>
      <c r="G245" s="301" t="s">
        <v>1784</v>
      </c>
      <c r="H245" s="284">
        <v>1</v>
      </c>
      <c r="I245" s="302">
        <v>12570.48</v>
      </c>
      <c r="J245" s="284">
        <v>23.35</v>
      </c>
      <c r="K245" s="302">
        <v>293520.71000000002</v>
      </c>
    </row>
    <row r="246" spans="1:22" ht="14.25" x14ac:dyDescent="0.2">
      <c r="A246" s="297"/>
      <c r="B246" s="298"/>
      <c r="C246" s="298" t="s">
        <v>174</v>
      </c>
      <c r="D246" s="299"/>
      <c r="E246" s="284"/>
      <c r="F246" s="300">
        <v>0.1</v>
      </c>
      <c r="G246" s="301" t="s">
        <v>185</v>
      </c>
      <c r="H246" s="284">
        <v>1</v>
      </c>
      <c r="I246" s="302">
        <v>19.5</v>
      </c>
      <c r="J246" s="284">
        <v>9</v>
      </c>
      <c r="K246" s="302">
        <v>175.5</v>
      </c>
    </row>
    <row r="247" spans="1:22" ht="14.25" x14ac:dyDescent="0.2">
      <c r="A247" s="297"/>
      <c r="B247" s="298"/>
      <c r="C247" s="298" t="s">
        <v>179</v>
      </c>
      <c r="D247" s="299"/>
      <c r="E247" s="284"/>
      <c r="F247" s="300">
        <v>0.02</v>
      </c>
      <c r="G247" s="301" t="s">
        <v>185</v>
      </c>
      <c r="H247" s="284">
        <v>1</v>
      </c>
      <c r="I247" s="314">
        <v>3.9</v>
      </c>
      <c r="J247" s="284">
        <v>23.35</v>
      </c>
      <c r="K247" s="314">
        <v>91.07</v>
      </c>
    </row>
    <row r="248" spans="1:22" ht="14.25" x14ac:dyDescent="0.2">
      <c r="A248" s="297"/>
      <c r="B248" s="298"/>
      <c r="C248" s="298" t="s">
        <v>195</v>
      </c>
      <c r="D248" s="299"/>
      <c r="E248" s="284"/>
      <c r="F248" s="300">
        <v>159.9</v>
      </c>
      <c r="G248" s="301" t="s">
        <v>185</v>
      </c>
      <c r="H248" s="284">
        <v>1</v>
      </c>
      <c r="I248" s="302">
        <v>31180.5</v>
      </c>
      <c r="J248" s="284">
        <v>6.48</v>
      </c>
      <c r="K248" s="302">
        <v>202049.64</v>
      </c>
    </row>
    <row r="249" spans="1:22" ht="14.25" x14ac:dyDescent="0.2">
      <c r="A249" s="297"/>
      <c r="B249" s="298"/>
      <c r="C249" s="298" t="s">
        <v>184</v>
      </c>
      <c r="D249" s="299" t="s">
        <v>177</v>
      </c>
      <c r="E249" s="284">
        <v>105</v>
      </c>
      <c r="F249" s="300"/>
      <c r="G249" s="301"/>
      <c r="H249" s="284"/>
      <c r="I249" s="302">
        <v>13199</v>
      </c>
      <c r="J249" s="284">
        <v>85</v>
      </c>
      <c r="K249" s="302">
        <v>249492.6</v>
      </c>
    </row>
    <row r="250" spans="1:22" ht="14.25" x14ac:dyDescent="0.2">
      <c r="A250" s="297"/>
      <c r="B250" s="298"/>
      <c r="C250" s="298" t="s">
        <v>183</v>
      </c>
      <c r="D250" s="299" t="s">
        <v>177</v>
      </c>
      <c r="E250" s="284">
        <v>70</v>
      </c>
      <c r="F250" s="300"/>
      <c r="G250" s="301"/>
      <c r="H250" s="284"/>
      <c r="I250" s="302">
        <v>8799.34</v>
      </c>
      <c r="J250" s="284">
        <v>41</v>
      </c>
      <c r="K250" s="302">
        <v>120343.49</v>
      </c>
    </row>
    <row r="251" spans="1:22" ht="14.25" x14ac:dyDescent="0.2">
      <c r="A251" s="305"/>
      <c r="B251" s="306"/>
      <c r="C251" s="306" t="s">
        <v>178</v>
      </c>
      <c r="D251" s="307" t="s">
        <v>177</v>
      </c>
      <c r="E251" s="308">
        <v>175</v>
      </c>
      <c r="F251" s="309"/>
      <c r="G251" s="310"/>
      <c r="H251" s="308"/>
      <c r="I251" s="311">
        <v>6.83</v>
      </c>
      <c r="J251" s="308">
        <v>157</v>
      </c>
      <c r="K251" s="311">
        <v>142.97999999999999</v>
      </c>
    </row>
    <row r="252" spans="1:22" ht="15" x14ac:dyDescent="0.25">
      <c r="A252" s="312"/>
      <c r="B252" s="312"/>
      <c r="C252" s="313" t="s">
        <v>173</v>
      </c>
      <c r="D252" s="312"/>
      <c r="E252" s="312"/>
      <c r="F252" s="312"/>
      <c r="G252" s="312"/>
      <c r="H252" s="406">
        <v>65775.649999999994</v>
      </c>
      <c r="I252" s="406"/>
      <c r="J252" s="406">
        <v>865724.92</v>
      </c>
      <c r="K252" s="406"/>
      <c r="O252" s="162">
        <f>I245+I246+I248+I249+I250+I251</f>
        <v>65775.649999999994</v>
      </c>
      <c r="P252" s="162">
        <f>K245+K246+K248+K249+K250+K251</f>
        <v>865724.92</v>
      </c>
    </row>
    <row r="254" spans="1:22" ht="57" x14ac:dyDescent="0.2">
      <c r="A254" s="297" t="s">
        <v>1462</v>
      </c>
      <c r="B254" s="298" t="s">
        <v>1789</v>
      </c>
      <c r="C254" s="298" t="s">
        <v>441</v>
      </c>
      <c r="D254" s="299" t="s">
        <v>1790</v>
      </c>
      <c r="E254" s="284">
        <v>342.97</v>
      </c>
      <c r="F254" s="300"/>
      <c r="G254" s="301"/>
      <c r="H254" s="284"/>
      <c r="I254" s="302"/>
      <c r="J254" s="284"/>
      <c r="K254" s="302"/>
      <c r="Q254" s="160">
        <f>[3]Source!X171</f>
        <v>305273.89</v>
      </c>
      <c r="R254" s="160">
        <f>[3]Source!X172</f>
        <v>5770403.4000000004</v>
      </c>
      <c r="S254" s="160">
        <f>[3]Source!Y171</f>
        <v>203515.93</v>
      </c>
      <c r="T254" s="160">
        <f>[3]Source!Y172</f>
        <v>2783371.05</v>
      </c>
      <c r="U254" s="160">
        <f>ROUND((175/100)*ROUND([3]Source!R171, 2), 2)</f>
        <v>84.04</v>
      </c>
      <c r="V254" s="160">
        <f>ROUND((157/100)*ROUND([3]Source!R172, 2), 2)</f>
        <v>1760.39</v>
      </c>
    </row>
    <row r="255" spans="1:22" ht="14.25" x14ac:dyDescent="0.2">
      <c r="A255" s="297"/>
      <c r="B255" s="298"/>
      <c r="C255" s="298" t="s">
        <v>187</v>
      </c>
      <c r="D255" s="299"/>
      <c r="E255" s="284"/>
      <c r="F255" s="300">
        <v>706.42</v>
      </c>
      <c r="G255" s="301" t="s">
        <v>1784</v>
      </c>
      <c r="H255" s="284">
        <v>1</v>
      </c>
      <c r="I255" s="302">
        <v>290737.03999999998</v>
      </c>
      <c r="J255" s="284">
        <v>23.35</v>
      </c>
      <c r="K255" s="302">
        <v>6788709.8799999999</v>
      </c>
    </row>
    <row r="256" spans="1:22" ht="14.25" x14ac:dyDescent="0.2">
      <c r="A256" s="297"/>
      <c r="B256" s="298"/>
      <c r="C256" s="298" t="s">
        <v>174</v>
      </c>
      <c r="D256" s="299"/>
      <c r="E256" s="284"/>
      <c r="F256" s="300">
        <v>0.7</v>
      </c>
      <c r="G256" s="301" t="s">
        <v>185</v>
      </c>
      <c r="H256" s="284">
        <v>1</v>
      </c>
      <c r="I256" s="302">
        <v>240.08</v>
      </c>
      <c r="J256" s="284">
        <v>8.9600000000000009</v>
      </c>
      <c r="K256" s="302">
        <v>2151.12</v>
      </c>
    </row>
    <row r="257" spans="1:22" ht="14.25" x14ac:dyDescent="0.2">
      <c r="A257" s="297"/>
      <c r="B257" s="298"/>
      <c r="C257" s="298" t="s">
        <v>179</v>
      </c>
      <c r="D257" s="299"/>
      <c r="E257" s="284"/>
      <c r="F257" s="300">
        <v>0.14000000000000001</v>
      </c>
      <c r="G257" s="301" t="s">
        <v>185</v>
      </c>
      <c r="H257" s="284">
        <v>1</v>
      </c>
      <c r="I257" s="314">
        <v>48.02</v>
      </c>
      <c r="J257" s="284">
        <v>23.35</v>
      </c>
      <c r="K257" s="314">
        <v>1121.27</v>
      </c>
    </row>
    <row r="258" spans="1:22" ht="14.25" x14ac:dyDescent="0.2">
      <c r="A258" s="297"/>
      <c r="B258" s="298"/>
      <c r="C258" s="298" t="s">
        <v>195</v>
      </c>
      <c r="D258" s="299"/>
      <c r="E258" s="284"/>
      <c r="F258" s="300">
        <v>4.18</v>
      </c>
      <c r="G258" s="301" t="s">
        <v>185</v>
      </c>
      <c r="H258" s="284">
        <v>1</v>
      </c>
      <c r="I258" s="302">
        <v>1433.61</v>
      </c>
      <c r="J258" s="284">
        <v>4.6399999999999997</v>
      </c>
      <c r="K258" s="302">
        <v>6651.95</v>
      </c>
    </row>
    <row r="259" spans="1:22" ht="42.75" x14ac:dyDescent="0.2">
      <c r="A259" s="297" t="s">
        <v>1465</v>
      </c>
      <c r="B259" s="298" t="s">
        <v>1785</v>
      </c>
      <c r="C259" s="298" t="s">
        <v>417</v>
      </c>
      <c r="D259" s="299" t="s">
        <v>1384</v>
      </c>
      <c r="E259" s="284">
        <v>19.21</v>
      </c>
      <c r="F259" s="300">
        <v>6634.93</v>
      </c>
      <c r="G259" s="304" t="s">
        <v>185</v>
      </c>
      <c r="H259" s="284">
        <v>1</v>
      </c>
      <c r="I259" s="302">
        <v>127457.01</v>
      </c>
      <c r="J259" s="284">
        <v>8.4499999999999993</v>
      </c>
      <c r="K259" s="302">
        <v>1077011.73</v>
      </c>
      <c r="Q259" s="160">
        <f>[3]Source!X173</f>
        <v>0</v>
      </c>
      <c r="R259" s="160">
        <f>[3]Source!X174</f>
        <v>0</v>
      </c>
      <c r="S259" s="160">
        <f>[3]Source!Y173</f>
        <v>0</v>
      </c>
      <c r="T259" s="160">
        <f>[3]Source!Y174</f>
        <v>0</v>
      </c>
      <c r="U259" s="160">
        <f>ROUND((175/100)*ROUND([3]Source!R173, 2), 2)</f>
        <v>0</v>
      </c>
      <c r="V259" s="160">
        <f>ROUND((157/100)*ROUND([3]Source!R174, 2), 2)</f>
        <v>0</v>
      </c>
    </row>
    <row r="260" spans="1:22" ht="14.25" x14ac:dyDescent="0.2">
      <c r="A260" s="297"/>
      <c r="B260" s="298"/>
      <c r="C260" s="298" t="s">
        <v>184</v>
      </c>
      <c r="D260" s="299" t="s">
        <v>177</v>
      </c>
      <c r="E260" s="284">
        <v>105</v>
      </c>
      <c r="F260" s="300"/>
      <c r="G260" s="301"/>
      <c r="H260" s="284"/>
      <c r="I260" s="302">
        <v>305273.89</v>
      </c>
      <c r="J260" s="284">
        <v>85</v>
      </c>
      <c r="K260" s="302">
        <v>5770403.4000000004</v>
      </c>
    </row>
    <row r="261" spans="1:22" ht="14.25" x14ac:dyDescent="0.2">
      <c r="A261" s="297"/>
      <c r="B261" s="298"/>
      <c r="C261" s="298" t="s">
        <v>183</v>
      </c>
      <c r="D261" s="299" t="s">
        <v>177</v>
      </c>
      <c r="E261" s="284">
        <v>70</v>
      </c>
      <c r="F261" s="300"/>
      <c r="G261" s="301"/>
      <c r="H261" s="284"/>
      <c r="I261" s="302">
        <v>203515.93</v>
      </c>
      <c r="J261" s="284">
        <v>41</v>
      </c>
      <c r="K261" s="302">
        <v>2783371.05</v>
      </c>
    </row>
    <row r="262" spans="1:22" ht="14.25" x14ac:dyDescent="0.2">
      <c r="A262" s="305"/>
      <c r="B262" s="306"/>
      <c r="C262" s="306" t="s">
        <v>178</v>
      </c>
      <c r="D262" s="307" t="s">
        <v>177</v>
      </c>
      <c r="E262" s="308">
        <v>175</v>
      </c>
      <c r="F262" s="309"/>
      <c r="G262" s="310"/>
      <c r="H262" s="308"/>
      <c r="I262" s="311">
        <v>84.04</v>
      </c>
      <c r="J262" s="308">
        <v>157</v>
      </c>
      <c r="K262" s="311">
        <v>1760.39</v>
      </c>
    </row>
    <row r="263" spans="1:22" ht="15" x14ac:dyDescent="0.25">
      <c r="A263" s="312"/>
      <c r="B263" s="312"/>
      <c r="C263" s="313" t="s">
        <v>173</v>
      </c>
      <c r="D263" s="312"/>
      <c r="E263" s="312"/>
      <c r="F263" s="312"/>
      <c r="G263" s="312"/>
      <c r="H263" s="406">
        <v>928741.6</v>
      </c>
      <c r="I263" s="406"/>
      <c r="J263" s="406">
        <v>16430059.52</v>
      </c>
      <c r="K263" s="406"/>
      <c r="O263" s="162">
        <f>I255+I256+I258+I260+I261+I262+SUM(I259:I259)</f>
        <v>928741.6</v>
      </c>
      <c r="P263" s="162">
        <f>K255+K256+K258+K260+K261+K262+SUM(K259:K259)</f>
        <v>16430059.52</v>
      </c>
    </row>
    <row r="265" spans="1:22" ht="71.25" x14ac:dyDescent="0.2">
      <c r="A265" s="297" t="s">
        <v>1475</v>
      </c>
      <c r="B265" s="298" t="s">
        <v>1791</v>
      </c>
      <c r="C265" s="298" t="s">
        <v>440</v>
      </c>
      <c r="D265" s="299" t="s">
        <v>1790</v>
      </c>
      <c r="E265" s="284">
        <v>1.82</v>
      </c>
      <c r="F265" s="300"/>
      <c r="G265" s="301"/>
      <c r="H265" s="284"/>
      <c r="I265" s="302"/>
      <c r="J265" s="284"/>
      <c r="K265" s="302"/>
      <c r="Q265" s="160">
        <f>[3]Source!X175</f>
        <v>1980.36</v>
      </c>
      <c r="R265" s="160">
        <f>[3]Source!X176</f>
        <v>37433.58</v>
      </c>
      <c r="S265" s="160">
        <f>[3]Source!Y175</f>
        <v>1320.24</v>
      </c>
      <c r="T265" s="160">
        <f>[3]Source!Y176</f>
        <v>18056.2</v>
      </c>
      <c r="U265" s="160">
        <f>ROUND((175/100)*ROUND([3]Source!R175, 2), 2)</f>
        <v>0.7</v>
      </c>
      <c r="V265" s="160">
        <f>ROUND((157/100)*ROUND([3]Source!R176, 2), 2)</f>
        <v>14.66</v>
      </c>
    </row>
    <row r="266" spans="1:22" ht="14.25" x14ac:dyDescent="0.2">
      <c r="A266" s="297"/>
      <c r="B266" s="298"/>
      <c r="C266" s="298" t="s">
        <v>187</v>
      </c>
      <c r="D266" s="299"/>
      <c r="E266" s="284"/>
      <c r="F266" s="300">
        <v>863.58</v>
      </c>
      <c r="G266" s="301" t="s">
        <v>1784</v>
      </c>
      <c r="H266" s="284">
        <v>1</v>
      </c>
      <c r="I266" s="302">
        <v>1886.06</v>
      </c>
      <c r="J266" s="284">
        <v>23.35</v>
      </c>
      <c r="K266" s="302">
        <v>44039.5</v>
      </c>
    </row>
    <row r="267" spans="1:22" ht="14.25" x14ac:dyDescent="0.2">
      <c r="A267" s="297"/>
      <c r="B267" s="298"/>
      <c r="C267" s="298" t="s">
        <v>174</v>
      </c>
      <c r="D267" s="299"/>
      <c r="E267" s="284"/>
      <c r="F267" s="300">
        <v>1.1000000000000001</v>
      </c>
      <c r="G267" s="301" t="s">
        <v>185</v>
      </c>
      <c r="H267" s="284">
        <v>1</v>
      </c>
      <c r="I267" s="302">
        <v>2</v>
      </c>
      <c r="J267" s="284">
        <v>8.9499999999999993</v>
      </c>
      <c r="K267" s="302">
        <v>17.899999999999999</v>
      </c>
    </row>
    <row r="268" spans="1:22" ht="14.25" x14ac:dyDescent="0.2">
      <c r="A268" s="297"/>
      <c r="B268" s="298"/>
      <c r="C268" s="298" t="s">
        <v>179</v>
      </c>
      <c r="D268" s="299"/>
      <c r="E268" s="284"/>
      <c r="F268" s="300">
        <v>0.22</v>
      </c>
      <c r="G268" s="301" t="s">
        <v>185</v>
      </c>
      <c r="H268" s="284">
        <v>1</v>
      </c>
      <c r="I268" s="314">
        <v>0.4</v>
      </c>
      <c r="J268" s="284">
        <v>23.35</v>
      </c>
      <c r="K268" s="314">
        <v>9.34</v>
      </c>
    </row>
    <row r="269" spans="1:22" ht="14.25" x14ac:dyDescent="0.2">
      <c r="A269" s="297"/>
      <c r="B269" s="298"/>
      <c r="C269" s="298" t="s">
        <v>195</v>
      </c>
      <c r="D269" s="299"/>
      <c r="E269" s="284"/>
      <c r="F269" s="300">
        <v>5.28</v>
      </c>
      <c r="G269" s="301" t="s">
        <v>185</v>
      </c>
      <c r="H269" s="284">
        <v>1</v>
      </c>
      <c r="I269" s="302">
        <v>9.61</v>
      </c>
      <c r="J269" s="284">
        <v>4.1399999999999997</v>
      </c>
      <c r="K269" s="302">
        <v>39.79</v>
      </c>
    </row>
    <row r="270" spans="1:22" ht="42.75" x14ac:dyDescent="0.2">
      <c r="A270" s="297" t="s">
        <v>1478</v>
      </c>
      <c r="B270" s="298" t="s">
        <v>1785</v>
      </c>
      <c r="C270" s="298" t="s">
        <v>417</v>
      </c>
      <c r="D270" s="299" t="s">
        <v>1384</v>
      </c>
      <c r="E270" s="284">
        <v>0.15</v>
      </c>
      <c r="F270" s="300">
        <v>6634.93</v>
      </c>
      <c r="G270" s="304" t="s">
        <v>185</v>
      </c>
      <c r="H270" s="284">
        <v>1</v>
      </c>
      <c r="I270" s="302">
        <v>995.24</v>
      </c>
      <c r="J270" s="284">
        <v>8.4499999999999993</v>
      </c>
      <c r="K270" s="302">
        <v>8409.7800000000007</v>
      </c>
      <c r="Q270" s="160">
        <f>[3]Source!X177</f>
        <v>0</v>
      </c>
      <c r="R270" s="160">
        <f>[3]Source!X178</f>
        <v>0</v>
      </c>
      <c r="S270" s="160">
        <f>[3]Source!Y177</f>
        <v>0</v>
      </c>
      <c r="T270" s="160">
        <f>[3]Source!Y178</f>
        <v>0</v>
      </c>
      <c r="U270" s="160">
        <f>ROUND((175/100)*ROUND([3]Source!R177, 2), 2)</f>
        <v>0</v>
      </c>
      <c r="V270" s="160">
        <f>ROUND((157/100)*ROUND([3]Source!R178, 2), 2)</f>
        <v>0</v>
      </c>
    </row>
    <row r="271" spans="1:22" ht="14.25" x14ac:dyDescent="0.2">
      <c r="A271" s="297"/>
      <c r="B271" s="298"/>
      <c r="C271" s="298" t="s">
        <v>184</v>
      </c>
      <c r="D271" s="299" t="s">
        <v>177</v>
      </c>
      <c r="E271" s="284">
        <v>105</v>
      </c>
      <c r="F271" s="300"/>
      <c r="G271" s="301"/>
      <c r="H271" s="284"/>
      <c r="I271" s="302">
        <v>1980.36</v>
      </c>
      <c r="J271" s="284">
        <v>85</v>
      </c>
      <c r="K271" s="302">
        <v>37433.58</v>
      </c>
    </row>
    <row r="272" spans="1:22" ht="14.25" x14ac:dyDescent="0.2">
      <c r="A272" s="297"/>
      <c r="B272" s="298"/>
      <c r="C272" s="298" t="s">
        <v>183</v>
      </c>
      <c r="D272" s="299" t="s">
        <v>177</v>
      </c>
      <c r="E272" s="284">
        <v>70</v>
      </c>
      <c r="F272" s="300"/>
      <c r="G272" s="301"/>
      <c r="H272" s="284"/>
      <c r="I272" s="302">
        <v>1320.24</v>
      </c>
      <c r="J272" s="284">
        <v>41</v>
      </c>
      <c r="K272" s="302">
        <v>18056.2</v>
      </c>
    </row>
    <row r="273" spans="1:22" ht="14.25" x14ac:dyDescent="0.2">
      <c r="A273" s="305"/>
      <c r="B273" s="306"/>
      <c r="C273" s="306" t="s">
        <v>178</v>
      </c>
      <c r="D273" s="307" t="s">
        <v>177</v>
      </c>
      <c r="E273" s="308">
        <v>175</v>
      </c>
      <c r="F273" s="309"/>
      <c r="G273" s="310"/>
      <c r="H273" s="308"/>
      <c r="I273" s="311">
        <v>0.7</v>
      </c>
      <c r="J273" s="308">
        <v>157</v>
      </c>
      <c r="K273" s="311">
        <v>14.66</v>
      </c>
    </row>
    <row r="274" spans="1:22" ht="15" x14ac:dyDescent="0.25">
      <c r="A274" s="312"/>
      <c r="B274" s="312"/>
      <c r="C274" s="313" t="s">
        <v>173</v>
      </c>
      <c r="D274" s="312"/>
      <c r="E274" s="312"/>
      <c r="F274" s="312"/>
      <c r="G274" s="312"/>
      <c r="H274" s="406">
        <v>6194.21</v>
      </c>
      <c r="I274" s="406"/>
      <c r="J274" s="406">
        <v>108011.41</v>
      </c>
      <c r="K274" s="406"/>
      <c r="O274" s="162">
        <f>I266+I267+I269+I271+I272+I273+SUM(I270:I270)</f>
        <v>6194.21</v>
      </c>
      <c r="P274" s="162">
        <f>K266+K267+K269+K271+K272+K273+SUM(K270:K270)</f>
        <v>108011.41</v>
      </c>
    </row>
    <row r="276" spans="1:22" ht="57" x14ac:dyDescent="0.2">
      <c r="A276" s="297" t="s">
        <v>1486</v>
      </c>
      <c r="B276" s="298" t="s">
        <v>1792</v>
      </c>
      <c r="C276" s="298" t="s">
        <v>439</v>
      </c>
      <c r="D276" s="299" t="s">
        <v>1790</v>
      </c>
      <c r="E276" s="284">
        <v>117.64</v>
      </c>
      <c r="F276" s="300"/>
      <c r="G276" s="301"/>
      <c r="H276" s="284"/>
      <c r="I276" s="302"/>
      <c r="J276" s="284"/>
      <c r="K276" s="302"/>
      <c r="Q276" s="160">
        <f>[3]Source!X179</f>
        <v>116704.57</v>
      </c>
      <c r="R276" s="160">
        <f>[3]Source!X180</f>
        <v>2205994.25</v>
      </c>
      <c r="S276" s="160">
        <f>[3]Source!Y179</f>
        <v>77803.05</v>
      </c>
      <c r="T276" s="160">
        <f>[3]Source!Y180</f>
        <v>1064067.81</v>
      </c>
      <c r="U276" s="160">
        <f>ROUND((175/100)*ROUND([3]Source!R179, 2), 2)</f>
        <v>28.82</v>
      </c>
      <c r="V276" s="160">
        <f>ROUND((157/100)*ROUND([3]Source!R180, 2), 2)</f>
        <v>603.77</v>
      </c>
    </row>
    <row r="277" spans="1:22" ht="14.25" x14ac:dyDescent="0.2">
      <c r="A277" s="297"/>
      <c r="B277" s="298"/>
      <c r="C277" s="298" t="s">
        <v>187</v>
      </c>
      <c r="D277" s="299"/>
      <c r="E277" s="284"/>
      <c r="F277" s="300">
        <v>787.34</v>
      </c>
      <c r="G277" s="301" t="s">
        <v>1784</v>
      </c>
      <c r="H277" s="284">
        <v>1</v>
      </c>
      <c r="I277" s="302">
        <v>111147.21</v>
      </c>
      <c r="J277" s="284">
        <v>23.35</v>
      </c>
      <c r="K277" s="302">
        <v>2595287.35</v>
      </c>
    </row>
    <row r="278" spans="1:22" ht="14.25" x14ac:dyDescent="0.2">
      <c r="A278" s="297"/>
      <c r="B278" s="298"/>
      <c r="C278" s="298" t="s">
        <v>174</v>
      </c>
      <c r="D278" s="299"/>
      <c r="E278" s="284"/>
      <c r="F278" s="300">
        <v>0.7</v>
      </c>
      <c r="G278" s="301" t="s">
        <v>185</v>
      </c>
      <c r="H278" s="284">
        <v>1</v>
      </c>
      <c r="I278" s="302">
        <v>82.35</v>
      </c>
      <c r="J278" s="284">
        <v>8.9600000000000009</v>
      </c>
      <c r="K278" s="302">
        <v>737.86</v>
      </c>
    </row>
    <row r="279" spans="1:22" ht="14.25" x14ac:dyDescent="0.2">
      <c r="A279" s="297"/>
      <c r="B279" s="298"/>
      <c r="C279" s="298" t="s">
        <v>179</v>
      </c>
      <c r="D279" s="299"/>
      <c r="E279" s="284"/>
      <c r="F279" s="300">
        <v>0.14000000000000001</v>
      </c>
      <c r="G279" s="301" t="s">
        <v>185</v>
      </c>
      <c r="H279" s="284">
        <v>1</v>
      </c>
      <c r="I279" s="314">
        <v>16.47</v>
      </c>
      <c r="J279" s="284">
        <v>23.35</v>
      </c>
      <c r="K279" s="314">
        <v>384.57</v>
      </c>
    </row>
    <row r="280" spans="1:22" ht="14.25" x14ac:dyDescent="0.2">
      <c r="A280" s="297"/>
      <c r="B280" s="298"/>
      <c r="C280" s="298" t="s">
        <v>195</v>
      </c>
      <c r="D280" s="299"/>
      <c r="E280" s="284"/>
      <c r="F280" s="300">
        <v>4.26</v>
      </c>
      <c r="G280" s="301" t="s">
        <v>185</v>
      </c>
      <c r="H280" s="284">
        <v>1</v>
      </c>
      <c r="I280" s="302">
        <v>501.15</v>
      </c>
      <c r="J280" s="284">
        <v>4.5599999999999996</v>
      </c>
      <c r="K280" s="302">
        <v>2285.2399999999998</v>
      </c>
    </row>
    <row r="281" spans="1:22" ht="42.75" x14ac:dyDescent="0.2">
      <c r="A281" s="297" t="s">
        <v>1489</v>
      </c>
      <c r="B281" s="298" t="s">
        <v>1785</v>
      </c>
      <c r="C281" s="298" t="s">
        <v>417</v>
      </c>
      <c r="D281" s="299" t="s">
        <v>1384</v>
      </c>
      <c r="E281" s="284">
        <v>6.59</v>
      </c>
      <c r="F281" s="300">
        <v>6634.93</v>
      </c>
      <c r="G281" s="304" t="s">
        <v>185</v>
      </c>
      <c r="H281" s="284">
        <v>1</v>
      </c>
      <c r="I281" s="302">
        <v>43724.19</v>
      </c>
      <c r="J281" s="284">
        <v>8.4499999999999993</v>
      </c>
      <c r="K281" s="302">
        <v>369469.41</v>
      </c>
      <c r="Q281" s="160">
        <f>[3]Source!X181</f>
        <v>0</v>
      </c>
      <c r="R281" s="160">
        <f>[3]Source!X182</f>
        <v>0</v>
      </c>
      <c r="S281" s="160">
        <f>[3]Source!Y181</f>
        <v>0</v>
      </c>
      <c r="T281" s="160">
        <f>[3]Source!Y182</f>
        <v>0</v>
      </c>
      <c r="U281" s="160">
        <f>ROUND((175/100)*ROUND([3]Source!R181, 2), 2)</f>
        <v>0</v>
      </c>
      <c r="V281" s="160">
        <f>ROUND((157/100)*ROUND([3]Source!R182, 2), 2)</f>
        <v>0</v>
      </c>
    </row>
    <row r="282" spans="1:22" ht="14.25" x14ac:dyDescent="0.2">
      <c r="A282" s="297"/>
      <c r="B282" s="298"/>
      <c r="C282" s="298" t="s">
        <v>184</v>
      </c>
      <c r="D282" s="299" t="s">
        <v>177</v>
      </c>
      <c r="E282" s="284">
        <v>105</v>
      </c>
      <c r="F282" s="300"/>
      <c r="G282" s="301"/>
      <c r="H282" s="284"/>
      <c r="I282" s="302">
        <v>116704.57</v>
      </c>
      <c r="J282" s="284">
        <v>85</v>
      </c>
      <c r="K282" s="302">
        <v>2205994.25</v>
      </c>
    </row>
    <row r="283" spans="1:22" ht="14.25" x14ac:dyDescent="0.2">
      <c r="A283" s="297"/>
      <c r="B283" s="298"/>
      <c r="C283" s="298" t="s">
        <v>183</v>
      </c>
      <c r="D283" s="299" t="s">
        <v>177</v>
      </c>
      <c r="E283" s="284">
        <v>70</v>
      </c>
      <c r="F283" s="300"/>
      <c r="G283" s="301"/>
      <c r="H283" s="284"/>
      <c r="I283" s="302">
        <v>77803.05</v>
      </c>
      <c r="J283" s="284">
        <v>41</v>
      </c>
      <c r="K283" s="302">
        <v>1064067.81</v>
      </c>
    </row>
    <row r="284" spans="1:22" ht="14.25" x14ac:dyDescent="0.2">
      <c r="A284" s="305"/>
      <c r="B284" s="306"/>
      <c r="C284" s="306" t="s">
        <v>178</v>
      </c>
      <c r="D284" s="307" t="s">
        <v>177</v>
      </c>
      <c r="E284" s="308">
        <v>175</v>
      </c>
      <c r="F284" s="309"/>
      <c r="G284" s="310"/>
      <c r="H284" s="308"/>
      <c r="I284" s="311">
        <v>28.82</v>
      </c>
      <c r="J284" s="308">
        <v>157</v>
      </c>
      <c r="K284" s="311">
        <v>603.77</v>
      </c>
    </row>
    <row r="285" spans="1:22" ht="15" x14ac:dyDescent="0.25">
      <c r="A285" s="312"/>
      <c r="B285" s="312"/>
      <c r="C285" s="313" t="s">
        <v>173</v>
      </c>
      <c r="D285" s="312"/>
      <c r="E285" s="312"/>
      <c r="F285" s="312"/>
      <c r="G285" s="312"/>
      <c r="H285" s="406">
        <v>349991.34</v>
      </c>
      <c r="I285" s="406"/>
      <c r="J285" s="406">
        <v>6238445.6900000004</v>
      </c>
      <c r="K285" s="406"/>
      <c r="O285" s="162">
        <f>I277+I278+I280+I282+I283+I284+SUM(I281:I281)</f>
        <v>349991.34</v>
      </c>
      <c r="P285" s="162">
        <f>K277+K278+K280+K282+K283+K284+SUM(K281:K281)</f>
        <v>6238445.6900000004</v>
      </c>
    </row>
    <row r="287" spans="1:22" ht="42.75" x14ac:dyDescent="0.2">
      <c r="A287" s="297" t="s">
        <v>1495</v>
      </c>
      <c r="B287" s="298" t="s">
        <v>1793</v>
      </c>
      <c r="C287" s="298" t="s">
        <v>389</v>
      </c>
      <c r="D287" s="299" t="s">
        <v>1794</v>
      </c>
      <c r="E287" s="284">
        <v>247.9</v>
      </c>
      <c r="F287" s="300"/>
      <c r="G287" s="301"/>
      <c r="H287" s="284"/>
      <c r="I287" s="302"/>
      <c r="J287" s="284"/>
      <c r="K287" s="302"/>
      <c r="Q287" s="160">
        <f>[3]Source!X183</f>
        <v>10723.11</v>
      </c>
      <c r="R287" s="160">
        <f>[3]Source!X184</f>
        <v>202692.39</v>
      </c>
      <c r="S287" s="160">
        <f>[3]Source!Y183</f>
        <v>7148.74</v>
      </c>
      <c r="T287" s="160">
        <f>[3]Source!Y184</f>
        <v>97769.27</v>
      </c>
      <c r="U287" s="160">
        <f>ROUND((175/100)*ROUND([3]Source!R183, 2), 2)</f>
        <v>8.68</v>
      </c>
      <c r="V287" s="160">
        <f>ROUND((157/100)*ROUND([3]Source!R184, 2), 2)</f>
        <v>181.84</v>
      </c>
    </row>
    <row r="288" spans="1:22" ht="14.25" x14ac:dyDescent="0.2">
      <c r="A288" s="297"/>
      <c r="B288" s="298"/>
      <c r="C288" s="298" t="s">
        <v>187</v>
      </c>
      <c r="D288" s="299"/>
      <c r="E288" s="284"/>
      <c r="F288" s="300">
        <v>34.33</v>
      </c>
      <c r="G288" s="301" t="s">
        <v>1784</v>
      </c>
      <c r="H288" s="284">
        <v>1</v>
      </c>
      <c r="I288" s="302">
        <v>10212.49</v>
      </c>
      <c r="J288" s="284">
        <v>23.35</v>
      </c>
      <c r="K288" s="302">
        <v>238461.64</v>
      </c>
    </row>
    <row r="289" spans="1:22" ht="14.25" x14ac:dyDescent="0.2">
      <c r="A289" s="297"/>
      <c r="B289" s="298"/>
      <c r="C289" s="298" t="s">
        <v>174</v>
      </c>
      <c r="D289" s="299"/>
      <c r="E289" s="284"/>
      <c r="F289" s="300">
        <v>2</v>
      </c>
      <c r="G289" s="301" t="s">
        <v>185</v>
      </c>
      <c r="H289" s="284">
        <v>1</v>
      </c>
      <c r="I289" s="302">
        <v>495.8</v>
      </c>
      <c r="J289" s="284">
        <v>4.1500000000000004</v>
      </c>
      <c r="K289" s="302">
        <v>2057.5700000000002</v>
      </c>
    </row>
    <row r="290" spans="1:22" ht="14.25" x14ac:dyDescent="0.2">
      <c r="A290" s="297"/>
      <c r="B290" s="298"/>
      <c r="C290" s="298" t="s">
        <v>179</v>
      </c>
      <c r="D290" s="299"/>
      <c r="E290" s="284"/>
      <c r="F290" s="300">
        <v>0.02</v>
      </c>
      <c r="G290" s="301" t="s">
        <v>185</v>
      </c>
      <c r="H290" s="284">
        <v>1</v>
      </c>
      <c r="I290" s="314">
        <v>4.96</v>
      </c>
      <c r="J290" s="284">
        <v>23.35</v>
      </c>
      <c r="K290" s="314">
        <v>115.82</v>
      </c>
    </row>
    <row r="291" spans="1:22" ht="14.25" x14ac:dyDescent="0.2">
      <c r="A291" s="297"/>
      <c r="B291" s="298"/>
      <c r="C291" s="298" t="s">
        <v>195</v>
      </c>
      <c r="D291" s="299"/>
      <c r="E291" s="284"/>
      <c r="F291" s="300">
        <v>61.81</v>
      </c>
      <c r="G291" s="301" t="s">
        <v>185</v>
      </c>
      <c r="H291" s="284">
        <v>1</v>
      </c>
      <c r="I291" s="302">
        <v>15322.7</v>
      </c>
      <c r="J291" s="284">
        <v>4.6399999999999997</v>
      </c>
      <c r="K291" s="302">
        <v>71097.33</v>
      </c>
    </row>
    <row r="292" spans="1:22" ht="28.5" x14ac:dyDescent="0.2">
      <c r="A292" s="297" t="s">
        <v>1497</v>
      </c>
      <c r="B292" s="298" t="s">
        <v>1795</v>
      </c>
      <c r="C292" s="298" t="s">
        <v>388</v>
      </c>
      <c r="D292" s="299" t="s">
        <v>1342</v>
      </c>
      <c r="E292" s="284">
        <v>532.98</v>
      </c>
      <c r="F292" s="300">
        <v>3.55</v>
      </c>
      <c r="G292" s="304" t="s">
        <v>185</v>
      </c>
      <c r="H292" s="284">
        <v>1</v>
      </c>
      <c r="I292" s="302">
        <v>1892.08</v>
      </c>
      <c r="J292" s="284">
        <v>2.44</v>
      </c>
      <c r="K292" s="302">
        <v>4616.68</v>
      </c>
      <c r="Q292" s="160">
        <f>[3]Source!X185</f>
        <v>0</v>
      </c>
      <c r="R292" s="160">
        <f>[3]Source!X186</f>
        <v>0</v>
      </c>
      <c r="S292" s="160">
        <f>[3]Source!Y185</f>
        <v>0</v>
      </c>
      <c r="T292" s="160">
        <f>[3]Source!Y186</f>
        <v>0</v>
      </c>
      <c r="U292" s="160">
        <f>ROUND((175/100)*ROUND([3]Source!R185, 2), 2)</f>
        <v>0</v>
      </c>
      <c r="V292" s="160">
        <f>ROUND((157/100)*ROUND([3]Source!R186, 2), 2)</f>
        <v>0</v>
      </c>
    </row>
    <row r="293" spans="1:22" ht="42.75" x14ac:dyDescent="0.2">
      <c r="A293" s="297" t="s">
        <v>1498</v>
      </c>
      <c r="B293" s="298" t="s">
        <v>1796</v>
      </c>
      <c r="C293" s="298" t="s">
        <v>387</v>
      </c>
      <c r="D293" s="299" t="s">
        <v>1347</v>
      </c>
      <c r="E293" s="284">
        <v>247.9</v>
      </c>
      <c r="F293" s="300">
        <v>354.98</v>
      </c>
      <c r="G293" s="304" t="s">
        <v>185</v>
      </c>
      <c r="H293" s="284">
        <v>1</v>
      </c>
      <c r="I293" s="302">
        <v>87999.54</v>
      </c>
      <c r="J293" s="284">
        <v>2.4500000000000002</v>
      </c>
      <c r="K293" s="302">
        <v>215598.87</v>
      </c>
      <c r="Q293" s="160">
        <f>[3]Source!X187</f>
        <v>0</v>
      </c>
      <c r="R293" s="160">
        <f>[3]Source!X188</f>
        <v>0</v>
      </c>
      <c r="S293" s="160">
        <f>[3]Source!Y187</f>
        <v>0</v>
      </c>
      <c r="T293" s="160">
        <f>[3]Source!Y188</f>
        <v>0</v>
      </c>
      <c r="U293" s="160">
        <f>ROUND((175/100)*ROUND([3]Source!R187, 2), 2)</f>
        <v>0</v>
      </c>
      <c r="V293" s="160">
        <f>ROUND((157/100)*ROUND([3]Source!R188, 2), 2)</f>
        <v>0</v>
      </c>
    </row>
    <row r="294" spans="1:22" ht="14.25" x14ac:dyDescent="0.2">
      <c r="A294" s="297"/>
      <c r="B294" s="298"/>
      <c r="C294" s="298" t="s">
        <v>184</v>
      </c>
      <c r="D294" s="299" t="s">
        <v>177</v>
      </c>
      <c r="E294" s="284">
        <v>105</v>
      </c>
      <c r="F294" s="300"/>
      <c r="G294" s="301"/>
      <c r="H294" s="284"/>
      <c r="I294" s="302">
        <v>10723.11</v>
      </c>
      <c r="J294" s="284">
        <v>85</v>
      </c>
      <c r="K294" s="302">
        <v>202692.39</v>
      </c>
    </row>
    <row r="295" spans="1:22" ht="14.25" x14ac:dyDescent="0.2">
      <c r="A295" s="297"/>
      <c r="B295" s="298"/>
      <c r="C295" s="298" t="s">
        <v>183</v>
      </c>
      <c r="D295" s="299" t="s">
        <v>177</v>
      </c>
      <c r="E295" s="284">
        <v>70</v>
      </c>
      <c r="F295" s="300"/>
      <c r="G295" s="301"/>
      <c r="H295" s="284"/>
      <c r="I295" s="302">
        <v>7148.74</v>
      </c>
      <c r="J295" s="284">
        <v>41</v>
      </c>
      <c r="K295" s="302">
        <v>97769.27</v>
      </c>
    </row>
    <row r="296" spans="1:22" ht="14.25" x14ac:dyDescent="0.2">
      <c r="A296" s="305"/>
      <c r="B296" s="306"/>
      <c r="C296" s="306" t="s">
        <v>178</v>
      </c>
      <c r="D296" s="307" t="s">
        <v>177</v>
      </c>
      <c r="E296" s="308">
        <v>175</v>
      </c>
      <c r="F296" s="309"/>
      <c r="G296" s="310"/>
      <c r="H296" s="308"/>
      <c r="I296" s="311">
        <v>8.68</v>
      </c>
      <c r="J296" s="308">
        <v>157</v>
      </c>
      <c r="K296" s="311">
        <v>181.84</v>
      </c>
    </row>
    <row r="297" spans="1:22" ht="15" x14ac:dyDescent="0.25">
      <c r="A297" s="312"/>
      <c r="B297" s="312"/>
      <c r="C297" s="313" t="s">
        <v>173</v>
      </c>
      <c r="D297" s="312"/>
      <c r="E297" s="312"/>
      <c r="F297" s="312"/>
      <c r="G297" s="312"/>
      <c r="H297" s="406">
        <v>133803.14000000001</v>
      </c>
      <c r="I297" s="406"/>
      <c r="J297" s="406">
        <v>832475.59</v>
      </c>
      <c r="K297" s="406"/>
      <c r="O297" s="162">
        <f>I288+I289+I291+I294+I295+I296+SUM(I292:I293)</f>
        <v>133803.14000000001</v>
      </c>
      <c r="P297" s="162">
        <f>K288+K289+K291+K294+K295+K296+SUM(K292:K293)</f>
        <v>832475.59</v>
      </c>
    </row>
    <row r="299" spans="1:22" ht="57" x14ac:dyDescent="0.2">
      <c r="A299" s="297" t="s">
        <v>1502</v>
      </c>
      <c r="B299" s="298" t="s">
        <v>1797</v>
      </c>
      <c r="C299" s="298" t="s">
        <v>438</v>
      </c>
      <c r="D299" s="299" t="s">
        <v>1798</v>
      </c>
      <c r="E299" s="284">
        <v>87.56</v>
      </c>
      <c r="F299" s="300"/>
      <c r="G299" s="301"/>
      <c r="H299" s="284"/>
      <c r="I299" s="302"/>
      <c r="J299" s="284"/>
      <c r="K299" s="302"/>
      <c r="Q299" s="160">
        <f>[3]Source!X189</f>
        <v>42180.79</v>
      </c>
      <c r="R299" s="160">
        <f>[3]Source!X190</f>
        <v>797317.34</v>
      </c>
      <c r="S299" s="160">
        <f>[3]Source!Y189</f>
        <v>28120.53</v>
      </c>
      <c r="T299" s="160">
        <f>[3]Source!Y190</f>
        <v>384588.36</v>
      </c>
      <c r="U299" s="160">
        <f>ROUND((175/100)*ROUND([3]Source!R189, 2), 2)</f>
        <v>30.64</v>
      </c>
      <c r="V299" s="160">
        <f>ROUND((157/100)*ROUND([3]Source!R190, 2), 2)</f>
        <v>641.91</v>
      </c>
    </row>
    <row r="300" spans="1:22" ht="14.25" x14ac:dyDescent="0.2">
      <c r="A300" s="297"/>
      <c r="B300" s="298"/>
      <c r="C300" s="298" t="s">
        <v>187</v>
      </c>
      <c r="D300" s="299"/>
      <c r="E300" s="284"/>
      <c r="F300" s="300">
        <v>382.33</v>
      </c>
      <c r="G300" s="301" t="s">
        <v>1784</v>
      </c>
      <c r="H300" s="284">
        <v>1</v>
      </c>
      <c r="I300" s="302">
        <v>40172.18</v>
      </c>
      <c r="J300" s="284">
        <v>23.35</v>
      </c>
      <c r="K300" s="302">
        <v>938020.4</v>
      </c>
    </row>
    <row r="301" spans="1:22" ht="14.25" x14ac:dyDescent="0.2">
      <c r="A301" s="297"/>
      <c r="B301" s="298"/>
      <c r="C301" s="298" t="s">
        <v>174</v>
      </c>
      <c r="D301" s="299"/>
      <c r="E301" s="284"/>
      <c r="F301" s="300">
        <v>1</v>
      </c>
      <c r="G301" s="301" t="s">
        <v>185</v>
      </c>
      <c r="H301" s="284">
        <v>1</v>
      </c>
      <c r="I301" s="302">
        <v>87.56</v>
      </c>
      <c r="J301" s="284">
        <v>8.9499999999999993</v>
      </c>
      <c r="K301" s="302">
        <v>783.66</v>
      </c>
    </row>
    <row r="302" spans="1:22" ht="14.25" x14ac:dyDescent="0.2">
      <c r="A302" s="297"/>
      <c r="B302" s="298"/>
      <c r="C302" s="298" t="s">
        <v>179</v>
      </c>
      <c r="D302" s="299"/>
      <c r="E302" s="284"/>
      <c r="F302" s="300">
        <v>0.2</v>
      </c>
      <c r="G302" s="301" t="s">
        <v>185</v>
      </c>
      <c r="H302" s="284">
        <v>1</v>
      </c>
      <c r="I302" s="314">
        <v>17.510000000000002</v>
      </c>
      <c r="J302" s="284">
        <v>23.35</v>
      </c>
      <c r="K302" s="314">
        <v>408.86</v>
      </c>
    </row>
    <row r="303" spans="1:22" ht="14.25" x14ac:dyDescent="0.2">
      <c r="A303" s="297"/>
      <c r="B303" s="298"/>
      <c r="C303" s="298" t="s">
        <v>195</v>
      </c>
      <c r="D303" s="299"/>
      <c r="E303" s="284"/>
      <c r="F303" s="300">
        <v>11.65</v>
      </c>
      <c r="G303" s="301" t="s">
        <v>185</v>
      </c>
      <c r="H303" s="284">
        <v>1</v>
      </c>
      <c r="I303" s="302">
        <v>1020.07</v>
      </c>
      <c r="J303" s="284">
        <v>3.19</v>
      </c>
      <c r="K303" s="302">
        <v>3254.02</v>
      </c>
    </row>
    <row r="304" spans="1:22" ht="42.75" x14ac:dyDescent="0.2">
      <c r="A304" s="297" t="s">
        <v>1505</v>
      </c>
      <c r="B304" s="298" t="s">
        <v>1799</v>
      </c>
      <c r="C304" s="298" t="s">
        <v>437</v>
      </c>
      <c r="D304" s="299" t="s">
        <v>1384</v>
      </c>
      <c r="E304" s="284">
        <v>6.04</v>
      </c>
      <c r="F304" s="300">
        <v>6634.93</v>
      </c>
      <c r="G304" s="304" t="s">
        <v>185</v>
      </c>
      <c r="H304" s="284">
        <v>1</v>
      </c>
      <c r="I304" s="302">
        <v>40074.980000000003</v>
      </c>
      <c r="J304" s="284">
        <v>7.45</v>
      </c>
      <c r="K304" s="302">
        <v>298558.59999999998</v>
      </c>
      <c r="Q304" s="160">
        <f>[3]Source!X191</f>
        <v>0</v>
      </c>
      <c r="R304" s="160">
        <f>[3]Source!X192</f>
        <v>0</v>
      </c>
      <c r="S304" s="160">
        <f>[3]Source!Y191</f>
        <v>0</v>
      </c>
      <c r="T304" s="160">
        <f>[3]Source!Y192</f>
        <v>0</v>
      </c>
      <c r="U304" s="160">
        <f>ROUND((175/100)*ROUND([3]Source!R191, 2), 2)</f>
        <v>0</v>
      </c>
      <c r="V304" s="160">
        <f>ROUND((157/100)*ROUND([3]Source!R192, 2), 2)</f>
        <v>0</v>
      </c>
    </row>
    <row r="305" spans="1:22" ht="14.25" x14ac:dyDescent="0.2">
      <c r="A305" s="297"/>
      <c r="B305" s="298"/>
      <c r="C305" s="298" t="s">
        <v>184</v>
      </c>
      <c r="D305" s="299" t="s">
        <v>177</v>
      </c>
      <c r="E305" s="284">
        <v>105</v>
      </c>
      <c r="F305" s="300"/>
      <c r="G305" s="301"/>
      <c r="H305" s="284"/>
      <c r="I305" s="302">
        <v>42180.79</v>
      </c>
      <c r="J305" s="284">
        <v>85</v>
      </c>
      <c r="K305" s="302">
        <v>797317.34</v>
      </c>
    </row>
    <row r="306" spans="1:22" ht="14.25" x14ac:dyDescent="0.2">
      <c r="A306" s="297"/>
      <c r="B306" s="298"/>
      <c r="C306" s="298" t="s">
        <v>183</v>
      </c>
      <c r="D306" s="299" t="s">
        <v>177</v>
      </c>
      <c r="E306" s="284">
        <v>70</v>
      </c>
      <c r="F306" s="300"/>
      <c r="G306" s="301"/>
      <c r="H306" s="284"/>
      <c r="I306" s="302">
        <v>28120.53</v>
      </c>
      <c r="J306" s="284">
        <v>41</v>
      </c>
      <c r="K306" s="302">
        <v>384588.36</v>
      </c>
    </row>
    <row r="307" spans="1:22" ht="14.25" x14ac:dyDescent="0.2">
      <c r="A307" s="305"/>
      <c r="B307" s="306"/>
      <c r="C307" s="306" t="s">
        <v>178</v>
      </c>
      <c r="D307" s="307" t="s">
        <v>177</v>
      </c>
      <c r="E307" s="308">
        <v>175</v>
      </c>
      <c r="F307" s="309"/>
      <c r="G307" s="310"/>
      <c r="H307" s="308"/>
      <c r="I307" s="311">
        <v>30.64</v>
      </c>
      <c r="J307" s="308">
        <v>157</v>
      </c>
      <c r="K307" s="311">
        <v>641.91</v>
      </c>
    </row>
    <row r="308" spans="1:22" ht="15" x14ac:dyDescent="0.25">
      <c r="A308" s="312"/>
      <c r="B308" s="312"/>
      <c r="C308" s="313" t="s">
        <v>173</v>
      </c>
      <c r="D308" s="312"/>
      <c r="E308" s="312"/>
      <c r="F308" s="312"/>
      <c r="G308" s="312"/>
      <c r="H308" s="406">
        <v>151686.75</v>
      </c>
      <c r="I308" s="406"/>
      <c r="J308" s="406">
        <v>2423164.29</v>
      </c>
      <c r="K308" s="406"/>
      <c r="O308" s="162">
        <f>I300+I301+I303+I305+I306+I307+SUM(I304:I304)</f>
        <v>151686.75</v>
      </c>
      <c r="P308" s="162">
        <f>K300+K301+K303+K305+K306+K307+SUM(K304:K304)</f>
        <v>2423164.29</v>
      </c>
    </row>
    <row r="310" spans="1:22" ht="57" x14ac:dyDescent="0.2">
      <c r="A310" s="297" t="s">
        <v>1509</v>
      </c>
      <c r="B310" s="298" t="s">
        <v>1800</v>
      </c>
      <c r="C310" s="298" t="s">
        <v>436</v>
      </c>
      <c r="D310" s="299" t="s">
        <v>1801</v>
      </c>
      <c r="E310" s="284">
        <v>4.66</v>
      </c>
      <c r="F310" s="300"/>
      <c r="G310" s="301"/>
      <c r="H310" s="284"/>
      <c r="I310" s="302"/>
      <c r="J310" s="284"/>
      <c r="K310" s="302"/>
      <c r="Q310" s="160">
        <f>[3]Source!X193</f>
        <v>2258.7199999999998</v>
      </c>
      <c r="R310" s="160">
        <f>[3]Source!X194</f>
        <v>35600.31</v>
      </c>
      <c r="S310" s="160">
        <f>[3]Source!Y193</f>
        <v>1581.11</v>
      </c>
      <c r="T310" s="160">
        <f>[3]Source!Y194</f>
        <v>18019.91</v>
      </c>
      <c r="U310" s="160">
        <f>ROUND((175/100)*ROUND([3]Source!R193, 2), 2)</f>
        <v>0</v>
      </c>
      <c r="V310" s="160">
        <f>ROUND((157/100)*ROUND([3]Source!R194, 2), 2)</f>
        <v>0</v>
      </c>
    </row>
    <row r="311" spans="1:22" ht="14.25" x14ac:dyDescent="0.2">
      <c r="A311" s="297"/>
      <c r="B311" s="298"/>
      <c r="C311" s="298" t="s">
        <v>187</v>
      </c>
      <c r="D311" s="299"/>
      <c r="E311" s="284"/>
      <c r="F311" s="300">
        <v>403.92</v>
      </c>
      <c r="G311" s="301" t="s">
        <v>185</v>
      </c>
      <c r="H311" s="284">
        <v>1</v>
      </c>
      <c r="I311" s="302">
        <v>1882.27</v>
      </c>
      <c r="J311" s="284">
        <v>23.35</v>
      </c>
      <c r="K311" s="302">
        <v>43951</v>
      </c>
    </row>
    <row r="312" spans="1:22" ht="14.25" x14ac:dyDescent="0.2">
      <c r="A312" s="297"/>
      <c r="B312" s="298"/>
      <c r="C312" s="298" t="s">
        <v>195</v>
      </c>
      <c r="D312" s="299"/>
      <c r="E312" s="284"/>
      <c r="F312" s="300">
        <v>0.49</v>
      </c>
      <c r="G312" s="301" t="s">
        <v>185</v>
      </c>
      <c r="H312" s="284">
        <v>1</v>
      </c>
      <c r="I312" s="302">
        <v>2.2799999999999998</v>
      </c>
      <c r="J312" s="284">
        <v>5.43</v>
      </c>
      <c r="K312" s="302">
        <v>12.38</v>
      </c>
    </row>
    <row r="313" spans="1:22" ht="14.25" x14ac:dyDescent="0.2">
      <c r="A313" s="297" t="s">
        <v>1510</v>
      </c>
      <c r="B313" s="298" t="s">
        <v>1802</v>
      </c>
      <c r="C313" s="298" t="s">
        <v>415</v>
      </c>
      <c r="D313" s="299" t="s">
        <v>1374</v>
      </c>
      <c r="E313" s="284">
        <v>118.83</v>
      </c>
      <c r="F313" s="300">
        <v>63.54</v>
      </c>
      <c r="G313" s="304" t="s">
        <v>185</v>
      </c>
      <c r="H313" s="284">
        <v>1</v>
      </c>
      <c r="I313" s="302">
        <v>7550.46</v>
      </c>
      <c r="J313" s="284">
        <v>1.61</v>
      </c>
      <c r="K313" s="302">
        <v>12156.24</v>
      </c>
      <c r="Q313" s="160">
        <f>[3]Source!X195</f>
        <v>0</v>
      </c>
      <c r="R313" s="160">
        <f>[3]Source!X196</f>
        <v>0</v>
      </c>
      <c r="S313" s="160">
        <f>[3]Source!Y195</f>
        <v>0</v>
      </c>
      <c r="T313" s="160">
        <f>[3]Source!Y196</f>
        <v>0</v>
      </c>
      <c r="U313" s="160">
        <f>ROUND((175/100)*ROUND([3]Source!R195, 2), 2)</f>
        <v>0</v>
      </c>
      <c r="V313" s="160">
        <f>ROUND((157/100)*ROUND([3]Source!R196, 2), 2)</f>
        <v>0</v>
      </c>
    </row>
    <row r="314" spans="1:22" ht="14.25" x14ac:dyDescent="0.2">
      <c r="A314" s="297"/>
      <c r="B314" s="298"/>
      <c r="C314" s="298" t="s">
        <v>184</v>
      </c>
      <c r="D314" s="299" t="s">
        <v>177</v>
      </c>
      <c r="E314" s="284">
        <v>120</v>
      </c>
      <c r="F314" s="300"/>
      <c r="G314" s="301"/>
      <c r="H314" s="284"/>
      <c r="I314" s="302">
        <v>2258.7199999999998</v>
      </c>
      <c r="J314" s="284">
        <v>81</v>
      </c>
      <c r="K314" s="302">
        <v>35600.31</v>
      </c>
    </row>
    <row r="315" spans="1:22" ht="14.25" x14ac:dyDescent="0.2">
      <c r="A315" s="305"/>
      <c r="B315" s="306"/>
      <c r="C315" s="306" t="s">
        <v>183</v>
      </c>
      <c r="D315" s="307" t="s">
        <v>177</v>
      </c>
      <c r="E315" s="308">
        <v>84</v>
      </c>
      <c r="F315" s="309"/>
      <c r="G315" s="310"/>
      <c r="H315" s="308"/>
      <c r="I315" s="311">
        <v>1581.11</v>
      </c>
      <c r="J315" s="308">
        <v>41</v>
      </c>
      <c r="K315" s="311">
        <v>18019.91</v>
      </c>
    </row>
    <row r="316" spans="1:22" ht="15" x14ac:dyDescent="0.25">
      <c r="A316" s="312"/>
      <c r="B316" s="312"/>
      <c r="C316" s="313" t="s">
        <v>173</v>
      </c>
      <c r="D316" s="312"/>
      <c r="E316" s="312"/>
      <c r="F316" s="312"/>
      <c r="G316" s="312"/>
      <c r="H316" s="406">
        <v>13274.84</v>
      </c>
      <c r="I316" s="406"/>
      <c r="J316" s="406">
        <v>109739.84</v>
      </c>
      <c r="K316" s="406"/>
      <c r="O316" s="162">
        <f>I311+I312+I314+I315+SUM(I313:I313)</f>
        <v>13274.84</v>
      </c>
      <c r="P316" s="162">
        <f>K311+K312+K314+K315+SUM(K313:K313)</f>
        <v>109739.84</v>
      </c>
    </row>
    <row r="318" spans="1:22" ht="57" x14ac:dyDescent="0.2">
      <c r="A318" s="297" t="s">
        <v>1512</v>
      </c>
      <c r="B318" s="298" t="s">
        <v>1800</v>
      </c>
      <c r="C318" s="298" t="s">
        <v>436</v>
      </c>
      <c r="D318" s="299" t="s">
        <v>1801</v>
      </c>
      <c r="E318" s="284">
        <v>4.66</v>
      </c>
      <c r="F318" s="300"/>
      <c r="G318" s="301"/>
      <c r="H318" s="284"/>
      <c r="I318" s="302"/>
      <c r="J318" s="284"/>
      <c r="K318" s="302"/>
      <c r="Q318" s="160">
        <f>[3]Source!X197</f>
        <v>2258.7199999999998</v>
      </c>
      <c r="R318" s="160">
        <f>[3]Source!X198</f>
        <v>35600.31</v>
      </c>
      <c r="S318" s="160">
        <f>[3]Source!Y197</f>
        <v>1581.11</v>
      </c>
      <c r="T318" s="160">
        <f>[3]Source!Y198</f>
        <v>18019.91</v>
      </c>
      <c r="U318" s="160">
        <f>ROUND((175/100)*ROUND([3]Source!R197, 2), 2)</f>
        <v>0</v>
      </c>
      <c r="V318" s="160">
        <f>ROUND((157/100)*ROUND([3]Source!R198, 2), 2)</f>
        <v>0</v>
      </c>
    </row>
    <row r="319" spans="1:22" ht="14.25" x14ac:dyDescent="0.2">
      <c r="A319" s="297"/>
      <c r="B319" s="298"/>
      <c r="C319" s="298" t="s">
        <v>187</v>
      </c>
      <c r="D319" s="299"/>
      <c r="E319" s="284"/>
      <c r="F319" s="300">
        <v>403.92</v>
      </c>
      <c r="G319" s="301" t="s">
        <v>185</v>
      </c>
      <c r="H319" s="284">
        <v>1</v>
      </c>
      <c r="I319" s="302">
        <v>1882.27</v>
      </c>
      <c r="J319" s="284">
        <v>23.35</v>
      </c>
      <c r="K319" s="302">
        <v>43951</v>
      </c>
    </row>
    <row r="320" spans="1:22" ht="14.25" x14ac:dyDescent="0.2">
      <c r="A320" s="297"/>
      <c r="B320" s="298"/>
      <c r="C320" s="298" t="s">
        <v>195</v>
      </c>
      <c r="D320" s="299"/>
      <c r="E320" s="284"/>
      <c r="F320" s="300">
        <v>0.49</v>
      </c>
      <c r="G320" s="301" t="s">
        <v>185</v>
      </c>
      <c r="H320" s="284">
        <v>1</v>
      </c>
      <c r="I320" s="302">
        <v>2.2799999999999998</v>
      </c>
      <c r="J320" s="284">
        <v>5.43</v>
      </c>
      <c r="K320" s="302">
        <v>12.38</v>
      </c>
    </row>
    <row r="321" spans="1:22" ht="14.25" x14ac:dyDescent="0.2">
      <c r="A321" s="297" t="s">
        <v>1514</v>
      </c>
      <c r="B321" s="298" t="s">
        <v>1803</v>
      </c>
      <c r="C321" s="298" t="s">
        <v>413</v>
      </c>
      <c r="D321" s="299" t="s">
        <v>1323</v>
      </c>
      <c r="E321" s="284">
        <v>0.12</v>
      </c>
      <c r="F321" s="300">
        <v>23604.84</v>
      </c>
      <c r="G321" s="304" t="s">
        <v>185</v>
      </c>
      <c r="H321" s="284">
        <v>1</v>
      </c>
      <c r="I321" s="302">
        <v>2832.58</v>
      </c>
      <c r="J321" s="284">
        <v>36.04</v>
      </c>
      <c r="K321" s="302">
        <v>102086.18</v>
      </c>
      <c r="Q321" s="160">
        <f>[3]Source!X199</f>
        <v>0</v>
      </c>
      <c r="R321" s="160">
        <f>[3]Source!X200</f>
        <v>0</v>
      </c>
      <c r="S321" s="160">
        <f>[3]Source!Y199</f>
        <v>0</v>
      </c>
      <c r="T321" s="160">
        <f>[3]Source!Y200</f>
        <v>0</v>
      </c>
      <c r="U321" s="160">
        <f>ROUND((175/100)*ROUND([3]Source!R199, 2), 2)</f>
        <v>0</v>
      </c>
      <c r="V321" s="160">
        <f>ROUND((157/100)*ROUND([3]Source!R200, 2), 2)</f>
        <v>0</v>
      </c>
    </row>
    <row r="322" spans="1:22" ht="14.25" x14ac:dyDescent="0.2">
      <c r="A322" s="297"/>
      <c r="B322" s="298"/>
      <c r="C322" s="298" t="s">
        <v>184</v>
      </c>
      <c r="D322" s="299" t="s">
        <v>177</v>
      </c>
      <c r="E322" s="284">
        <v>120</v>
      </c>
      <c r="F322" s="300"/>
      <c r="G322" s="301"/>
      <c r="H322" s="284"/>
      <c r="I322" s="302">
        <v>2258.7199999999998</v>
      </c>
      <c r="J322" s="284">
        <v>81</v>
      </c>
      <c r="K322" s="302">
        <v>35600.31</v>
      </c>
    </row>
    <row r="323" spans="1:22" ht="14.25" x14ac:dyDescent="0.2">
      <c r="A323" s="305"/>
      <c r="B323" s="306"/>
      <c r="C323" s="306" t="s">
        <v>183</v>
      </c>
      <c r="D323" s="307" t="s">
        <v>177</v>
      </c>
      <c r="E323" s="308">
        <v>84</v>
      </c>
      <c r="F323" s="309"/>
      <c r="G323" s="310"/>
      <c r="H323" s="308"/>
      <c r="I323" s="311">
        <v>1581.11</v>
      </c>
      <c r="J323" s="308">
        <v>41</v>
      </c>
      <c r="K323" s="311">
        <v>18019.91</v>
      </c>
    </row>
    <row r="324" spans="1:22" ht="15" x14ac:dyDescent="0.25">
      <c r="A324" s="312"/>
      <c r="B324" s="312"/>
      <c r="C324" s="313" t="s">
        <v>173</v>
      </c>
      <c r="D324" s="312"/>
      <c r="E324" s="312"/>
      <c r="F324" s="312"/>
      <c r="G324" s="312"/>
      <c r="H324" s="406">
        <v>8556.9599999999991</v>
      </c>
      <c r="I324" s="406"/>
      <c r="J324" s="406">
        <v>199669.78</v>
      </c>
      <c r="K324" s="406"/>
      <c r="O324" s="162">
        <f>I319+I320+I322+I323+SUM(I321:I321)</f>
        <v>8556.9599999999991</v>
      </c>
      <c r="P324" s="162">
        <f>K319+K320+K322+K323+SUM(K321:K321)</f>
        <v>199669.78</v>
      </c>
    </row>
    <row r="326" spans="1:22" ht="99.75" x14ac:dyDescent="0.2">
      <c r="A326" s="297" t="s">
        <v>1519</v>
      </c>
      <c r="B326" s="298" t="s">
        <v>1804</v>
      </c>
      <c r="C326" s="298" t="s">
        <v>435</v>
      </c>
      <c r="D326" s="299" t="s">
        <v>1805</v>
      </c>
      <c r="E326" s="284">
        <v>616</v>
      </c>
      <c r="F326" s="300"/>
      <c r="G326" s="301"/>
      <c r="H326" s="284"/>
      <c r="I326" s="302"/>
      <c r="J326" s="284"/>
      <c r="K326" s="302"/>
      <c r="Q326" s="160">
        <f>[3]Source!X201</f>
        <v>113416.69</v>
      </c>
      <c r="R326" s="160">
        <f>[3]Source!X202</f>
        <v>2118623.73</v>
      </c>
      <c r="S326" s="160">
        <f>[3]Source!Y201</f>
        <v>87640.17</v>
      </c>
      <c r="T326" s="160">
        <f>[3]Source!Y202</f>
        <v>987086.06</v>
      </c>
      <c r="U326" s="160">
        <f>ROUND((175/100)*ROUND([3]Source!R201, 2), 2)</f>
        <v>0</v>
      </c>
      <c r="V326" s="160">
        <f>ROUND((157/100)*ROUND([3]Source!R202, 2), 2)</f>
        <v>0</v>
      </c>
    </row>
    <row r="327" spans="1:22" ht="25.5" x14ac:dyDescent="0.2">
      <c r="C327" s="303" t="s">
        <v>1776</v>
      </c>
    </row>
    <row r="328" spans="1:22" ht="14.25" x14ac:dyDescent="0.2">
      <c r="A328" s="297"/>
      <c r="B328" s="298"/>
      <c r="C328" s="298" t="s">
        <v>187</v>
      </c>
      <c r="D328" s="299"/>
      <c r="E328" s="284"/>
      <c r="F328" s="300">
        <v>167.38</v>
      </c>
      <c r="G328" s="301" t="s">
        <v>185</v>
      </c>
      <c r="H328" s="284">
        <v>1</v>
      </c>
      <c r="I328" s="302">
        <v>103106.08</v>
      </c>
      <c r="J328" s="284">
        <v>23.35</v>
      </c>
      <c r="K328" s="302">
        <v>2407526.9700000002</v>
      </c>
    </row>
    <row r="329" spans="1:22" ht="14.25" x14ac:dyDescent="0.2">
      <c r="A329" s="297"/>
      <c r="B329" s="298"/>
      <c r="C329" s="298" t="s">
        <v>195</v>
      </c>
      <c r="D329" s="299"/>
      <c r="E329" s="284"/>
      <c r="F329" s="300">
        <v>24.55</v>
      </c>
      <c r="G329" s="301" t="s">
        <v>185</v>
      </c>
      <c r="H329" s="284">
        <v>1</v>
      </c>
      <c r="I329" s="302">
        <v>15122.8</v>
      </c>
      <c r="J329" s="284">
        <v>6</v>
      </c>
      <c r="K329" s="302">
        <v>90736.8</v>
      </c>
    </row>
    <row r="330" spans="1:22" ht="42.75" x14ac:dyDescent="0.2">
      <c r="A330" s="297" t="s">
        <v>1520</v>
      </c>
      <c r="B330" s="298" t="s">
        <v>1806</v>
      </c>
      <c r="C330" s="298" t="s">
        <v>434</v>
      </c>
      <c r="D330" s="299" t="s">
        <v>1323</v>
      </c>
      <c r="E330" s="284">
        <v>0.154</v>
      </c>
      <c r="F330" s="300">
        <v>6593.39</v>
      </c>
      <c r="G330" s="304" t="s">
        <v>185</v>
      </c>
      <c r="H330" s="284">
        <v>1</v>
      </c>
      <c r="I330" s="302">
        <v>1015.38</v>
      </c>
      <c r="J330" s="284">
        <v>5.78</v>
      </c>
      <c r="K330" s="302">
        <v>5868.9</v>
      </c>
      <c r="Q330" s="160">
        <f>[3]Source!X203</f>
        <v>0</v>
      </c>
      <c r="R330" s="160">
        <f>[3]Source!X204</f>
        <v>0</v>
      </c>
      <c r="S330" s="160">
        <f>[3]Source!Y203</f>
        <v>0</v>
      </c>
      <c r="T330" s="160">
        <f>[3]Source!Y204</f>
        <v>0</v>
      </c>
      <c r="U330" s="160">
        <f>ROUND((175/100)*ROUND([3]Source!R203, 2), 2)</f>
        <v>0</v>
      </c>
      <c r="V330" s="160">
        <f>ROUND((157/100)*ROUND([3]Source!R204, 2), 2)</f>
        <v>0</v>
      </c>
    </row>
    <row r="331" spans="1:22" ht="42.75" x14ac:dyDescent="0.2">
      <c r="A331" s="297" t="s">
        <v>1522</v>
      </c>
      <c r="B331" s="298" t="s">
        <v>1807</v>
      </c>
      <c r="C331" s="298" t="s">
        <v>433</v>
      </c>
      <c r="D331" s="299" t="s">
        <v>1323</v>
      </c>
      <c r="E331" s="284">
        <v>2.0327999999999999E-2</v>
      </c>
      <c r="F331" s="300">
        <v>9246.9599999999991</v>
      </c>
      <c r="G331" s="304" t="s">
        <v>185</v>
      </c>
      <c r="H331" s="284">
        <v>1</v>
      </c>
      <c r="I331" s="302">
        <v>187.97</v>
      </c>
      <c r="J331" s="284">
        <v>5.54</v>
      </c>
      <c r="K331" s="302">
        <v>1041.3499999999999</v>
      </c>
      <c r="Q331" s="160">
        <f>[3]Source!X205</f>
        <v>0</v>
      </c>
      <c r="R331" s="160">
        <f>[3]Source!X206</f>
        <v>0</v>
      </c>
      <c r="S331" s="160">
        <f>[3]Source!Y205</f>
        <v>0</v>
      </c>
      <c r="T331" s="160">
        <f>[3]Source!Y206</f>
        <v>0</v>
      </c>
      <c r="U331" s="160">
        <f>ROUND((175/100)*ROUND([3]Source!R205, 2), 2)</f>
        <v>0</v>
      </c>
      <c r="V331" s="160">
        <f>ROUND((157/100)*ROUND([3]Source!R206, 2), 2)</f>
        <v>0</v>
      </c>
    </row>
    <row r="332" spans="1:22" ht="28.5" x14ac:dyDescent="0.2">
      <c r="A332" s="297" t="s">
        <v>1808</v>
      </c>
      <c r="B332" s="298" t="s">
        <v>1809</v>
      </c>
      <c r="C332" s="298" t="s">
        <v>432</v>
      </c>
      <c r="D332" s="299" t="s">
        <v>1323</v>
      </c>
      <c r="E332" s="284">
        <v>1.0472E-2</v>
      </c>
      <c r="F332" s="300">
        <v>35055.360000000001</v>
      </c>
      <c r="G332" s="304" t="s">
        <v>185</v>
      </c>
      <c r="H332" s="284">
        <v>1</v>
      </c>
      <c r="I332" s="302">
        <v>367.1</v>
      </c>
      <c r="J332" s="284">
        <v>4.91</v>
      </c>
      <c r="K332" s="302">
        <v>1802.46</v>
      </c>
      <c r="Q332" s="160">
        <f>[3]Source!X207</f>
        <v>0</v>
      </c>
      <c r="R332" s="160">
        <f>[3]Source!X208</f>
        <v>0</v>
      </c>
      <c r="S332" s="160">
        <f>[3]Source!Y207</f>
        <v>0</v>
      </c>
      <c r="T332" s="160">
        <f>[3]Source!Y208</f>
        <v>0</v>
      </c>
      <c r="U332" s="160">
        <f>ROUND((175/100)*ROUND([3]Source!R207, 2), 2)</f>
        <v>0</v>
      </c>
      <c r="V332" s="160">
        <f>ROUND((157/100)*ROUND([3]Source!R208, 2), 2)</f>
        <v>0</v>
      </c>
    </row>
    <row r="333" spans="1:22" ht="14.25" x14ac:dyDescent="0.2">
      <c r="A333" s="297" t="s">
        <v>1810</v>
      </c>
      <c r="B333" s="298" t="s">
        <v>1811</v>
      </c>
      <c r="C333" s="298" t="s">
        <v>380</v>
      </c>
      <c r="D333" s="299" t="s">
        <v>1374</v>
      </c>
      <c r="E333" s="284">
        <v>194.65168800000001</v>
      </c>
      <c r="F333" s="300">
        <v>31.52</v>
      </c>
      <c r="G333" s="304" t="s">
        <v>185</v>
      </c>
      <c r="H333" s="284">
        <v>1</v>
      </c>
      <c r="I333" s="302">
        <v>6135.42</v>
      </c>
      <c r="J333" s="284">
        <v>11.83</v>
      </c>
      <c r="K333" s="302">
        <v>72582.02</v>
      </c>
      <c r="Q333" s="160">
        <f>[3]Source!X209</f>
        <v>0</v>
      </c>
      <c r="R333" s="160">
        <f>[3]Source!X210</f>
        <v>0</v>
      </c>
      <c r="S333" s="160">
        <f>[3]Source!Y209</f>
        <v>0</v>
      </c>
      <c r="T333" s="160">
        <f>[3]Source!Y210</f>
        <v>0</v>
      </c>
      <c r="U333" s="160">
        <f>ROUND((175/100)*ROUND([3]Source!R209, 2), 2)</f>
        <v>0</v>
      </c>
      <c r="V333" s="160">
        <f>ROUND((157/100)*ROUND([3]Source!R210, 2), 2)</f>
        <v>0</v>
      </c>
    </row>
    <row r="334" spans="1:22" ht="42.75" x14ac:dyDescent="0.2">
      <c r="A334" s="297" t="s">
        <v>1812</v>
      </c>
      <c r="B334" s="298" t="s">
        <v>1813</v>
      </c>
      <c r="C334" s="298" t="s">
        <v>431</v>
      </c>
      <c r="D334" s="299" t="s">
        <v>1323</v>
      </c>
      <c r="E334" s="284">
        <v>0.14414399999999999</v>
      </c>
      <c r="F334" s="300">
        <v>70174.83</v>
      </c>
      <c r="G334" s="304" t="s">
        <v>185</v>
      </c>
      <c r="H334" s="284">
        <v>1</v>
      </c>
      <c r="I334" s="302">
        <v>10115.280000000001</v>
      </c>
      <c r="J334" s="284">
        <v>5.31</v>
      </c>
      <c r="K334" s="302">
        <v>53712.14</v>
      </c>
      <c r="Q334" s="160">
        <f>[3]Source!X211</f>
        <v>0</v>
      </c>
      <c r="R334" s="160">
        <f>[3]Source!X212</f>
        <v>0</v>
      </c>
      <c r="S334" s="160">
        <f>[3]Source!Y211</f>
        <v>0</v>
      </c>
      <c r="T334" s="160">
        <f>[3]Source!Y212</f>
        <v>0</v>
      </c>
      <c r="U334" s="160">
        <f>ROUND((175/100)*ROUND([3]Source!R211, 2), 2)</f>
        <v>0</v>
      </c>
      <c r="V334" s="160">
        <f>ROUND((157/100)*ROUND([3]Source!R212, 2), 2)</f>
        <v>0</v>
      </c>
    </row>
    <row r="335" spans="1:22" ht="28.5" x14ac:dyDescent="0.2">
      <c r="A335" s="297" t="s">
        <v>1814</v>
      </c>
      <c r="B335" s="298" t="s">
        <v>1815</v>
      </c>
      <c r="C335" s="298" t="s">
        <v>430</v>
      </c>
      <c r="D335" s="299" t="s">
        <v>1323</v>
      </c>
      <c r="E335" s="284">
        <v>1.0472E-2</v>
      </c>
      <c r="F335" s="300">
        <v>72331.09</v>
      </c>
      <c r="G335" s="304" t="s">
        <v>185</v>
      </c>
      <c r="H335" s="284">
        <v>1</v>
      </c>
      <c r="I335" s="302">
        <v>757.45</v>
      </c>
      <c r="J335" s="284">
        <v>8.7899999999999991</v>
      </c>
      <c r="K335" s="302">
        <v>6657.99</v>
      </c>
      <c r="Q335" s="160">
        <f>[3]Source!X213</f>
        <v>0</v>
      </c>
      <c r="R335" s="160">
        <f>[3]Source!X214</f>
        <v>0</v>
      </c>
      <c r="S335" s="160">
        <f>[3]Source!Y213</f>
        <v>0</v>
      </c>
      <c r="T335" s="160">
        <f>[3]Source!Y214</f>
        <v>0</v>
      </c>
      <c r="U335" s="160">
        <f>ROUND((175/100)*ROUND([3]Source!R213, 2), 2)</f>
        <v>0</v>
      </c>
      <c r="V335" s="160">
        <f>ROUND((157/100)*ROUND([3]Source!R214, 2), 2)</f>
        <v>0</v>
      </c>
    </row>
    <row r="336" spans="1:22" ht="14.25" x14ac:dyDescent="0.2">
      <c r="A336" s="297" t="s">
        <v>1816</v>
      </c>
      <c r="B336" s="298" t="s">
        <v>1817</v>
      </c>
      <c r="C336" s="298" t="s">
        <v>378</v>
      </c>
      <c r="D336" s="299" t="s">
        <v>1374</v>
      </c>
      <c r="E336" s="284">
        <v>12.32</v>
      </c>
      <c r="F336" s="300">
        <v>37.479999999999997</v>
      </c>
      <c r="G336" s="304" t="s">
        <v>185</v>
      </c>
      <c r="H336" s="284">
        <v>1</v>
      </c>
      <c r="I336" s="302">
        <v>461.75</v>
      </c>
      <c r="J336" s="284">
        <v>26.77</v>
      </c>
      <c r="K336" s="302">
        <v>12361.05</v>
      </c>
      <c r="Q336" s="160">
        <f>[3]Source!X215</f>
        <v>0</v>
      </c>
      <c r="R336" s="160">
        <f>[3]Source!X216</f>
        <v>0</v>
      </c>
      <c r="S336" s="160">
        <f>[3]Source!Y215</f>
        <v>0</v>
      </c>
      <c r="T336" s="160">
        <f>[3]Source!Y216</f>
        <v>0</v>
      </c>
      <c r="U336" s="160">
        <f>ROUND((175/100)*ROUND([3]Source!R215, 2), 2)</f>
        <v>0</v>
      </c>
      <c r="V336" s="160">
        <f>ROUND((157/100)*ROUND([3]Source!R216, 2), 2)</f>
        <v>0</v>
      </c>
    </row>
    <row r="337" spans="1:22" ht="14.25" x14ac:dyDescent="0.2">
      <c r="A337" s="297" t="s">
        <v>1818</v>
      </c>
      <c r="B337" s="298" t="s">
        <v>1819</v>
      </c>
      <c r="C337" s="298" t="s">
        <v>429</v>
      </c>
      <c r="D337" s="299" t="s">
        <v>1374</v>
      </c>
      <c r="E337" s="284">
        <v>137.98831200000001</v>
      </c>
      <c r="F337" s="300">
        <v>24.42</v>
      </c>
      <c r="G337" s="304" t="s">
        <v>185</v>
      </c>
      <c r="H337" s="284">
        <v>1</v>
      </c>
      <c r="I337" s="302">
        <v>3369.67</v>
      </c>
      <c r="J337" s="284">
        <v>8.02</v>
      </c>
      <c r="K337" s="302">
        <v>27024.75</v>
      </c>
      <c r="Q337" s="160">
        <f>[3]Source!X217</f>
        <v>0</v>
      </c>
      <c r="R337" s="160">
        <f>[3]Source!X218</f>
        <v>0</v>
      </c>
      <c r="S337" s="160">
        <f>[3]Source!Y217</f>
        <v>0</v>
      </c>
      <c r="T337" s="160">
        <f>[3]Source!Y218</f>
        <v>0</v>
      </c>
      <c r="U337" s="160">
        <f>ROUND((175/100)*ROUND([3]Source!R217, 2), 2)</f>
        <v>0</v>
      </c>
      <c r="V337" s="160">
        <f>ROUND((157/100)*ROUND([3]Source!R218, 2), 2)</f>
        <v>0</v>
      </c>
    </row>
    <row r="338" spans="1:22" ht="14.25" x14ac:dyDescent="0.2">
      <c r="A338" s="297"/>
      <c r="B338" s="298"/>
      <c r="C338" s="298" t="s">
        <v>184</v>
      </c>
      <c r="D338" s="299" t="s">
        <v>177</v>
      </c>
      <c r="E338" s="284">
        <v>110</v>
      </c>
      <c r="F338" s="300"/>
      <c r="G338" s="301"/>
      <c r="H338" s="284"/>
      <c r="I338" s="302">
        <v>113416.69</v>
      </c>
      <c r="J338" s="284">
        <v>88</v>
      </c>
      <c r="K338" s="302">
        <v>2118623.73</v>
      </c>
    </row>
    <row r="339" spans="1:22" ht="14.25" x14ac:dyDescent="0.2">
      <c r="A339" s="305"/>
      <c r="B339" s="306"/>
      <c r="C339" s="306" t="s">
        <v>183</v>
      </c>
      <c r="D339" s="307" t="s">
        <v>177</v>
      </c>
      <c r="E339" s="308">
        <v>85</v>
      </c>
      <c r="F339" s="309"/>
      <c r="G339" s="310"/>
      <c r="H339" s="308"/>
      <c r="I339" s="311">
        <v>87640.17</v>
      </c>
      <c r="J339" s="308">
        <v>41</v>
      </c>
      <c r="K339" s="311">
        <v>987086.06</v>
      </c>
    </row>
    <row r="340" spans="1:22" ht="15" x14ac:dyDescent="0.25">
      <c r="A340" s="312"/>
      <c r="B340" s="312"/>
      <c r="C340" s="313" t="s">
        <v>173</v>
      </c>
      <c r="D340" s="312"/>
      <c r="E340" s="312"/>
      <c r="F340" s="312"/>
      <c r="G340" s="312"/>
      <c r="H340" s="406">
        <v>341695.76</v>
      </c>
      <c r="I340" s="406"/>
      <c r="J340" s="406">
        <v>5785024.2199999997</v>
      </c>
      <c r="K340" s="406"/>
      <c r="O340" s="162">
        <f>I328+I329+I338+I339+SUM(I330:I337)</f>
        <v>341695.76</v>
      </c>
      <c r="P340" s="162">
        <f>K328+K329+K338+K339+SUM(K330:K337)</f>
        <v>5785024.2199999997</v>
      </c>
    </row>
    <row r="342" spans="1:22" ht="42.75" x14ac:dyDescent="0.2">
      <c r="A342" s="297" t="s">
        <v>1527</v>
      </c>
      <c r="B342" s="298" t="s">
        <v>1820</v>
      </c>
      <c r="C342" s="298" t="s">
        <v>428</v>
      </c>
      <c r="D342" s="299" t="s">
        <v>1693</v>
      </c>
      <c r="E342" s="284">
        <v>599</v>
      </c>
      <c r="F342" s="300"/>
      <c r="G342" s="301"/>
      <c r="H342" s="284"/>
      <c r="I342" s="302"/>
      <c r="J342" s="284"/>
      <c r="K342" s="302"/>
      <c r="Q342" s="160">
        <f>[3]Source!X221</f>
        <v>7775.02</v>
      </c>
      <c r="R342" s="160">
        <f>[3]Source!X222</f>
        <v>145237.37</v>
      </c>
      <c r="S342" s="160">
        <f>[3]Source!Y221</f>
        <v>6007.97</v>
      </c>
      <c r="T342" s="160">
        <f>[3]Source!Y222</f>
        <v>67667.41</v>
      </c>
      <c r="U342" s="160">
        <f>ROUND((175/100)*ROUND([3]Source!R221, 2), 2)</f>
        <v>0</v>
      </c>
      <c r="V342" s="160">
        <f>ROUND((157/100)*ROUND([3]Source!R222, 2), 2)</f>
        <v>0</v>
      </c>
    </row>
    <row r="343" spans="1:22" ht="14.25" x14ac:dyDescent="0.2">
      <c r="A343" s="297"/>
      <c r="B343" s="298"/>
      <c r="C343" s="298" t="s">
        <v>187</v>
      </c>
      <c r="D343" s="299"/>
      <c r="E343" s="284"/>
      <c r="F343" s="300">
        <v>11.8</v>
      </c>
      <c r="G343" s="301" t="s">
        <v>185</v>
      </c>
      <c r="H343" s="284">
        <v>1</v>
      </c>
      <c r="I343" s="302">
        <v>7068.2</v>
      </c>
      <c r="J343" s="284">
        <v>23.35</v>
      </c>
      <c r="K343" s="302">
        <v>165042.47</v>
      </c>
    </row>
    <row r="344" spans="1:22" ht="14.25" x14ac:dyDescent="0.2">
      <c r="A344" s="297"/>
      <c r="B344" s="298"/>
      <c r="C344" s="298" t="s">
        <v>184</v>
      </c>
      <c r="D344" s="299" t="s">
        <v>177</v>
      </c>
      <c r="E344" s="284">
        <v>110</v>
      </c>
      <c r="F344" s="300"/>
      <c r="G344" s="301"/>
      <c r="H344" s="284"/>
      <c r="I344" s="302">
        <v>7775.02</v>
      </c>
      <c r="J344" s="284">
        <v>88</v>
      </c>
      <c r="K344" s="302">
        <v>145237.37</v>
      </c>
    </row>
    <row r="345" spans="1:22" ht="14.25" x14ac:dyDescent="0.2">
      <c r="A345" s="305"/>
      <c r="B345" s="306"/>
      <c r="C345" s="306" t="s">
        <v>183</v>
      </c>
      <c r="D345" s="307" t="s">
        <v>177</v>
      </c>
      <c r="E345" s="308">
        <v>85</v>
      </c>
      <c r="F345" s="309"/>
      <c r="G345" s="310"/>
      <c r="H345" s="308"/>
      <c r="I345" s="311">
        <v>6007.97</v>
      </c>
      <c r="J345" s="308">
        <v>41</v>
      </c>
      <c r="K345" s="311">
        <v>67667.41</v>
      </c>
    </row>
    <row r="346" spans="1:22" ht="15" x14ac:dyDescent="0.25">
      <c r="A346" s="312"/>
      <c r="B346" s="312"/>
      <c r="C346" s="313" t="s">
        <v>173</v>
      </c>
      <c r="D346" s="312"/>
      <c r="E346" s="312"/>
      <c r="F346" s="312"/>
      <c r="G346" s="312"/>
      <c r="H346" s="406">
        <v>20851.189999999999</v>
      </c>
      <c r="I346" s="406"/>
      <c r="J346" s="406">
        <v>377947.25</v>
      </c>
      <c r="K346" s="406"/>
      <c r="O346" s="162">
        <f>I343+I344+I345</f>
        <v>20851.189999999999</v>
      </c>
      <c r="P346" s="162">
        <f>K343+K344+K345</f>
        <v>377947.25</v>
      </c>
    </row>
    <row r="348" spans="1:22" ht="28.5" x14ac:dyDescent="0.2">
      <c r="A348" s="297" t="s">
        <v>1530</v>
      </c>
      <c r="B348" s="298" t="s">
        <v>1821</v>
      </c>
      <c r="C348" s="298" t="s">
        <v>427</v>
      </c>
      <c r="D348" s="299" t="s">
        <v>1693</v>
      </c>
      <c r="E348" s="284">
        <v>1294</v>
      </c>
      <c r="F348" s="300"/>
      <c r="G348" s="301"/>
      <c r="H348" s="284"/>
      <c r="I348" s="302"/>
      <c r="J348" s="284"/>
      <c r="K348" s="302"/>
      <c r="Q348" s="160">
        <f>[3]Source!X223</f>
        <v>111139.07</v>
      </c>
      <c r="R348" s="160">
        <f>[3]Source!X224</f>
        <v>2076077.86</v>
      </c>
      <c r="S348" s="160">
        <f>[3]Source!Y223</f>
        <v>85880.19</v>
      </c>
      <c r="T348" s="160">
        <f>[3]Source!Y224</f>
        <v>967263.55</v>
      </c>
      <c r="U348" s="160">
        <f>ROUND((175/100)*ROUND([3]Source!R223, 2), 2)</f>
        <v>0</v>
      </c>
      <c r="V348" s="160">
        <f>ROUND((157/100)*ROUND([3]Source!R224, 2), 2)</f>
        <v>0</v>
      </c>
    </row>
    <row r="349" spans="1:22" ht="14.25" x14ac:dyDescent="0.2">
      <c r="A349" s="297"/>
      <c r="B349" s="298"/>
      <c r="C349" s="298" t="s">
        <v>187</v>
      </c>
      <c r="D349" s="299"/>
      <c r="E349" s="284"/>
      <c r="F349" s="300">
        <v>78.08</v>
      </c>
      <c r="G349" s="301" t="s">
        <v>185</v>
      </c>
      <c r="H349" s="284">
        <v>1</v>
      </c>
      <c r="I349" s="302">
        <v>101035.52</v>
      </c>
      <c r="J349" s="284">
        <v>23.35</v>
      </c>
      <c r="K349" s="302">
        <v>2359179.39</v>
      </c>
    </row>
    <row r="350" spans="1:22" ht="14.25" x14ac:dyDescent="0.2">
      <c r="A350" s="297"/>
      <c r="B350" s="298"/>
      <c r="C350" s="298" t="s">
        <v>195</v>
      </c>
      <c r="D350" s="299"/>
      <c r="E350" s="284"/>
      <c r="F350" s="300">
        <v>2.41</v>
      </c>
      <c r="G350" s="301" t="s">
        <v>185</v>
      </c>
      <c r="H350" s="284">
        <v>1</v>
      </c>
      <c r="I350" s="302">
        <v>3118.54</v>
      </c>
      <c r="J350" s="284">
        <v>3.71</v>
      </c>
      <c r="K350" s="302">
        <v>11569.78</v>
      </c>
    </row>
    <row r="351" spans="1:22" ht="14.25" x14ac:dyDescent="0.2">
      <c r="A351" s="297" t="s">
        <v>1532</v>
      </c>
      <c r="B351" s="298" t="s">
        <v>1811</v>
      </c>
      <c r="C351" s="298" t="s">
        <v>380</v>
      </c>
      <c r="D351" s="299" t="s">
        <v>1374</v>
      </c>
      <c r="E351" s="284">
        <v>77.64</v>
      </c>
      <c r="F351" s="300">
        <v>31.52</v>
      </c>
      <c r="G351" s="304" t="s">
        <v>185</v>
      </c>
      <c r="H351" s="284">
        <v>1</v>
      </c>
      <c r="I351" s="302">
        <v>2447.21</v>
      </c>
      <c r="J351" s="284">
        <v>11.83</v>
      </c>
      <c r="K351" s="302">
        <v>28950.49</v>
      </c>
      <c r="Q351" s="160">
        <f>[3]Source!X225</f>
        <v>0</v>
      </c>
      <c r="R351" s="160">
        <f>[3]Source!X226</f>
        <v>0</v>
      </c>
      <c r="S351" s="160">
        <f>[3]Source!Y225</f>
        <v>0</v>
      </c>
      <c r="T351" s="160">
        <f>[3]Source!Y226</f>
        <v>0</v>
      </c>
      <c r="U351" s="160">
        <f>ROUND((175/100)*ROUND([3]Source!R225, 2), 2)</f>
        <v>0</v>
      </c>
      <c r="V351" s="160">
        <f>ROUND((157/100)*ROUND([3]Source!R226, 2), 2)</f>
        <v>0</v>
      </c>
    </row>
    <row r="352" spans="1:22" ht="14.25" x14ac:dyDescent="0.2">
      <c r="A352" s="297" t="s">
        <v>1822</v>
      </c>
      <c r="B352" s="298" t="s">
        <v>1823</v>
      </c>
      <c r="C352" s="298" t="s">
        <v>426</v>
      </c>
      <c r="D352" s="299" t="s">
        <v>1374</v>
      </c>
      <c r="E352" s="284">
        <v>64.7</v>
      </c>
      <c r="F352" s="300">
        <v>33.58</v>
      </c>
      <c r="G352" s="304" t="s">
        <v>185</v>
      </c>
      <c r="H352" s="284">
        <v>1</v>
      </c>
      <c r="I352" s="302">
        <v>2172.63</v>
      </c>
      <c r="J352" s="284">
        <v>10.01</v>
      </c>
      <c r="K352" s="302">
        <v>21748.03</v>
      </c>
      <c r="Q352" s="160">
        <f>[3]Source!X227</f>
        <v>0</v>
      </c>
      <c r="R352" s="160">
        <f>[3]Source!X228</f>
        <v>0</v>
      </c>
      <c r="S352" s="160">
        <f>[3]Source!Y227</f>
        <v>0</v>
      </c>
      <c r="T352" s="160">
        <f>[3]Source!Y228</f>
        <v>0</v>
      </c>
      <c r="U352" s="160">
        <f>ROUND((175/100)*ROUND([3]Source!R227, 2), 2)</f>
        <v>0</v>
      </c>
      <c r="V352" s="160">
        <f>ROUND((157/100)*ROUND([3]Source!R228, 2), 2)</f>
        <v>0</v>
      </c>
    </row>
    <row r="353" spans="1:22" ht="14.25" x14ac:dyDescent="0.2">
      <c r="A353" s="297" t="s">
        <v>1824</v>
      </c>
      <c r="B353" s="298" t="s">
        <v>1817</v>
      </c>
      <c r="C353" s="298" t="s">
        <v>378</v>
      </c>
      <c r="D353" s="299" t="s">
        <v>1374</v>
      </c>
      <c r="E353" s="284">
        <v>38.82</v>
      </c>
      <c r="F353" s="300">
        <v>37.479999999999997</v>
      </c>
      <c r="G353" s="304" t="s">
        <v>185</v>
      </c>
      <c r="H353" s="284">
        <v>1</v>
      </c>
      <c r="I353" s="302">
        <v>1454.97</v>
      </c>
      <c r="J353" s="284">
        <v>26.77</v>
      </c>
      <c r="K353" s="302">
        <v>38949.550000000003</v>
      </c>
      <c r="Q353" s="160">
        <f>[3]Source!X229</f>
        <v>0</v>
      </c>
      <c r="R353" s="160">
        <f>[3]Source!X230</f>
        <v>0</v>
      </c>
      <c r="S353" s="160">
        <f>[3]Source!Y229</f>
        <v>0</v>
      </c>
      <c r="T353" s="160">
        <f>[3]Source!Y230</f>
        <v>0</v>
      </c>
      <c r="U353" s="160">
        <f>ROUND((175/100)*ROUND([3]Source!R229, 2), 2)</f>
        <v>0</v>
      </c>
      <c r="V353" s="160">
        <f>ROUND((157/100)*ROUND([3]Source!R230, 2), 2)</f>
        <v>0</v>
      </c>
    </row>
    <row r="354" spans="1:22" ht="14.25" x14ac:dyDescent="0.2">
      <c r="A354" s="297"/>
      <c r="B354" s="298"/>
      <c r="C354" s="298" t="s">
        <v>184</v>
      </c>
      <c r="D354" s="299" t="s">
        <v>177</v>
      </c>
      <c r="E354" s="284">
        <v>110</v>
      </c>
      <c r="F354" s="300"/>
      <c r="G354" s="301"/>
      <c r="H354" s="284"/>
      <c r="I354" s="302">
        <v>111139.07</v>
      </c>
      <c r="J354" s="284">
        <v>88</v>
      </c>
      <c r="K354" s="302">
        <v>2076077.86</v>
      </c>
    </row>
    <row r="355" spans="1:22" ht="14.25" x14ac:dyDescent="0.2">
      <c r="A355" s="305"/>
      <c r="B355" s="306"/>
      <c r="C355" s="306" t="s">
        <v>183</v>
      </c>
      <c r="D355" s="307" t="s">
        <v>177</v>
      </c>
      <c r="E355" s="308">
        <v>85</v>
      </c>
      <c r="F355" s="309"/>
      <c r="G355" s="310"/>
      <c r="H355" s="308"/>
      <c r="I355" s="311">
        <v>85880.19</v>
      </c>
      <c r="J355" s="308">
        <v>41</v>
      </c>
      <c r="K355" s="311">
        <v>967263.55</v>
      </c>
    </row>
    <row r="356" spans="1:22" ht="15" x14ac:dyDescent="0.25">
      <c r="A356" s="312"/>
      <c r="B356" s="312"/>
      <c r="C356" s="313" t="s">
        <v>173</v>
      </c>
      <c r="D356" s="312"/>
      <c r="E356" s="312"/>
      <c r="F356" s="312"/>
      <c r="G356" s="312"/>
      <c r="H356" s="406">
        <v>307248.13</v>
      </c>
      <c r="I356" s="406"/>
      <c r="J356" s="406">
        <v>5503738.6500000004</v>
      </c>
      <c r="K356" s="406"/>
      <c r="O356" s="162">
        <f>I349+I350+I354+I355+SUM(I351:I353)</f>
        <v>307248.13</v>
      </c>
      <c r="P356" s="162">
        <f>K349+K350+K354+K355+SUM(K351:K353)</f>
        <v>5503738.6500000004</v>
      </c>
    </row>
    <row r="358" spans="1:22" ht="42.75" x14ac:dyDescent="0.2">
      <c r="A358" s="297" t="s">
        <v>1534</v>
      </c>
      <c r="B358" s="298" t="s">
        <v>1825</v>
      </c>
      <c r="C358" s="298" t="s">
        <v>425</v>
      </c>
      <c r="D358" s="299" t="s">
        <v>1826</v>
      </c>
      <c r="E358" s="284">
        <v>1294</v>
      </c>
      <c r="F358" s="300"/>
      <c r="G358" s="301"/>
      <c r="H358" s="284"/>
      <c r="I358" s="302"/>
      <c r="J358" s="284"/>
      <c r="K358" s="302"/>
      <c r="Q358" s="160">
        <f>[3]Source!X231</f>
        <v>11785.75</v>
      </c>
      <c r="R358" s="160">
        <f>[3]Source!X232</f>
        <v>220157.85</v>
      </c>
      <c r="S358" s="160">
        <f>[3]Source!Y231</f>
        <v>9107.17</v>
      </c>
      <c r="T358" s="160">
        <f>[3]Source!Y232</f>
        <v>102573.54</v>
      </c>
      <c r="U358" s="160">
        <f>ROUND((175/100)*ROUND([3]Source!R231, 2), 2)</f>
        <v>0</v>
      </c>
      <c r="V358" s="160">
        <f>ROUND((157/100)*ROUND([3]Source!R232, 2), 2)</f>
        <v>0</v>
      </c>
    </row>
    <row r="359" spans="1:22" ht="14.25" x14ac:dyDescent="0.2">
      <c r="A359" s="297"/>
      <c r="B359" s="298"/>
      <c r="C359" s="298" t="s">
        <v>187</v>
      </c>
      <c r="D359" s="299"/>
      <c r="E359" s="284"/>
      <c r="F359" s="300">
        <v>8.2799999999999994</v>
      </c>
      <c r="G359" s="301" t="s">
        <v>185</v>
      </c>
      <c r="H359" s="284">
        <v>1</v>
      </c>
      <c r="I359" s="302">
        <v>10714.32</v>
      </c>
      <c r="J359" s="284">
        <v>23.35</v>
      </c>
      <c r="K359" s="302">
        <v>250179.37</v>
      </c>
    </row>
    <row r="360" spans="1:22" ht="14.25" x14ac:dyDescent="0.2">
      <c r="A360" s="297"/>
      <c r="B360" s="298"/>
      <c r="C360" s="298" t="s">
        <v>184</v>
      </c>
      <c r="D360" s="299" t="s">
        <v>177</v>
      </c>
      <c r="E360" s="284">
        <v>110</v>
      </c>
      <c r="F360" s="300"/>
      <c r="G360" s="301"/>
      <c r="H360" s="284"/>
      <c r="I360" s="302">
        <v>11785.75</v>
      </c>
      <c r="J360" s="284">
        <v>88</v>
      </c>
      <c r="K360" s="302">
        <v>220157.85</v>
      </c>
    </row>
    <row r="361" spans="1:22" ht="14.25" x14ac:dyDescent="0.2">
      <c r="A361" s="305"/>
      <c r="B361" s="306"/>
      <c r="C361" s="306" t="s">
        <v>183</v>
      </c>
      <c r="D361" s="307" t="s">
        <v>177</v>
      </c>
      <c r="E361" s="308">
        <v>85</v>
      </c>
      <c r="F361" s="309"/>
      <c r="G361" s="310"/>
      <c r="H361" s="308"/>
      <c r="I361" s="311">
        <v>9107.17</v>
      </c>
      <c r="J361" s="308">
        <v>41</v>
      </c>
      <c r="K361" s="311">
        <v>102573.54</v>
      </c>
    </row>
    <row r="362" spans="1:22" ht="15" x14ac:dyDescent="0.25">
      <c r="A362" s="312"/>
      <c r="B362" s="312"/>
      <c r="C362" s="313" t="s">
        <v>173</v>
      </c>
      <c r="D362" s="312"/>
      <c r="E362" s="312"/>
      <c r="F362" s="312"/>
      <c r="G362" s="312"/>
      <c r="H362" s="406">
        <v>31607.24</v>
      </c>
      <c r="I362" s="406"/>
      <c r="J362" s="406">
        <v>572910.76</v>
      </c>
      <c r="K362" s="406"/>
      <c r="O362" s="162">
        <f>I359+I360+I361</f>
        <v>31607.24</v>
      </c>
      <c r="P362" s="162">
        <f>K359+K360+K361</f>
        <v>572910.76</v>
      </c>
    </row>
    <row r="365" spans="1:22" ht="15" x14ac:dyDescent="0.25">
      <c r="A365" s="409" t="s">
        <v>1827</v>
      </c>
      <c r="B365" s="409"/>
      <c r="C365" s="409"/>
      <c r="D365" s="409"/>
      <c r="E365" s="409"/>
      <c r="F365" s="409"/>
      <c r="G365" s="409"/>
      <c r="H365" s="407">
        <v>2858105.01</v>
      </c>
      <c r="I365" s="408"/>
      <c r="J365" s="407">
        <v>46833898.329999998</v>
      </c>
      <c r="K365" s="408"/>
    </row>
    <row r="366" spans="1:22" hidden="1" x14ac:dyDescent="0.2">
      <c r="A366" s="283" t="s">
        <v>172</v>
      </c>
      <c r="I366" s="283">
        <v>0</v>
      </c>
      <c r="J366" s="283">
        <v>0</v>
      </c>
    </row>
    <row r="367" spans="1:22" hidden="1" x14ac:dyDescent="0.2">
      <c r="A367" s="283" t="s">
        <v>171</v>
      </c>
      <c r="I367" s="283">
        <v>0</v>
      </c>
      <c r="J367" s="283">
        <v>0</v>
      </c>
    </row>
    <row r="369" spans="1:22" ht="16.5" x14ac:dyDescent="0.25">
      <c r="A369" s="405" t="s">
        <v>1828</v>
      </c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</row>
    <row r="370" spans="1:22" ht="28.5" x14ac:dyDescent="0.2">
      <c r="A370" s="297" t="s">
        <v>1829</v>
      </c>
      <c r="B370" s="298" t="s">
        <v>1830</v>
      </c>
      <c r="C370" s="298" t="s">
        <v>424</v>
      </c>
      <c r="D370" s="299" t="s">
        <v>1831</v>
      </c>
      <c r="E370" s="284">
        <v>2</v>
      </c>
      <c r="F370" s="300"/>
      <c r="G370" s="301"/>
      <c r="H370" s="284"/>
      <c r="I370" s="302"/>
      <c r="J370" s="284"/>
      <c r="K370" s="302"/>
      <c r="Q370" s="160">
        <f>[3]Source!X268</f>
        <v>8.82</v>
      </c>
      <c r="R370" s="160">
        <f>[3]Source!X269</f>
        <v>166.72</v>
      </c>
      <c r="S370" s="160">
        <f>[3]Source!Y268</f>
        <v>5.88</v>
      </c>
      <c r="T370" s="160">
        <f>[3]Source!Y269</f>
        <v>80.42</v>
      </c>
      <c r="U370" s="160">
        <f>ROUND((175/100)*ROUND([3]Source!R268, 2), 2)</f>
        <v>0</v>
      </c>
      <c r="V370" s="160">
        <f>ROUND((157/100)*ROUND([3]Source!R269, 2), 2)</f>
        <v>0</v>
      </c>
    </row>
    <row r="371" spans="1:22" ht="14.25" x14ac:dyDescent="0.2">
      <c r="A371" s="297"/>
      <c r="B371" s="298"/>
      <c r="C371" s="298" t="s">
        <v>187</v>
      </c>
      <c r="D371" s="299"/>
      <c r="E371" s="284"/>
      <c r="F371" s="300">
        <v>4.2</v>
      </c>
      <c r="G371" s="301" t="s">
        <v>185</v>
      </c>
      <c r="H371" s="284">
        <v>1</v>
      </c>
      <c r="I371" s="302">
        <v>8.4</v>
      </c>
      <c r="J371" s="284">
        <v>23.35</v>
      </c>
      <c r="K371" s="302">
        <v>196.14</v>
      </c>
    </row>
    <row r="372" spans="1:22" ht="28.5" x14ac:dyDescent="0.2">
      <c r="A372" s="297" t="s">
        <v>1832</v>
      </c>
      <c r="B372" s="298" t="s">
        <v>1322</v>
      </c>
      <c r="C372" s="298" t="s">
        <v>341</v>
      </c>
      <c r="D372" s="299" t="s">
        <v>1323</v>
      </c>
      <c r="E372" s="284">
        <v>-1.7999999999999999E-2</v>
      </c>
      <c r="F372" s="300">
        <v>0</v>
      </c>
      <c r="G372" s="304" t="s">
        <v>185</v>
      </c>
      <c r="H372" s="284">
        <v>1</v>
      </c>
      <c r="I372" s="302">
        <v>0</v>
      </c>
      <c r="J372" s="284">
        <v>1</v>
      </c>
      <c r="K372" s="302">
        <v>0</v>
      </c>
      <c r="Q372" s="160">
        <f>[3]Source!X270</f>
        <v>0</v>
      </c>
      <c r="R372" s="160">
        <f>[3]Source!X271</f>
        <v>0</v>
      </c>
      <c r="S372" s="160">
        <f>[3]Source!Y270</f>
        <v>0</v>
      </c>
      <c r="T372" s="160">
        <f>[3]Source!Y271</f>
        <v>0</v>
      </c>
      <c r="U372" s="160">
        <f>ROUND((175/100)*ROUND([3]Source!R270, 2), 2)</f>
        <v>0</v>
      </c>
      <c r="V372" s="160">
        <f>ROUND((157/100)*ROUND([3]Source!R271, 2), 2)</f>
        <v>0</v>
      </c>
    </row>
    <row r="373" spans="1:22" ht="14.25" x14ac:dyDescent="0.2">
      <c r="A373" s="297"/>
      <c r="B373" s="298"/>
      <c r="C373" s="298" t="s">
        <v>184</v>
      </c>
      <c r="D373" s="299" t="s">
        <v>177</v>
      </c>
      <c r="E373" s="284">
        <v>105</v>
      </c>
      <c r="F373" s="300"/>
      <c r="G373" s="301"/>
      <c r="H373" s="284"/>
      <c r="I373" s="302">
        <v>8.82</v>
      </c>
      <c r="J373" s="284">
        <v>85</v>
      </c>
      <c r="K373" s="302">
        <v>166.72</v>
      </c>
    </row>
    <row r="374" spans="1:22" ht="14.25" x14ac:dyDescent="0.2">
      <c r="A374" s="305"/>
      <c r="B374" s="306"/>
      <c r="C374" s="306" t="s">
        <v>183</v>
      </c>
      <c r="D374" s="307" t="s">
        <v>177</v>
      </c>
      <c r="E374" s="308">
        <v>70</v>
      </c>
      <c r="F374" s="309"/>
      <c r="G374" s="310"/>
      <c r="H374" s="308"/>
      <c r="I374" s="311">
        <v>5.88</v>
      </c>
      <c r="J374" s="308">
        <v>41</v>
      </c>
      <c r="K374" s="311">
        <v>80.42</v>
      </c>
    </row>
    <row r="375" spans="1:22" ht="15" x14ac:dyDescent="0.25">
      <c r="A375" s="312"/>
      <c r="B375" s="312"/>
      <c r="C375" s="313" t="s">
        <v>173</v>
      </c>
      <c r="D375" s="312"/>
      <c r="E375" s="312"/>
      <c r="F375" s="312"/>
      <c r="G375" s="312"/>
      <c r="H375" s="406">
        <v>23.1</v>
      </c>
      <c r="I375" s="406"/>
      <c r="J375" s="406">
        <v>443.28</v>
      </c>
      <c r="K375" s="406"/>
      <c r="O375" s="162">
        <f>I371+I373+I374+SUM(I372:I372)</f>
        <v>23.1</v>
      </c>
      <c r="P375" s="162">
        <f>K371+K373+K374+SUM(K372:K372)</f>
        <v>443.28</v>
      </c>
    </row>
    <row r="377" spans="1:22" ht="42.75" x14ac:dyDescent="0.2">
      <c r="A377" s="297" t="s">
        <v>1538</v>
      </c>
      <c r="B377" s="298" t="s">
        <v>1777</v>
      </c>
      <c r="C377" s="298" t="s">
        <v>423</v>
      </c>
      <c r="D377" s="299" t="s">
        <v>1778</v>
      </c>
      <c r="E377" s="284">
        <v>4</v>
      </c>
      <c r="F377" s="300"/>
      <c r="G377" s="301"/>
      <c r="H377" s="284"/>
      <c r="I377" s="302"/>
      <c r="J377" s="284"/>
      <c r="K377" s="302"/>
      <c r="Q377" s="160">
        <f>[3]Source!X272</f>
        <v>75.430000000000007</v>
      </c>
      <c r="R377" s="160">
        <f>[3]Source!X273</f>
        <v>1425.84</v>
      </c>
      <c r="S377" s="160">
        <f>[3]Source!Y272</f>
        <v>50.29</v>
      </c>
      <c r="T377" s="160">
        <f>[3]Source!Y273</f>
        <v>687.76</v>
      </c>
      <c r="U377" s="160">
        <f>ROUND((175/100)*ROUND([3]Source!R272, 2), 2)</f>
        <v>0</v>
      </c>
      <c r="V377" s="160">
        <f>ROUND((157/100)*ROUND([3]Source!R273, 2), 2)</f>
        <v>0</v>
      </c>
    </row>
    <row r="378" spans="1:22" ht="14.25" x14ac:dyDescent="0.2">
      <c r="A378" s="297"/>
      <c r="B378" s="298"/>
      <c r="C378" s="298" t="s">
        <v>187</v>
      </c>
      <c r="D378" s="299"/>
      <c r="E378" s="284"/>
      <c r="F378" s="300">
        <v>17.96</v>
      </c>
      <c r="G378" s="301" t="s">
        <v>185</v>
      </c>
      <c r="H378" s="284">
        <v>1</v>
      </c>
      <c r="I378" s="302">
        <v>71.84</v>
      </c>
      <c r="J378" s="284">
        <v>23.35</v>
      </c>
      <c r="K378" s="302">
        <v>1677.46</v>
      </c>
    </row>
    <row r="379" spans="1:22" ht="28.5" x14ac:dyDescent="0.2">
      <c r="A379" s="297" t="s">
        <v>1541</v>
      </c>
      <c r="B379" s="298" t="s">
        <v>1322</v>
      </c>
      <c r="C379" s="298" t="s">
        <v>341</v>
      </c>
      <c r="D379" s="299" t="s">
        <v>1323</v>
      </c>
      <c r="E379" s="284">
        <v>-4.3999999999999997E-2</v>
      </c>
      <c r="F379" s="300">
        <v>0</v>
      </c>
      <c r="G379" s="304" t="s">
        <v>185</v>
      </c>
      <c r="H379" s="284">
        <v>1</v>
      </c>
      <c r="I379" s="302">
        <v>0</v>
      </c>
      <c r="J379" s="284">
        <v>1</v>
      </c>
      <c r="K379" s="302">
        <v>0</v>
      </c>
      <c r="Q379" s="160">
        <f>[3]Source!X274</f>
        <v>0</v>
      </c>
      <c r="R379" s="160">
        <f>[3]Source!X275</f>
        <v>0</v>
      </c>
      <c r="S379" s="160">
        <f>[3]Source!Y274</f>
        <v>0</v>
      </c>
      <c r="T379" s="160">
        <f>[3]Source!Y275</f>
        <v>0</v>
      </c>
      <c r="U379" s="160">
        <f>ROUND((175/100)*ROUND([3]Source!R274, 2), 2)</f>
        <v>0</v>
      </c>
      <c r="V379" s="160">
        <f>ROUND((157/100)*ROUND([3]Source!R275, 2), 2)</f>
        <v>0</v>
      </c>
    </row>
    <row r="380" spans="1:22" ht="14.25" x14ac:dyDescent="0.2">
      <c r="A380" s="297"/>
      <c r="B380" s="298"/>
      <c r="C380" s="298" t="s">
        <v>184</v>
      </c>
      <c r="D380" s="299" t="s">
        <v>177</v>
      </c>
      <c r="E380" s="284">
        <v>105</v>
      </c>
      <c r="F380" s="300"/>
      <c r="G380" s="301"/>
      <c r="H380" s="284"/>
      <c r="I380" s="302">
        <v>75.430000000000007</v>
      </c>
      <c r="J380" s="284">
        <v>85</v>
      </c>
      <c r="K380" s="302">
        <v>1425.84</v>
      </c>
    </row>
    <row r="381" spans="1:22" ht="14.25" x14ac:dyDescent="0.2">
      <c r="A381" s="305"/>
      <c r="B381" s="306"/>
      <c r="C381" s="306" t="s">
        <v>183</v>
      </c>
      <c r="D381" s="307" t="s">
        <v>177</v>
      </c>
      <c r="E381" s="308">
        <v>70</v>
      </c>
      <c r="F381" s="309"/>
      <c r="G381" s="310"/>
      <c r="H381" s="308"/>
      <c r="I381" s="311">
        <v>50.29</v>
      </c>
      <c r="J381" s="308">
        <v>41</v>
      </c>
      <c r="K381" s="311">
        <v>687.76</v>
      </c>
    </row>
    <row r="382" spans="1:22" ht="15" x14ac:dyDescent="0.25">
      <c r="A382" s="312"/>
      <c r="B382" s="312"/>
      <c r="C382" s="313" t="s">
        <v>173</v>
      </c>
      <c r="D382" s="312"/>
      <c r="E382" s="312"/>
      <c r="F382" s="312"/>
      <c r="G382" s="312"/>
      <c r="H382" s="406">
        <v>197.56</v>
      </c>
      <c r="I382" s="406"/>
      <c r="J382" s="406">
        <v>3791.06</v>
      </c>
      <c r="K382" s="406"/>
      <c r="O382" s="162">
        <f>I378+I380+I381+SUM(I379:I379)</f>
        <v>197.56</v>
      </c>
      <c r="P382" s="162">
        <f>K378+K380+K381+SUM(K379:K379)</f>
        <v>3791.06</v>
      </c>
    </row>
    <row r="384" spans="1:22" ht="28.5" x14ac:dyDescent="0.2">
      <c r="A384" s="297" t="s">
        <v>1543</v>
      </c>
      <c r="B384" s="298" t="s">
        <v>1833</v>
      </c>
      <c r="C384" s="298" t="s">
        <v>399</v>
      </c>
      <c r="D384" s="299" t="s">
        <v>1834</v>
      </c>
      <c r="E384" s="284">
        <v>2</v>
      </c>
      <c r="F384" s="300"/>
      <c r="G384" s="301"/>
      <c r="H384" s="284"/>
      <c r="I384" s="302"/>
      <c r="J384" s="284"/>
      <c r="K384" s="302"/>
      <c r="Q384" s="160">
        <f>[3]Source!X276</f>
        <v>18.46</v>
      </c>
      <c r="R384" s="160">
        <f>[3]Source!X277</f>
        <v>348.92</v>
      </c>
      <c r="S384" s="160">
        <f>[3]Source!Y276</f>
        <v>12.31</v>
      </c>
      <c r="T384" s="160">
        <f>[3]Source!Y277</f>
        <v>168.3</v>
      </c>
      <c r="U384" s="160">
        <f>ROUND((175/100)*ROUND([3]Source!R276, 2), 2)</f>
        <v>0</v>
      </c>
      <c r="V384" s="160">
        <f>ROUND((157/100)*ROUND([3]Source!R277, 2), 2)</f>
        <v>0</v>
      </c>
    </row>
    <row r="385" spans="1:22" ht="14.25" x14ac:dyDescent="0.2">
      <c r="A385" s="297"/>
      <c r="B385" s="298"/>
      <c r="C385" s="298" t="s">
        <v>187</v>
      </c>
      <c r="D385" s="299"/>
      <c r="E385" s="284"/>
      <c r="F385" s="300">
        <v>8.7899999999999991</v>
      </c>
      <c r="G385" s="301" t="s">
        <v>185</v>
      </c>
      <c r="H385" s="284">
        <v>1</v>
      </c>
      <c r="I385" s="302">
        <v>17.579999999999998</v>
      </c>
      <c r="J385" s="284">
        <v>23.35</v>
      </c>
      <c r="K385" s="302">
        <v>410.49</v>
      </c>
    </row>
    <row r="386" spans="1:22" ht="28.5" x14ac:dyDescent="0.2">
      <c r="A386" s="297" t="s">
        <v>1544</v>
      </c>
      <c r="B386" s="298" t="s">
        <v>1322</v>
      </c>
      <c r="C386" s="298" t="s">
        <v>341</v>
      </c>
      <c r="D386" s="299" t="s">
        <v>1323</v>
      </c>
      <c r="E386" s="284">
        <v>-4.2000000000000003E-2</v>
      </c>
      <c r="F386" s="300">
        <v>0</v>
      </c>
      <c r="G386" s="304" t="s">
        <v>185</v>
      </c>
      <c r="H386" s="284">
        <v>1</v>
      </c>
      <c r="I386" s="302">
        <v>0</v>
      </c>
      <c r="J386" s="284">
        <v>1</v>
      </c>
      <c r="K386" s="302">
        <v>0</v>
      </c>
      <c r="Q386" s="160">
        <f>[3]Source!X278</f>
        <v>0</v>
      </c>
      <c r="R386" s="160">
        <f>[3]Source!X279</f>
        <v>0</v>
      </c>
      <c r="S386" s="160">
        <f>[3]Source!Y278</f>
        <v>0</v>
      </c>
      <c r="T386" s="160">
        <f>[3]Source!Y279</f>
        <v>0</v>
      </c>
      <c r="U386" s="160">
        <f>ROUND((175/100)*ROUND([3]Source!R278, 2), 2)</f>
        <v>0</v>
      </c>
      <c r="V386" s="160">
        <f>ROUND((157/100)*ROUND([3]Source!R279, 2), 2)</f>
        <v>0</v>
      </c>
    </row>
    <row r="387" spans="1:22" ht="14.25" x14ac:dyDescent="0.2">
      <c r="A387" s="297"/>
      <c r="B387" s="298"/>
      <c r="C387" s="298" t="s">
        <v>184</v>
      </c>
      <c r="D387" s="299" t="s">
        <v>177</v>
      </c>
      <c r="E387" s="284">
        <v>105</v>
      </c>
      <c r="F387" s="300"/>
      <c r="G387" s="301"/>
      <c r="H387" s="284"/>
      <c r="I387" s="302">
        <v>18.46</v>
      </c>
      <c r="J387" s="284">
        <v>85</v>
      </c>
      <c r="K387" s="302">
        <v>348.92</v>
      </c>
    </row>
    <row r="388" spans="1:22" ht="14.25" x14ac:dyDescent="0.2">
      <c r="A388" s="305"/>
      <c r="B388" s="306"/>
      <c r="C388" s="306" t="s">
        <v>183</v>
      </c>
      <c r="D388" s="307" t="s">
        <v>177</v>
      </c>
      <c r="E388" s="308">
        <v>70</v>
      </c>
      <c r="F388" s="309"/>
      <c r="G388" s="310"/>
      <c r="H388" s="308"/>
      <c r="I388" s="311">
        <v>12.31</v>
      </c>
      <c r="J388" s="308">
        <v>41</v>
      </c>
      <c r="K388" s="311">
        <v>168.3</v>
      </c>
    </row>
    <row r="389" spans="1:22" ht="15" x14ac:dyDescent="0.25">
      <c r="A389" s="312"/>
      <c r="B389" s="312"/>
      <c r="C389" s="313" t="s">
        <v>173</v>
      </c>
      <c r="D389" s="312"/>
      <c r="E389" s="312"/>
      <c r="F389" s="312"/>
      <c r="G389" s="312"/>
      <c r="H389" s="406">
        <v>48.35</v>
      </c>
      <c r="I389" s="406"/>
      <c r="J389" s="406">
        <v>927.71</v>
      </c>
      <c r="K389" s="406"/>
      <c r="O389" s="162">
        <f>I385+I387+I388+SUM(I386:I386)</f>
        <v>48.35</v>
      </c>
      <c r="P389" s="162">
        <f>K385+K387+K388+SUM(K386:K386)</f>
        <v>927.71</v>
      </c>
    </row>
    <row r="391" spans="1:22" ht="28.5" x14ac:dyDescent="0.2">
      <c r="A391" s="297" t="s">
        <v>1546</v>
      </c>
      <c r="B391" s="298" t="s">
        <v>1774</v>
      </c>
      <c r="C391" s="298" t="s">
        <v>422</v>
      </c>
      <c r="D391" s="299" t="s">
        <v>1775</v>
      </c>
      <c r="E391" s="284">
        <v>2</v>
      </c>
      <c r="F391" s="300"/>
      <c r="G391" s="301"/>
      <c r="H391" s="284"/>
      <c r="I391" s="302"/>
      <c r="J391" s="284"/>
      <c r="K391" s="302"/>
      <c r="Q391" s="160">
        <f>[3]Source!X280</f>
        <v>15.25</v>
      </c>
      <c r="R391" s="160">
        <f>[3]Source!X281</f>
        <v>288.18</v>
      </c>
      <c r="S391" s="160">
        <f>[3]Source!Y280</f>
        <v>10.16</v>
      </c>
      <c r="T391" s="160">
        <f>[3]Source!Y281</f>
        <v>139.01</v>
      </c>
      <c r="U391" s="160">
        <f>ROUND((175/100)*ROUND([3]Source!R280, 2), 2)</f>
        <v>0</v>
      </c>
      <c r="V391" s="160">
        <f>ROUND((157/100)*ROUND([3]Source!R281, 2), 2)</f>
        <v>0</v>
      </c>
    </row>
    <row r="392" spans="1:22" ht="14.25" x14ac:dyDescent="0.2">
      <c r="A392" s="297"/>
      <c r="B392" s="298"/>
      <c r="C392" s="298" t="s">
        <v>187</v>
      </c>
      <c r="D392" s="299"/>
      <c r="E392" s="284"/>
      <c r="F392" s="300">
        <v>7.26</v>
      </c>
      <c r="G392" s="301" t="s">
        <v>185</v>
      </c>
      <c r="H392" s="284">
        <v>1</v>
      </c>
      <c r="I392" s="302">
        <v>14.52</v>
      </c>
      <c r="J392" s="284">
        <v>23.35</v>
      </c>
      <c r="K392" s="302">
        <v>339.04</v>
      </c>
    </row>
    <row r="393" spans="1:22" ht="28.5" x14ac:dyDescent="0.2">
      <c r="A393" s="297" t="s">
        <v>1549</v>
      </c>
      <c r="B393" s="298" t="s">
        <v>1322</v>
      </c>
      <c r="C393" s="298" t="s">
        <v>341</v>
      </c>
      <c r="D393" s="299" t="s">
        <v>1323</v>
      </c>
      <c r="E393" s="284">
        <v>-1.6E-2</v>
      </c>
      <c r="F393" s="300">
        <v>0</v>
      </c>
      <c r="G393" s="304" t="s">
        <v>185</v>
      </c>
      <c r="H393" s="284">
        <v>1</v>
      </c>
      <c r="I393" s="302">
        <v>0</v>
      </c>
      <c r="J393" s="284">
        <v>1</v>
      </c>
      <c r="K393" s="302">
        <v>0</v>
      </c>
      <c r="Q393" s="160">
        <f>[3]Source!X282</f>
        <v>0</v>
      </c>
      <c r="R393" s="160">
        <f>[3]Source!X283</f>
        <v>0</v>
      </c>
      <c r="S393" s="160">
        <f>[3]Source!Y282</f>
        <v>0</v>
      </c>
      <c r="T393" s="160">
        <f>[3]Source!Y283</f>
        <v>0</v>
      </c>
      <c r="U393" s="160">
        <f>ROUND((175/100)*ROUND([3]Source!R282, 2), 2)</f>
        <v>0</v>
      </c>
      <c r="V393" s="160">
        <f>ROUND((157/100)*ROUND([3]Source!R283, 2), 2)</f>
        <v>0</v>
      </c>
    </row>
    <row r="394" spans="1:22" ht="14.25" x14ac:dyDescent="0.2">
      <c r="A394" s="297"/>
      <c r="B394" s="298"/>
      <c r="C394" s="298" t="s">
        <v>184</v>
      </c>
      <c r="D394" s="299" t="s">
        <v>177</v>
      </c>
      <c r="E394" s="284">
        <v>105</v>
      </c>
      <c r="F394" s="300"/>
      <c r="G394" s="301"/>
      <c r="H394" s="284"/>
      <c r="I394" s="302">
        <v>15.25</v>
      </c>
      <c r="J394" s="284">
        <v>85</v>
      </c>
      <c r="K394" s="302">
        <v>288.18</v>
      </c>
    </row>
    <row r="395" spans="1:22" ht="14.25" x14ac:dyDescent="0.2">
      <c r="A395" s="305"/>
      <c r="B395" s="306"/>
      <c r="C395" s="306" t="s">
        <v>183</v>
      </c>
      <c r="D395" s="307" t="s">
        <v>177</v>
      </c>
      <c r="E395" s="308">
        <v>70</v>
      </c>
      <c r="F395" s="309"/>
      <c r="G395" s="310"/>
      <c r="H395" s="308"/>
      <c r="I395" s="311">
        <v>10.16</v>
      </c>
      <c r="J395" s="308">
        <v>41</v>
      </c>
      <c r="K395" s="311">
        <v>139.01</v>
      </c>
    </row>
    <row r="396" spans="1:22" ht="15" x14ac:dyDescent="0.25">
      <c r="A396" s="312"/>
      <c r="B396" s="312"/>
      <c r="C396" s="313" t="s">
        <v>173</v>
      </c>
      <c r="D396" s="312"/>
      <c r="E396" s="312"/>
      <c r="F396" s="312"/>
      <c r="G396" s="312"/>
      <c r="H396" s="406">
        <v>39.93</v>
      </c>
      <c r="I396" s="406"/>
      <c r="J396" s="406">
        <v>766.23</v>
      </c>
      <c r="K396" s="406"/>
      <c r="O396" s="162">
        <f>I392+I394+I395+SUM(I393:I393)</f>
        <v>39.93</v>
      </c>
      <c r="P396" s="162">
        <f>K392+K394+K395+SUM(K393:K393)</f>
        <v>766.23</v>
      </c>
    </row>
    <row r="398" spans="1:22" ht="57" x14ac:dyDescent="0.2">
      <c r="A398" s="297" t="s">
        <v>1550</v>
      </c>
      <c r="B398" s="298" t="s">
        <v>1782</v>
      </c>
      <c r="C398" s="298" t="s">
        <v>421</v>
      </c>
      <c r="D398" s="299" t="s">
        <v>1783</v>
      </c>
      <c r="E398" s="284">
        <v>13.62</v>
      </c>
      <c r="F398" s="300"/>
      <c r="G398" s="301"/>
      <c r="H398" s="284"/>
      <c r="I398" s="302"/>
      <c r="J398" s="284"/>
      <c r="K398" s="302"/>
      <c r="Q398" s="160">
        <f>[3]Source!X284</f>
        <v>913.32</v>
      </c>
      <c r="R398" s="160">
        <f>[3]Source!X285</f>
        <v>17263.95</v>
      </c>
      <c r="S398" s="160">
        <f>[3]Source!Y284</f>
        <v>608.88</v>
      </c>
      <c r="T398" s="160">
        <f>[3]Source!Y285</f>
        <v>8327.32</v>
      </c>
      <c r="U398" s="160">
        <f>ROUND((175/100)*ROUND([3]Source!R284, 2), 2)</f>
        <v>1.44</v>
      </c>
      <c r="V398" s="160">
        <f>ROUND((157/100)*ROUND([3]Source!R285, 2), 2)</f>
        <v>30.07</v>
      </c>
    </row>
    <row r="399" spans="1:22" ht="14.25" x14ac:dyDescent="0.2">
      <c r="A399" s="297"/>
      <c r="B399" s="298"/>
      <c r="C399" s="298" t="s">
        <v>187</v>
      </c>
      <c r="D399" s="299"/>
      <c r="E399" s="284"/>
      <c r="F399" s="300">
        <v>53.22</v>
      </c>
      <c r="G399" s="301" t="s">
        <v>1784</v>
      </c>
      <c r="H399" s="284">
        <v>1</v>
      </c>
      <c r="I399" s="302">
        <v>869.83</v>
      </c>
      <c r="J399" s="284">
        <v>23.35</v>
      </c>
      <c r="K399" s="302">
        <v>20310.53</v>
      </c>
    </row>
    <row r="400" spans="1:22" ht="14.25" x14ac:dyDescent="0.2">
      <c r="A400" s="297"/>
      <c r="B400" s="298"/>
      <c r="C400" s="298" t="s">
        <v>174</v>
      </c>
      <c r="D400" s="299"/>
      <c r="E400" s="284"/>
      <c r="F400" s="300">
        <v>0.3</v>
      </c>
      <c r="G400" s="301" t="s">
        <v>185</v>
      </c>
      <c r="H400" s="284">
        <v>1</v>
      </c>
      <c r="I400" s="302">
        <v>4.09</v>
      </c>
      <c r="J400" s="284">
        <v>8.9700000000000006</v>
      </c>
      <c r="K400" s="302">
        <v>36.69</v>
      </c>
    </row>
    <row r="401" spans="1:22" ht="14.25" x14ac:dyDescent="0.2">
      <c r="A401" s="297"/>
      <c r="B401" s="298"/>
      <c r="C401" s="298" t="s">
        <v>179</v>
      </c>
      <c r="D401" s="299"/>
      <c r="E401" s="284"/>
      <c r="F401" s="300">
        <v>0.06</v>
      </c>
      <c r="G401" s="301" t="s">
        <v>185</v>
      </c>
      <c r="H401" s="284">
        <v>1</v>
      </c>
      <c r="I401" s="314">
        <v>0.82</v>
      </c>
      <c r="J401" s="284">
        <v>23.35</v>
      </c>
      <c r="K401" s="314">
        <v>19.149999999999999</v>
      </c>
    </row>
    <row r="402" spans="1:22" ht="14.25" x14ac:dyDescent="0.2">
      <c r="A402" s="297"/>
      <c r="B402" s="298"/>
      <c r="C402" s="298" t="s">
        <v>195</v>
      </c>
      <c r="D402" s="299"/>
      <c r="E402" s="284"/>
      <c r="F402" s="300">
        <v>5</v>
      </c>
      <c r="G402" s="301" t="s">
        <v>185</v>
      </c>
      <c r="H402" s="284">
        <v>1</v>
      </c>
      <c r="I402" s="302">
        <v>68.099999999999994</v>
      </c>
      <c r="J402" s="284">
        <v>15.84</v>
      </c>
      <c r="K402" s="302">
        <v>1078.7</v>
      </c>
    </row>
    <row r="403" spans="1:22" ht="42.75" x14ac:dyDescent="0.2">
      <c r="A403" s="297" t="s">
        <v>1552</v>
      </c>
      <c r="B403" s="298" t="s">
        <v>1785</v>
      </c>
      <c r="C403" s="298" t="s">
        <v>417</v>
      </c>
      <c r="D403" s="299" t="s">
        <v>1384</v>
      </c>
      <c r="E403" s="284">
        <v>0.33</v>
      </c>
      <c r="F403" s="300">
        <v>6634.93</v>
      </c>
      <c r="G403" s="304" t="s">
        <v>185</v>
      </c>
      <c r="H403" s="284">
        <v>1</v>
      </c>
      <c r="I403" s="302">
        <v>2189.5300000000002</v>
      </c>
      <c r="J403" s="284">
        <v>8.4499999999999993</v>
      </c>
      <c r="K403" s="302">
        <v>18501.53</v>
      </c>
      <c r="Q403" s="160">
        <f>[3]Source!X286</f>
        <v>0</v>
      </c>
      <c r="R403" s="160">
        <f>[3]Source!X287</f>
        <v>0</v>
      </c>
      <c r="S403" s="160">
        <f>[3]Source!Y286</f>
        <v>0</v>
      </c>
      <c r="T403" s="160">
        <f>[3]Source!Y287</f>
        <v>0</v>
      </c>
      <c r="U403" s="160">
        <f>ROUND((175/100)*ROUND([3]Source!R286, 2), 2)</f>
        <v>0</v>
      </c>
      <c r="V403" s="160">
        <f>ROUND((157/100)*ROUND([3]Source!R287, 2), 2)</f>
        <v>0</v>
      </c>
    </row>
    <row r="404" spans="1:22" ht="14.25" x14ac:dyDescent="0.2">
      <c r="A404" s="297"/>
      <c r="B404" s="298"/>
      <c r="C404" s="298" t="s">
        <v>184</v>
      </c>
      <c r="D404" s="299" t="s">
        <v>177</v>
      </c>
      <c r="E404" s="284">
        <v>105</v>
      </c>
      <c r="F404" s="300"/>
      <c r="G404" s="301"/>
      <c r="H404" s="284"/>
      <c r="I404" s="302">
        <v>913.32</v>
      </c>
      <c r="J404" s="284">
        <v>85</v>
      </c>
      <c r="K404" s="302">
        <v>17263.95</v>
      </c>
    </row>
    <row r="405" spans="1:22" ht="14.25" x14ac:dyDescent="0.2">
      <c r="A405" s="297"/>
      <c r="B405" s="298"/>
      <c r="C405" s="298" t="s">
        <v>183</v>
      </c>
      <c r="D405" s="299" t="s">
        <v>177</v>
      </c>
      <c r="E405" s="284">
        <v>70</v>
      </c>
      <c r="F405" s="300"/>
      <c r="G405" s="301"/>
      <c r="H405" s="284"/>
      <c r="I405" s="302">
        <v>608.88</v>
      </c>
      <c r="J405" s="284">
        <v>41</v>
      </c>
      <c r="K405" s="302">
        <v>8327.32</v>
      </c>
    </row>
    <row r="406" spans="1:22" ht="14.25" x14ac:dyDescent="0.2">
      <c r="A406" s="305"/>
      <c r="B406" s="306"/>
      <c r="C406" s="306" t="s">
        <v>178</v>
      </c>
      <c r="D406" s="307" t="s">
        <v>177</v>
      </c>
      <c r="E406" s="308">
        <v>175</v>
      </c>
      <c r="F406" s="309"/>
      <c r="G406" s="310"/>
      <c r="H406" s="308"/>
      <c r="I406" s="311">
        <v>1.44</v>
      </c>
      <c r="J406" s="308">
        <v>157</v>
      </c>
      <c r="K406" s="311">
        <v>30.07</v>
      </c>
    </row>
    <row r="407" spans="1:22" ht="15" x14ac:dyDescent="0.25">
      <c r="A407" s="312"/>
      <c r="B407" s="312"/>
      <c r="C407" s="313" t="s">
        <v>173</v>
      </c>
      <c r="D407" s="312"/>
      <c r="E407" s="312"/>
      <c r="F407" s="312"/>
      <c r="G407" s="312"/>
      <c r="H407" s="406">
        <v>4655.1899999999996</v>
      </c>
      <c r="I407" s="406"/>
      <c r="J407" s="406">
        <v>65548.789999999994</v>
      </c>
      <c r="K407" s="406"/>
      <c r="O407" s="162">
        <f>I399+I400+I402+I404+I405+I406+SUM(I403:I403)</f>
        <v>4655.1899999999996</v>
      </c>
      <c r="P407" s="162">
        <f>K399+K400+K402+K404+K405+K406+SUM(K403:K403)</f>
        <v>65548.789999999994</v>
      </c>
    </row>
    <row r="409" spans="1:22" ht="57" x14ac:dyDescent="0.2">
      <c r="A409" s="297" t="s">
        <v>1558</v>
      </c>
      <c r="B409" s="298" t="s">
        <v>1786</v>
      </c>
      <c r="C409" s="298" t="s">
        <v>420</v>
      </c>
      <c r="D409" s="299" t="s">
        <v>1783</v>
      </c>
      <c r="E409" s="284">
        <v>8.08</v>
      </c>
      <c r="F409" s="300"/>
      <c r="G409" s="301"/>
      <c r="H409" s="284"/>
      <c r="I409" s="302"/>
      <c r="J409" s="284"/>
      <c r="K409" s="302"/>
      <c r="Q409" s="160">
        <f>[3]Source!X288</f>
        <v>1485.89</v>
      </c>
      <c r="R409" s="160">
        <f>[3]Source!X289</f>
        <v>28086.799999999999</v>
      </c>
      <c r="S409" s="160">
        <f>[3]Source!Y288</f>
        <v>990.59</v>
      </c>
      <c r="T409" s="160">
        <f>[3]Source!Y289</f>
        <v>13547.75</v>
      </c>
      <c r="U409" s="160">
        <f>ROUND((175/100)*ROUND([3]Source!R288, 2), 2)</f>
        <v>1.1399999999999999</v>
      </c>
      <c r="V409" s="160">
        <f>ROUND((157/100)*ROUND([3]Source!R289, 2), 2)</f>
        <v>23.83</v>
      </c>
    </row>
    <row r="410" spans="1:22" ht="14.25" x14ac:dyDescent="0.2">
      <c r="A410" s="297"/>
      <c r="B410" s="298"/>
      <c r="C410" s="298" t="s">
        <v>187</v>
      </c>
      <c r="D410" s="299"/>
      <c r="E410" s="284"/>
      <c r="F410" s="300">
        <v>145.94999999999999</v>
      </c>
      <c r="G410" s="301" t="s">
        <v>1784</v>
      </c>
      <c r="H410" s="284">
        <v>1</v>
      </c>
      <c r="I410" s="302">
        <v>1415.13</v>
      </c>
      <c r="J410" s="284">
        <v>23.35</v>
      </c>
      <c r="K410" s="302">
        <v>33043.29</v>
      </c>
    </row>
    <row r="411" spans="1:22" ht="14.25" x14ac:dyDescent="0.2">
      <c r="A411" s="297"/>
      <c r="B411" s="298"/>
      <c r="C411" s="298" t="s">
        <v>174</v>
      </c>
      <c r="D411" s="299"/>
      <c r="E411" s="284"/>
      <c r="F411" s="300">
        <v>0.4</v>
      </c>
      <c r="G411" s="301" t="s">
        <v>185</v>
      </c>
      <c r="H411" s="284">
        <v>1</v>
      </c>
      <c r="I411" s="302">
        <v>3.23</v>
      </c>
      <c r="J411" s="284">
        <v>8.9499999999999993</v>
      </c>
      <c r="K411" s="302">
        <v>28.91</v>
      </c>
    </row>
    <row r="412" spans="1:22" ht="14.25" x14ac:dyDescent="0.2">
      <c r="A412" s="297"/>
      <c r="B412" s="298"/>
      <c r="C412" s="298" t="s">
        <v>179</v>
      </c>
      <c r="D412" s="299"/>
      <c r="E412" s="284"/>
      <c r="F412" s="300">
        <v>0.08</v>
      </c>
      <c r="G412" s="301" t="s">
        <v>185</v>
      </c>
      <c r="H412" s="284">
        <v>1</v>
      </c>
      <c r="I412" s="314">
        <v>0.65</v>
      </c>
      <c r="J412" s="284">
        <v>23.35</v>
      </c>
      <c r="K412" s="314">
        <v>15.18</v>
      </c>
    </row>
    <row r="413" spans="1:22" ht="14.25" x14ac:dyDescent="0.2">
      <c r="A413" s="297"/>
      <c r="B413" s="298"/>
      <c r="C413" s="298" t="s">
        <v>195</v>
      </c>
      <c r="D413" s="299"/>
      <c r="E413" s="284"/>
      <c r="F413" s="300">
        <v>6.37</v>
      </c>
      <c r="G413" s="301" t="s">
        <v>185</v>
      </c>
      <c r="H413" s="284">
        <v>1</v>
      </c>
      <c r="I413" s="302">
        <v>51.47</v>
      </c>
      <c r="J413" s="284">
        <v>15.95</v>
      </c>
      <c r="K413" s="302">
        <v>820.95</v>
      </c>
    </row>
    <row r="414" spans="1:22" ht="42.75" x14ac:dyDescent="0.2">
      <c r="A414" s="297" t="s">
        <v>1560</v>
      </c>
      <c r="B414" s="298" t="s">
        <v>1785</v>
      </c>
      <c r="C414" s="298" t="s">
        <v>417</v>
      </c>
      <c r="D414" s="299" t="s">
        <v>1384</v>
      </c>
      <c r="E414" s="284">
        <v>0.24</v>
      </c>
      <c r="F414" s="300">
        <v>6634.93</v>
      </c>
      <c r="G414" s="304" t="s">
        <v>185</v>
      </c>
      <c r="H414" s="284">
        <v>1</v>
      </c>
      <c r="I414" s="302">
        <v>1592.38</v>
      </c>
      <c r="J414" s="284">
        <v>8.4499999999999993</v>
      </c>
      <c r="K414" s="302">
        <v>13455.61</v>
      </c>
      <c r="Q414" s="160">
        <f>[3]Source!X290</f>
        <v>0</v>
      </c>
      <c r="R414" s="160">
        <f>[3]Source!X291</f>
        <v>0</v>
      </c>
      <c r="S414" s="160">
        <f>[3]Source!Y290</f>
        <v>0</v>
      </c>
      <c r="T414" s="160">
        <f>[3]Source!Y291</f>
        <v>0</v>
      </c>
      <c r="U414" s="160">
        <f>ROUND((175/100)*ROUND([3]Source!R290, 2), 2)</f>
        <v>0</v>
      </c>
      <c r="V414" s="160">
        <f>ROUND((157/100)*ROUND([3]Source!R291, 2), 2)</f>
        <v>0</v>
      </c>
    </row>
    <row r="415" spans="1:22" ht="14.25" x14ac:dyDescent="0.2">
      <c r="A415" s="297"/>
      <c r="B415" s="298"/>
      <c r="C415" s="298" t="s">
        <v>184</v>
      </c>
      <c r="D415" s="299" t="s">
        <v>177</v>
      </c>
      <c r="E415" s="284">
        <v>105</v>
      </c>
      <c r="F415" s="300"/>
      <c r="G415" s="301"/>
      <c r="H415" s="284"/>
      <c r="I415" s="302">
        <v>1485.89</v>
      </c>
      <c r="J415" s="284">
        <v>85</v>
      </c>
      <c r="K415" s="302">
        <v>28086.799999999999</v>
      </c>
    </row>
    <row r="416" spans="1:22" ht="14.25" x14ac:dyDescent="0.2">
      <c r="A416" s="297"/>
      <c r="B416" s="298"/>
      <c r="C416" s="298" t="s">
        <v>183</v>
      </c>
      <c r="D416" s="299" t="s">
        <v>177</v>
      </c>
      <c r="E416" s="284">
        <v>70</v>
      </c>
      <c r="F416" s="300"/>
      <c r="G416" s="301"/>
      <c r="H416" s="284"/>
      <c r="I416" s="302">
        <v>990.59</v>
      </c>
      <c r="J416" s="284">
        <v>41</v>
      </c>
      <c r="K416" s="302">
        <v>13547.75</v>
      </c>
    </row>
    <row r="417" spans="1:22" ht="14.25" x14ac:dyDescent="0.2">
      <c r="A417" s="305"/>
      <c r="B417" s="306"/>
      <c r="C417" s="306" t="s">
        <v>178</v>
      </c>
      <c r="D417" s="307" t="s">
        <v>177</v>
      </c>
      <c r="E417" s="308">
        <v>175</v>
      </c>
      <c r="F417" s="309"/>
      <c r="G417" s="310"/>
      <c r="H417" s="308"/>
      <c r="I417" s="311">
        <v>1.1399999999999999</v>
      </c>
      <c r="J417" s="308">
        <v>157</v>
      </c>
      <c r="K417" s="311">
        <v>23.83</v>
      </c>
    </row>
    <row r="418" spans="1:22" ht="15" x14ac:dyDescent="0.25">
      <c r="A418" s="312"/>
      <c r="B418" s="312"/>
      <c r="C418" s="313" t="s">
        <v>173</v>
      </c>
      <c r="D418" s="312"/>
      <c r="E418" s="312"/>
      <c r="F418" s="312"/>
      <c r="G418" s="312"/>
      <c r="H418" s="406">
        <v>5539.83</v>
      </c>
      <c r="I418" s="406"/>
      <c r="J418" s="406">
        <v>89007.14</v>
      </c>
      <c r="K418" s="406"/>
      <c r="O418" s="162">
        <f>I410+I411+I413+I415+I416+I417+SUM(I414:I414)</f>
        <v>5539.83</v>
      </c>
      <c r="P418" s="162">
        <f>K410+K411+K413+K415+K416+K417+SUM(K414:K414)</f>
        <v>89007.14</v>
      </c>
    </row>
    <row r="420" spans="1:22" ht="57" x14ac:dyDescent="0.2">
      <c r="A420" s="297" t="s">
        <v>1561</v>
      </c>
      <c r="B420" s="298" t="s">
        <v>1835</v>
      </c>
      <c r="C420" s="298" t="s">
        <v>419</v>
      </c>
      <c r="D420" s="299" t="s">
        <v>1790</v>
      </c>
      <c r="E420" s="284">
        <v>1.84</v>
      </c>
      <c r="F420" s="300"/>
      <c r="G420" s="301"/>
      <c r="H420" s="284"/>
      <c r="I420" s="302"/>
      <c r="J420" s="284"/>
      <c r="K420" s="302"/>
      <c r="Q420" s="160">
        <f>[3]Source!X292</f>
        <v>1055.18</v>
      </c>
      <c r="R420" s="160">
        <f>[3]Source!X293</f>
        <v>19945.349999999999</v>
      </c>
      <c r="S420" s="160">
        <f>[3]Source!Y292</f>
        <v>703.45</v>
      </c>
      <c r="T420" s="160">
        <f>[3]Source!Y293</f>
        <v>9620.7000000000007</v>
      </c>
      <c r="U420" s="160">
        <f>ROUND((175/100)*ROUND([3]Source!R292, 2), 2)</f>
        <v>0.32</v>
      </c>
      <c r="V420" s="160">
        <f>ROUND((157/100)*ROUND([3]Source!R293, 2), 2)</f>
        <v>6.59</v>
      </c>
    </row>
    <row r="421" spans="1:22" ht="14.25" x14ac:dyDescent="0.2">
      <c r="A421" s="297"/>
      <c r="B421" s="298"/>
      <c r="C421" s="298" t="s">
        <v>187</v>
      </c>
      <c r="D421" s="299"/>
      <c r="E421" s="284"/>
      <c r="F421" s="300">
        <v>546.16</v>
      </c>
      <c r="G421" s="301" t="s">
        <v>185</v>
      </c>
      <c r="H421" s="284">
        <v>1</v>
      </c>
      <c r="I421" s="302">
        <v>1004.93</v>
      </c>
      <c r="J421" s="284">
        <v>23.35</v>
      </c>
      <c r="K421" s="302">
        <v>23465.119999999999</v>
      </c>
    </row>
    <row r="422" spans="1:22" ht="14.25" x14ac:dyDescent="0.2">
      <c r="A422" s="297"/>
      <c r="B422" s="298"/>
      <c r="C422" s="298" t="s">
        <v>174</v>
      </c>
      <c r="D422" s="299"/>
      <c r="E422" s="284"/>
      <c r="F422" s="300">
        <v>0.5</v>
      </c>
      <c r="G422" s="301" t="s">
        <v>185</v>
      </c>
      <c r="H422" s="284">
        <v>1</v>
      </c>
      <c r="I422" s="302">
        <v>0.92</v>
      </c>
      <c r="J422" s="284">
        <v>8.9600000000000009</v>
      </c>
      <c r="K422" s="302">
        <v>8.24</v>
      </c>
    </row>
    <row r="423" spans="1:22" ht="14.25" x14ac:dyDescent="0.2">
      <c r="A423" s="297"/>
      <c r="B423" s="298"/>
      <c r="C423" s="298" t="s">
        <v>179</v>
      </c>
      <c r="D423" s="299"/>
      <c r="E423" s="284"/>
      <c r="F423" s="300">
        <v>0.1</v>
      </c>
      <c r="G423" s="301" t="s">
        <v>185</v>
      </c>
      <c r="H423" s="284">
        <v>1</v>
      </c>
      <c r="I423" s="314">
        <v>0.18</v>
      </c>
      <c r="J423" s="284">
        <v>23.35</v>
      </c>
      <c r="K423" s="314">
        <v>4.2</v>
      </c>
    </row>
    <row r="424" spans="1:22" ht="14.25" x14ac:dyDescent="0.2">
      <c r="A424" s="297"/>
      <c r="B424" s="298"/>
      <c r="C424" s="298" t="s">
        <v>195</v>
      </c>
      <c r="D424" s="299"/>
      <c r="E424" s="284"/>
      <c r="F424" s="300">
        <v>3.67</v>
      </c>
      <c r="G424" s="301" t="s">
        <v>185</v>
      </c>
      <c r="H424" s="284">
        <v>1</v>
      </c>
      <c r="I424" s="302">
        <v>6.75</v>
      </c>
      <c r="J424" s="284">
        <v>5.01</v>
      </c>
      <c r="K424" s="302">
        <v>33.82</v>
      </c>
    </row>
    <row r="425" spans="1:22" ht="42.75" x14ac:dyDescent="0.2">
      <c r="A425" s="297" t="s">
        <v>1564</v>
      </c>
      <c r="B425" s="298" t="s">
        <v>1785</v>
      </c>
      <c r="C425" s="298" t="s">
        <v>417</v>
      </c>
      <c r="D425" s="299" t="s">
        <v>1384</v>
      </c>
      <c r="E425" s="284">
        <v>0.08</v>
      </c>
      <c r="F425" s="300">
        <v>6634.93</v>
      </c>
      <c r="G425" s="304" t="s">
        <v>185</v>
      </c>
      <c r="H425" s="284">
        <v>1</v>
      </c>
      <c r="I425" s="302">
        <v>530.79</v>
      </c>
      <c r="J425" s="284">
        <v>8.4499999999999993</v>
      </c>
      <c r="K425" s="302">
        <v>4485.18</v>
      </c>
      <c r="Q425" s="160">
        <f>[3]Source!X294</f>
        <v>0</v>
      </c>
      <c r="R425" s="160">
        <f>[3]Source!X295</f>
        <v>0</v>
      </c>
      <c r="S425" s="160">
        <f>[3]Source!Y294</f>
        <v>0</v>
      </c>
      <c r="T425" s="160">
        <f>[3]Source!Y295</f>
        <v>0</v>
      </c>
      <c r="U425" s="160">
        <f>ROUND((175/100)*ROUND([3]Source!R294, 2), 2)</f>
        <v>0</v>
      </c>
      <c r="V425" s="160">
        <f>ROUND((157/100)*ROUND([3]Source!R295, 2), 2)</f>
        <v>0</v>
      </c>
    </row>
    <row r="426" spans="1:22" ht="14.25" x14ac:dyDescent="0.2">
      <c r="A426" s="297"/>
      <c r="B426" s="298"/>
      <c r="C426" s="298" t="s">
        <v>184</v>
      </c>
      <c r="D426" s="299" t="s">
        <v>177</v>
      </c>
      <c r="E426" s="284">
        <v>105</v>
      </c>
      <c r="F426" s="300"/>
      <c r="G426" s="301"/>
      <c r="H426" s="284"/>
      <c r="I426" s="302">
        <v>1055.18</v>
      </c>
      <c r="J426" s="284">
        <v>85</v>
      </c>
      <c r="K426" s="302">
        <v>19945.349999999999</v>
      </c>
    </row>
    <row r="427" spans="1:22" ht="14.25" x14ac:dyDescent="0.2">
      <c r="A427" s="297"/>
      <c r="B427" s="298"/>
      <c r="C427" s="298" t="s">
        <v>183</v>
      </c>
      <c r="D427" s="299" t="s">
        <v>177</v>
      </c>
      <c r="E427" s="284">
        <v>70</v>
      </c>
      <c r="F427" s="300"/>
      <c r="G427" s="301"/>
      <c r="H427" s="284"/>
      <c r="I427" s="302">
        <v>703.45</v>
      </c>
      <c r="J427" s="284">
        <v>41</v>
      </c>
      <c r="K427" s="302">
        <v>9620.7000000000007</v>
      </c>
    </row>
    <row r="428" spans="1:22" ht="14.25" x14ac:dyDescent="0.2">
      <c r="A428" s="305"/>
      <c r="B428" s="306"/>
      <c r="C428" s="306" t="s">
        <v>178</v>
      </c>
      <c r="D428" s="307" t="s">
        <v>177</v>
      </c>
      <c r="E428" s="308">
        <v>175</v>
      </c>
      <c r="F428" s="309"/>
      <c r="G428" s="310"/>
      <c r="H428" s="308"/>
      <c r="I428" s="311">
        <v>0.32</v>
      </c>
      <c r="J428" s="308">
        <v>157</v>
      </c>
      <c r="K428" s="311">
        <v>6.59</v>
      </c>
    </row>
    <row r="429" spans="1:22" ht="15" x14ac:dyDescent="0.25">
      <c r="A429" s="312"/>
      <c r="B429" s="312"/>
      <c r="C429" s="313" t="s">
        <v>173</v>
      </c>
      <c r="D429" s="312"/>
      <c r="E429" s="312"/>
      <c r="F429" s="312"/>
      <c r="G429" s="312"/>
      <c r="H429" s="406">
        <v>3302.34</v>
      </c>
      <c r="I429" s="406"/>
      <c r="J429" s="406">
        <v>57565</v>
      </c>
      <c r="K429" s="406"/>
      <c r="O429" s="162">
        <f>I421+I422+I424+I426+I427+I428+SUM(I425:I425)</f>
        <v>3302.34</v>
      </c>
      <c r="P429" s="162">
        <f>K421+K422+K424+K426+K427+K428+SUM(K425:K425)</f>
        <v>57565</v>
      </c>
    </row>
    <row r="431" spans="1:22" ht="42.75" x14ac:dyDescent="0.2">
      <c r="A431" s="297" t="s">
        <v>1565</v>
      </c>
      <c r="B431" s="298" t="s">
        <v>1793</v>
      </c>
      <c r="C431" s="298" t="s">
        <v>389</v>
      </c>
      <c r="D431" s="299" t="s">
        <v>1794</v>
      </c>
      <c r="E431" s="284">
        <v>1.5</v>
      </c>
      <c r="F431" s="300"/>
      <c r="G431" s="301"/>
      <c r="H431" s="284"/>
      <c r="I431" s="302"/>
      <c r="J431" s="284"/>
      <c r="K431" s="302"/>
      <c r="Q431" s="160">
        <f>[3]Source!X296</f>
        <v>64.88</v>
      </c>
      <c r="R431" s="160">
        <f>[3]Source!X297</f>
        <v>1226.3800000000001</v>
      </c>
      <c r="S431" s="160">
        <f>[3]Source!Y296</f>
        <v>43.25</v>
      </c>
      <c r="T431" s="160">
        <f>[3]Source!Y297</f>
        <v>591.54999999999995</v>
      </c>
      <c r="U431" s="160">
        <f>ROUND((175/100)*ROUND([3]Source!R296, 2), 2)</f>
        <v>0.05</v>
      </c>
      <c r="V431" s="160">
        <f>ROUND((157/100)*ROUND([3]Source!R297, 2), 2)</f>
        <v>1.1000000000000001</v>
      </c>
    </row>
    <row r="432" spans="1:22" ht="14.25" x14ac:dyDescent="0.2">
      <c r="A432" s="297"/>
      <c r="B432" s="298"/>
      <c r="C432" s="298" t="s">
        <v>187</v>
      </c>
      <c r="D432" s="299"/>
      <c r="E432" s="284"/>
      <c r="F432" s="300">
        <v>34.33</v>
      </c>
      <c r="G432" s="301" t="s">
        <v>1784</v>
      </c>
      <c r="H432" s="284">
        <v>1</v>
      </c>
      <c r="I432" s="302">
        <v>61.79</v>
      </c>
      <c r="J432" s="284">
        <v>23.35</v>
      </c>
      <c r="K432" s="302">
        <v>1442.8</v>
      </c>
    </row>
    <row r="433" spans="1:22" ht="14.25" x14ac:dyDescent="0.2">
      <c r="A433" s="297"/>
      <c r="B433" s="298"/>
      <c r="C433" s="298" t="s">
        <v>174</v>
      </c>
      <c r="D433" s="299"/>
      <c r="E433" s="284"/>
      <c r="F433" s="300">
        <v>2</v>
      </c>
      <c r="G433" s="301" t="s">
        <v>185</v>
      </c>
      <c r="H433" s="284">
        <v>1</v>
      </c>
      <c r="I433" s="302">
        <v>3</v>
      </c>
      <c r="J433" s="284">
        <v>4.1500000000000004</v>
      </c>
      <c r="K433" s="302">
        <v>12.45</v>
      </c>
    </row>
    <row r="434" spans="1:22" ht="14.25" x14ac:dyDescent="0.2">
      <c r="A434" s="297"/>
      <c r="B434" s="298"/>
      <c r="C434" s="298" t="s">
        <v>179</v>
      </c>
      <c r="D434" s="299"/>
      <c r="E434" s="284"/>
      <c r="F434" s="300">
        <v>0.02</v>
      </c>
      <c r="G434" s="301" t="s">
        <v>185</v>
      </c>
      <c r="H434" s="284">
        <v>1</v>
      </c>
      <c r="I434" s="314">
        <v>0.03</v>
      </c>
      <c r="J434" s="284">
        <v>23.35</v>
      </c>
      <c r="K434" s="314">
        <v>0.7</v>
      </c>
    </row>
    <row r="435" spans="1:22" ht="14.25" x14ac:dyDescent="0.2">
      <c r="A435" s="297"/>
      <c r="B435" s="298"/>
      <c r="C435" s="298" t="s">
        <v>195</v>
      </c>
      <c r="D435" s="299"/>
      <c r="E435" s="284"/>
      <c r="F435" s="300">
        <v>61.81</v>
      </c>
      <c r="G435" s="301" t="s">
        <v>185</v>
      </c>
      <c r="H435" s="284">
        <v>1</v>
      </c>
      <c r="I435" s="302">
        <v>92.72</v>
      </c>
      <c r="J435" s="284">
        <v>4.6399999999999997</v>
      </c>
      <c r="K435" s="302">
        <v>430.22</v>
      </c>
    </row>
    <row r="436" spans="1:22" ht="28.5" x14ac:dyDescent="0.2">
      <c r="A436" s="297" t="s">
        <v>1566</v>
      </c>
      <c r="B436" s="298" t="s">
        <v>1795</v>
      </c>
      <c r="C436" s="298" t="s">
        <v>388</v>
      </c>
      <c r="D436" s="299" t="s">
        <v>1342</v>
      </c>
      <c r="E436" s="284">
        <v>3.22</v>
      </c>
      <c r="F436" s="300">
        <v>3.55</v>
      </c>
      <c r="G436" s="304" t="s">
        <v>185</v>
      </c>
      <c r="H436" s="284">
        <v>1</v>
      </c>
      <c r="I436" s="302">
        <v>11.43</v>
      </c>
      <c r="J436" s="284">
        <v>2.44</v>
      </c>
      <c r="K436" s="302">
        <v>27.89</v>
      </c>
      <c r="Q436" s="160">
        <f>[3]Source!X298</f>
        <v>0</v>
      </c>
      <c r="R436" s="160">
        <f>[3]Source!X299</f>
        <v>0</v>
      </c>
      <c r="S436" s="160">
        <f>[3]Source!Y298</f>
        <v>0</v>
      </c>
      <c r="T436" s="160">
        <f>[3]Source!Y299</f>
        <v>0</v>
      </c>
      <c r="U436" s="160">
        <f>ROUND((175/100)*ROUND([3]Source!R298, 2), 2)</f>
        <v>0</v>
      </c>
      <c r="V436" s="160">
        <f>ROUND((157/100)*ROUND([3]Source!R299, 2), 2)</f>
        <v>0</v>
      </c>
    </row>
    <row r="437" spans="1:22" ht="42.75" x14ac:dyDescent="0.2">
      <c r="A437" s="297" t="s">
        <v>1836</v>
      </c>
      <c r="B437" s="298" t="s">
        <v>1796</v>
      </c>
      <c r="C437" s="298" t="s">
        <v>387</v>
      </c>
      <c r="D437" s="299" t="s">
        <v>1347</v>
      </c>
      <c r="E437" s="284">
        <v>1.5</v>
      </c>
      <c r="F437" s="300">
        <v>354.98</v>
      </c>
      <c r="G437" s="304" t="s">
        <v>185</v>
      </c>
      <c r="H437" s="284">
        <v>1</v>
      </c>
      <c r="I437" s="302">
        <v>532.47</v>
      </c>
      <c r="J437" s="284">
        <v>2.4500000000000002</v>
      </c>
      <c r="K437" s="302">
        <v>1304.55</v>
      </c>
      <c r="Q437" s="160">
        <f>[3]Source!X300</f>
        <v>0</v>
      </c>
      <c r="R437" s="160">
        <f>[3]Source!X301</f>
        <v>0</v>
      </c>
      <c r="S437" s="160">
        <f>[3]Source!Y300</f>
        <v>0</v>
      </c>
      <c r="T437" s="160">
        <f>[3]Source!Y301</f>
        <v>0</v>
      </c>
      <c r="U437" s="160">
        <f>ROUND((175/100)*ROUND([3]Source!R300, 2), 2)</f>
        <v>0</v>
      </c>
      <c r="V437" s="160">
        <f>ROUND((157/100)*ROUND([3]Source!R301, 2), 2)</f>
        <v>0</v>
      </c>
    </row>
    <row r="438" spans="1:22" ht="14.25" x14ac:dyDescent="0.2">
      <c r="A438" s="297"/>
      <c r="B438" s="298"/>
      <c r="C438" s="298" t="s">
        <v>184</v>
      </c>
      <c r="D438" s="299" t="s">
        <v>177</v>
      </c>
      <c r="E438" s="284">
        <v>105</v>
      </c>
      <c r="F438" s="300"/>
      <c r="G438" s="301"/>
      <c r="H438" s="284"/>
      <c r="I438" s="302">
        <v>64.88</v>
      </c>
      <c r="J438" s="284">
        <v>85</v>
      </c>
      <c r="K438" s="302">
        <v>1226.3800000000001</v>
      </c>
    </row>
    <row r="439" spans="1:22" ht="14.25" x14ac:dyDescent="0.2">
      <c r="A439" s="297"/>
      <c r="B439" s="298"/>
      <c r="C439" s="298" t="s">
        <v>183</v>
      </c>
      <c r="D439" s="299" t="s">
        <v>177</v>
      </c>
      <c r="E439" s="284">
        <v>70</v>
      </c>
      <c r="F439" s="300"/>
      <c r="G439" s="301"/>
      <c r="H439" s="284"/>
      <c r="I439" s="302">
        <v>43.25</v>
      </c>
      <c r="J439" s="284">
        <v>41</v>
      </c>
      <c r="K439" s="302">
        <v>591.54999999999995</v>
      </c>
    </row>
    <row r="440" spans="1:22" ht="14.25" x14ac:dyDescent="0.2">
      <c r="A440" s="305"/>
      <c r="B440" s="306"/>
      <c r="C440" s="306" t="s">
        <v>178</v>
      </c>
      <c r="D440" s="307" t="s">
        <v>177</v>
      </c>
      <c r="E440" s="308">
        <v>175</v>
      </c>
      <c r="F440" s="309"/>
      <c r="G440" s="310"/>
      <c r="H440" s="308"/>
      <c r="I440" s="311">
        <v>0.05</v>
      </c>
      <c r="J440" s="308">
        <v>157</v>
      </c>
      <c r="K440" s="311">
        <v>1.1000000000000001</v>
      </c>
    </row>
    <row r="441" spans="1:22" ht="15" x14ac:dyDescent="0.25">
      <c r="A441" s="312"/>
      <c r="B441" s="312"/>
      <c r="C441" s="313" t="s">
        <v>173</v>
      </c>
      <c r="D441" s="312"/>
      <c r="E441" s="312"/>
      <c r="F441" s="312"/>
      <c r="G441" s="312"/>
      <c r="H441" s="406">
        <v>809.59</v>
      </c>
      <c r="I441" s="406"/>
      <c r="J441" s="406">
        <v>5036.9399999999996</v>
      </c>
      <c r="K441" s="406"/>
      <c r="O441" s="162">
        <f>I432+I433+I435+I438+I439+I440+SUM(I436:I437)</f>
        <v>809.59</v>
      </c>
      <c r="P441" s="162">
        <f>K432+K433+K435+K438+K439+K440+SUM(K436:K437)</f>
        <v>5036.9399999999996</v>
      </c>
    </row>
    <row r="443" spans="1:22" ht="42.75" x14ac:dyDescent="0.2">
      <c r="A443" s="297" t="s">
        <v>1568</v>
      </c>
      <c r="B443" s="298" t="s">
        <v>1837</v>
      </c>
      <c r="C443" s="298" t="s">
        <v>418</v>
      </c>
      <c r="D443" s="299" t="s">
        <v>1838</v>
      </c>
      <c r="E443" s="284">
        <v>5.24</v>
      </c>
      <c r="F443" s="300"/>
      <c r="G443" s="301"/>
      <c r="H443" s="284"/>
      <c r="I443" s="302"/>
      <c r="J443" s="284"/>
      <c r="K443" s="302"/>
      <c r="Q443" s="160">
        <f>[3]Source!X302</f>
        <v>3424.07</v>
      </c>
      <c r="R443" s="160">
        <f>[3]Source!X303</f>
        <v>64723.1</v>
      </c>
      <c r="S443" s="160">
        <f>[3]Source!Y302</f>
        <v>2282.71</v>
      </c>
      <c r="T443" s="160">
        <f>[3]Source!Y303</f>
        <v>31219.38</v>
      </c>
      <c r="U443" s="160">
        <f>ROUND((175/100)*ROUND([3]Source!R302, 2), 2)</f>
        <v>3.48</v>
      </c>
      <c r="V443" s="160">
        <f>ROUND((157/100)*ROUND([3]Source!R303, 2), 2)</f>
        <v>72.959999999999994</v>
      </c>
    </row>
    <row r="444" spans="1:22" ht="14.25" x14ac:dyDescent="0.2">
      <c r="A444" s="297"/>
      <c r="B444" s="298"/>
      <c r="C444" s="298" t="s">
        <v>187</v>
      </c>
      <c r="D444" s="299"/>
      <c r="E444" s="284"/>
      <c r="F444" s="300">
        <v>518.61</v>
      </c>
      <c r="G444" s="301" t="s">
        <v>1784</v>
      </c>
      <c r="H444" s="284">
        <v>1</v>
      </c>
      <c r="I444" s="302">
        <v>3261.02</v>
      </c>
      <c r="J444" s="284">
        <v>23.35</v>
      </c>
      <c r="K444" s="302">
        <v>76144.820000000007</v>
      </c>
    </row>
    <row r="445" spans="1:22" ht="14.25" x14ac:dyDescent="0.2">
      <c r="A445" s="297"/>
      <c r="B445" s="298"/>
      <c r="C445" s="298" t="s">
        <v>174</v>
      </c>
      <c r="D445" s="299"/>
      <c r="E445" s="284"/>
      <c r="F445" s="300">
        <v>1.9</v>
      </c>
      <c r="G445" s="301" t="s">
        <v>185</v>
      </c>
      <c r="H445" s="284">
        <v>1</v>
      </c>
      <c r="I445" s="302">
        <v>9.9600000000000009</v>
      </c>
      <c r="J445" s="284">
        <v>8.9499999999999993</v>
      </c>
      <c r="K445" s="302">
        <v>89.14</v>
      </c>
    </row>
    <row r="446" spans="1:22" ht="14.25" x14ac:dyDescent="0.2">
      <c r="A446" s="297"/>
      <c r="B446" s="298"/>
      <c r="C446" s="298" t="s">
        <v>179</v>
      </c>
      <c r="D446" s="299"/>
      <c r="E446" s="284"/>
      <c r="F446" s="300">
        <v>0.38</v>
      </c>
      <c r="G446" s="301" t="s">
        <v>185</v>
      </c>
      <c r="H446" s="284">
        <v>1</v>
      </c>
      <c r="I446" s="314">
        <v>1.99</v>
      </c>
      <c r="J446" s="284">
        <v>23.35</v>
      </c>
      <c r="K446" s="314">
        <v>46.47</v>
      </c>
    </row>
    <row r="447" spans="1:22" ht="14.25" x14ac:dyDescent="0.2">
      <c r="A447" s="297"/>
      <c r="B447" s="298"/>
      <c r="C447" s="298" t="s">
        <v>195</v>
      </c>
      <c r="D447" s="299"/>
      <c r="E447" s="284"/>
      <c r="F447" s="300">
        <v>10.36</v>
      </c>
      <c r="G447" s="301" t="s">
        <v>185</v>
      </c>
      <c r="H447" s="284">
        <v>1</v>
      </c>
      <c r="I447" s="302">
        <v>54.29</v>
      </c>
      <c r="J447" s="284">
        <v>11.57</v>
      </c>
      <c r="K447" s="302">
        <v>628.14</v>
      </c>
    </row>
    <row r="448" spans="1:22" ht="42.75" x14ac:dyDescent="0.2">
      <c r="A448" s="297" t="s">
        <v>1569</v>
      </c>
      <c r="B448" s="298" t="s">
        <v>1785</v>
      </c>
      <c r="C448" s="298" t="s">
        <v>417</v>
      </c>
      <c r="D448" s="299" t="s">
        <v>1384</v>
      </c>
      <c r="E448" s="284">
        <v>0.8</v>
      </c>
      <c r="F448" s="300">
        <v>6634.93</v>
      </c>
      <c r="G448" s="304" t="s">
        <v>185</v>
      </c>
      <c r="H448" s="284">
        <v>1</v>
      </c>
      <c r="I448" s="302">
        <v>5307.94</v>
      </c>
      <c r="J448" s="284">
        <v>8.4499999999999993</v>
      </c>
      <c r="K448" s="302">
        <v>44852.09</v>
      </c>
      <c r="Q448" s="160">
        <f>[3]Source!X304</f>
        <v>0</v>
      </c>
      <c r="R448" s="160">
        <f>[3]Source!X305</f>
        <v>0</v>
      </c>
      <c r="S448" s="160">
        <f>[3]Source!Y304</f>
        <v>0</v>
      </c>
      <c r="T448" s="160">
        <f>[3]Source!Y305</f>
        <v>0</v>
      </c>
      <c r="U448" s="160">
        <f>ROUND((175/100)*ROUND([3]Source!R304, 2), 2)</f>
        <v>0</v>
      </c>
      <c r="V448" s="160">
        <f>ROUND((157/100)*ROUND([3]Source!R305, 2), 2)</f>
        <v>0</v>
      </c>
    </row>
    <row r="449" spans="1:22" ht="14.25" x14ac:dyDescent="0.2">
      <c r="A449" s="297"/>
      <c r="B449" s="298"/>
      <c r="C449" s="298" t="s">
        <v>184</v>
      </c>
      <c r="D449" s="299" t="s">
        <v>177</v>
      </c>
      <c r="E449" s="284">
        <v>105</v>
      </c>
      <c r="F449" s="300"/>
      <c r="G449" s="301"/>
      <c r="H449" s="284"/>
      <c r="I449" s="302">
        <v>3424.07</v>
      </c>
      <c r="J449" s="284">
        <v>85</v>
      </c>
      <c r="K449" s="302">
        <v>64723.1</v>
      </c>
    </row>
    <row r="450" spans="1:22" ht="14.25" x14ac:dyDescent="0.2">
      <c r="A450" s="297"/>
      <c r="B450" s="298"/>
      <c r="C450" s="298" t="s">
        <v>183</v>
      </c>
      <c r="D450" s="299" t="s">
        <v>177</v>
      </c>
      <c r="E450" s="284">
        <v>70</v>
      </c>
      <c r="F450" s="300"/>
      <c r="G450" s="301"/>
      <c r="H450" s="284"/>
      <c r="I450" s="302">
        <v>2282.71</v>
      </c>
      <c r="J450" s="284">
        <v>41</v>
      </c>
      <c r="K450" s="302">
        <v>31219.38</v>
      </c>
    </row>
    <row r="451" spans="1:22" ht="14.25" x14ac:dyDescent="0.2">
      <c r="A451" s="305"/>
      <c r="B451" s="306"/>
      <c r="C451" s="306" t="s">
        <v>178</v>
      </c>
      <c r="D451" s="307" t="s">
        <v>177</v>
      </c>
      <c r="E451" s="308">
        <v>175</v>
      </c>
      <c r="F451" s="309"/>
      <c r="G451" s="310"/>
      <c r="H451" s="308"/>
      <c r="I451" s="311">
        <v>3.48</v>
      </c>
      <c r="J451" s="308">
        <v>157</v>
      </c>
      <c r="K451" s="311">
        <v>72.959999999999994</v>
      </c>
    </row>
    <row r="452" spans="1:22" ht="15" x14ac:dyDescent="0.25">
      <c r="A452" s="312"/>
      <c r="B452" s="312"/>
      <c r="C452" s="313" t="s">
        <v>173</v>
      </c>
      <c r="D452" s="312"/>
      <c r="E452" s="312"/>
      <c r="F452" s="312"/>
      <c r="G452" s="312"/>
      <c r="H452" s="406">
        <v>14343.47</v>
      </c>
      <c r="I452" s="406"/>
      <c r="J452" s="406">
        <v>217729.63</v>
      </c>
      <c r="K452" s="406"/>
      <c r="O452" s="162">
        <f>I444+I445+I447+I449+I450+I451+SUM(I448:I448)</f>
        <v>14343.47</v>
      </c>
      <c r="P452" s="162">
        <f>K444+K445+K447+K449+K450+K451+SUM(K448:K448)</f>
        <v>217729.63</v>
      </c>
    </row>
    <row r="454" spans="1:22" ht="42.75" x14ac:dyDescent="0.2">
      <c r="A454" s="297" t="s">
        <v>1570</v>
      </c>
      <c r="B454" s="298" t="s">
        <v>1839</v>
      </c>
      <c r="C454" s="298" t="s">
        <v>376</v>
      </c>
      <c r="D454" s="299" t="s">
        <v>1831</v>
      </c>
      <c r="E454" s="284">
        <v>2</v>
      </c>
      <c r="F454" s="300"/>
      <c r="G454" s="301"/>
      <c r="H454" s="284"/>
      <c r="I454" s="302"/>
      <c r="J454" s="284"/>
      <c r="K454" s="302"/>
      <c r="Q454" s="160">
        <f>[3]Source!X306</f>
        <v>197.69</v>
      </c>
      <c r="R454" s="160">
        <f>[3]Source!X307</f>
        <v>3736.89</v>
      </c>
      <c r="S454" s="160">
        <f>[3]Source!Y306</f>
        <v>131.80000000000001</v>
      </c>
      <c r="T454" s="160">
        <f>[3]Source!Y307</f>
        <v>1802.5</v>
      </c>
      <c r="U454" s="160">
        <f>ROUND((175/100)*ROUND([3]Source!R306, 2), 2)</f>
        <v>0</v>
      </c>
      <c r="V454" s="160">
        <f>ROUND((157/100)*ROUND([3]Source!R307, 2), 2)</f>
        <v>0</v>
      </c>
    </row>
    <row r="455" spans="1:22" ht="14.25" x14ac:dyDescent="0.2">
      <c r="A455" s="297"/>
      <c r="B455" s="298"/>
      <c r="C455" s="298" t="s">
        <v>187</v>
      </c>
      <c r="D455" s="299"/>
      <c r="E455" s="284"/>
      <c r="F455" s="300">
        <v>94.14</v>
      </c>
      <c r="G455" s="301" t="s">
        <v>185</v>
      </c>
      <c r="H455" s="284">
        <v>1</v>
      </c>
      <c r="I455" s="302">
        <v>188.28</v>
      </c>
      <c r="J455" s="284">
        <v>23.35</v>
      </c>
      <c r="K455" s="302">
        <v>4396.34</v>
      </c>
    </row>
    <row r="456" spans="1:22" ht="14.25" x14ac:dyDescent="0.2">
      <c r="A456" s="297"/>
      <c r="B456" s="298"/>
      <c r="C456" s="298" t="s">
        <v>195</v>
      </c>
      <c r="D456" s="299"/>
      <c r="E456" s="284"/>
      <c r="F456" s="300">
        <v>4.63</v>
      </c>
      <c r="G456" s="301" t="s">
        <v>185</v>
      </c>
      <c r="H456" s="284">
        <v>1</v>
      </c>
      <c r="I456" s="302">
        <v>9.26</v>
      </c>
      <c r="J456" s="284">
        <v>4.01</v>
      </c>
      <c r="K456" s="302">
        <v>37.130000000000003</v>
      </c>
    </row>
    <row r="457" spans="1:22" ht="28.5" x14ac:dyDescent="0.2">
      <c r="A457" s="297" t="s">
        <v>1573</v>
      </c>
      <c r="B457" s="298" t="s">
        <v>1840</v>
      </c>
      <c r="C457" s="298" t="s">
        <v>416</v>
      </c>
      <c r="D457" s="299" t="s">
        <v>1451</v>
      </c>
      <c r="E457" s="284">
        <v>12</v>
      </c>
      <c r="F457" s="300">
        <v>8.0399999999999991</v>
      </c>
      <c r="G457" s="304" t="s">
        <v>185</v>
      </c>
      <c r="H457" s="284">
        <v>1</v>
      </c>
      <c r="I457" s="302">
        <v>96.48</v>
      </c>
      <c r="J457" s="284">
        <v>6.36</v>
      </c>
      <c r="K457" s="302">
        <v>613.61</v>
      </c>
      <c r="Q457" s="160">
        <f>[3]Source!X308</f>
        <v>0</v>
      </c>
      <c r="R457" s="160">
        <f>[3]Source!X309</f>
        <v>0</v>
      </c>
      <c r="S457" s="160">
        <f>[3]Source!Y308</f>
        <v>0</v>
      </c>
      <c r="T457" s="160">
        <f>[3]Source!Y309</f>
        <v>0</v>
      </c>
      <c r="U457" s="160">
        <f>ROUND((175/100)*ROUND([3]Source!R308, 2), 2)</f>
        <v>0</v>
      </c>
      <c r="V457" s="160">
        <f>ROUND((157/100)*ROUND([3]Source!R309, 2), 2)</f>
        <v>0</v>
      </c>
    </row>
    <row r="458" spans="1:22" ht="14.25" x14ac:dyDescent="0.2">
      <c r="A458" s="297"/>
      <c r="B458" s="298"/>
      <c r="C458" s="298" t="s">
        <v>184</v>
      </c>
      <c r="D458" s="299" t="s">
        <v>177</v>
      </c>
      <c r="E458" s="284">
        <v>105</v>
      </c>
      <c r="F458" s="300"/>
      <c r="G458" s="301"/>
      <c r="H458" s="284"/>
      <c r="I458" s="302">
        <v>197.69</v>
      </c>
      <c r="J458" s="284">
        <v>85</v>
      </c>
      <c r="K458" s="302">
        <v>3736.89</v>
      </c>
    </row>
    <row r="459" spans="1:22" ht="14.25" x14ac:dyDescent="0.2">
      <c r="A459" s="305"/>
      <c r="B459" s="306"/>
      <c r="C459" s="306" t="s">
        <v>183</v>
      </c>
      <c r="D459" s="307" t="s">
        <v>177</v>
      </c>
      <c r="E459" s="308">
        <v>70</v>
      </c>
      <c r="F459" s="309"/>
      <c r="G459" s="310"/>
      <c r="H459" s="308"/>
      <c r="I459" s="311">
        <v>131.80000000000001</v>
      </c>
      <c r="J459" s="308">
        <v>41</v>
      </c>
      <c r="K459" s="311">
        <v>1802.5</v>
      </c>
    </row>
    <row r="460" spans="1:22" ht="15" x14ac:dyDescent="0.25">
      <c r="A460" s="312"/>
      <c r="B460" s="312"/>
      <c r="C460" s="313" t="s">
        <v>173</v>
      </c>
      <c r="D460" s="312"/>
      <c r="E460" s="312"/>
      <c r="F460" s="312"/>
      <c r="G460" s="312"/>
      <c r="H460" s="406">
        <v>623.51</v>
      </c>
      <c r="I460" s="406"/>
      <c r="J460" s="406">
        <v>10586.47</v>
      </c>
      <c r="K460" s="406"/>
      <c r="O460" s="162">
        <f>I455+I456+I458+I459+SUM(I457:I457)</f>
        <v>623.51</v>
      </c>
      <c r="P460" s="162">
        <f>K455+K456+K458+K459+SUM(K457:K457)</f>
        <v>10586.47</v>
      </c>
    </row>
    <row r="462" spans="1:22" ht="57" x14ac:dyDescent="0.2">
      <c r="A462" s="297" t="s">
        <v>1574</v>
      </c>
      <c r="B462" s="298" t="s">
        <v>1841</v>
      </c>
      <c r="C462" s="298" t="s">
        <v>414</v>
      </c>
      <c r="D462" s="299" t="s">
        <v>1801</v>
      </c>
      <c r="E462" s="284">
        <v>0.2</v>
      </c>
      <c r="F462" s="300"/>
      <c r="G462" s="301"/>
      <c r="H462" s="284"/>
      <c r="I462" s="302"/>
      <c r="J462" s="284"/>
      <c r="K462" s="302"/>
      <c r="Q462" s="160">
        <f>[3]Source!X310</f>
        <v>66.22</v>
      </c>
      <c r="R462" s="160">
        <f>[3]Source!X311</f>
        <v>1043.6400000000001</v>
      </c>
      <c r="S462" s="160">
        <f>[3]Source!Y310</f>
        <v>46.35</v>
      </c>
      <c r="T462" s="160">
        <f>[3]Source!Y311</f>
        <v>528.26</v>
      </c>
      <c r="U462" s="160">
        <f>ROUND((175/100)*ROUND([3]Source!R310, 2), 2)</f>
        <v>0</v>
      </c>
      <c r="V462" s="160">
        <f>ROUND((157/100)*ROUND([3]Source!R311, 2), 2)</f>
        <v>0</v>
      </c>
    </row>
    <row r="463" spans="1:22" ht="14.25" x14ac:dyDescent="0.2">
      <c r="A463" s="297"/>
      <c r="B463" s="298"/>
      <c r="C463" s="298" t="s">
        <v>187</v>
      </c>
      <c r="D463" s="299"/>
      <c r="E463" s="284"/>
      <c r="F463" s="300">
        <v>275.88</v>
      </c>
      <c r="G463" s="301" t="s">
        <v>185</v>
      </c>
      <c r="H463" s="284">
        <v>1</v>
      </c>
      <c r="I463" s="302">
        <v>55.18</v>
      </c>
      <c r="J463" s="284">
        <v>23.35</v>
      </c>
      <c r="K463" s="302">
        <v>1288.45</v>
      </c>
    </row>
    <row r="464" spans="1:22" ht="14.25" x14ac:dyDescent="0.2">
      <c r="A464" s="297"/>
      <c r="B464" s="298"/>
      <c r="C464" s="298" t="s">
        <v>195</v>
      </c>
      <c r="D464" s="299"/>
      <c r="E464" s="284"/>
      <c r="F464" s="300">
        <v>0.49</v>
      </c>
      <c r="G464" s="301" t="s">
        <v>185</v>
      </c>
      <c r="H464" s="284">
        <v>1</v>
      </c>
      <c r="I464" s="302">
        <v>0.1</v>
      </c>
      <c r="J464" s="284">
        <v>5.43</v>
      </c>
      <c r="K464" s="302">
        <v>0.54</v>
      </c>
    </row>
    <row r="465" spans="1:22" ht="14.25" x14ac:dyDescent="0.2">
      <c r="A465" s="297" t="s">
        <v>1577</v>
      </c>
      <c r="B465" s="298" t="s">
        <v>1802</v>
      </c>
      <c r="C465" s="298" t="s">
        <v>415</v>
      </c>
      <c r="D465" s="299" t="s">
        <v>1374</v>
      </c>
      <c r="E465" s="284">
        <v>5.0999999999999996</v>
      </c>
      <c r="F465" s="300">
        <v>63.54</v>
      </c>
      <c r="G465" s="304" t="s">
        <v>185</v>
      </c>
      <c r="H465" s="284">
        <v>1</v>
      </c>
      <c r="I465" s="302">
        <v>324.05</v>
      </c>
      <c r="J465" s="284">
        <v>1.61</v>
      </c>
      <c r="K465" s="302">
        <v>521.72</v>
      </c>
      <c r="Q465" s="160">
        <f>[3]Source!X312</f>
        <v>0</v>
      </c>
      <c r="R465" s="160">
        <f>[3]Source!X313</f>
        <v>0</v>
      </c>
      <c r="S465" s="160">
        <f>[3]Source!Y312</f>
        <v>0</v>
      </c>
      <c r="T465" s="160">
        <f>[3]Source!Y313</f>
        <v>0</v>
      </c>
      <c r="U465" s="160">
        <f>ROUND((175/100)*ROUND([3]Source!R312, 2), 2)</f>
        <v>0</v>
      </c>
      <c r="V465" s="160">
        <f>ROUND((157/100)*ROUND([3]Source!R313, 2), 2)</f>
        <v>0</v>
      </c>
    </row>
    <row r="466" spans="1:22" ht="14.25" x14ac:dyDescent="0.2">
      <c r="A466" s="297"/>
      <c r="B466" s="298"/>
      <c r="C466" s="298" t="s">
        <v>184</v>
      </c>
      <c r="D466" s="299" t="s">
        <v>177</v>
      </c>
      <c r="E466" s="284">
        <v>120</v>
      </c>
      <c r="F466" s="300"/>
      <c r="G466" s="301"/>
      <c r="H466" s="284"/>
      <c r="I466" s="302">
        <v>66.22</v>
      </c>
      <c r="J466" s="284">
        <v>81</v>
      </c>
      <c r="K466" s="302">
        <v>1043.6400000000001</v>
      </c>
    </row>
    <row r="467" spans="1:22" ht="14.25" x14ac:dyDescent="0.2">
      <c r="A467" s="305"/>
      <c r="B467" s="306"/>
      <c r="C467" s="306" t="s">
        <v>183</v>
      </c>
      <c r="D467" s="307" t="s">
        <v>177</v>
      </c>
      <c r="E467" s="308">
        <v>84</v>
      </c>
      <c r="F467" s="309"/>
      <c r="G467" s="310"/>
      <c r="H467" s="308"/>
      <c r="I467" s="311">
        <v>46.35</v>
      </c>
      <c r="J467" s="308">
        <v>41</v>
      </c>
      <c r="K467" s="311">
        <v>528.26</v>
      </c>
    </row>
    <row r="468" spans="1:22" ht="15" x14ac:dyDescent="0.25">
      <c r="A468" s="312"/>
      <c r="B468" s="312"/>
      <c r="C468" s="313" t="s">
        <v>173</v>
      </c>
      <c r="D468" s="312"/>
      <c r="E468" s="312"/>
      <c r="F468" s="312"/>
      <c r="G468" s="312"/>
      <c r="H468" s="406">
        <v>491.9</v>
      </c>
      <c r="I468" s="406"/>
      <c r="J468" s="406">
        <v>3382.61</v>
      </c>
      <c r="K468" s="406"/>
      <c r="O468" s="162">
        <f>I463+I464+I466+I467+SUM(I465:I465)</f>
        <v>491.9</v>
      </c>
      <c r="P468" s="162">
        <f>K463+K464+K466+K467+SUM(K465:K465)</f>
        <v>3382.61</v>
      </c>
    </row>
    <row r="470" spans="1:22" ht="57" x14ac:dyDescent="0.2">
      <c r="A470" s="297" t="s">
        <v>1579</v>
      </c>
      <c r="B470" s="298" t="s">
        <v>1841</v>
      </c>
      <c r="C470" s="298" t="s">
        <v>414</v>
      </c>
      <c r="D470" s="299" t="s">
        <v>1801</v>
      </c>
      <c r="E470" s="284">
        <v>0.2</v>
      </c>
      <c r="F470" s="300"/>
      <c r="G470" s="301"/>
      <c r="H470" s="284"/>
      <c r="I470" s="302"/>
      <c r="J470" s="284"/>
      <c r="K470" s="302"/>
      <c r="Q470" s="160">
        <f>[3]Source!X314</f>
        <v>66.22</v>
      </c>
      <c r="R470" s="160">
        <f>[3]Source!X315</f>
        <v>1043.6400000000001</v>
      </c>
      <c r="S470" s="160">
        <f>[3]Source!Y314</f>
        <v>46.35</v>
      </c>
      <c r="T470" s="160">
        <f>[3]Source!Y315</f>
        <v>528.26</v>
      </c>
      <c r="U470" s="160">
        <f>ROUND((175/100)*ROUND([3]Source!R314, 2), 2)</f>
        <v>0</v>
      </c>
      <c r="V470" s="160">
        <f>ROUND((157/100)*ROUND([3]Source!R315, 2), 2)</f>
        <v>0</v>
      </c>
    </row>
    <row r="471" spans="1:22" ht="14.25" x14ac:dyDescent="0.2">
      <c r="A471" s="297"/>
      <c r="B471" s="298"/>
      <c r="C471" s="298" t="s">
        <v>187</v>
      </c>
      <c r="D471" s="299"/>
      <c r="E471" s="284"/>
      <c r="F471" s="300">
        <v>275.88</v>
      </c>
      <c r="G471" s="301" t="s">
        <v>185</v>
      </c>
      <c r="H471" s="284">
        <v>1</v>
      </c>
      <c r="I471" s="302">
        <v>55.18</v>
      </c>
      <c r="J471" s="284">
        <v>23.35</v>
      </c>
      <c r="K471" s="302">
        <v>1288.45</v>
      </c>
    </row>
    <row r="472" spans="1:22" ht="14.25" x14ac:dyDescent="0.2">
      <c r="A472" s="297"/>
      <c r="B472" s="298"/>
      <c r="C472" s="298" t="s">
        <v>195</v>
      </c>
      <c r="D472" s="299"/>
      <c r="E472" s="284"/>
      <c r="F472" s="300">
        <v>0.49</v>
      </c>
      <c r="G472" s="301" t="s">
        <v>185</v>
      </c>
      <c r="H472" s="284">
        <v>1</v>
      </c>
      <c r="I472" s="302">
        <v>0.1</v>
      </c>
      <c r="J472" s="284">
        <v>5.43</v>
      </c>
      <c r="K472" s="302">
        <v>0.54</v>
      </c>
    </row>
    <row r="473" spans="1:22" ht="14.25" x14ac:dyDescent="0.2">
      <c r="A473" s="297" t="s">
        <v>1580</v>
      </c>
      <c r="B473" s="298" t="s">
        <v>1803</v>
      </c>
      <c r="C473" s="298" t="s">
        <v>413</v>
      </c>
      <c r="D473" s="299" t="s">
        <v>1323</v>
      </c>
      <c r="E473" s="284">
        <v>0.01</v>
      </c>
      <c r="F473" s="300">
        <v>23604.84</v>
      </c>
      <c r="G473" s="304" t="s">
        <v>185</v>
      </c>
      <c r="H473" s="284">
        <v>1</v>
      </c>
      <c r="I473" s="302">
        <v>236.05</v>
      </c>
      <c r="J473" s="284">
        <v>36.04</v>
      </c>
      <c r="K473" s="302">
        <v>8507.24</v>
      </c>
      <c r="Q473" s="160">
        <f>[3]Source!X316</f>
        <v>0</v>
      </c>
      <c r="R473" s="160">
        <f>[3]Source!X317</f>
        <v>0</v>
      </c>
      <c r="S473" s="160">
        <f>[3]Source!Y316</f>
        <v>0</v>
      </c>
      <c r="T473" s="160">
        <f>[3]Source!Y317</f>
        <v>0</v>
      </c>
      <c r="U473" s="160">
        <f>ROUND((175/100)*ROUND([3]Source!R316, 2), 2)</f>
        <v>0</v>
      </c>
      <c r="V473" s="160">
        <f>ROUND((157/100)*ROUND([3]Source!R317, 2), 2)</f>
        <v>0</v>
      </c>
    </row>
    <row r="474" spans="1:22" ht="14.25" x14ac:dyDescent="0.2">
      <c r="A474" s="297"/>
      <c r="B474" s="298"/>
      <c r="C474" s="298" t="s">
        <v>184</v>
      </c>
      <c r="D474" s="299" t="s">
        <v>177</v>
      </c>
      <c r="E474" s="284">
        <v>120</v>
      </c>
      <c r="F474" s="300"/>
      <c r="G474" s="301"/>
      <c r="H474" s="284"/>
      <c r="I474" s="302">
        <v>66.22</v>
      </c>
      <c r="J474" s="284">
        <v>81</v>
      </c>
      <c r="K474" s="302">
        <v>1043.6400000000001</v>
      </c>
    </row>
    <row r="475" spans="1:22" ht="14.25" x14ac:dyDescent="0.2">
      <c r="A475" s="305"/>
      <c r="B475" s="306"/>
      <c r="C475" s="306" t="s">
        <v>183</v>
      </c>
      <c r="D475" s="307" t="s">
        <v>177</v>
      </c>
      <c r="E475" s="308">
        <v>84</v>
      </c>
      <c r="F475" s="309"/>
      <c r="G475" s="310"/>
      <c r="H475" s="308"/>
      <c r="I475" s="311">
        <v>46.35</v>
      </c>
      <c r="J475" s="308">
        <v>41</v>
      </c>
      <c r="K475" s="311">
        <v>528.26</v>
      </c>
    </row>
    <row r="476" spans="1:22" ht="15" x14ac:dyDescent="0.25">
      <c r="A476" s="312"/>
      <c r="B476" s="312"/>
      <c r="C476" s="313" t="s">
        <v>173</v>
      </c>
      <c r="D476" s="312"/>
      <c r="E476" s="312"/>
      <c r="F476" s="312"/>
      <c r="G476" s="312"/>
      <c r="H476" s="406">
        <v>403.9</v>
      </c>
      <c r="I476" s="406"/>
      <c r="J476" s="406">
        <v>11368.13</v>
      </c>
      <c r="K476" s="406"/>
      <c r="O476" s="162">
        <f>I471+I472+I474+I475+SUM(I473:I473)</f>
        <v>403.9</v>
      </c>
      <c r="P476" s="162">
        <f>K471+K472+K474+K475+SUM(K473:K473)</f>
        <v>11368.13</v>
      </c>
    </row>
    <row r="478" spans="1:22" ht="142.5" x14ac:dyDescent="0.2">
      <c r="A478" s="297" t="s">
        <v>1585</v>
      </c>
      <c r="B478" s="298" t="s">
        <v>1842</v>
      </c>
      <c r="C478" s="298" t="s">
        <v>412</v>
      </c>
      <c r="D478" s="299" t="s">
        <v>1843</v>
      </c>
      <c r="E478" s="284">
        <v>4</v>
      </c>
      <c r="F478" s="300"/>
      <c r="G478" s="301"/>
      <c r="H478" s="284"/>
      <c r="I478" s="302"/>
      <c r="J478" s="284"/>
      <c r="K478" s="302"/>
      <c r="Q478" s="160">
        <f>[3]Source!X318</f>
        <v>1845.23</v>
      </c>
      <c r="R478" s="160">
        <f>[3]Source!X319</f>
        <v>34468.86</v>
      </c>
      <c r="S478" s="160">
        <f>[3]Source!Y318</f>
        <v>1425.86</v>
      </c>
      <c r="T478" s="160">
        <f>[3]Source!Y319</f>
        <v>16059.36</v>
      </c>
      <c r="U478" s="160">
        <f>ROUND((175/100)*ROUND([3]Source!R318, 2), 2)</f>
        <v>0</v>
      </c>
      <c r="V478" s="160">
        <f>ROUND((157/100)*ROUND([3]Source!R319, 2), 2)</f>
        <v>0</v>
      </c>
    </row>
    <row r="479" spans="1:22" x14ac:dyDescent="0.2">
      <c r="C479" s="303" t="s">
        <v>1844</v>
      </c>
    </row>
    <row r="480" spans="1:22" ht="14.25" x14ac:dyDescent="0.2">
      <c r="A480" s="297"/>
      <c r="B480" s="298"/>
      <c r="C480" s="298" t="s">
        <v>187</v>
      </c>
      <c r="D480" s="299"/>
      <c r="E480" s="284"/>
      <c r="F480" s="300">
        <v>419.37</v>
      </c>
      <c r="G480" s="301" t="s">
        <v>185</v>
      </c>
      <c r="H480" s="284">
        <v>1</v>
      </c>
      <c r="I480" s="302">
        <v>1677.48</v>
      </c>
      <c r="J480" s="284">
        <v>23.35</v>
      </c>
      <c r="K480" s="302">
        <v>39169.160000000003</v>
      </c>
    </row>
    <row r="481" spans="1:22" ht="14.25" x14ac:dyDescent="0.2">
      <c r="A481" s="297"/>
      <c r="B481" s="298"/>
      <c r="C481" s="298" t="s">
        <v>195</v>
      </c>
      <c r="D481" s="299"/>
      <c r="E481" s="284"/>
      <c r="F481" s="300">
        <v>62.85</v>
      </c>
      <c r="G481" s="301" t="s">
        <v>185</v>
      </c>
      <c r="H481" s="284">
        <v>1</v>
      </c>
      <c r="I481" s="302">
        <v>251.4</v>
      </c>
      <c r="J481" s="284">
        <v>7.17</v>
      </c>
      <c r="K481" s="302">
        <v>1802.54</v>
      </c>
    </row>
    <row r="482" spans="1:22" ht="28.5" x14ac:dyDescent="0.2">
      <c r="A482" s="297" t="s">
        <v>1587</v>
      </c>
      <c r="B482" s="298" t="s">
        <v>1845</v>
      </c>
      <c r="C482" s="298" t="s">
        <v>385</v>
      </c>
      <c r="D482" s="299" t="s">
        <v>1323</v>
      </c>
      <c r="E482" s="284">
        <v>0.01</v>
      </c>
      <c r="F482" s="300">
        <v>39311.160000000003</v>
      </c>
      <c r="G482" s="304" t="s">
        <v>185</v>
      </c>
      <c r="H482" s="284">
        <v>1</v>
      </c>
      <c r="I482" s="302">
        <v>393.11</v>
      </c>
      <c r="J482" s="284">
        <v>5.2</v>
      </c>
      <c r="K482" s="302">
        <v>2044.17</v>
      </c>
      <c r="Q482" s="160">
        <f>[3]Source!X320</f>
        <v>0</v>
      </c>
      <c r="R482" s="160">
        <f>[3]Source!X321</f>
        <v>0</v>
      </c>
      <c r="S482" s="160">
        <f>[3]Source!Y320</f>
        <v>0</v>
      </c>
      <c r="T482" s="160">
        <f>[3]Source!Y321</f>
        <v>0</v>
      </c>
      <c r="U482" s="160">
        <f>ROUND((175/100)*ROUND([3]Source!R320, 2), 2)</f>
        <v>0</v>
      </c>
      <c r="V482" s="160">
        <f>ROUND((157/100)*ROUND([3]Source!R321, 2), 2)</f>
        <v>0</v>
      </c>
    </row>
    <row r="483" spans="1:22" ht="28.5" x14ac:dyDescent="0.2">
      <c r="A483" s="297" t="s">
        <v>1846</v>
      </c>
      <c r="B483" s="298" t="s">
        <v>1847</v>
      </c>
      <c r="C483" s="298" t="s">
        <v>384</v>
      </c>
      <c r="D483" s="299" t="s">
        <v>1323</v>
      </c>
      <c r="E483" s="284">
        <v>0.01</v>
      </c>
      <c r="F483" s="300">
        <v>65596.84</v>
      </c>
      <c r="G483" s="304" t="s">
        <v>185</v>
      </c>
      <c r="H483" s="284">
        <v>1</v>
      </c>
      <c r="I483" s="302">
        <v>655.97</v>
      </c>
      <c r="J483" s="284">
        <v>7.44</v>
      </c>
      <c r="K483" s="302">
        <v>4880.42</v>
      </c>
      <c r="Q483" s="160">
        <f>[3]Source!X322</f>
        <v>0</v>
      </c>
      <c r="R483" s="160">
        <f>[3]Source!X323</f>
        <v>0</v>
      </c>
      <c r="S483" s="160">
        <f>[3]Source!Y322</f>
        <v>0</v>
      </c>
      <c r="T483" s="160">
        <f>[3]Source!Y323</f>
        <v>0</v>
      </c>
      <c r="U483" s="160">
        <f>ROUND((175/100)*ROUND([3]Source!R322, 2), 2)</f>
        <v>0</v>
      </c>
      <c r="V483" s="160">
        <f>ROUND((157/100)*ROUND([3]Source!R323, 2), 2)</f>
        <v>0</v>
      </c>
    </row>
    <row r="484" spans="1:22" ht="14.25" x14ac:dyDescent="0.2">
      <c r="A484" s="297" t="s">
        <v>1848</v>
      </c>
      <c r="B484" s="298" t="s">
        <v>1817</v>
      </c>
      <c r="C484" s="298" t="s">
        <v>378</v>
      </c>
      <c r="D484" s="299" t="s">
        <v>1374</v>
      </c>
      <c r="E484" s="284">
        <v>0.2</v>
      </c>
      <c r="F484" s="300">
        <v>37.479999999999997</v>
      </c>
      <c r="G484" s="304" t="s">
        <v>185</v>
      </c>
      <c r="H484" s="284">
        <v>1</v>
      </c>
      <c r="I484" s="302">
        <v>7.5</v>
      </c>
      <c r="J484" s="284">
        <v>26.77</v>
      </c>
      <c r="K484" s="302">
        <v>200.78</v>
      </c>
      <c r="Q484" s="160">
        <f>[3]Source!X324</f>
        <v>0</v>
      </c>
      <c r="R484" s="160">
        <f>[3]Source!X325</f>
        <v>0</v>
      </c>
      <c r="S484" s="160">
        <f>[3]Source!Y324</f>
        <v>0</v>
      </c>
      <c r="T484" s="160">
        <f>[3]Source!Y325</f>
        <v>0</v>
      </c>
      <c r="U484" s="160">
        <f>ROUND((175/100)*ROUND([3]Source!R324, 2), 2)</f>
        <v>0</v>
      </c>
      <c r="V484" s="160">
        <f>ROUND((157/100)*ROUND([3]Source!R325, 2), 2)</f>
        <v>0</v>
      </c>
    </row>
    <row r="485" spans="1:22" ht="14.25" x14ac:dyDescent="0.2">
      <c r="A485" s="297" t="s">
        <v>1849</v>
      </c>
      <c r="B485" s="298" t="s">
        <v>1850</v>
      </c>
      <c r="C485" s="298" t="s">
        <v>379</v>
      </c>
      <c r="D485" s="299" t="s">
        <v>1374</v>
      </c>
      <c r="E485" s="284">
        <v>4.92</v>
      </c>
      <c r="F485" s="300">
        <v>34.72</v>
      </c>
      <c r="G485" s="304" t="s">
        <v>185</v>
      </c>
      <c r="H485" s="284">
        <v>1</v>
      </c>
      <c r="I485" s="302">
        <v>170.82</v>
      </c>
      <c r="J485" s="284">
        <v>21.92</v>
      </c>
      <c r="K485" s="302">
        <v>3744.37</v>
      </c>
      <c r="Q485" s="160">
        <f>[3]Source!X326</f>
        <v>0</v>
      </c>
      <c r="R485" s="160">
        <f>[3]Source!X327</f>
        <v>0</v>
      </c>
      <c r="S485" s="160">
        <f>[3]Source!Y326</f>
        <v>0</v>
      </c>
      <c r="T485" s="160">
        <f>[3]Source!Y327</f>
        <v>0</v>
      </c>
      <c r="U485" s="160">
        <f>ROUND((175/100)*ROUND([3]Source!R326, 2), 2)</f>
        <v>0</v>
      </c>
      <c r="V485" s="160">
        <f>ROUND((157/100)*ROUND([3]Source!R327, 2), 2)</f>
        <v>0</v>
      </c>
    </row>
    <row r="486" spans="1:22" ht="14.25" x14ac:dyDescent="0.2">
      <c r="A486" s="297"/>
      <c r="B486" s="298"/>
      <c r="C486" s="298" t="s">
        <v>184</v>
      </c>
      <c r="D486" s="299" t="s">
        <v>177</v>
      </c>
      <c r="E486" s="284">
        <v>110</v>
      </c>
      <c r="F486" s="300"/>
      <c r="G486" s="301"/>
      <c r="H486" s="284"/>
      <c r="I486" s="302">
        <v>1845.23</v>
      </c>
      <c r="J486" s="284">
        <v>88</v>
      </c>
      <c r="K486" s="302">
        <v>34468.86</v>
      </c>
    </row>
    <row r="487" spans="1:22" ht="14.25" x14ac:dyDescent="0.2">
      <c r="A487" s="305"/>
      <c r="B487" s="306"/>
      <c r="C487" s="306" t="s">
        <v>183</v>
      </c>
      <c r="D487" s="307" t="s">
        <v>177</v>
      </c>
      <c r="E487" s="308">
        <v>85</v>
      </c>
      <c r="F487" s="309"/>
      <c r="G487" s="310"/>
      <c r="H487" s="308"/>
      <c r="I487" s="311">
        <v>1425.86</v>
      </c>
      <c r="J487" s="308">
        <v>41</v>
      </c>
      <c r="K487" s="311">
        <v>16059.36</v>
      </c>
    </row>
    <row r="488" spans="1:22" ht="15" x14ac:dyDescent="0.25">
      <c r="A488" s="312"/>
      <c r="B488" s="312"/>
      <c r="C488" s="313" t="s">
        <v>173</v>
      </c>
      <c r="D488" s="312"/>
      <c r="E488" s="312"/>
      <c r="F488" s="312"/>
      <c r="G488" s="312"/>
      <c r="H488" s="406">
        <v>6427.37</v>
      </c>
      <c r="I488" s="406"/>
      <c r="J488" s="406">
        <v>102369.66</v>
      </c>
      <c r="K488" s="406"/>
      <c r="O488" s="162">
        <f>I480+I481+I486+I487+SUM(I482:I485)</f>
        <v>6427.37</v>
      </c>
      <c r="P488" s="162">
        <f>K480+K481+K486+K487+SUM(K482:K485)</f>
        <v>102369.66</v>
      </c>
    </row>
    <row r="490" spans="1:22" ht="42.75" x14ac:dyDescent="0.2">
      <c r="A490" s="297" t="s">
        <v>1588</v>
      </c>
      <c r="B490" s="298" t="s">
        <v>1851</v>
      </c>
      <c r="C490" s="298" t="s">
        <v>383</v>
      </c>
      <c r="D490" s="299" t="s">
        <v>1697</v>
      </c>
      <c r="E490" s="284">
        <v>4</v>
      </c>
      <c r="F490" s="300"/>
      <c r="G490" s="301"/>
      <c r="H490" s="284"/>
      <c r="I490" s="302"/>
      <c r="J490" s="284"/>
      <c r="K490" s="302"/>
      <c r="Q490" s="160">
        <f>[3]Source!X328</f>
        <v>55.31</v>
      </c>
      <c r="R490" s="160">
        <f>[3]Source!X329</f>
        <v>1033.1600000000001</v>
      </c>
      <c r="S490" s="160">
        <f>[3]Source!Y328</f>
        <v>42.74</v>
      </c>
      <c r="T490" s="160">
        <f>[3]Source!Y329</f>
        <v>481.36</v>
      </c>
      <c r="U490" s="160">
        <f>ROUND((175/100)*ROUND([3]Source!R328, 2), 2)</f>
        <v>0</v>
      </c>
      <c r="V490" s="160">
        <f>ROUND((157/100)*ROUND([3]Source!R329, 2), 2)</f>
        <v>0</v>
      </c>
    </row>
    <row r="491" spans="1:22" ht="14.25" x14ac:dyDescent="0.2">
      <c r="A491" s="297"/>
      <c r="B491" s="298"/>
      <c r="C491" s="298" t="s">
        <v>187</v>
      </c>
      <c r="D491" s="299"/>
      <c r="E491" s="284"/>
      <c r="F491" s="300">
        <v>12.57</v>
      </c>
      <c r="G491" s="301" t="s">
        <v>185</v>
      </c>
      <c r="H491" s="284">
        <v>1</v>
      </c>
      <c r="I491" s="302">
        <v>50.28</v>
      </c>
      <c r="J491" s="284">
        <v>23.35</v>
      </c>
      <c r="K491" s="302">
        <v>1174.04</v>
      </c>
    </row>
    <row r="492" spans="1:22" ht="14.25" x14ac:dyDescent="0.2">
      <c r="A492" s="297"/>
      <c r="B492" s="298"/>
      <c r="C492" s="298" t="s">
        <v>184</v>
      </c>
      <c r="D492" s="299" t="s">
        <v>177</v>
      </c>
      <c r="E492" s="284">
        <v>110</v>
      </c>
      <c r="F492" s="300"/>
      <c r="G492" s="301"/>
      <c r="H492" s="284"/>
      <c r="I492" s="302">
        <v>55.31</v>
      </c>
      <c r="J492" s="284">
        <v>88</v>
      </c>
      <c r="K492" s="302">
        <v>1033.1600000000001</v>
      </c>
    </row>
    <row r="493" spans="1:22" ht="14.25" x14ac:dyDescent="0.2">
      <c r="A493" s="305"/>
      <c r="B493" s="306"/>
      <c r="C493" s="306" t="s">
        <v>183</v>
      </c>
      <c r="D493" s="307" t="s">
        <v>177</v>
      </c>
      <c r="E493" s="308">
        <v>85</v>
      </c>
      <c r="F493" s="309"/>
      <c r="G493" s="310"/>
      <c r="H493" s="308"/>
      <c r="I493" s="311">
        <v>42.74</v>
      </c>
      <c r="J493" s="308">
        <v>41</v>
      </c>
      <c r="K493" s="311">
        <v>481.36</v>
      </c>
    </row>
    <row r="494" spans="1:22" ht="15" x14ac:dyDescent="0.25">
      <c r="A494" s="312"/>
      <c r="B494" s="312"/>
      <c r="C494" s="313" t="s">
        <v>173</v>
      </c>
      <c r="D494" s="312"/>
      <c r="E494" s="312"/>
      <c r="F494" s="312"/>
      <c r="G494" s="312"/>
      <c r="H494" s="406">
        <v>148.33000000000001</v>
      </c>
      <c r="I494" s="406"/>
      <c r="J494" s="406">
        <v>2688.56</v>
      </c>
      <c r="K494" s="406"/>
      <c r="O494" s="162">
        <f>I491+I492+I493</f>
        <v>148.33000000000001</v>
      </c>
      <c r="P494" s="162">
        <f>K491+K492+K493</f>
        <v>2688.56</v>
      </c>
    </row>
    <row r="496" spans="1:22" ht="85.5" x14ac:dyDescent="0.2">
      <c r="A496" s="297" t="s">
        <v>1592</v>
      </c>
      <c r="B496" s="298" t="s">
        <v>1852</v>
      </c>
      <c r="C496" s="298" t="s">
        <v>411</v>
      </c>
      <c r="D496" s="299" t="s">
        <v>1693</v>
      </c>
      <c r="E496" s="284">
        <v>8</v>
      </c>
      <c r="F496" s="300"/>
      <c r="G496" s="301"/>
      <c r="H496" s="284"/>
      <c r="I496" s="302"/>
      <c r="J496" s="284"/>
      <c r="K496" s="302"/>
      <c r="Q496" s="160">
        <f>[3]Source!X330</f>
        <v>1053.0999999999999</v>
      </c>
      <c r="R496" s="160">
        <f>[3]Source!X331</f>
        <v>19671.84</v>
      </c>
      <c r="S496" s="160">
        <f>[3]Source!Y330</f>
        <v>813.76</v>
      </c>
      <c r="T496" s="160">
        <f>[3]Source!Y331</f>
        <v>9165.2900000000009</v>
      </c>
      <c r="U496" s="160">
        <f>ROUND((175/100)*ROUND([3]Source!R330, 2), 2)</f>
        <v>0</v>
      </c>
      <c r="V496" s="160">
        <f>ROUND((157/100)*ROUND([3]Source!R331, 2), 2)</f>
        <v>0</v>
      </c>
    </row>
    <row r="497" spans="1:22" ht="14.25" x14ac:dyDescent="0.2">
      <c r="A497" s="297"/>
      <c r="B497" s="298"/>
      <c r="C497" s="298" t="s">
        <v>187</v>
      </c>
      <c r="D497" s="299"/>
      <c r="E497" s="284"/>
      <c r="F497" s="300">
        <v>119.67</v>
      </c>
      <c r="G497" s="301" t="s">
        <v>185</v>
      </c>
      <c r="H497" s="284">
        <v>1</v>
      </c>
      <c r="I497" s="302">
        <v>957.36</v>
      </c>
      <c r="J497" s="284">
        <v>23.35</v>
      </c>
      <c r="K497" s="302">
        <v>22354.36</v>
      </c>
    </row>
    <row r="498" spans="1:22" ht="14.25" x14ac:dyDescent="0.2">
      <c r="A498" s="297"/>
      <c r="B498" s="298"/>
      <c r="C498" s="298" t="s">
        <v>195</v>
      </c>
      <c r="D498" s="299"/>
      <c r="E498" s="284"/>
      <c r="F498" s="300">
        <v>17.47</v>
      </c>
      <c r="G498" s="301" t="s">
        <v>185</v>
      </c>
      <c r="H498" s="284">
        <v>1</v>
      </c>
      <c r="I498" s="302">
        <v>139.76</v>
      </c>
      <c r="J498" s="284">
        <v>7.38</v>
      </c>
      <c r="K498" s="302">
        <v>1031.43</v>
      </c>
    </row>
    <row r="499" spans="1:22" ht="28.5" x14ac:dyDescent="0.2">
      <c r="A499" s="297" t="s">
        <v>1593</v>
      </c>
      <c r="B499" s="298" t="s">
        <v>1853</v>
      </c>
      <c r="C499" s="298" t="s">
        <v>381</v>
      </c>
      <c r="D499" s="299" t="s">
        <v>1323</v>
      </c>
      <c r="E499" s="284">
        <v>6.6639999999999998E-3</v>
      </c>
      <c r="F499" s="300">
        <v>7254.88</v>
      </c>
      <c r="G499" s="304" t="s">
        <v>185</v>
      </c>
      <c r="H499" s="284">
        <v>1</v>
      </c>
      <c r="I499" s="302">
        <v>48.35</v>
      </c>
      <c r="J499" s="284">
        <v>5.93</v>
      </c>
      <c r="K499" s="302">
        <v>286.72000000000003</v>
      </c>
      <c r="Q499" s="160">
        <f>[3]Source!X332</f>
        <v>0</v>
      </c>
      <c r="R499" s="160">
        <f>[3]Source!X333</f>
        <v>0</v>
      </c>
      <c r="S499" s="160">
        <f>[3]Source!Y332</f>
        <v>0</v>
      </c>
      <c r="T499" s="160">
        <f>[3]Source!Y333</f>
        <v>0</v>
      </c>
      <c r="U499" s="160">
        <f>ROUND((175/100)*ROUND([3]Source!R332, 2), 2)</f>
        <v>0</v>
      </c>
      <c r="V499" s="160">
        <f>ROUND((157/100)*ROUND([3]Source!R333, 2), 2)</f>
        <v>0</v>
      </c>
    </row>
    <row r="500" spans="1:22" ht="14.25" x14ac:dyDescent="0.2">
      <c r="A500" s="297" t="s">
        <v>1854</v>
      </c>
      <c r="B500" s="298" t="s">
        <v>1811</v>
      </c>
      <c r="C500" s="298" t="s">
        <v>380</v>
      </c>
      <c r="D500" s="299" t="s">
        <v>1374</v>
      </c>
      <c r="E500" s="284">
        <v>2.5866639999999999</v>
      </c>
      <c r="F500" s="300">
        <v>31.52</v>
      </c>
      <c r="G500" s="304" t="s">
        <v>185</v>
      </c>
      <c r="H500" s="284">
        <v>1</v>
      </c>
      <c r="I500" s="302">
        <v>81.53</v>
      </c>
      <c r="J500" s="284">
        <v>11.83</v>
      </c>
      <c r="K500" s="302">
        <v>964.5</v>
      </c>
      <c r="Q500" s="160">
        <f>[3]Source!X338</f>
        <v>0</v>
      </c>
      <c r="R500" s="160">
        <f>[3]Source!X339</f>
        <v>0</v>
      </c>
      <c r="S500" s="160">
        <f>[3]Source!Y338</f>
        <v>0</v>
      </c>
      <c r="T500" s="160">
        <f>[3]Source!Y339</f>
        <v>0</v>
      </c>
      <c r="U500" s="160">
        <f>ROUND((175/100)*ROUND([3]Source!R338, 2), 2)</f>
        <v>0</v>
      </c>
      <c r="V500" s="160">
        <f>ROUND((157/100)*ROUND([3]Source!R339, 2), 2)</f>
        <v>0</v>
      </c>
    </row>
    <row r="501" spans="1:22" ht="14.25" x14ac:dyDescent="0.2">
      <c r="A501" s="297" t="s">
        <v>1855</v>
      </c>
      <c r="B501" s="298" t="s">
        <v>1850</v>
      </c>
      <c r="C501" s="298" t="s">
        <v>379</v>
      </c>
      <c r="D501" s="299" t="s">
        <v>1374</v>
      </c>
      <c r="E501" s="284">
        <v>1.3466640000000001</v>
      </c>
      <c r="F501" s="300">
        <v>34.72</v>
      </c>
      <c r="G501" s="304" t="s">
        <v>185</v>
      </c>
      <c r="H501" s="284">
        <v>1</v>
      </c>
      <c r="I501" s="302">
        <v>46.76</v>
      </c>
      <c r="J501" s="284">
        <v>21.92</v>
      </c>
      <c r="K501" s="302">
        <v>1024.98</v>
      </c>
      <c r="Q501" s="160">
        <f>[3]Source!X342</f>
        <v>0</v>
      </c>
      <c r="R501" s="160">
        <f>[3]Source!X343</f>
        <v>0</v>
      </c>
      <c r="S501" s="160">
        <f>[3]Source!Y342</f>
        <v>0</v>
      </c>
      <c r="T501" s="160">
        <f>[3]Source!Y343</f>
        <v>0</v>
      </c>
      <c r="U501" s="160">
        <f>ROUND((175/100)*ROUND([3]Source!R342, 2), 2)</f>
        <v>0</v>
      </c>
      <c r="V501" s="160">
        <f>ROUND((157/100)*ROUND([3]Source!R343, 2), 2)</f>
        <v>0</v>
      </c>
    </row>
    <row r="502" spans="1:22" ht="14.25" x14ac:dyDescent="0.2">
      <c r="A502" s="297" t="s">
        <v>1856</v>
      </c>
      <c r="B502" s="298" t="s">
        <v>1817</v>
      </c>
      <c r="C502" s="298" t="s">
        <v>378</v>
      </c>
      <c r="D502" s="299" t="s">
        <v>1374</v>
      </c>
      <c r="E502" s="284">
        <v>0.4</v>
      </c>
      <c r="F502" s="300">
        <v>37.479999999999997</v>
      </c>
      <c r="G502" s="304" t="s">
        <v>185</v>
      </c>
      <c r="H502" s="284">
        <v>1</v>
      </c>
      <c r="I502" s="302">
        <v>14.99</v>
      </c>
      <c r="J502" s="284">
        <v>26.77</v>
      </c>
      <c r="K502" s="302">
        <v>401.28</v>
      </c>
      <c r="Q502" s="160">
        <f>[3]Source!X344</f>
        <v>0</v>
      </c>
      <c r="R502" s="160">
        <f>[3]Source!X345</f>
        <v>0</v>
      </c>
      <c r="S502" s="160">
        <f>[3]Source!Y344</f>
        <v>0</v>
      </c>
      <c r="T502" s="160">
        <f>[3]Source!Y345</f>
        <v>0</v>
      </c>
      <c r="U502" s="160">
        <f>ROUND((175/100)*ROUND([3]Source!R344, 2), 2)</f>
        <v>0</v>
      </c>
      <c r="V502" s="160">
        <f>ROUND((157/100)*ROUND([3]Source!R345, 2), 2)</f>
        <v>0</v>
      </c>
    </row>
    <row r="503" spans="1:22" ht="14.25" x14ac:dyDescent="0.2">
      <c r="A503" s="297"/>
      <c r="B503" s="298"/>
      <c r="C503" s="298" t="s">
        <v>184</v>
      </c>
      <c r="D503" s="299" t="s">
        <v>177</v>
      </c>
      <c r="E503" s="284">
        <v>110</v>
      </c>
      <c r="F503" s="300"/>
      <c r="G503" s="301"/>
      <c r="H503" s="284"/>
      <c r="I503" s="302">
        <v>1053.0999999999999</v>
      </c>
      <c r="J503" s="284">
        <v>88</v>
      </c>
      <c r="K503" s="302">
        <v>19671.84</v>
      </c>
    </row>
    <row r="504" spans="1:22" ht="14.25" x14ac:dyDescent="0.2">
      <c r="A504" s="305"/>
      <c r="B504" s="306"/>
      <c r="C504" s="306" t="s">
        <v>183</v>
      </c>
      <c r="D504" s="307" t="s">
        <v>177</v>
      </c>
      <c r="E504" s="308">
        <v>85</v>
      </c>
      <c r="F504" s="309"/>
      <c r="G504" s="310"/>
      <c r="H504" s="308"/>
      <c r="I504" s="311">
        <v>813.76</v>
      </c>
      <c r="J504" s="308">
        <v>41</v>
      </c>
      <c r="K504" s="311">
        <v>9165.2900000000009</v>
      </c>
    </row>
    <row r="505" spans="1:22" ht="15" x14ac:dyDescent="0.25">
      <c r="A505" s="312"/>
      <c r="B505" s="312"/>
      <c r="C505" s="313" t="s">
        <v>173</v>
      </c>
      <c r="D505" s="312"/>
      <c r="E505" s="312"/>
      <c r="F505" s="312"/>
      <c r="G505" s="312"/>
      <c r="H505" s="406">
        <v>3155.61</v>
      </c>
      <c r="I505" s="406"/>
      <c r="J505" s="406">
        <v>54900.4</v>
      </c>
      <c r="K505" s="406"/>
      <c r="O505" s="162">
        <f>I497+I498+I503+I504+SUM(I499:I502)</f>
        <v>3155.61</v>
      </c>
      <c r="P505" s="162">
        <f>K497+K498+K503+K504+SUM(K499:K502)</f>
        <v>54900.4</v>
      </c>
    </row>
    <row r="507" spans="1:22" ht="42.75" x14ac:dyDescent="0.2">
      <c r="A507" s="297" t="s">
        <v>1594</v>
      </c>
      <c r="B507" s="298" t="s">
        <v>1857</v>
      </c>
      <c r="C507" s="298" t="s">
        <v>410</v>
      </c>
      <c r="D507" s="299" t="s">
        <v>1826</v>
      </c>
      <c r="E507" s="284">
        <v>4</v>
      </c>
      <c r="F507" s="300"/>
      <c r="G507" s="301"/>
      <c r="H507" s="284"/>
      <c r="I507" s="302"/>
      <c r="J507" s="284"/>
      <c r="K507" s="302"/>
      <c r="Q507" s="160">
        <f>[3]Source!X346</f>
        <v>45.06</v>
      </c>
      <c r="R507" s="160">
        <f>[3]Source!X347</f>
        <v>841.65</v>
      </c>
      <c r="S507" s="160">
        <f>[3]Source!Y346</f>
        <v>34.82</v>
      </c>
      <c r="T507" s="160">
        <f>[3]Source!Y347</f>
        <v>392.13</v>
      </c>
      <c r="U507" s="160">
        <f>ROUND((175/100)*ROUND([3]Source!R346, 2), 2)</f>
        <v>0</v>
      </c>
      <c r="V507" s="160">
        <f>ROUND((157/100)*ROUND([3]Source!R347, 2), 2)</f>
        <v>0</v>
      </c>
    </row>
    <row r="508" spans="1:22" ht="14.25" x14ac:dyDescent="0.2">
      <c r="A508" s="297"/>
      <c r="B508" s="298"/>
      <c r="C508" s="298" t="s">
        <v>187</v>
      </c>
      <c r="D508" s="299"/>
      <c r="E508" s="284"/>
      <c r="F508" s="300">
        <v>10.24</v>
      </c>
      <c r="G508" s="301" t="s">
        <v>185</v>
      </c>
      <c r="H508" s="284">
        <v>1</v>
      </c>
      <c r="I508" s="302">
        <v>40.96</v>
      </c>
      <c r="J508" s="284">
        <v>23.35</v>
      </c>
      <c r="K508" s="302">
        <v>956.42</v>
      </c>
    </row>
    <row r="509" spans="1:22" ht="14.25" x14ac:dyDescent="0.2">
      <c r="A509" s="297"/>
      <c r="B509" s="298"/>
      <c r="C509" s="298" t="s">
        <v>184</v>
      </c>
      <c r="D509" s="299" t="s">
        <v>177</v>
      </c>
      <c r="E509" s="284">
        <v>110</v>
      </c>
      <c r="F509" s="300"/>
      <c r="G509" s="301"/>
      <c r="H509" s="284"/>
      <c r="I509" s="302">
        <v>45.06</v>
      </c>
      <c r="J509" s="284">
        <v>88</v>
      </c>
      <c r="K509" s="302">
        <v>841.65</v>
      </c>
    </row>
    <row r="510" spans="1:22" ht="14.25" x14ac:dyDescent="0.2">
      <c r="A510" s="305"/>
      <c r="B510" s="306"/>
      <c r="C510" s="306" t="s">
        <v>183</v>
      </c>
      <c r="D510" s="307" t="s">
        <v>177</v>
      </c>
      <c r="E510" s="308">
        <v>85</v>
      </c>
      <c r="F510" s="309"/>
      <c r="G510" s="310"/>
      <c r="H510" s="308"/>
      <c r="I510" s="311">
        <v>34.82</v>
      </c>
      <c r="J510" s="308">
        <v>41</v>
      </c>
      <c r="K510" s="311">
        <v>392.13</v>
      </c>
    </row>
    <row r="511" spans="1:22" ht="15" x14ac:dyDescent="0.25">
      <c r="A511" s="312"/>
      <c r="B511" s="312"/>
      <c r="C511" s="313" t="s">
        <v>173</v>
      </c>
      <c r="D511" s="312"/>
      <c r="E511" s="312"/>
      <c r="F511" s="312"/>
      <c r="G511" s="312"/>
      <c r="H511" s="406">
        <v>120.84</v>
      </c>
      <c r="I511" s="406"/>
      <c r="J511" s="406">
        <v>2190.1999999999998</v>
      </c>
      <c r="K511" s="406"/>
      <c r="O511" s="162">
        <f>I508+I509+I510</f>
        <v>120.84</v>
      </c>
      <c r="P511" s="162">
        <f>K508+K509+K510</f>
        <v>2190.1999999999998</v>
      </c>
    </row>
    <row r="513" spans="1:22" ht="28.5" x14ac:dyDescent="0.2">
      <c r="A513" s="297" t="s">
        <v>1596</v>
      </c>
      <c r="B513" s="298" t="s">
        <v>1858</v>
      </c>
      <c r="C513" s="298" t="s">
        <v>409</v>
      </c>
      <c r="D513" s="299" t="s">
        <v>1859</v>
      </c>
      <c r="E513" s="284">
        <v>2</v>
      </c>
      <c r="F513" s="300"/>
      <c r="G513" s="301"/>
      <c r="H513" s="284"/>
      <c r="I513" s="302"/>
      <c r="J513" s="284"/>
      <c r="K513" s="302"/>
      <c r="Q513" s="160">
        <f>[3]Source!X348</f>
        <v>453.33</v>
      </c>
      <c r="R513" s="160">
        <f>[3]Source!X349</f>
        <v>8468.24</v>
      </c>
      <c r="S513" s="160">
        <f>[3]Source!Y348</f>
        <v>350.3</v>
      </c>
      <c r="T513" s="160">
        <f>[3]Source!Y349</f>
        <v>3945.43</v>
      </c>
      <c r="U513" s="160">
        <f>ROUND((175/100)*ROUND([3]Source!R348, 2), 2)</f>
        <v>0</v>
      </c>
      <c r="V513" s="160">
        <f>ROUND((157/100)*ROUND([3]Source!R349, 2), 2)</f>
        <v>0</v>
      </c>
    </row>
    <row r="514" spans="1:22" ht="14.25" x14ac:dyDescent="0.2">
      <c r="A514" s="297"/>
      <c r="B514" s="298"/>
      <c r="C514" s="298" t="s">
        <v>187</v>
      </c>
      <c r="D514" s="299"/>
      <c r="E514" s="284"/>
      <c r="F514" s="300">
        <v>206.06</v>
      </c>
      <c r="G514" s="301" t="s">
        <v>185</v>
      </c>
      <c r="H514" s="284">
        <v>1</v>
      </c>
      <c r="I514" s="302">
        <v>412.12</v>
      </c>
      <c r="J514" s="284">
        <v>23.35</v>
      </c>
      <c r="K514" s="302">
        <v>9623</v>
      </c>
    </row>
    <row r="515" spans="1:22" ht="14.25" x14ac:dyDescent="0.2">
      <c r="A515" s="297"/>
      <c r="B515" s="298"/>
      <c r="C515" s="298" t="s">
        <v>195</v>
      </c>
      <c r="D515" s="299"/>
      <c r="E515" s="284"/>
      <c r="F515" s="300">
        <v>6.21</v>
      </c>
      <c r="G515" s="301" t="s">
        <v>185</v>
      </c>
      <c r="H515" s="284">
        <v>1</v>
      </c>
      <c r="I515" s="302">
        <v>12.42</v>
      </c>
      <c r="J515" s="284">
        <v>6.98</v>
      </c>
      <c r="K515" s="302">
        <v>86.69</v>
      </c>
    </row>
    <row r="516" spans="1:22" ht="14.25" x14ac:dyDescent="0.2">
      <c r="A516" s="297" t="s">
        <v>1860</v>
      </c>
      <c r="B516" s="298" t="s">
        <v>1811</v>
      </c>
      <c r="C516" s="298" t="s">
        <v>380</v>
      </c>
      <c r="D516" s="299" t="s">
        <v>1374</v>
      </c>
      <c r="E516" s="284">
        <v>0.7</v>
      </c>
      <c r="F516" s="300">
        <v>31.52</v>
      </c>
      <c r="G516" s="304" t="s">
        <v>185</v>
      </c>
      <c r="H516" s="284">
        <v>1</v>
      </c>
      <c r="I516" s="302">
        <v>22.06</v>
      </c>
      <c r="J516" s="284">
        <v>11.83</v>
      </c>
      <c r="K516" s="302">
        <v>260.97000000000003</v>
      </c>
      <c r="Q516" s="160">
        <f>[3]Source!X354</f>
        <v>0</v>
      </c>
      <c r="R516" s="160">
        <f>[3]Source!X355</f>
        <v>0</v>
      </c>
      <c r="S516" s="160">
        <f>[3]Source!Y354</f>
        <v>0</v>
      </c>
      <c r="T516" s="160">
        <f>[3]Source!Y355</f>
        <v>0</v>
      </c>
      <c r="U516" s="160">
        <f>ROUND((175/100)*ROUND([3]Source!R354, 2), 2)</f>
        <v>0</v>
      </c>
      <c r="V516" s="160">
        <f>ROUND((157/100)*ROUND([3]Source!R355, 2), 2)</f>
        <v>0</v>
      </c>
    </row>
    <row r="517" spans="1:22" ht="14.25" x14ac:dyDescent="0.2">
      <c r="A517" s="297" t="s">
        <v>1861</v>
      </c>
      <c r="B517" s="298" t="s">
        <v>1817</v>
      </c>
      <c r="C517" s="298" t="s">
        <v>378</v>
      </c>
      <c r="D517" s="299" t="s">
        <v>1374</v>
      </c>
      <c r="E517" s="284">
        <v>0.08</v>
      </c>
      <c r="F517" s="300">
        <v>37.479999999999997</v>
      </c>
      <c r="G517" s="304" t="s">
        <v>185</v>
      </c>
      <c r="H517" s="284">
        <v>1</v>
      </c>
      <c r="I517" s="302">
        <v>3</v>
      </c>
      <c r="J517" s="284">
        <v>26.77</v>
      </c>
      <c r="K517" s="302">
        <v>80.31</v>
      </c>
      <c r="Q517" s="160">
        <f>[3]Source!X358</f>
        <v>0</v>
      </c>
      <c r="R517" s="160">
        <f>[3]Source!X359</f>
        <v>0</v>
      </c>
      <c r="S517" s="160">
        <f>[3]Source!Y358</f>
        <v>0</v>
      </c>
      <c r="T517" s="160">
        <f>[3]Source!Y359</f>
        <v>0</v>
      </c>
      <c r="U517" s="160">
        <f>ROUND((175/100)*ROUND([3]Source!R358, 2), 2)</f>
        <v>0</v>
      </c>
      <c r="V517" s="160">
        <f>ROUND((157/100)*ROUND([3]Source!R359, 2), 2)</f>
        <v>0</v>
      </c>
    </row>
    <row r="518" spans="1:22" ht="14.25" x14ac:dyDescent="0.2">
      <c r="A518" s="297"/>
      <c r="B518" s="298"/>
      <c r="C518" s="298" t="s">
        <v>184</v>
      </c>
      <c r="D518" s="299" t="s">
        <v>177</v>
      </c>
      <c r="E518" s="284">
        <v>110</v>
      </c>
      <c r="F518" s="300"/>
      <c r="G518" s="301"/>
      <c r="H518" s="284"/>
      <c r="I518" s="302">
        <v>453.33</v>
      </c>
      <c r="J518" s="284">
        <v>88</v>
      </c>
      <c r="K518" s="302">
        <v>8468.24</v>
      </c>
    </row>
    <row r="519" spans="1:22" ht="14.25" x14ac:dyDescent="0.2">
      <c r="A519" s="305"/>
      <c r="B519" s="306"/>
      <c r="C519" s="306" t="s">
        <v>183</v>
      </c>
      <c r="D519" s="307" t="s">
        <v>177</v>
      </c>
      <c r="E519" s="308">
        <v>85</v>
      </c>
      <c r="F519" s="309"/>
      <c r="G519" s="310"/>
      <c r="H519" s="308"/>
      <c r="I519" s="311">
        <v>350.3</v>
      </c>
      <c r="J519" s="308">
        <v>41</v>
      </c>
      <c r="K519" s="311">
        <v>3945.43</v>
      </c>
    </row>
    <row r="520" spans="1:22" ht="15" x14ac:dyDescent="0.25">
      <c r="A520" s="312"/>
      <c r="B520" s="312"/>
      <c r="C520" s="313" t="s">
        <v>173</v>
      </c>
      <c r="D520" s="312"/>
      <c r="E520" s="312"/>
      <c r="F520" s="312"/>
      <c r="G520" s="312"/>
      <c r="H520" s="406">
        <v>1253.23</v>
      </c>
      <c r="I520" s="406"/>
      <c r="J520" s="406">
        <v>22464.639999999999</v>
      </c>
      <c r="K520" s="406"/>
      <c r="O520" s="162">
        <f>I514+I515+I518+I519+SUM(I516:I517)</f>
        <v>1253.23</v>
      </c>
      <c r="P520" s="162">
        <f>K514+K515+K518+K519+SUM(K516:K517)</f>
        <v>22464.639999999999</v>
      </c>
    </row>
    <row r="522" spans="1:22" ht="42.75" x14ac:dyDescent="0.2">
      <c r="A522" s="297" t="s">
        <v>1599</v>
      </c>
      <c r="B522" s="298" t="s">
        <v>1862</v>
      </c>
      <c r="C522" s="298" t="s">
        <v>408</v>
      </c>
      <c r="D522" s="299" t="s">
        <v>1697</v>
      </c>
      <c r="E522" s="284">
        <v>2</v>
      </c>
      <c r="F522" s="300"/>
      <c r="G522" s="301"/>
      <c r="H522" s="284"/>
      <c r="I522" s="302"/>
      <c r="J522" s="284"/>
      <c r="K522" s="302"/>
      <c r="Q522" s="160">
        <f>[3]Source!X360</f>
        <v>33.42</v>
      </c>
      <c r="R522" s="160">
        <f>[3]Source!X361</f>
        <v>624.25</v>
      </c>
      <c r="S522" s="160">
        <f>[3]Source!Y360</f>
        <v>25.82</v>
      </c>
      <c r="T522" s="160">
        <f>[3]Source!Y361</f>
        <v>290.83999999999997</v>
      </c>
      <c r="U522" s="160">
        <f>ROUND((175/100)*ROUND([3]Source!R360, 2), 2)</f>
        <v>0</v>
      </c>
      <c r="V522" s="160">
        <f>ROUND((157/100)*ROUND([3]Source!R361, 2), 2)</f>
        <v>0</v>
      </c>
    </row>
    <row r="523" spans="1:22" ht="14.25" x14ac:dyDescent="0.2">
      <c r="A523" s="297"/>
      <c r="B523" s="298"/>
      <c r="C523" s="298" t="s">
        <v>187</v>
      </c>
      <c r="D523" s="299"/>
      <c r="E523" s="284"/>
      <c r="F523" s="300">
        <v>15.19</v>
      </c>
      <c r="G523" s="301" t="s">
        <v>185</v>
      </c>
      <c r="H523" s="284">
        <v>1</v>
      </c>
      <c r="I523" s="302">
        <v>30.38</v>
      </c>
      <c r="J523" s="284">
        <v>23.35</v>
      </c>
      <c r="K523" s="302">
        <v>709.37</v>
      </c>
    </row>
    <row r="524" spans="1:22" ht="14.25" x14ac:dyDescent="0.2">
      <c r="A524" s="297"/>
      <c r="B524" s="298"/>
      <c r="C524" s="298" t="s">
        <v>184</v>
      </c>
      <c r="D524" s="299" t="s">
        <v>177</v>
      </c>
      <c r="E524" s="284">
        <v>110</v>
      </c>
      <c r="F524" s="300"/>
      <c r="G524" s="301"/>
      <c r="H524" s="284"/>
      <c r="I524" s="302">
        <v>33.42</v>
      </c>
      <c r="J524" s="284">
        <v>88</v>
      </c>
      <c r="K524" s="302">
        <v>624.25</v>
      </c>
    </row>
    <row r="525" spans="1:22" ht="14.25" x14ac:dyDescent="0.2">
      <c r="A525" s="305"/>
      <c r="B525" s="306"/>
      <c r="C525" s="306" t="s">
        <v>183</v>
      </c>
      <c r="D525" s="307" t="s">
        <v>177</v>
      </c>
      <c r="E525" s="308">
        <v>85</v>
      </c>
      <c r="F525" s="309"/>
      <c r="G525" s="310"/>
      <c r="H525" s="308"/>
      <c r="I525" s="311">
        <v>25.82</v>
      </c>
      <c r="J525" s="308">
        <v>41</v>
      </c>
      <c r="K525" s="311">
        <v>290.83999999999997</v>
      </c>
    </row>
    <row r="526" spans="1:22" ht="15" x14ac:dyDescent="0.25">
      <c r="A526" s="312"/>
      <c r="B526" s="312"/>
      <c r="C526" s="313" t="s">
        <v>173</v>
      </c>
      <c r="D526" s="312"/>
      <c r="E526" s="312"/>
      <c r="F526" s="312"/>
      <c r="G526" s="312"/>
      <c r="H526" s="406">
        <v>89.62</v>
      </c>
      <c r="I526" s="406"/>
      <c r="J526" s="406">
        <v>1624.46</v>
      </c>
      <c r="K526" s="406"/>
      <c r="O526" s="162">
        <f>I523+I524+I525</f>
        <v>89.62</v>
      </c>
      <c r="P526" s="162">
        <f>K523+K524+K525</f>
        <v>1624.46</v>
      </c>
    </row>
    <row r="528" spans="1:22" ht="28.5" x14ac:dyDescent="0.2">
      <c r="A528" s="297" t="s">
        <v>1604</v>
      </c>
      <c r="B528" s="298" t="s">
        <v>1863</v>
      </c>
      <c r="C528" s="298" t="s">
        <v>192</v>
      </c>
      <c r="D528" s="299" t="s">
        <v>1697</v>
      </c>
      <c r="E528" s="284">
        <v>2</v>
      </c>
      <c r="F528" s="300"/>
      <c r="G528" s="301"/>
      <c r="H528" s="284"/>
      <c r="I528" s="302"/>
      <c r="J528" s="284"/>
      <c r="K528" s="302"/>
      <c r="Q528" s="160">
        <f>[3]Source!X362</f>
        <v>10.7</v>
      </c>
      <c r="R528" s="160">
        <f>[3]Source!X363</f>
        <v>177.04</v>
      </c>
      <c r="S528" s="160">
        <f>[3]Source!Y362</f>
        <v>7.49</v>
      </c>
      <c r="T528" s="160">
        <f>[3]Source!Y363</f>
        <v>85.39</v>
      </c>
      <c r="U528" s="160">
        <f>ROUND((175/100)*ROUND([3]Source!R362, 2), 2)</f>
        <v>0.09</v>
      </c>
      <c r="V528" s="160">
        <f>ROUND((157/100)*ROUND([3]Source!R363, 2), 2)</f>
        <v>1.84</v>
      </c>
    </row>
    <row r="529" spans="1:22" ht="14.25" x14ac:dyDescent="0.2">
      <c r="A529" s="297"/>
      <c r="B529" s="298"/>
      <c r="C529" s="298" t="s">
        <v>187</v>
      </c>
      <c r="D529" s="299"/>
      <c r="E529" s="284"/>
      <c r="F529" s="300">
        <v>3.88</v>
      </c>
      <c r="G529" s="301" t="s">
        <v>1864</v>
      </c>
      <c r="H529" s="284">
        <v>1</v>
      </c>
      <c r="I529" s="302">
        <v>8.92</v>
      </c>
      <c r="J529" s="284">
        <v>23.35</v>
      </c>
      <c r="K529" s="302">
        <v>208.28</v>
      </c>
    </row>
    <row r="530" spans="1:22" ht="14.25" x14ac:dyDescent="0.2">
      <c r="A530" s="297"/>
      <c r="B530" s="298"/>
      <c r="C530" s="298" t="s">
        <v>174</v>
      </c>
      <c r="D530" s="299"/>
      <c r="E530" s="284"/>
      <c r="F530" s="300">
        <v>0.18</v>
      </c>
      <c r="G530" s="301" t="s">
        <v>1865</v>
      </c>
      <c r="H530" s="284">
        <v>1</v>
      </c>
      <c r="I530" s="302">
        <v>0.45</v>
      </c>
      <c r="J530" s="284">
        <v>8.61</v>
      </c>
      <c r="K530" s="302">
        <v>3.87</v>
      </c>
    </row>
    <row r="531" spans="1:22" ht="14.25" x14ac:dyDescent="0.2">
      <c r="A531" s="297"/>
      <c r="B531" s="298"/>
      <c r="C531" s="298" t="s">
        <v>179</v>
      </c>
      <c r="D531" s="299"/>
      <c r="E531" s="284"/>
      <c r="F531" s="300">
        <v>0.02</v>
      </c>
      <c r="G531" s="301" t="s">
        <v>1865</v>
      </c>
      <c r="H531" s="284">
        <v>1</v>
      </c>
      <c r="I531" s="314">
        <v>0.05</v>
      </c>
      <c r="J531" s="284">
        <v>23.35</v>
      </c>
      <c r="K531" s="314">
        <v>1.17</v>
      </c>
    </row>
    <row r="532" spans="1:22" ht="28.5" x14ac:dyDescent="0.2">
      <c r="A532" s="297" t="s">
        <v>1606</v>
      </c>
      <c r="B532" s="298" t="s">
        <v>1866</v>
      </c>
      <c r="C532" s="298" t="s">
        <v>374</v>
      </c>
      <c r="D532" s="299" t="s">
        <v>1703</v>
      </c>
      <c r="E532" s="284">
        <v>2</v>
      </c>
      <c r="F532" s="300">
        <v>1390.95</v>
      </c>
      <c r="G532" s="304" t="s">
        <v>185</v>
      </c>
      <c r="H532" s="284">
        <v>1</v>
      </c>
      <c r="I532" s="302">
        <v>2781.9</v>
      </c>
      <c r="J532" s="284">
        <v>4.28</v>
      </c>
      <c r="K532" s="302">
        <v>11906.53</v>
      </c>
      <c r="Q532" s="160">
        <f>[3]Source!X364</f>
        <v>0</v>
      </c>
      <c r="R532" s="160">
        <f>[3]Source!X365</f>
        <v>0</v>
      </c>
      <c r="S532" s="160">
        <f>[3]Source!Y364</f>
        <v>0</v>
      </c>
      <c r="T532" s="160">
        <f>[3]Source!Y365</f>
        <v>0</v>
      </c>
      <c r="U532" s="160">
        <f>ROUND((175/100)*ROUND([3]Source!R364, 2), 2)</f>
        <v>0</v>
      </c>
      <c r="V532" s="160">
        <f>ROUND((157/100)*ROUND([3]Source!R365, 2), 2)</f>
        <v>0</v>
      </c>
    </row>
    <row r="533" spans="1:22" ht="14.25" x14ac:dyDescent="0.2">
      <c r="A533" s="297"/>
      <c r="B533" s="298"/>
      <c r="C533" s="298" t="s">
        <v>184</v>
      </c>
      <c r="D533" s="299" t="s">
        <v>177</v>
      </c>
      <c r="E533" s="284">
        <v>120</v>
      </c>
      <c r="F533" s="300"/>
      <c r="G533" s="301"/>
      <c r="H533" s="284"/>
      <c r="I533" s="302">
        <v>10.7</v>
      </c>
      <c r="J533" s="284">
        <v>85</v>
      </c>
      <c r="K533" s="302">
        <v>177.04</v>
      </c>
    </row>
    <row r="534" spans="1:22" ht="14.25" x14ac:dyDescent="0.2">
      <c r="A534" s="297"/>
      <c r="B534" s="298"/>
      <c r="C534" s="298" t="s">
        <v>183</v>
      </c>
      <c r="D534" s="299" t="s">
        <v>177</v>
      </c>
      <c r="E534" s="284">
        <v>84</v>
      </c>
      <c r="F534" s="300"/>
      <c r="G534" s="301"/>
      <c r="H534" s="284"/>
      <c r="I534" s="302">
        <v>7.49</v>
      </c>
      <c r="J534" s="284">
        <v>41</v>
      </c>
      <c r="K534" s="302">
        <v>85.39</v>
      </c>
    </row>
    <row r="535" spans="1:22" ht="14.25" x14ac:dyDescent="0.2">
      <c r="A535" s="305"/>
      <c r="B535" s="306"/>
      <c r="C535" s="306" t="s">
        <v>178</v>
      </c>
      <c r="D535" s="307" t="s">
        <v>177</v>
      </c>
      <c r="E535" s="308">
        <v>175</v>
      </c>
      <c r="F535" s="309"/>
      <c r="G535" s="310"/>
      <c r="H535" s="308"/>
      <c r="I535" s="311">
        <v>0.09</v>
      </c>
      <c r="J535" s="308">
        <v>157</v>
      </c>
      <c r="K535" s="311">
        <v>1.84</v>
      </c>
    </row>
    <row r="536" spans="1:22" ht="15" x14ac:dyDescent="0.25">
      <c r="A536" s="312"/>
      <c r="B536" s="312"/>
      <c r="C536" s="313" t="s">
        <v>173</v>
      </c>
      <c r="D536" s="312"/>
      <c r="E536" s="312"/>
      <c r="F536" s="312"/>
      <c r="G536" s="312"/>
      <c r="H536" s="406">
        <v>2809.55</v>
      </c>
      <c r="I536" s="406"/>
      <c r="J536" s="406">
        <v>12382.95</v>
      </c>
      <c r="K536" s="406"/>
      <c r="O536" s="162">
        <f>I529+I530+I533+I534+I535+SUM(I532:I532)</f>
        <v>2809.55</v>
      </c>
      <c r="P536" s="162">
        <f>K529+K530+K533+K534+K535+SUM(K532:K532)</f>
        <v>12382.95</v>
      </c>
    </row>
    <row r="538" spans="1:22" ht="57" x14ac:dyDescent="0.2">
      <c r="A538" s="297" t="s">
        <v>1607</v>
      </c>
      <c r="B538" s="298" t="s">
        <v>1867</v>
      </c>
      <c r="C538" s="298" t="s">
        <v>407</v>
      </c>
      <c r="D538" s="299" t="s">
        <v>1805</v>
      </c>
      <c r="E538" s="284">
        <v>4</v>
      </c>
      <c r="F538" s="300"/>
      <c r="G538" s="301"/>
      <c r="H538" s="284"/>
      <c r="I538" s="302"/>
      <c r="J538" s="284"/>
      <c r="K538" s="302"/>
      <c r="Q538" s="160">
        <f>[3]Source!X368</f>
        <v>917</v>
      </c>
      <c r="R538" s="160">
        <f>[3]Source!X369</f>
        <v>17129.63</v>
      </c>
      <c r="S538" s="160">
        <f>[3]Source!Y368</f>
        <v>708.59</v>
      </c>
      <c r="T538" s="160">
        <f>[3]Source!Y369</f>
        <v>7980.85</v>
      </c>
      <c r="U538" s="160">
        <f>ROUND((175/100)*ROUND([3]Source!R368, 2), 2)</f>
        <v>0</v>
      </c>
      <c r="V538" s="160">
        <f>ROUND((157/100)*ROUND([3]Source!R369, 2), 2)</f>
        <v>0</v>
      </c>
    </row>
    <row r="539" spans="1:22" ht="14.25" x14ac:dyDescent="0.2">
      <c r="A539" s="297"/>
      <c r="B539" s="298"/>
      <c r="C539" s="298" t="s">
        <v>187</v>
      </c>
      <c r="D539" s="299"/>
      <c r="E539" s="284"/>
      <c r="F539" s="300">
        <v>208.41</v>
      </c>
      <c r="G539" s="301" t="s">
        <v>185</v>
      </c>
      <c r="H539" s="284">
        <v>1</v>
      </c>
      <c r="I539" s="302">
        <v>833.64</v>
      </c>
      <c r="J539" s="284">
        <v>23.35</v>
      </c>
      <c r="K539" s="302">
        <v>19465.490000000002</v>
      </c>
    </row>
    <row r="540" spans="1:22" ht="14.25" x14ac:dyDescent="0.2">
      <c r="A540" s="297"/>
      <c r="B540" s="298"/>
      <c r="C540" s="298" t="s">
        <v>195</v>
      </c>
      <c r="D540" s="299"/>
      <c r="E540" s="284"/>
      <c r="F540" s="300">
        <v>30.52</v>
      </c>
      <c r="G540" s="301" t="s">
        <v>185</v>
      </c>
      <c r="H540" s="284">
        <v>1</v>
      </c>
      <c r="I540" s="302">
        <v>122.08</v>
      </c>
      <c r="J540" s="284">
        <v>6</v>
      </c>
      <c r="K540" s="302">
        <v>732.48</v>
      </c>
    </row>
    <row r="541" spans="1:22" ht="28.5" x14ac:dyDescent="0.2">
      <c r="A541" s="297" t="s">
        <v>1608</v>
      </c>
      <c r="B541" s="298" t="s">
        <v>1868</v>
      </c>
      <c r="C541" s="298" t="s">
        <v>406</v>
      </c>
      <c r="D541" s="299" t="s">
        <v>1323</v>
      </c>
      <c r="E541" s="284">
        <v>2.3999999999999998E-3</v>
      </c>
      <c r="F541" s="300">
        <v>57104.39</v>
      </c>
      <c r="G541" s="304" t="s">
        <v>185</v>
      </c>
      <c r="H541" s="284">
        <v>1</v>
      </c>
      <c r="I541" s="302">
        <v>137.05000000000001</v>
      </c>
      <c r="J541" s="284">
        <v>3.68</v>
      </c>
      <c r="K541" s="302">
        <v>504.34</v>
      </c>
      <c r="Q541" s="160">
        <f>[3]Source!X370</f>
        <v>0</v>
      </c>
      <c r="R541" s="160">
        <f>[3]Source!X371</f>
        <v>0</v>
      </c>
      <c r="S541" s="160">
        <f>[3]Source!Y370</f>
        <v>0</v>
      </c>
      <c r="T541" s="160">
        <f>[3]Source!Y371</f>
        <v>0</v>
      </c>
      <c r="U541" s="160">
        <f>ROUND((175/100)*ROUND([3]Source!R370, 2), 2)</f>
        <v>0</v>
      </c>
      <c r="V541" s="160">
        <f>ROUND((157/100)*ROUND([3]Source!R371, 2), 2)</f>
        <v>0</v>
      </c>
    </row>
    <row r="542" spans="1:22" ht="28.5" x14ac:dyDescent="0.2">
      <c r="A542" s="297" t="s">
        <v>1869</v>
      </c>
      <c r="B542" s="298" t="s">
        <v>1870</v>
      </c>
      <c r="C542" s="298" t="s">
        <v>405</v>
      </c>
      <c r="D542" s="299" t="s">
        <v>1323</v>
      </c>
      <c r="E542" s="284">
        <v>4.8000000000000001E-5</v>
      </c>
      <c r="F542" s="300">
        <v>34350.410000000003</v>
      </c>
      <c r="G542" s="304" t="s">
        <v>185</v>
      </c>
      <c r="H542" s="284">
        <v>1</v>
      </c>
      <c r="I542" s="302">
        <v>1.65</v>
      </c>
      <c r="J542" s="284">
        <v>5.01</v>
      </c>
      <c r="K542" s="302">
        <v>8.27</v>
      </c>
      <c r="Q542" s="160">
        <f>[3]Source!X372</f>
        <v>0</v>
      </c>
      <c r="R542" s="160">
        <f>[3]Source!X373</f>
        <v>0</v>
      </c>
      <c r="S542" s="160">
        <f>[3]Source!Y372</f>
        <v>0</v>
      </c>
      <c r="T542" s="160">
        <f>[3]Source!Y373</f>
        <v>0</v>
      </c>
      <c r="U542" s="160">
        <f>ROUND((175/100)*ROUND([3]Source!R372, 2), 2)</f>
        <v>0</v>
      </c>
      <c r="V542" s="160">
        <f>ROUND((157/100)*ROUND([3]Source!R373, 2), 2)</f>
        <v>0</v>
      </c>
    </row>
    <row r="543" spans="1:22" ht="14.25" x14ac:dyDescent="0.2">
      <c r="A543" s="297" t="s">
        <v>1871</v>
      </c>
      <c r="B543" s="298" t="s">
        <v>1811</v>
      </c>
      <c r="C543" s="298" t="s">
        <v>380</v>
      </c>
      <c r="D543" s="299" t="s">
        <v>1374</v>
      </c>
      <c r="E543" s="284">
        <v>0.8</v>
      </c>
      <c r="F543" s="300">
        <v>31.52</v>
      </c>
      <c r="G543" s="304" t="s">
        <v>185</v>
      </c>
      <c r="H543" s="284">
        <v>1</v>
      </c>
      <c r="I543" s="302">
        <v>25.22</v>
      </c>
      <c r="J543" s="284">
        <v>11.83</v>
      </c>
      <c r="K543" s="302">
        <v>298.35000000000002</v>
      </c>
      <c r="Q543" s="160">
        <f>[3]Source!X374</f>
        <v>0</v>
      </c>
      <c r="R543" s="160">
        <f>[3]Source!X375</f>
        <v>0</v>
      </c>
      <c r="S543" s="160">
        <f>[3]Source!Y374</f>
        <v>0</v>
      </c>
      <c r="T543" s="160">
        <f>[3]Source!Y375</f>
        <v>0</v>
      </c>
      <c r="U543" s="160">
        <f>ROUND((175/100)*ROUND([3]Source!R374, 2), 2)</f>
        <v>0</v>
      </c>
      <c r="V543" s="160">
        <f>ROUND((157/100)*ROUND([3]Source!R375, 2), 2)</f>
        <v>0</v>
      </c>
    </row>
    <row r="544" spans="1:22" ht="14.25" x14ac:dyDescent="0.2">
      <c r="A544" s="297" t="s">
        <v>1872</v>
      </c>
      <c r="B544" s="298" t="s">
        <v>1817</v>
      </c>
      <c r="C544" s="298" t="s">
        <v>378</v>
      </c>
      <c r="D544" s="299" t="s">
        <v>1374</v>
      </c>
      <c r="E544" s="284">
        <v>0.08</v>
      </c>
      <c r="F544" s="300">
        <v>37.479999999999997</v>
      </c>
      <c r="G544" s="304" t="s">
        <v>185</v>
      </c>
      <c r="H544" s="284">
        <v>1</v>
      </c>
      <c r="I544" s="302">
        <v>3</v>
      </c>
      <c r="J544" s="284">
        <v>26.77</v>
      </c>
      <c r="K544" s="302">
        <v>80.31</v>
      </c>
      <c r="Q544" s="160">
        <f>[3]Source!X376</f>
        <v>0</v>
      </c>
      <c r="R544" s="160">
        <f>[3]Source!X377</f>
        <v>0</v>
      </c>
      <c r="S544" s="160">
        <f>[3]Source!Y376</f>
        <v>0</v>
      </c>
      <c r="T544" s="160">
        <f>[3]Source!Y377</f>
        <v>0</v>
      </c>
      <c r="U544" s="160">
        <f>ROUND((175/100)*ROUND([3]Source!R376, 2), 2)</f>
        <v>0</v>
      </c>
      <c r="V544" s="160">
        <f>ROUND((157/100)*ROUND([3]Source!R377, 2), 2)</f>
        <v>0</v>
      </c>
    </row>
    <row r="545" spans="1:22" ht="28.5" x14ac:dyDescent="0.2">
      <c r="A545" s="297" t="s">
        <v>1873</v>
      </c>
      <c r="B545" s="298" t="s">
        <v>1874</v>
      </c>
      <c r="C545" s="298" t="s">
        <v>404</v>
      </c>
      <c r="D545" s="299" t="s">
        <v>1323</v>
      </c>
      <c r="E545" s="284">
        <v>6.0000000000000002E-5</v>
      </c>
      <c r="F545" s="300">
        <v>12424.76</v>
      </c>
      <c r="G545" s="304" t="s">
        <v>185</v>
      </c>
      <c r="H545" s="284">
        <v>1</v>
      </c>
      <c r="I545" s="302">
        <v>0.75</v>
      </c>
      <c r="J545" s="284">
        <v>6.29</v>
      </c>
      <c r="K545" s="302">
        <v>4.72</v>
      </c>
      <c r="Q545" s="160">
        <f>[3]Source!X378</f>
        <v>0</v>
      </c>
      <c r="R545" s="160">
        <f>[3]Source!X379</f>
        <v>0</v>
      </c>
      <c r="S545" s="160">
        <f>[3]Source!Y378</f>
        <v>0</v>
      </c>
      <c r="T545" s="160">
        <f>[3]Source!Y379</f>
        <v>0</v>
      </c>
      <c r="U545" s="160">
        <f>ROUND((175/100)*ROUND([3]Source!R378, 2), 2)</f>
        <v>0</v>
      </c>
      <c r="V545" s="160">
        <f>ROUND((157/100)*ROUND([3]Source!R379, 2), 2)</f>
        <v>0</v>
      </c>
    </row>
    <row r="546" spans="1:22" ht="14.25" x14ac:dyDescent="0.2">
      <c r="A546" s="297"/>
      <c r="B546" s="298"/>
      <c r="C546" s="298" t="s">
        <v>184</v>
      </c>
      <c r="D546" s="299" t="s">
        <v>177</v>
      </c>
      <c r="E546" s="284">
        <v>110</v>
      </c>
      <c r="F546" s="300"/>
      <c r="G546" s="301"/>
      <c r="H546" s="284"/>
      <c r="I546" s="302">
        <v>917</v>
      </c>
      <c r="J546" s="284">
        <v>88</v>
      </c>
      <c r="K546" s="302">
        <v>17129.63</v>
      </c>
    </row>
    <row r="547" spans="1:22" ht="14.25" x14ac:dyDescent="0.2">
      <c r="A547" s="297"/>
      <c r="B547" s="298"/>
      <c r="C547" s="298" t="s">
        <v>183</v>
      </c>
      <c r="D547" s="299" t="s">
        <v>177</v>
      </c>
      <c r="E547" s="284">
        <v>85</v>
      </c>
      <c r="F547" s="300"/>
      <c r="G547" s="301"/>
      <c r="H547" s="284"/>
      <c r="I547" s="302">
        <v>708.59</v>
      </c>
      <c r="J547" s="284">
        <v>41</v>
      </c>
      <c r="K547" s="302">
        <v>7980.85</v>
      </c>
    </row>
    <row r="548" spans="1:22" ht="14.25" x14ac:dyDescent="0.2">
      <c r="A548" s="305"/>
      <c r="B548" s="306"/>
      <c r="C548" s="306" t="s">
        <v>182</v>
      </c>
      <c r="D548" s="307" t="s">
        <v>181</v>
      </c>
      <c r="E548" s="308">
        <v>12.7</v>
      </c>
      <c r="F548" s="309"/>
      <c r="G548" s="310" t="s">
        <v>185</v>
      </c>
      <c r="H548" s="308">
        <v>1</v>
      </c>
      <c r="I548" s="311">
        <v>50.8</v>
      </c>
      <c r="J548" s="308"/>
      <c r="K548" s="311"/>
    </row>
    <row r="549" spans="1:22" ht="15" x14ac:dyDescent="0.25">
      <c r="A549" s="312"/>
      <c r="B549" s="312"/>
      <c r="C549" s="313" t="s">
        <v>173</v>
      </c>
      <c r="D549" s="312"/>
      <c r="E549" s="312"/>
      <c r="F549" s="312"/>
      <c r="G549" s="312"/>
      <c r="H549" s="406">
        <v>2748.98</v>
      </c>
      <c r="I549" s="406"/>
      <c r="J549" s="406">
        <v>46204.44</v>
      </c>
      <c r="K549" s="406"/>
      <c r="O549" s="162">
        <f>I539+I540+I546+I547+SUM(I541:I545)</f>
        <v>2748.98</v>
      </c>
      <c r="P549" s="162">
        <f>K539+K540+K546+K547+SUM(K541:K545)</f>
        <v>46204.44</v>
      </c>
    </row>
    <row r="551" spans="1:22" ht="42.75" x14ac:dyDescent="0.2">
      <c r="A551" s="297" t="s">
        <v>1609</v>
      </c>
      <c r="B551" s="298" t="s">
        <v>1875</v>
      </c>
      <c r="C551" s="298" t="s">
        <v>403</v>
      </c>
      <c r="D551" s="299" t="s">
        <v>1693</v>
      </c>
      <c r="E551" s="284">
        <v>2</v>
      </c>
      <c r="F551" s="300"/>
      <c r="G551" s="301"/>
      <c r="H551" s="284"/>
      <c r="I551" s="302"/>
      <c r="J551" s="284"/>
      <c r="K551" s="302"/>
      <c r="Q551" s="160">
        <f>[3]Source!X380</f>
        <v>21.47</v>
      </c>
      <c r="R551" s="160">
        <f>[3]Source!X381</f>
        <v>401.1</v>
      </c>
      <c r="S551" s="160">
        <f>[3]Source!Y380</f>
        <v>16.59</v>
      </c>
      <c r="T551" s="160">
        <f>[3]Source!Y381</f>
        <v>186.87</v>
      </c>
      <c r="U551" s="160">
        <f>ROUND((175/100)*ROUND([3]Source!R380, 2), 2)</f>
        <v>0</v>
      </c>
      <c r="V551" s="160">
        <f>ROUND((157/100)*ROUND([3]Source!R381, 2), 2)</f>
        <v>0</v>
      </c>
    </row>
    <row r="552" spans="1:22" ht="14.25" x14ac:dyDescent="0.2">
      <c r="A552" s="297"/>
      <c r="B552" s="298"/>
      <c r="C552" s="298" t="s">
        <v>187</v>
      </c>
      <c r="D552" s="299"/>
      <c r="E552" s="284"/>
      <c r="F552" s="300">
        <v>9.76</v>
      </c>
      <c r="G552" s="301" t="s">
        <v>185</v>
      </c>
      <c r="H552" s="284">
        <v>1</v>
      </c>
      <c r="I552" s="302">
        <v>19.52</v>
      </c>
      <c r="J552" s="284">
        <v>23.35</v>
      </c>
      <c r="K552" s="302">
        <v>455.79</v>
      </c>
    </row>
    <row r="553" spans="1:22" ht="14.25" x14ac:dyDescent="0.2">
      <c r="A553" s="297"/>
      <c r="B553" s="298"/>
      <c r="C553" s="298" t="s">
        <v>184</v>
      </c>
      <c r="D553" s="299" t="s">
        <v>177</v>
      </c>
      <c r="E553" s="284">
        <v>110</v>
      </c>
      <c r="F553" s="300"/>
      <c r="G553" s="301"/>
      <c r="H553" s="284"/>
      <c r="I553" s="302">
        <v>21.47</v>
      </c>
      <c r="J553" s="284">
        <v>88</v>
      </c>
      <c r="K553" s="302">
        <v>401.1</v>
      </c>
    </row>
    <row r="554" spans="1:22" ht="14.25" x14ac:dyDescent="0.2">
      <c r="A554" s="297"/>
      <c r="B554" s="298"/>
      <c r="C554" s="298" t="s">
        <v>183</v>
      </c>
      <c r="D554" s="299" t="s">
        <v>177</v>
      </c>
      <c r="E554" s="284">
        <v>85</v>
      </c>
      <c r="F554" s="300"/>
      <c r="G554" s="301"/>
      <c r="H554" s="284"/>
      <c r="I554" s="302">
        <v>16.59</v>
      </c>
      <c r="J554" s="284">
        <v>41</v>
      </c>
      <c r="K554" s="302">
        <v>186.87</v>
      </c>
    </row>
    <row r="555" spans="1:22" ht="14.25" x14ac:dyDescent="0.2">
      <c r="A555" s="305"/>
      <c r="B555" s="306"/>
      <c r="C555" s="306" t="s">
        <v>182</v>
      </c>
      <c r="D555" s="307" t="s">
        <v>181</v>
      </c>
      <c r="E555" s="308">
        <v>0.69</v>
      </c>
      <c r="F555" s="309"/>
      <c r="G555" s="310" t="s">
        <v>185</v>
      </c>
      <c r="H555" s="308">
        <v>1</v>
      </c>
      <c r="I555" s="311">
        <v>1.38</v>
      </c>
      <c r="J555" s="308"/>
      <c r="K555" s="311"/>
    </row>
    <row r="556" spans="1:22" ht="15" x14ac:dyDescent="0.25">
      <c r="A556" s="312"/>
      <c r="B556" s="312"/>
      <c r="C556" s="313" t="s">
        <v>173</v>
      </c>
      <c r="D556" s="312"/>
      <c r="E556" s="312"/>
      <c r="F556" s="312"/>
      <c r="G556" s="312"/>
      <c r="H556" s="406">
        <v>57.58</v>
      </c>
      <c r="I556" s="406"/>
      <c r="J556" s="406">
        <v>1043.76</v>
      </c>
      <c r="K556" s="406"/>
      <c r="O556" s="162">
        <f>I552+I553+I554</f>
        <v>57.58</v>
      </c>
      <c r="P556" s="162">
        <f>K552+K553+K554</f>
        <v>1043.76</v>
      </c>
    </row>
    <row r="559" spans="1:22" ht="15" x14ac:dyDescent="0.25">
      <c r="A559" s="409" t="s">
        <v>1876</v>
      </c>
      <c r="B559" s="409"/>
      <c r="C559" s="409"/>
      <c r="D559" s="409"/>
      <c r="E559" s="409"/>
      <c r="F559" s="409"/>
      <c r="G559" s="409"/>
      <c r="H559" s="407">
        <v>47289.78</v>
      </c>
      <c r="I559" s="408"/>
      <c r="J559" s="407">
        <v>712022.06</v>
      </c>
      <c r="K559" s="408"/>
    </row>
    <row r="560" spans="1:22" hidden="1" x14ac:dyDescent="0.2">
      <c r="A560" s="283" t="s">
        <v>172</v>
      </c>
      <c r="I560" s="283">
        <v>0</v>
      </c>
      <c r="J560" s="283">
        <v>0</v>
      </c>
    </row>
    <row r="561" spans="1:22" hidden="1" x14ac:dyDescent="0.2">
      <c r="A561" s="283" t="s">
        <v>171</v>
      </c>
      <c r="I561" s="283">
        <v>0</v>
      </c>
      <c r="J561" s="283">
        <v>0</v>
      </c>
    </row>
    <row r="563" spans="1:22" ht="16.5" x14ac:dyDescent="0.25">
      <c r="A563" s="405" t="s">
        <v>1877</v>
      </c>
      <c r="B563" s="405"/>
      <c r="C563" s="405"/>
      <c r="D563" s="405"/>
      <c r="E563" s="405"/>
      <c r="F563" s="405"/>
      <c r="G563" s="405"/>
      <c r="H563" s="405"/>
      <c r="I563" s="405"/>
      <c r="J563" s="405"/>
      <c r="K563" s="405"/>
    </row>
    <row r="564" spans="1:22" ht="42.75" x14ac:dyDescent="0.2">
      <c r="A564" s="297" t="s">
        <v>1611</v>
      </c>
      <c r="B564" s="298" t="s">
        <v>1878</v>
      </c>
      <c r="C564" s="298" t="s">
        <v>402</v>
      </c>
      <c r="D564" s="299" t="s">
        <v>1778</v>
      </c>
      <c r="E564" s="284">
        <v>4</v>
      </c>
      <c r="F564" s="300"/>
      <c r="G564" s="301"/>
      <c r="H564" s="284"/>
      <c r="I564" s="302"/>
      <c r="J564" s="284"/>
      <c r="K564" s="302"/>
      <c r="Q564" s="160">
        <f>[3]Source!X417</f>
        <v>872.47</v>
      </c>
      <c r="R564" s="160">
        <f>[3]Source!X418</f>
        <v>16491.68</v>
      </c>
      <c r="S564" s="160">
        <f>[3]Source!Y417</f>
        <v>581.64</v>
      </c>
      <c r="T564" s="160">
        <f>[3]Source!Y418</f>
        <v>7954.81</v>
      </c>
      <c r="U564" s="160">
        <f>ROUND((175/100)*ROUND([3]Source!R417, 2), 2)</f>
        <v>0.98</v>
      </c>
      <c r="V564" s="160">
        <f>ROUND((157/100)*ROUND([3]Source!R418, 2), 2)</f>
        <v>20.54</v>
      </c>
    </row>
    <row r="565" spans="1:22" ht="14.25" x14ac:dyDescent="0.2">
      <c r="A565" s="297"/>
      <c r="B565" s="298"/>
      <c r="C565" s="298" t="s">
        <v>187</v>
      </c>
      <c r="D565" s="299"/>
      <c r="E565" s="284"/>
      <c r="F565" s="300">
        <v>207.73</v>
      </c>
      <c r="G565" s="301" t="s">
        <v>185</v>
      </c>
      <c r="H565" s="284">
        <v>1</v>
      </c>
      <c r="I565" s="302">
        <v>830.92</v>
      </c>
      <c r="J565" s="284">
        <v>23.35</v>
      </c>
      <c r="K565" s="302">
        <v>19401.98</v>
      </c>
    </row>
    <row r="566" spans="1:22" ht="14.25" x14ac:dyDescent="0.2">
      <c r="A566" s="297"/>
      <c r="B566" s="298"/>
      <c r="C566" s="298" t="s">
        <v>174</v>
      </c>
      <c r="D566" s="299"/>
      <c r="E566" s="284"/>
      <c r="F566" s="300">
        <v>0.7</v>
      </c>
      <c r="G566" s="301" t="s">
        <v>185</v>
      </c>
      <c r="H566" s="284">
        <v>1</v>
      </c>
      <c r="I566" s="302">
        <v>2.8</v>
      </c>
      <c r="J566" s="284">
        <v>8.9600000000000009</v>
      </c>
      <c r="K566" s="302">
        <v>25.09</v>
      </c>
    </row>
    <row r="567" spans="1:22" ht="14.25" x14ac:dyDescent="0.2">
      <c r="A567" s="297"/>
      <c r="B567" s="298"/>
      <c r="C567" s="298" t="s">
        <v>179</v>
      </c>
      <c r="D567" s="299"/>
      <c r="E567" s="284"/>
      <c r="F567" s="300">
        <v>0.14000000000000001</v>
      </c>
      <c r="G567" s="301" t="s">
        <v>185</v>
      </c>
      <c r="H567" s="284">
        <v>1</v>
      </c>
      <c r="I567" s="314">
        <v>0.56000000000000005</v>
      </c>
      <c r="J567" s="284">
        <v>23.35</v>
      </c>
      <c r="K567" s="314">
        <v>13.08</v>
      </c>
    </row>
    <row r="568" spans="1:22" ht="14.25" x14ac:dyDescent="0.2">
      <c r="A568" s="297"/>
      <c r="B568" s="298"/>
      <c r="C568" s="298" t="s">
        <v>195</v>
      </c>
      <c r="D568" s="299"/>
      <c r="E568" s="284"/>
      <c r="F568" s="300">
        <v>102.57</v>
      </c>
      <c r="G568" s="301" t="s">
        <v>185</v>
      </c>
      <c r="H568" s="284">
        <v>1</v>
      </c>
      <c r="I568" s="302">
        <v>410.28</v>
      </c>
      <c r="J568" s="284">
        <v>6.31</v>
      </c>
      <c r="K568" s="302">
        <v>2588.87</v>
      </c>
    </row>
    <row r="569" spans="1:22" ht="28.5" x14ac:dyDescent="0.2">
      <c r="A569" s="297" t="s">
        <v>1612</v>
      </c>
      <c r="B569" s="298" t="s">
        <v>1879</v>
      </c>
      <c r="C569" s="298" t="s">
        <v>400</v>
      </c>
      <c r="D569" s="299" t="s">
        <v>1384</v>
      </c>
      <c r="E569" s="284">
        <v>0.192</v>
      </c>
      <c r="F569" s="300">
        <v>1828.56</v>
      </c>
      <c r="G569" s="304" t="s">
        <v>185</v>
      </c>
      <c r="H569" s="284">
        <v>1</v>
      </c>
      <c r="I569" s="302">
        <v>351.08</v>
      </c>
      <c r="J569" s="284">
        <v>2.79</v>
      </c>
      <c r="K569" s="302">
        <v>979.51</v>
      </c>
      <c r="Q569" s="160">
        <f>[3]Source!X419</f>
        <v>0</v>
      </c>
      <c r="R569" s="160">
        <f>[3]Source!X420</f>
        <v>0</v>
      </c>
      <c r="S569" s="160">
        <f>[3]Source!Y419</f>
        <v>0</v>
      </c>
      <c r="T569" s="160">
        <f>[3]Source!Y420</f>
        <v>0</v>
      </c>
      <c r="U569" s="160">
        <f>ROUND((175/100)*ROUND([3]Source!R419, 2), 2)</f>
        <v>0</v>
      </c>
      <c r="V569" s="160">
        <f>ROUND((157/100)*ROUND([3]Source!R420, 2), 2)</f>
        <v>0</v>
      </c>
    </row>
    <row r="570" spans="1:22" ht="14.25" x14ac:dyDescent="0.2">
      <c r="A570" s="297"/>
      <c r="B570" s="298"/>
      <c r="C570" s="298" t="s">
        <v>184</v>
      </c>
      <c r="D570" s="299" t="s">
        <v>177</v>
      </c>
      <c r="E570" s="284">
        <v>105</v>
      </c>
      <c r="F570" s="300"/>
      <c r="G570" s="301"/>
      <c r="H570" s="284"/>
      <c r="I570" s="302">
        <v>872.47</v>
      </c>
      <c r="J570" s="284">
        <v>85</v>
      </c>
      <c r="K570" s="302">
        <v>16491.68</v>
      </c>
    </row>
    <row r="571" spans="1:22" ht="14.25" x14ac:dyDescent="0.2">
      <c r="A571" s="297"/>
      <c r="B571" s="298"/>
      <c r="C571" s="298" t="s">
        <v>183</v>
      </c>
      <c r="D571" s="299" t="s">
        <v>177</v>
      </c>
      <c r="E571" s="284">
        <v>70</v>
      </c>
      <c r="F571" s="300"/>
      <c r="G571" s="301"/>
      <c r="H571" s="284"/>
      <c r="I571" s="302">
        <v>581.64</v>
      </c>
      <c r="J571" s="284">
        <v>41</v>
      </c>
      <c r="K571" s="302">
        <v>7954.81</v>
      </c>
    </row>
    <row r="572" spans="1:22" ht="14.25" x14ac:dyDescent="0.2">
      <c r="A572" s="297"/>
      <c r="B572" s="298"/>
      <c r="C572" s="298" t="s">
        <v>178</v>
      </c>
      <c r="D572" s="299" t="s">
        <v>177</v>
      </c>
      <c r="E572" s="284">
        <v>175</v>
      </c>
      <c r="F572" s="300"/>
      <c r="G572" s="301"/>
      <c r="H572" s="284"/>
      <c r="I572" s="302">
        <v>0.98</v>
      </c>
      <c r="J572" s="284">
        <v>157</v>
      </c>
      <c r="K572" s="302">
        <v>20.54</v>
      </c>
    </row>
    <row r="573" spans="1:22" ht="14.25" x14ac:dyDescent="0.2">
      <c r="A573" s="305"/>
      <c r="B573" s="306"/>
      <c r="C573" s="306" t="s">
        <v>182</v>
      </c>
      <c r="D573" s="307" t="s">
        <v>181</v>
      </c>
      <c r="E573" s="308">
        <v>13.35</v>
      </c>
      <c r="F573" s="309"/>
      <c r="G573" s="310" t="s">
        <v>185</v>
      </c>
      <c r="H573" s="308">
        <v>1</v>
      </c>
      <c r="I573" s="311">
        <v>53.4</v>
      </c>
      <c r="J573" s="308"/>
      <c r="K573" s="311"/>
    </row>
    <row r="574" spans="1:22" ht="15" x14ac:dyDescent="0.25">
      <c r="A574" s="312"/>
      <c r="B574" s="312"/>
      <c r="C574" s="313" t="s">
        <v>173</v>
      </c>
      <c r="D574" s="312"/>
      <c r="E574" s="312"/>
      <c r="F574" s="312"/>
      <c r="G574" s="312"/>
      <c r="H574" s="406">
        <v>3050.17</v>
      </c>
      <c r="I574" s="406"/>
      <c r="J574" s="406">
        <v>47462.48</v>
      </c>
      <c r="K574" s="406"/>
      <c r="O574" s="162">
        <f>I565+I566+I568+I570+I571+I572+SUM(I569:I569)</f>
        <v>3050.17</v>
      </c>
      <c r="P574" s="162">
        <f>K565+K566+K568+K570+K571+K572+SUM(K569:K569)</f>
        <v>47462.48</v>
      </c>
    </row>
    <row r="576" spans="1:22" ht="42.75" x14ac:dyDescent="0.2">
      <c r="A576" s="297" t="s">
        <v>1613</v>
      </c>
      <c r="B576" s="298" t="s">
        <v>1880</v>
      </c>
      <c r="C576" s="298" t="s">
        <v>401</v>
      </c>
      <c r="D576" s="299" t="s">
        <v>1778</v>
      </c>
      <c r="E576" s="284">
        <v>3</v>
      </c>
      <c r="F576" s="300"/>
      <c r="G576" s="301"/>
      <c r="H576" s="284"/>
      <c r="I576" s="302"/>
      <c r="J576" s="284"/>
      <c r="K576" s="302"/>
      <c r="Q576" s="160">
        <f>[3]Source!X421</f>
        <v>529.36</v>
      </c>
      <c r="R576" s="160">
        <f>[3]Source!X422</f>
        <v>10006.120000000001</v>
      </c>
      <c r="S576" s="160">
        <f>[3]Source!Y421</f>
        <v>352.91</v>
      </c>
      <c r="T576" s="160">
        <f>[3]Source!Y422</f>
        <v>4826.4799999999996</v>
      </c>
      <c r="U576" s="160">
        <f>ROUND((175/100)*ROUND([3]Source!R421, 2), 2)</f>
        <v>0.32</v>
      </c>
      <c r="V576" s="160">
        <f>ROUND((157/100)*ROUND([3]Source!R422, 2), 2)</f>
        <v>6.59</v>
      </c>
    </row>
    <row r="577" spans="1:22" ht="14.25" x14ac:dyDescent="0.2">
      <c r="A577" s="297"/>
      <c r="B577" s="298"/>
      <c r="C577" s="298" t="s">
        <v>187</v>
      </c>
      <c r="D577" s="299"/>
      <c r="E577" s="284"/>
      <c r="F577" s="300">
        <v>168.05</v>
      </c>
      <c r="G577" s="301" t="s">
        <v>185</v>
      </c>
      <c r="H577" s="284">
        <v>1</v>
      </c>
      <c r="I577" s="302">
        <v>504.15</v>
      </c>
      <c r="J577" s="284">
        <v>23.35</v>
      </c>
      <c r="K577" s="302">
        <v>11771.9</v>
      </c>
    </row>
    <row r="578" spans="1:22" ht="14.25" x14ac:dyDescent="0.2">
      <c r="A578" s="297"/>
      <c r="B578" s="298"/>
      <c r="C578" s="298" t="s">
        <v>174</v>
      </c>
      <c r="D578" s="299"/>
      <c r="E578" s="284"/>
      <c r="F578" s="300">
        <v>0.3</v>
      </c>
      <c r="G578" s="301" t="s">
        <v>185</v>
      </c>
      <c r="H578" s="284">
        <v>1</v>
      </c>
      <c r="I578" s="302">
        <v>0.9</v>
      </c>
      <c r="J578" s="284">
        <v>8.9700000000000006</v>
      </c>
      <c r="K578" s="302">
        <v>8.07</v>
      </c>
    </row>
    <row r="579" spans="1:22" ht="14.25" x14ac:dyDescent="0.2">
      <c r="A579" s="297"/>
      <c r="B579" s="298"/>
      <c r="C579" s="298" t="s">
        <v>179</v>
      </c>
      <c r="D579" s="299"/>
      <c r="E579" s="284"/>
      <c r="F579" s="300">
        <v>0.06</v>
      </c>
      <c r="G579" s="301" t="s">
        <v>185</v>
      </c>
      <c r="H579" s="284">
        <v>1</v>
      </c>
      <c r="I579" s="314">
        <v>0.18</v>
      </c>
      <c r="J579" s="284">
        <v>23.35</v>
      </c>
      <c r="K579" s="314">
        <v>4.2</v>
      </c>
    </row>
    <row r="580" spans="1:22" ht="14.25" x14ac:dyDescent="0.2">
      <c r="A580" s="297"/>
      <c r="B580" s="298"/>
      <c r="C580" s="298" t="s">
        <v>195</v>
      </c>
      <c r="D580" s="299"/>
      <c r="E580" s="284"/>
      <c r="F580" s="300">
        <v>66.28</v>
      </c>
      <c r="G580" s="301" t="s">
        <v>185</v>
      </c>
      <c r="H580" s="284">
        <v>1</v>
      </c>
      <c r="I580" s="302">
        <v>198.84</v>
      </c>
      <c r="J580" s="284">
        <v>6.32</v>
      </c>
      <c r="K580" s="302">
        <v>1256.67</v>
      </c>
    </row>
    <row r="581" spans="1:22" ht="28.5" x14ac:dyDescent="0.2">
      <c r="A581" s="297" t="s">
        <v>1614</v>
      </c>
      <c r="B581" s="298" t="s">
        <v>1879</v>
      </c>
      <c r="C581" s="298" t="s">
        <v>400</v>
      </c>
      <c r="D581" s="299" t="s">
        <v>1384</v>
      </c>
      <c r="E581" s="284">
        <v>6.9000000000000006E-2</v>
      </c>
      <c r="F581" s="300">
        <v>1828.56</v>
      </c>
      <c r="G581" s="304" t="s">
        <v>185</v>
      </c>
      <c r="H581" s="284">
        <v>1</v>
      </c>
      <c r="I581" s="302">
        <v>126.17</v>
      </c>
      <c r="J581" s="284">
        <v>2.79</v>
      </c>
      <c r="K581" s="302">
        <v>352.01</v>
      </c>
      <c r="Q581" s="160">
        <f>[3]Source!X423</f>
        <v>0</v>
      </c>
      <c r="R581" s="160">
        <f>[3]Source!X424</f>
        <v>0</v>
      </c>
      <c r="S581" s="160">
        <f>[3]Source!Y423</f>
        <v>0</v>
      </c>
      <c r="T581" s="160">
        <f>[3]Source!Y424</f>
        <v>0</v>
      </c>
      <c r="U581" s="160">
        <f>ROUND((175/100)*ROUND([3]Source!R423, 2), 2)</f>
        <v>0</v>
      </c>
      <c r="V581" s="160">
        <f>ROUND((157/100)*ROUND([3]Source!R424, 2), 2)</f>
        <v>0</v>
      </c>
    </row>
    <row r="582" spans="1:22" ht="14.25" x14ac:dyDescent="0.2">
      <c r="A582" s="297"/>
      <c r="B582" s="298"/>
      <c r="C582" s="298" t="s">
        <v>184</v>
      </c>
      <c r="D582" s="299" t="s">
        <v>177</v>
      </c>
      <c r="E582" s="284">
        <v>105</v>
      </c>
      <c r="F582" s="300"/>
      <c r="G582" s="301"/>
      <c r="H582" s="284"/>
      <c r="I582" s="302">
        <v>529.36</v>
      </c>
      <c r="J582" s="284">
        <v>85</v>
      </c>
      <c r="K582" s="302">
        <v>10006.120000000001</v>
      </c>
    </row>
    <row r="583" spans="1:22" ht="14.25" x14ac:dyDescent="0.2">
      <c r="A583" s="297"/>
      <c r="B583" s="298"/>
      <c r="C583" s="298" t="s">
        <v>183</v>
      </c>
      <c r="D583" s="299" t="s">
        <v>177</v>
      </c>
      <c r="E583" s="284">
        <v>70</v>
      </c>
      <c r="F583" s="300"/>
      <c r="G583" s="301"/>
      <c r="H583" s="284"/>
      <c r="I583" s="302">
        <v>352.91</v>
      </c>
      <c r="J583" s="284">
        <v>41</v>
      </c>
      <c r="K583" s="302">
        <v>4826.4799999999996</v>
      </c>
    </row>
    <row r="584" spans="1:22" ht="14.25" x14ac:dyDescent="0.2">
      <c r="A584" s="297"/>
      <c r="B584" s="298"/>
      <c r="C584" s="298" t="s">
        <v>178</v>
      </c>
      <c r="D584" s="299" t="s">
        <v>177</v>
      </c>
      <c r="E584" s="284">
        <v>175</v>
      </c>
      <c r="F584" s="300"/>
      <c r="G584" s="301"/>
      <c r="H584" s="284"/>
      <c r="I584" s="302">
        <v>0.32</v>
      </c>
      <c r="J584" s="284">
        <v>157</v>
      </c>
      <c r="K584" s="302">
        <v>6.59</v>
      </c>
    </row>
    <row r="585" spans="1:22" ht="14.25" x14ac:dyDescent="0.2">
      <c r="A585" s="305"/>
      <c r="B585" s="306"/>
      <c r="C585" s="306" t="s">
        <v>182</v>
      </c>
      <c r="D585" s="307" t="s">
        <v>181</v>
      </c>
      <c r="E585" s="308">
        <v>10.8</v>
      </c>
      <c r="F585" s="309"/>
      <c r="G585" s="310" t="s">
        <v>185</v>
      </c>
      <c r="H585" s="308">
        <v>1</v>
      </c>
      <c r="I585" s="311">
        <v>32.4</v>
      </c>
      <c r="J585" s="308"/>
      <c r="K585" s="311"/>
    </row>
    <row r="586" spans="1:22" ht="15" x14ac:dyDescent="0.25">
      <c r="A586" s="312"/>
      <c r="B586" s="312"/>
      <c r="C586" s="313" t="s">
        <v>173</v>
      </c>
      <c r="D586" s="312"/>
      <c r="E586" s="312"/>
      <c r="F586" s="312"/>
      <c r="G586" s="312"/>
      <c r="H586" s="406">
        <v>1712.65</v>
      </c>
      <c r="I586" s="406"/>
      <c r="J586" s="406">
        <v>28227.84</v>
      </c>
      <c r="K586" s="406"/>
      <c r="O586" s="162">
        <f>I577+I578+I580+I582+I583+I584+SUM(I581:I581)</f>
        <v>1712.65</v>
      </c>
      <c r="P586" s="162">
        <f>K577+K578+K580+K582+K583+K584+SUM(K581:K581)</f>
        <v>28227.84</v>
      </c>
    </row>
    <row r="588" spans="1:22" ht="28.5" x14ac:dyDescent="0.2">
      <c r="A588" s="297" t="s">
        <v>1615</v>
      </c>
      <c r="B588" s="298" t="s">
        <v>1833</v>
      </c>
      <c r="C588" s="298" t="s">
        <v>399</v>
      </c>
      <c r="D588" s="299" t="s">
        <v>1834</v>
      </c>
      <c r="E588" s="284">
        <v>11</v>
      </c>
      <c r="F588" s="300"/>
      <c r="G588" s="301"/>
      <c r="H588" s="284"/>
      <c r="I588" s="302"/>
      <c r="J588" s="284"/>
      <c r="K588" s="302"/>
      <c r="Q588" s="160">
        <f>[3]Source!X425</f>
        <v>101.52</v>
      </c>
      <c r="R588" s="160">
        <f>[3]Source!X426</f>
        <v>1919.05</v>
      </c>
      <c r="S588" s="160">
        <f>[3]Source!Y425</f>
        <v>67.680000000000007</v>
      </c>
      <c r="T588" s="160">
        <f>[3]Source!Y426</f>
        <v>925.66</v>
      </c>
      <c r="U588" s="160">
        <f>ROUND((175/100)*ROUND([3]Source!R425, 2), 2)</f>
        <v>0</v>
      </c>
      <c r="V588" s="160">
        <f>ROUND((157/100)*ROUND([3]Source!R426, 2), 2)</f>
        <v>0</v>
      </c>
    </row>
    <row r="589" spans="1:22" ht="14.25" x14ac:dyDescent="0.2">
      <c r="A589" s="297"/>
      <c r="B589" s="298"/>
      <c r="C589" s="298" t="s">
        <v>187</v>
      </c>
      <c r="D589" s="299"/>
      <c r="E589" s="284"/>
      <c r="F589" s="300">
        <v>8.7899999999999991</v>
      </c>
      <c r="G589" s="301" t="s">
        <v>185</v>
      </c>
      <c r="H589" s="284">
        <v>1</v>
      </c>
      <c r="I589" s="302">
        <v>96.69</v>
      </c>
      <c r="J589" s="284">
        <v>23.35</v>
      </c>
      <c r="K589" s="302">
        <v>2257.71</v>
      </c>
    </row>
    <row r="590" spans="1:22" ht="28.5" x14ac:dyDescent="0.2">
      <c r="A590" s="297" t="s">
        <v>1617</v>
      </c>
      <c r="B590" s="298" t="s">
        <v>1322</v>
      </c>
      <c r="C590" s="298" t="s">
        <v>341</v>
      </c>
      <c r="D590" s="299" t="s">
        <v>1323</v>
      </c>
      <c r="E590" s="284">
        <v>-0.13200000000000001</v>
      </c>
      <c r="F590" s="300">
        <v>0</v>
      </c>
      <c r="G590" s="304" t="s">
        <v>185</v>
      </c>
      <c r="H590" s="284">
        <v>1</v>
      </c>
      <c r="I590" s="302">
        <v>0</v>
      </c>
      <c r="J590" s="284">
        <v>1</v>
      </c>
      <c r="K590" s="302">
        <v>0</v>
      </c>
      <c r="Q590" s="160">
        <f>[3]Source!X427</f>
        <v>0</v>
      </c>
      <c r="R590" s="160">
        <f>[3]Source!X428</f>
        <v>0</v>
      </c>
      <c r="S590" s="160">
        <f>[3]Source!Y427</f>
        <v>0</v>
      </c>
      <c r="T590" s="160">
        <f>[3]Source!Y428</f>
        <v>0</v>
      </c>
      <c r="U590" s="160">
        <f>ROUND((175/100)*ROUND([3]Source!R427, 2), 2)</f>
        <v>0</v>
      </c>
      <c r="V590" s="160">
        <f>ROUND((157/100)*ROUND([3]Source!R428, 2), 2)</f>
        <v>0</v>
      </c>
    </row>
    <row r="591" spans="1:22" ht="14.25" x14ac:dyDescent="0.2">
      <c r="A591" s="297"/>
      <c r="B591" s="298"/>
      <c r="C591" s="298" t="s">
        <v>184</v>
      </c>
      <c r="D591" s="299" t="s">
        <v>177</v>
      </c>
      <c r="E591" s="284">
        <v>105</v>
      </c>
      <c r="F591" s="300"/>
      <c r="G591" s="301"/>
      <c r="H591" s="284"/>
      <c r="I591" s="302">
        <v>101.52</v>
      </c>
      <c r="J591" s="284">
        <v>85</v>
      </c>
      <c r="K591" s="302">
        <v>1919.05</v>
      </c>
    </row>
    <row r="592" spans="1:22" ht="14.25" x14ac:dyDescent="0.2">
      <c r="A592" s="305"/>
      <c r="B592" s="306"/>
      <c r="C592" s="306" t="s">
        <v>183</v>
      </c>
      <c r="D592" s="307" t="s">
        <v>177</v>
      </c>
      <c r="E592" s="308">
        <v>70</v>
      </c>
      <c r="F592" s="309"/>
      <c r="G592" s="310"/>
      <c r="H592" s="308"/>
      <c r="I592" s="311">
        <v>67.680000000000007</v>
      </c>
      <c r="J592" s="308">
        <v>41</v>
      </c>
      <c r="K592" s="311">
        <v>925.66</v>
      </c>
    </row>
    <row r="593" spans="1:22" ht="15" x14ac:dyDescent="0.25">
      <c r="A593" s="312"/>
      <c r="B593" s="312"/>
      <c r="C593" s="313" t="s">
        <v>173</v>
      </c>
      <c r="D593" s="312"/>
      <c r="E593" s="312"/>
      <c r="F593" s="312"/>
      <c r="G593" s="312"/>
      <c r="H593" s="406">
        <v>265.89</v>
      </c>
      <c r="I593" s="406"/>
      <c r="J593" s="406">
        <v>5102.42</v>
      </c>
      <c r="K593" s="406"/>
      <c r="O593" s="162">
        <f>I589+I591+I592+SUM(I590:I590)</f>
        <v>265.89</v>
      </c>
      <c r="P593" s="162">
        <f>K589+K591+K592+SUM(K590:K590)</f>
        <v>5102.42</v>
      </c>
    </row>
    <row r="595" spans="1:22" ht="28.5" x14ac:dyDescent="0.2">
      <c r="A595" s="297" t="s">
        <v>1618</v>
      </c>
      <c r="B595" s="298" t="s">
        <v>1881</v>
      </c>
      <c r="C595" s="298" t="s">
        <v>398</v>
      </c>
      <c r="D595" s="299" t="s">
        <v>1330</v>
      </c>
      <c r="E595" s="284">
        <v>6.7000000000000004E-2</v>
      </c>
      <c r="F595" s="300"/>
      <c r="G595" s="301"/>
      <c r="H595" s="284"/>
      <c r="I595" s="302"/>
      <c r="J595" s="284"/>
      <c r="K595" s="302"/>
      <c r="Q595" s="160">
        <f>[3]Source!X429</f>
        <v>26</v>
      </c>
      <c r="R595" s="160">
        <f>[3]Source!X430</f>
        <v>516.04</v>
      </c>
      <c r="S595" s="160">
        <f>[3]Source!Y429</f>
        <v>17.88</v>
      </c>
      <c r="T595" s="160">
        <f>[3]Source!Y430</f>
        <v>311.14</v>
      </c>
      <c r="U595" s="160">
        <f>ROUND((175/100)*ROUND([3]Source!R429, 2), 2)</f>
        <v>0</v>
      </c>
      <c r="V595" s="160">
        <f>ROUND((157/100)*ROUND([3]Source!R430, 2), 2)</f>
        <v>0</v>
      </c>
    </row>
    <row r="596" spans="1:22" ht="14.25" x14ac:dyDescent="0.2">
      <c r="A596" s="297"/>
      <c r="B596" s="298"/>
      <c r="C596" s="298" t="s">
        <v>187</v>
      </c>
      <c r="D596" s="299"/>
      <c r="E596" s="284"/>
      <c r="F596" s="300">
        <v>485.08</v>
      </c>
      <c r="G596" s="301" t="s">
        <v>185</v>
      </c>
      <c r="H596" s="284">
        <v>1</v>
      </c>
      <c r="I596" s="302">
        <v>32.5</v>
      </c>
      <c r="J596" s="284">
        <v>23.35</v>
      </c>
      <c r="K596" s="302">
        <v>758.88</v>
      </c>
    </row>
    <row r="597" spans="1:22" ht="28.5" x14ac:dyDescent="0.2">
      <c r="A597" s="297" t="s">
        <v>1619</v>
      </c>
      <c r="B597" s="298" t="s">
        <v>1322</v>
      </c>
      <c r="C597" s="298" t="s">
        <v>341</v>
      </c>
      <c r="D597" s="299" t="s">
        <v>1323</v>
      </c>
      <c r="E597" s="284">
        <v>-1.2E-2</v>
      </c>
      <c r="F597" s="300">
        <v>0</v>
      </c>
      <c r="G597" s="304" t="s">
        <v>185</v>
      </c>
      <c r="H597" s="284">
        <v>1</v>
      </c>
      <c r="I597" s="302">
        <v>0</v>
      </c>
      <c r="J597" s="284">
        <v>1</v>
      </c>
      <c r="K597" s="302">
        <v>0</v>
      </c>
      <c r="Q597" s="160">
        <f>[3]Source!X431</f>
        <v>0</v>
      </c>
      <c r="R597" s="160">
        <f>[3]Source!X432</f>
        <v>0</v>
      </c>
      <c r="S597" s="160">
        <f>[3]Source!Y431</f>
        <v>0</v>
      </c>
      <c r="T597" s="160">
        <f>[3]Source!Y432</f>
        <v>0</v>
      </c>
      <c r="U597" s="160">
        <f>ROUND((175/100)*ROUND([3]Source!R431, 2), 2)</f>
        <v>0</v>
      </c>
      <c r="V597" s="160">
        <f>ROUND((157/100)*ROUND([3]Source!R432, 2), 2)</f>
        <v>0</v>
      </c>
    </row>
    <row r="598" spans="1:22" ht="14.25" x14ac:dyDescent="0.2">
      <c r="A598" s="297"/>
      <c r="B598" s="298"/>
      <c r="C598" s="298" t="s">
        <v>184</v>
      </c>
      <c r="D598" s="299" t="s">
        <v>177</v>
      </c>
      <c r="E598" s="284">
        <v>80</v>
      </c>
      <c r="F598" s="300"/>
      <c r="G598" s="301"/>
      <c r="H598" s="284"/>
      <c r="I598" s="302">
        <v>26</v>
      </c>
      <c r="J598" s="284">
        <v>68</v>
      </c>
      <c r="K598" s="302">
        <v>516.04</v>
      </c>
    </row>
    <row r="599" spans="1:22" ht="14.25" x14ac:dyDescent="0.2">
      <c r="A599" s="305"/>
      <c r="B599" s="306"/>
      <c r="C599" s="306" t="s">
        <v>183</v>
      </c>
      <c r="D599" s="307" t="s">
        <v>177</v>
      </c>
      <c r="E599" s="308">
        <v>55</v>
      </c>
      <c r="F599" s="309"/>
      <c r="G599" s="310"/>
      <c r="H599" s="308"/>
      <c r="I599" s="311">
        <v>17.88</v>
      </c>
      <c r="J599" s="308">
        <v>41</v>
      </c>
      <c r="K599" s="311">
        <v>311.14</v>
      </c>
    </row>
    <row r="600" spans="1:22" ht="15" x14ac:dyDescent="0.25">
      <c r="A600" s="312"/>
      <c r="B600" s="312"/>
      <c r="C600" s="313" t="s">
        <v>173</v>
      </c>
      <c r="D600" s="312"/>
      <c r="E600" s="312"/>
      <c r="F600" s="312"/>
      <c r="G600" s="312"/>
      <c r="H600" s="406">
        <v>76.38</v>
      </c>
      <c r="I600" s="406"/>
      <c r="J600" s="406">
        <v>1586.06</v>
      </c>
      <c r="K600" s="406"/>
      <c r="O600" s="162">
        <f>I596+I598+I599+SUM(I597:I597)</f>
        <v>76.38</v>
      </c>
      <c r="P600" s="162">
        <f>K596+K598+K599+SUM(K597:K597)</f>
        <v>1586.06</v>
      </c>
    </row>
    <row r="602" spans="1:22" ht="57" x14ac:dyDescent="0.2">
      <c r="A602" s="297" t="s">
        <v>1625</v>
      </c>
      <c r="B602" s="298" t="s">
        <v>1882</v>
      </c>
      <c r="C602" s="298" t="s">
        <v>397</v>
      </c>
      <c r="D602" s="299" t="s">
        <v>1883</v>
      </c>
      <c r="E602" s="284">
        <v>36</v>
      </c>
      <c r="F602" s="300"/>
      <c r="G602" s="301"/>
      <c r="H602" s="284"/>
      <c r="I602" s="302"/>
      <c r="J602" s="284"/>
      <c r="K602" s="302"/>
      <c r="Q602" s="160">
        <f>[3]Source!X433</f>
        <v>190.87</v>
      </c>
      <c r="R602" s="160">
        <f>[3]Source!X434</f>
        <v>3565.49</v>
      </c>
      <c r="S602" s="160">
        <f>[3]Source!Y433</f>
        <v>147.49</v>
      </c>
      <c r="T602" s="160">
        <f>[3]Source!Y434</f>
        <v>1661.19</v>
      </c>
      <c r="U602" s="160">
        <f>ROUND((175/100)*ROUND([3]Source!R433, 2), 2)</f>
        <v>0</v>
      </c>
      <c r="V602" s="160">
        <f>ROUND((157/100)*ROUND([3]Source!R434, 2), 2)</f>
        <v>0</v>
      </c>
    </row>
    <row r="603" spans="1:22" ht="14.25" x14ac:dyDescent="0.2">
      <c r="A603" s="297"/>
      <c r="B603" s="298"/>
      <c r="C603" s="298" t="s">
        <v>187</v>
      </c>
      <c r="D603" s="299"/>
      <c r="E603" s="284"/>
      <c r="F603" s="300">
        <v>4.82</v>
      </c>
      <c r="G603" s="301" t="s">
        <v>185</v>
      </c>
      <c r="H603" s="284">
        <v>1</v>
      </c>
      <c r="I603" s="302">
        <v>173.52</v>
      </c>
      <c r="J603" s="284">
        <v>23.35</v>
      </c>
      <c r="K603" s="302">
        <v>4051.69</v>
      </c>
    </row>
    <row r="604" spans="1:22" ht="14.25" x14ac:dyDescent="0.2">
      <c r="A604" s="297"/>
      <c r="B604" s="298"/>
      <c r="C604" s="298" t="s">
        <v>184</v>
      </c>
      <c r="D604" s="299" t="s">
        <v>177</v>
      </c>
      <c r="E604" s="284">
        <v>110</v>
      </c>
      <c r="F604" s="300"/>
      <c r="G604" s="301"/>
      <c r="H604" s="284"/>
      <c r="I604" s="302">
        <v>190.87</v>
      </c>
      <c r="J604" s="284">
        <v>88</v>
      </c>
      <c r="K604" s="302">
        <v>3565.49</v>
      </c>
    </row>
    <row r="605" spans="1:22" ht="14.25" x14ac:dyDescent="0.2">
      <c r="A605" s="305"/>
      <c r="B605" s="306"/>
      <c r="C605" s="306" t="s">
        <v>183</v>
      </c>
      <c r="D605" s="307" t="s">
        <v>177</v>
      </c>
      <c r="E605" s="308">
        <v>85</v>
      </c>
      <c r="F605" s="309"/>
      <c r="G605" s="310"/>
      <c r="H605" s="308"/>
      <c r="I605" s="311">
        <v>147.49</v>
      </c>
      <c r="J605" s="308">
        <v>41</v>
      </c>
      <c r="K605" s="311">
        <v>1661.19</v>
      </c>
    </row>
    <row r="606" spans="1:22" ht="15" x14ac:dyDescent="0.25">
      <c r="A606" s="312"/>
      <c r="B606" s="312"/>
      <c r="C606" s="313" t="s">
        <v>173</v>
      </c>
      <c r="D606" s="312"/>
      <c r="E606" s="312"/>
      <c r="F606" s="312"/>
      <c r="G606" s="312"/>
      <c r="H606" s="406">
        <v>511.88</v>
      </c>
      <c r="I606" s="406"/>
      <c r="J606" s="406">
        <v>9278.3700000000008</v>
      </c>
      <c r="K606" s="406"/>
      <c r="O606" s="162">
        <f>I603+I604+I605</f>
        <v>511.88</v>
      </c>
      <c r="P606" s="162">
        <f>K603+K604+K605</f>
        <v>9278.3700000000008</v>
      </c>
    </row>
    <row r="608" spans="1:22" ht="57" x14ac:dyDescent="0.2">
      <c r="A608" s="297" t="s">
        <v>1628</v>
      </c>
      <c r="B608" s="298" t="s">
        <v>1884</v>
      </c>
      <c r="C608" s="298" t="s">
        <v>396</v>
      </c>
      <c r="D608" s="299" t="s">
        <v>1883</v>
      </c>
      <c r="E608" s="284">
        <v>22</v>
      </c>
      <c r="F608" s="300"/>
      <c r="G608" s="301"/>
      <c r="H608" s="284"/>
      <c r="I608" s="302"/>
      <c r="J608" s="284"/>
      <c r="K608" s="302"/>
      <c r="Q608" s="160">
        <f>[3]Source!X435</f>
        <v>202.8</v>
      </c>
      <c r="R608" s="160">
        <f>[3]Source!X436</f>
        <v>3788.23</v>
      </c>
      <c r="S608" s="160">
        <f>[3]Source!Y435</f>
        <v>156.71</v>
      </c>
      <c r="T608" s="160">
        <f>[3]Source!Y436</f>
        <v>1764.97</v>
      </c>
      <c r="U608" s="160">
        <f>ROUND((175/100)*ROUND([3]Source!R435, 2), 2)</f>
        <v>0</v>
      </c>
      <c r="V608" s="160">
        <f>ROUND((157/100)*ROUND([3]Source!R436, 2), 2)</f>
        <v>0</v>
      </c>
    </row>
    <row r="609" spans="1:22" ht="14.25" x14ac:dyDescent="0.2">
      <c r="A609" s="297"/>
      <c r="B609" s="298"/>
      <c r="C609" s="298" t="s">
        <v>187</v>
      </c>
      <c r="D609" s="299"/>
      <c r="E609" s="284"/>
      <c r="F609" s="300">
        <v>8.3800000000000008</v>
      </c>
      <c r="G609" s="301" t="s">
        <v>185</v>
      </c>
      <c r="H609" s="284">
        <v>1</v>
      </c>
      <c r="I609" s="302">
        <v>184.36</v>
      </c>
      <c r="J609" s="284">
        <v>23.35</v>
      </c>
      <c r="K609" s="302">
        <v>4304.8100000000004</v>
      </c>
    </row>
    <row r="610" spans="1:22" ht="14.25" x14ac:dyDescent="0.2">
      <c r="A610" s="297"/>
      <c r="B610" s="298"/>
      <c r="C610" s="298" t="s">
        <v>184</v>
      </c>
      <c r="D610" s="299" t="s">
        <v>177</v>
      </c>
      <c r="E610" s="284">
        <v>110</v>
      </c>
      <c r="F610" s="300"/>
      <c r="G610" s="301"/>
      <c r="H610" s="284"/>
      <c r="I610" s="302">
        <v>202.8</v>
      </c>
      <c r="J610" s="284">
        <v>88</v>
      </c>
      <c r="K610" s="302">
        <v>3788.23</v>
      </c>
    </row>
    <row r="611" spans="1:22" ht="14.25" x14ac:dyDescent="0.2">
      <c r="A611" s="305"/>
      <c r="B611" s="306"/>
      <c r="C611" s="306" t="s">
        <v>183</v>
      </c>
      <c r="D611" s="307" t="s">
        <v>177</v>
      </c>
      <c r="E611" s="308">
        <v>85</v>
      </c>
      <c r="F611" s="309"/>
      <c r="G611" s="310"/>
      <c r="H611" s="308"/>
      <c r="I611" s="311">
        <v>156.71</v>
      </c>
      <c r="J611" s="308">
        <v>41</v>
      </c>
      <c r="K611" s="311">
        <v>1764.97</v>
      </c>
    </row>
    <row r="612" spans="1:22" ht="15" x14ac:dyDescent="0.25">
      <c r="A612" s="312"/>
      <c r="B612" s="312"/>
      <c r="C612" s="313" t="s">
        <v>173</v>
      </c>
      <c r="D612" s="312"/>
      <c r="E612" s="312"/>
      <c r="F612" s="312"/>
      <c r="G612" s="312"/>
      <c r="H612" s="406">
        <v>543.87</v>
      </c>
      <c r="I612" s="406"/>
      <c r="J612" s="406">
        <v>9858.01</v>
      </c>
      <c r="K612" s="406"/>
      <c r="O612" s="162">
        <f>I609+I610+I611</f>
        <v>543.87</v>
      </c>
      <c r="P612" s="162">
        <f>K609+K610+K611</f>
        <v>9858.01</v>
      </c>
    </row>
    <row r="614" spans="1:22" ht="71.25" x14ac:dyDescent="0.2">
      <c r="A614" s="297" t="s">
        <v>1630</v>
      </c>
      <c r="B614" s="298" t="s">
        <v>1885</v>
      </c>
      <c r="C614" s="298" t="s">
        <v>395</v>
      </c>
      <c r="D614" s="299" t="s">
        <v>1745</v>
      </c>
      <c r="E614" s="284">
        <v>90.652880699999997</v>
      </c>
      <c r="F614" s="300"/>
      <c r="G614" s="301"/>
      <c r="H614" s="284"/>
      <c r="I614" s="302"/>
      <c r="J614" s="284"/>
      <c r="K614" s="302"/>
      <c r="Q614" s="160">
        <f>[3]Source!X437</f>
        <v>9961.84</v>
      </c>
      <c r="R614" s="160">
        <f>[3]Source!X438</f>
        <v>186087.21</v>
      </c>
      <c r="S614" s="160">
        <f>[3]Source!Y437</f>
        <v>7697.79</v>
      </c>
      <c r="T614" s="160">
        <f>[3]Source!Y438</f>
        <v>86699.72</v>
      </c>
      <c r="U614" s="160">
        <f>ROUND((175/100)*ROUND([3]Source!R437, 2), 2)</f>
        <v>0</v>
      </c>
      <c r="V614" s="160">
        <f>ROUND((157/100)*ROUND([3]Source!R438, 2), 2)</f>
        <v>0</v>
      </c>
    </row>
    <row r="615" spans="1:22" ht="51" x14ac:dyDescent="0.2">
      <c r="C615" s="303" t="s">
        <v>1886</v>
      </c>
    </row>
    <row r="616" spans="1:22" ht="14.25" x14ac:dyDescent="0.2">
      <c r="A616" s="297"/>
      <c r="B616" s="298"/>
      <c r="C616" s="298" t="s">
        <v>187</v>
      </c>
      <c r="D616" s="299"/>
      <c r="E616" s="284"/>
      <c r="F616" s="300">
        <v>99.9</v>
      </c>
      <c r="G616" s="301" t="s">
        <v>185</v>
      </c>
      <c r="H616" s="284">
        <v>1</v>
      </c>
      <c r="I616" s="302">
        <v>9056.2199999999993</v>
      </c>
      <c r="J616" s="284">
        <v>23.35</v>
      </c>
      <c r="K616" s="302">
        <v>211462.74</v>
      </c>
    </row>
    <row r="617" spans="1:22" ht="14.25" x14ac:dyDescent="0.2">
      <c r="A617" s="297"/>
      <c r="B617" s="298"/>
      <c r="C617" s="298" t="s">
        <v>195</v>
      </c>
      <c r="D617" s="299"/>
      <c r="E617" s="284"/>
      <c r="F617" s="300">
        <v>13.25</v>
      </c>
      <c r="G617" s="301" t="s">
        <v>185</v>
      </c>
      <c r="H617" s="284">
        <v>1</v>
      </c>
      <c r="I617" s="302">
        <v>1201.1500000000001</v>
      </c>
      <c r="J617" s="284">
        <v>10.14</v>
      </c>
      <c r="K617" s="302">
        <v>12179.66</v>
      </c>
    </row>
    <row r="618" spans="1:22" ht="14.25" x14ac:dyDescent="0.2">
      <c r="A618" s="297"/>
      <c r="B618" s="298"/>
      <c r="C618" s="298" t="s">
        <v>184</v>
      </c>
      <c r="D618" s="299" t="s">
        <v>177</v>
      </c>
      <c r="E618" s="284">
        <v>110</v>
      </c>
      <c r="F618" s="300"/>
      <c r="G618" s="301"/>
      <c r="H618" s="284"/>
      <c r="I618" s="302">
        <v>9961.84</v>
      </c>
      <c r="J618" s="284">
        <v>88</v>
      </c>
      <c r="K618" s="302">
        <v>186087.21</v>
      </c>
    </row>
    <row r="619" spans="1:22" ht="14.25" x14ac:dyDescent="0.2">
      <c r="A619" s="305"/>
      <c r="B619" s="306"/>
      <c r="C619" s="306" t="s">
        <v>183</v>
      </c>
      <c r="D619" s="307" t="s">
        <v>177</v>
      </c>
      <c r="E619" s="308">
        <v>85</v>
      </c>
      <c r="F619" s="309"/>
      <c r="G619" s="310"/>
      <c r="H619" s="308"/>
      <c r="I619" s="311">
        <v>7697.79</v>
      </c>
      <c r="J619" s="308">
        <v>41</v>
      </c>
      <c r="K619" s="311">
        <v>86699.72</v>
      </c>
    </row>
    <row r="620" spans="1:22" ht="15" x14ac:dyDescent="0.25">
      <c r="A620" s="312"/>
      <c r="B620" s="312"/>
      <c r="C620" s="313" t="s">
        <v>173</v>
      </c>
      <c r="D620" s="312"/>
      <c r="E620" s="312"/>
      <c r="F620" s="312"/>
      <c r="G620" s="312"/>
      <c r="H620" s="406">
        <v>27917</v>
      </c>
      <c r="I620" s="406"/>
      <c r="J620" s="406">
        <v>496429.33</v>
      </c>
      <c r="K620" s="406"/>
      <c r="O620" s="162">
        <f>I616+I617+I618+I619</f>
        <v>27917</v>
      </c>
      <c r="P620" s="162">
        <f>K616+K617+K618+K619</f>
        <v>496429.33</v>
      </c>
    </row>
    <row r="622" spans="1:22" ht="71.25" x14ac:dyDescent="0.2">
      <c r="A622" s="297" t="s">
        <v>1632</v>
      </c>
      <c r="B622" s="298" t="s">
        <v>1887</v>
      </c>
      <c r="C622" s="298" t="s">
        <v>394</v>
      </c>
      <c r="D622" s="299" t="s">
        <v>1888</v>
      </c>
      <c r="E622" s="284">
        <v>0.50499207000000002</v>
      </c>
      <c r="F622" s="300"/>
      <c r="G622" s="301"/>
      <c r="H622" s="284"/>
      <c r="I622" s="302"/>
      <c r="J622" s="284"/>
      <c r="K622" s="302"/>
      <c r="Q622" s="160">
        <f>[3]Source!X439</f>
        <v>190.16</v>
      </c>
      <c r="R622" s="160">
        <f>[3]Source!X440</f>
        <v>3552.13</v>
      </c>
      <c r="S622" s="160">
        <f>[3]Source!Y439</f>
        <v>146.94</v>
      </c>
      <c r="T622" s="160">
        <f>[3]Source!Y440</f>
        <v>1654.97</v>
      </c>
      <c r="U622" s="160">
        <f>ROUND((175/100)*ROUND([3]Source!R439, 2), 2)</f>
        <v>0.02</v>
      </c>
      <c r="V622" s="160">
        <f>ROUND((157/100)*ROUND([3]Source!R440, 2), 2)</f>
        <v>0.36</v>
      </c>
    </row>
    <row r="623" spans="1:22" ht="25.5" x14ac:dyDescent="0.2">
      <c r="C623" s="303" t="s">
        <v>1889</v>
      </c>
    </row>
    <row r="624" spans="1:22" ht="14.25" x14ac:dyDescent="0.2">
      <c r="A624" s="297"/>
      <c r="B624" s="298"/>
      <c r="C624" s="298" t="s">
        <v>187</v>
      </c>
      <c r="D624" s="299"/>
      <c r="E624" s="284"/>
      <c r="F624" s="300">
        <v>342.32</v>
      </c>
      <c r="G624" s="301" t="s">
        <v>185</v>
      </c>
      <c r="H624" s="284">
        <v>1</v>
      </c>
      <c r="I624" s="302">
        <v>172.87</v>
      </c>
      <c r="J624" s="284">
        <v>23.35</v>
      </c>
      <c r="K624" s="302">
        <v>4036.51</v>
      </c>
    </row>
    <row r="625" spans="1:22" ht="14.25" x14ac:dyDescent="0.2">
      <c r="A625" s="297"/>
      <c r="B625" s="298"/>
      <c r="C625" s="298" t="s">
        <v>174</v>
      </c>
      <c r="D625" s="299"/>
      <c r="E625" s="284"/>
      <c r="F625" s="300">
        <v>0.1</v>
      </c>
      <c r="G625" s="301" t="s">
        <v>185</v>
      </c>
      <c r="H625" s="284">
        <v>1</v>
      </c>
      <c r="I625" s="302">
        <v>0.05</v>
      </c>
      <c r="J625" s="284">
        <v>9</v>
      </c>
      <c r="K625" s="302">
        <v>0.45</v>
      </c>
    </row>
    <row r="626" spans="1:22" ht="14.25" x14ac:dyDescent="0.2">
      <c r="A626" s="297"/>
      <c r="B626" s="298"/>
      <c r="C626" s="298" t="s">
        <v>179</v>
      </c>
      <c r="D626" s="299"/>
      <c r="E626" s="284"/>
      <c r="F626" s="300">
        <v>0.02</v>
      </c>
      <c r="G626" s="301" t="s">
        <v>185</v>
      </c>
      <c r="H626" s="284">
        <v>1</v>
      </c>
      <c r="I626" s="314">
        <v>0.01</v>
      </c>
      <c r="J626" s="284">
        <v>23.35</v>
      </c>
      <c r="K626" s="314">
        <v>0.23</v>
      </c>
    </row>
    <row r="627" spans="1:22" ht="14.25" x14ac:dyDescent="0.2">
      <c r="A627" s="297"/>
      <c r="B627" s="298"/>
      <c r="C627" s="298" t="s">
        <v>195</v>
      </c>
      <c r="D627" s="299"/>
      <c r="E627" s="284"/>
      <c r="F627" s="300">
        <v>34.659999999999997</v>
      </c>
      <c r="G627" s="301" t="s">
        <v>185</v>
      </c>
      <c r="H627" s="284">
        <v>1</v>
      </c>
      <c r="I627" s="302">
        <v>17.5</v>
      </c>
      <c r="J627" s="284">
        <v>3.25</v>
      </c>
      <c r="K627" s="302">
        <v>56.88</v>
      </c>
    </row>
    <row r="628" spans="1:22" ht="28.5" x14ac:dyDescent="0.2">
      <c r="A628" s="297" t="s">
        <v>1633</v>
      </c>
      <c r="B628" s="298" t="s">
        <v>1890</v>
      </c>
      <c r="C628" s="298" t="s">
        <v>392</v>
      </c>
      <c r="D628" s="299" t="s">
        <v>1323</v>
      </c>
      <c r="E628" s="284">
        <v>3.493E-3</v>
      </c>
      <c r="F628" s="300">
        <v>9837.2900000000009</v>
      </c>
      <c r="G628" s="304" t="s">
        <v>185</v>
      </c>
      <c r="H628" s="284">
        <v>1</v>
      </c>
      <c r="I628" s="302">
        <v>34.36</v>
      </c>
      <c r="J628" s="284">
        <v>6.27</v>
      </c>
      <c r="K628" s="302">
        <v>215.44</v>
      </c>
      <c r="Q628" s="160">
        <f>[3]Source!X441</f>
        <v>0</v>
      </c>
      <c r="R628" s="160">
        <f>[3]Source!X442</f>
        <v>0</v>
      </c>
      <c r="S628" s="160">
        <f>[3]Source!Y441</f>
        <v>0</v>
      </c>
      <c r="T628" s="160">
        <f>[3]Source!Y442</f>
        <v>0</v>
      </c>
      <c r="U628" s="160">
        <f>ROUND((175/100)*ROUND([3]Source!R441, 2), 2)</f>
        <v>0</v>
      </c>
      <c r="V628" s="160">
        <f>ROUND((157/100)*ROUND([3]Source!R442, 2), 2)</f>
        <v>0</v>
      </c>
    </row>
    <row r="629" spans="1:22" ht="14.25" x14ac:dyDescent="0.2">
      <c r="A629" s="297"/>
      <c r="B629" s="298"/>
      <c r="C629" s="298" t="s">
        <v>184</v>
      </c>
      <c r="D629" s="299" t="s">
        <v>177</v>
      </c>
      <c r="E629" s="284">
        <v>110</v>
      </c>
      <c r="F629" s="300"/>
      <c r="G629" s="301"/>
      <c r="H629" s="284"/>
      <c r="I629" s="302">
        <v>190.16</v>
      </c>
      <c r="J629" s="284">
        <v>88</v>
      </c>
      <c r="K629" s="302">
        <v>3552.13</v>
      </c>
    </row>
    <row r="630" spans="1:22" ht="14.25" x14ac:dyDescent="0.2">
      <c r="A630" s="297"/>
      <c r="B630" s="298"/>
      <c r="C630" s="298" t="s">
        <v>183</v>
      </c>
      <c r="D630" s="299" t="s">
        <v>177</v>
      </c>
      <c r="E630" s="284">
        <v>85</v>
      </c>
      <c r="F630" s="300"/>
      <c r="G630" s="301"/>
      <c r="H630" s="284"/>
      <c r="I630" s="302">
        <v>146.94</v>
      </c>
      <c r="J630" s="284">
        <v>41</v>
      </c>
      <c r="K630" s="302">
        <v>1654.97</v>
      </c>
    </row>
    <row r="631" spans="1:22" ht="14.25" x14ac:dyDescent="0.2">
      <c r="A631" s="305"/>
      <c r="B631" s="306"/>
      <c r="C631" s="306" t="s">
        <v>178</v>
      </c>
      <c r="D631" s="307" t="s">
        <v>177</v>
      </c>
      <c r="E631" s="308">
        <v>175</v>
      </c>
      <c r="F631" s="309"/>
      <c r="G631" s="310"/>
      <c r="H631" s="308"/>
      <c r="I631" s="311">
        <v>0.02</v>
      </c>
      <c r="J631" s="308">
        <v>157</v>
      </c>
      <c r="K631" s="311">
        <v>0.36</v>
      </c>
    </row>
    <row r="632" spans="1:22" ht="15" x14ac:dyDescent="0.25">
      <c r="A632" s="312"/>
      <c r="B632" s="312"/>
      <c r="C632" s="313" t="s">
        <v>173</v>
      </c>
      <c r="D632" s="312"/>
      <c r="E632" s="312"/>
      <c r="F632" s="312"/>
      <c r="G632" s="312"/>
      <c r="H632" s="406">
        <v>561.9</v>
      </c>
      <c r="I632" s="406"/>
      <c r="J632" s="406">
        <v>9516.74</v>
      </c>
      <c r="K632" s="406"/>
      <c r="O632" s="162">
        <f>I624+I625+I627+I629+I630+I631+SUM(I628:I628)</f>
        <v>561.9</v>
      </c>
      <c r="P632" s="162">
        <f>K624+K625+K627+K629+K630+K631+SUM(K628:K628)</f>
        <v>9516.74</v>
      </c>
    </row>
    <row r="634" spans="1:22" ht="71.25" x14ac:dyDescent="0.2">
      <c r="A634" s="297" t="s">
        <v>1634</v>
      </c>
      <c r="B634" s="298" t="s">
        <v>1891</v>
      </c>
      <c r="C634" s="298" t="s">
        <v>393</v>
      </c>
      <c r="D634" s="299" t="s">
        <v>1888</v>
      </c>
      <c r="E634" s="284">
        <v>8.5602959999999992</v>
      </c>
      <c r="F634" s="300"/>
      <c r="G634" s="301"/>
      <c r="H634" s="284"/>
      <c r="I634" s="302"/>
      <c r="J634" s="284"/>
      <c r="K634" s="302"/>
      <c r="Q634" s="160">
        <f>[3]Source!X445</f>
        <v>2344.29</v>
      </c>
      <c r="R634" s="160">
        <f>[3]Source!X446</f>
        <v>43791.28</v>
      </c>
      <c r="S634" s="160">
        <f>[3]Source!Y445</f>
        <v>1811.49</v>
      </c>
      <c r="T634" s="160">
        <f>[3]Source!Y446</f>
        <v>20402.759999999998</v>
      </c>
      <c r="U634" s="160">
        <f>ROUND((175/100)*ROUND([3]Source!R445, 2), 2)</f>
        <v>0.3</v>
      </c>
      <c r="V634" s="160">
        <f>ROUND((157/100)*ROUND([3]Source!R446, 2), 2)</f>
        <v>6.23</v>
      </c>
    </row>
    <row r="635" spans="1:22" ht="25.5" x14ac:dyDescent="0.2">
      <c r="C635" s="303" t="s">
        <v>1892</v>
      </c>
    </row>
    <row r="636" spans="1:22" ht="14.25" x14ac:dyDescent="0.2">
      <c r="A636" s="297"/>
      <c r="B636" s="298"/>
      <c r="C636" s="298" t="s">
        <v>187</v>
      </c>
      <c r="D636" s="299"/>
      <c r="E636" s="284"/>
      <c r="F636" s="300">
        <v>248.96</v>
      </c>
      <c r="G636" s="301" t="s">
        <v>185</v>
      </c>
      <c r="H636" s="284">
        <v>1</v>
      </c>
      <c r="I636" s="302">
        <v>2131.17</v>
      </c>
      <c r="J636" s="284">
        <v>23.35</v>
      </c>
      <c r="K636" s="302">
        <v>49762.82</v>
      </c>
    </row>
    <row r="637" spans="1:22" ht="14.25" x14ac:dyDescent="0.2">
      <c r="A637" s="297"/>
      <c r="B637" s="298"/>
      <c r="C637" s="298" t="s">
        <v>174</v>
      </c>
      <c r="D637" s="299"/>
      <c r="E637" s="284"/>
      <c r="F637" s="300">
        <v>0.1</v>
      </c>
      <c r="G637" s="301" t="s">
        <v>185</v>
      </c>
      <c r="H637" s="284">
        <v>1</v>
      </c>
      <c r="I637" s="302">
        <v>0.86</v>
      </c>
      <c r="J637" s="284">
        <v>9</v>
      </c>
      <c r="K637" s="302">
        <v>7.74</v>
      </c>
    </row>
    <row r="638" spans="1:22" ht="14.25" x14ac:dyDescent="0.2">
      <c r="A638" s="297"/>
      <c r="B638" s="298"/>
      <c r="C638" s="298" t="s">
        <v>179</v>
      </c>
      <c r="D638" s="299"/>
      <c r="E638" s="284"/>
      <c r="F638" s="300">
        <v>0.02</v>
      </c>
      <c r="G638" s="301" t="s">
        <v>185</v>
      </c>
      <c r="H638" s="284">
        <v>1</v>
      </c>
      <c r="I638" s="314">
        <v>0.17</v>
      </c>
      <c r="J638" s="284">
        <v>23.35</v>
      </c>
      <c r="K638" s="314">
        <v>3.97</v>
      </c>
    </row>
    <row r="639" spans="1:22" ht="14.25" x14ac:dyDescent="0.2">
      <c r="A639" s="297"/>
      <c r="B639" s="298"/>
      <c r="C639" s="298" t="s">
        <v>195</v>
      </c>
      <c r="D639" s="299"/>
      <c r="E639" s="284"/>
      <c r="F639" s="300">
        <v>34.659999999999997</v>
      </c>
      <c r="G639" s="301" t="s">
        <v>185</v>
      </c>
      <c r="H639" s="284">
        <v>1</v>
      </c>
      <c r="I639" s="302">
        <v>296.7</v>
      </c>
      <c r="J639" s="284">
        <v>3.25</v>
      </c>
      <c r="K639" s="302">
        <v>964.28</v>
      </c>
    </row>
    <row r="640" spans="1:22" ht="28.5" x14ac:dyDescent="0.2">
      <c r="A640" s="297" t="s">
        <v>1635</v>
      </c>
      <c r="B640" s="298" t="s">
        <v>1890</v>
      </c>
      <c r="C640" s="298" t="s">
        <v>392</v>
      </c>
      <c r="D640" s="299" t="s">
        <v>1323</v>
      </c>
      <c r="E640" s="284">
        <v>4.6482000000000002E-2</v>
      </c>
      <c r="F640" s="300">
        <v>9837.2900000000009</v>
      </c>
      <c r="G640" s="304" t="s">
        <v>185</v>
      </c>
      <c r="H640" s="284">
        <v>1</v>
      </c>
      <c r="I640" s="302">
        <v>457.26</v>
      </c>
      <c r="J640" s="284">
        <v>6.27</v>
      </c>
      <c r="K640" s="302">
        <v>2867.02</v>
      </c>
      <c r="Q640" s="160">
        <f>[3]Source!X447</f>
        <v>0</v>
      </c>
      <c r="R640" s="160">
        <f>[3]Source!X448</f>
        <v>0</v>
      </c>
      <c r="S640" s="160">
        <f>[3]Source!Y447</f>
        <v>0</v>
      </c>
      <c r="T640" s="160">
        <f>[3]Source!Y448</f>
        <v>0</v>
      </c>
      <c r="U640" s="160">
        <f>ROUND((175/100)*ROUND([3]Source!R447, 2), 2)</f>
        <v>0</v>
      </c>
      <c r="V640" s="160">
        <f>ROUND((157/100)*ROUND([3]Source!R448, 2), 2)</f>
        <v>0</v>
      </c>
    </row>
    <row r="641" spans="1:22" ht="42.75" x14ac:dyDescent="0.2">
      <c r="A641" s="297" t="s">
        <v>1893</v>
      </c>
      <c r="B641" s="298" t="s">
        <v>1894</v>
      </c>
      <c r="C641" s="298" t="s">
        <v>391</v>
      </c>
      <c r="D641" s="299" t="s">
        <v>1323</v>
      </c>
      <c r="E641" s="284">
        <v>1.8592999999999998E-2</v>
      </c>
      <c r="F641" s="300">
        <v>42508.19</v>
      </c>
      <c r="G641" s="304" t="s">
        <v>185</v>
      </c>
      <c r="H641" s="284">
        <v>1</v>
      </c>
      <c r="I641" s="302">
        <v>790.35</v>
      </c>
      <c r="J641" s="284">
        <v>1.31</v>
      </c>
      <c r="K641" s="302">
        <v>1035.3599999999999</v>
      </c>
      <c r="Q641" s="160">
        <f>[3]Source!X449</f>
        <v>0</v>
      </c>
      <c r="R641" s="160">
        <f>[3]Source!X450</f>
        <v>0</v>
      </c>
      <c r="S641" s="160">
        <f>[3]Source!Y449</f>
        <v>0</v>
      </c>
      <c r="T641" s="160">
        <f>[3]Source!Y450</f>
        <v>0</v>
      </c>
      <c r="U641" s="160">
        <f>ROUND((175/100)*ROUND([3]Source!R449, 2), 2)</f>
        <v>0</v>
      </c>
      <c r="V641" s="160">
        <f>ROUND((157/100)*ROUND([3]Source!R450, 2), 2)</f>
        <v>0</v>
      </c>
    </row>
    <row r="642" spans="1:22" ht="14.25" x14ac:dyDescent="0.2">
      <c r="A642" s="297"/>
      <c r="B642" s="298"/>
      <c r="C642" s="298" t="s">
        <v>184</v>
      </c>
      <c r="D642" s="299" t="s">
        <v>177</v>
      </c>
      <c r="E642" s="284">
        <v>110</v>
      </c>
      <c r="F642" s="300"/>
      <c r="G642" s="301"/>
      <c r="H642" s="284"/>
      <c r="I642" s="302">
        <v>2344.29</v>
      </c>
      <c r="J642" s="284">
        <v>88</v>
      </c>
      <c r="K642" s="302">
        <v>43791.28</v>
      </c>
    </row>
    <row r="643" spans="1:22" ht="14.25" x14ac:dyDescent="0.2">
      <c r="A643" s="297"/>
      <c r="B643" s="298"/>
      <c r="C643" s="298" t="s">
        <v>183</v>
      </c>
      <c r="D643" s="299" t="s">
        <v>177</v>
      </c>
      <c r="E643" s="284">
        <v>85</v>
      </c>
      <c r="F643" s="300"/>
      <c r="G643" s="301"/>
      <c r="H643" s="284"/>
      <c r="I643" s="302">
        <v>1811.49</v>
      </c>
      <c r="J643" s="284">
        <v>41</v>
      </c>
      <c r="K643" s="302">
        <v>20402.759999999998</v>
      </c>
    </row>
    <row r="644" spans="1:22" ht="14.25" x14ac:dyDescent="0.2">
      <c r="A644" s="305"/>
      <c r="B644" s="306"/>
      <c r="C644" s="306" t="s">
        <v>178</v>
      </c>
      <c r="D644" s="307" t="s">
        <v>177</v>
      </c>
      <c r="E644" s="308">
        <v>175</v>
      </c>
      <c r="F644" s="309"/>
      <c r="G644" s="310"/>
      <c r="H644" s="308"/>
      <c r="I644" s="311">
        <v>0.3</v>
      </c>
      <c r="J644" s="308">
        <v>157</v>
      </c>
      <c r="K644" s="311">
        <v>6.23</v>
      </c>
    </row>
    <row r="645" spans="1:22" ht="15" x14ac:dyDescent="0.25">
      <c r="A645" s="312"/>
      <c r="B645" s="312"/>
      <c r="C645" s="313" t="s">
        <v>173</v>
      </c>
      <c r="D645" s="312"/>
      <c r="E645" s="312"/>
      <c r="F645" s="312"/>
      <c r="G645" s="312"/>
      <c r="H645" s="406">
        <v>7832.42</v>
      </c>
      <c r="I645" s="406"/>
      <c r="J645" s="406">
        <v>118837.49</v>
      </c>
      <c r="K645" s="406"/>
      <c r="O645" s="162">
        <f>I636+I637+I639+I642+I643+I644+SUM(I640:I641)</f>
        <v>7832.42</v>
      </c>
      <c r="P645" s="162">
        <f>K636+K637+K639+K642+K643+K644+SUM(K640:K641)</f>
        <v>118837.49</v>
      </c>
    </row>
    <row r="647" spans="1:22" ht="57" x14ac:dyDescent="0.2">
      <c r="A647" s="297" t="s">
        <v>1636</v>
      </c>
      <c r="B647" s="298" t="s">
        <v>1895</v>
      </c>
      <c r="C647" s="298" t="s">
        <v>390</v>
      </c>
      <c r="D647" s="299" t="s">
        <v>1896</v>
      </c>
      <c r="E647" s="284">
        <v>0.01</v>
      </c>
      <c r="F647" s="300"/>
      <c r="G647" s="301"/>
      <c r="H647" s="284"/>
      <c r="I647" s="302"/>
      <c r="J647" s="284"/>
      <c r="K647" s="302"/>
      <c r="Q647" s="160">
        <f>[3]Source!X451</f>
        <v>12.11</v>
      </c>
      <c r="R647" s="160">
        <f>[3]Source!X452</f>
        <v>228.85</v>
      </c>
      <c r="S647" s="160">
        <f>[3]Source!Y451</f>
        <v>8.07</v>
      </c>
      <c r="T647" s="160">
        <f>[3]Source!Y452</f>
        <v>110.38</v>
      </c>
      <c r="U647" s="160">
        <f>ROUND((175/100)*ROUND([3]Source!R451, 2), 2)</f>
        <v>0</v>
      </c>
      <c r="V647" s="160">
        <f>ROUND((157/100)*ROUND([3]Source!R452, 2), 2)</f>
        <v>0</v>
      </c>
    </row>
    <row r="648" spans="1:22" ht="14.25" x14ac:dyDescent="0.2">
      <c r="A648" s="297"/>
      <c r="B648" s="298"/>
      <c r="C648" s="298" t="s">
        <v>187</v>
      </c>
      <c r="D648" s="299"/>
      <c r="E648" s="284"/>
      <c r="F648" s="300">
        <v>1152.5</v>
      </c>
      <c r="G648" s="301" t="s">
        <v>185</v>
      </c>
      <c r="H648" s="284">
        <v>1</v>
      </c>
      <c r="I648" s="302">
        <v>11.53</v>
      </c>
      <c r="J648" s="284">
        <v>23.35</v>
      </c>
      <c r="K648" s="302">
        <v>269.23</v>
      </c>
    </row>
    <row r="649" spans="1:22" ht="14.25" x14ac:dyDescent="0.2">
      <c r="A649" s="297"/>
      <c r="B649" s="298"/>
      <c r="C649" s="298" t="s">
        <v>195</v>
      </c>
      <c r="D649" s="299"/>
      <c r="E649" s="284"/>
      <c r="F649" s="300">
        <v>91.9</v>
      </c>
      <c r="G649" s="301" t="s">
        <v>185</v>
      </c>
      <c r="H649" s="284">
        <v>1</v>
      </c>
      <c r="I649" s="302">
        <v>0.92</v>
      </c>
      <c r="J649" s="284">
        <v>3.94</v>
      </c>
      <c r="K649" s="302">
        <v>3.62</v>
      </c>
    </row>
    <row r="650" spans="1:22" ht="14.25" x14ac:dyDescent="0.2">
      <c r="A650" s="297"/>
      <c r="B650" s="298"/>
      <c r="C650" s="298" t="s">
        <v>184</v>
      </c>
      <c r="D650" s="299" t="s">
        <v>177</v>
      </c>
      <c r="E650" s="284">
        <v>105</v>
      </c>
      <c r="F650" s="300"/>
      <c r="G650" s="301"/>
      <c r="H650" s="284"/>
      <c r="I650" s="302">
        <v>12.11</v>
      </c>
      <c r="J650" s="284">
        <v>85</v>
      </c>
      <c r="K650" s="302">
        <v>228.85</v>
      </c>
    </row>
    <row r="651" spans="1:22" ht="14.25" x14ac:dyDescent="0.2">
      <c r="A651" s="305"/>
      <c r="B651" s="306"/>
      <c r="C651" s="306" t="s">
        <v>183</v>
      </c>
      <c r="D651" s="307" t="s">
        <v>177</v>
      </c>
      <c r="E651" s="308">
        <v>70</v>
      </c>
      <c r="F651" s="309"/>
      <c r="G651" s="310"/>
      <c r="H651" s="308"/>
      <c r="I651" s="311">
        <v>8.07</v>
      </c>
      <c r="J651" s="308">
        <v>41</v>
      </c>
      <c r="K651" s="311">
        <v>110.38</v>
      </c>
    </row>
    <row r="652" spans="1:22" ht="15" x14ac:dyDescent="0.25">
      <c r="A652" s="312"/>
      <c r="B652" s="312"/>
      <c r="C652" s="313" t="s">
        <v>173</v>
      </c>
      <c r="D652" s="312"/>
      <c r="E652" s="312"/>
      <c r="F652" s="312"/>
      <c r="G652" s="312"/>
      <c r="H652" s="406">
        <v>32.630000000000003</v>
      </c>
      <c r="I652" s="406"/>
      <c r="J652" s="406">
        <v>612.08000000000004</v>
      </c>
      <c r="K652" s="406"/>
      <c r="O652" s="162">
        <f>I648+I649+I650+I651</f>
        <v>32.630000000000003</v>
      </c>
      <c r="P652" s="162">
        <f>K648+K649+K650+K651</f>
        <v>612.08000000000004</v>
      </c>
    </row>
    <row r="654" spans="1:22" ht="42.75" x14ac:dyDescent="0.2">
      <c r="A654" s="297" t="s">
        <v>1639</v>
      </c>
      <c r="B654" s="298" t="s">
        <v>1793</v>
      </c>
      <c r="C654" s="298" t="s">
        <v>389</v>
      </c>
      <c r="D654" s="299" t="s">
        <v>1794</v>
      </c>
      <c r="E654" s="284">
        <v>6.72</v>
      </c>
      <c r="F654" s="300"/>
      <c r="G654" s="301"/>
      <c r="H654" s="284"/>
      <c r="I654" s="302"/>
      <c r="J654" s="284"/>
      <c r="K654" s="302"/>
      <c r="Q654" s="160">
        <f>[3]Source!X455</f>
        <v>242.24</v>
      </c>
      <c r="R654" s="160">
        <f>[3]Source!X456</f>
        <v>4578.82</v>
      </c>
      <c r="S654" s="160">
        <f>[3]Source!Y455</f>
        <v>161.49</v>
      </c>
      <c r="T654" s="160">
        <f>[3]Source!Y456</f>
        <v>2208.61</v>
      </c>
      <c r="U654" s="160">
        <f>ROUND((175/100)*ROUND([3]Source!R455, 2), 2)</f>
        <v>0.23</v>
      </c>
      <c r="V654" s="160">
        <f>ROUND((157/100)*ROUND([3]Source!R456, 2), 2)</f>
        <v>4.7699999999999996</v>
      </c>
    </row>
    <row r="655" spans="1:22" ht="14.25" x14ac:dyDescent="0.2">
      <c r="A655" s="297"/>
      <c r="B655" s="298"/>
      <c r="C655" s="298" t="s">
        <v>187</v>
      </c>
      <c r="D655" s="299"/>
      <c r="E655" s="284"/>
      <c r="F655" s="300">
        <v>34.33</v>
      </c>
      <c r="G655" s="301" t="s">
        <v>185</v>
      </c>
      <c r="H655" s="284">
        <v>1</v>
      </c>
      <c r="I655" s="302">
        <v>230.7</v>
      </c>
      <c r="J655" s="284">
        <v>23.35</v>
      </c>
      <c r="K655" s="302">
        <v>5386.85</v>
      </c>
    </row>
    <row r="656" spans="1:22" ht="14.25" x14ac:dyDescent="0.2">
      <c r="A656" s="297"/>
      <c r="B656" s="298"/>
      <c r="C656" s="298" t="s">
        <v>174</v>
      </c>
      <c r="D656" s="299"/>
      <c r="E656" s="284"/>
      <c r="F656" s="300">
        <v>2</v>
      </c>
      <c r="G656" s="301" t="s">
        <v>185</v>
      </c>
      <c r="H656" s="284">
        <v>1</v>
      </c>
      <c r="I656" s="302">
        <v>13.44</v>
      </c>
      <c r="J656" s="284">
        <v>4.1500000000000004</v>
      </c>
      <c r="K656" s="302">
        <v>55.78</v>
      </c>
    </row>
    <row r="657" spans="1:22" ht="14.25" x14ac:dyDescent="0.2">
      <c r="A657" s="297"/>
      <c r="B657" s="298"/>
      <c r="C657" s="298" t="s">
        <v>179</v>
      </c>
      <c r="D657" s="299"/>
      <c r="E657" s="284"/>
      <c r="F657" s="300">
        <v>0.02</v>
      </c>
      <c r="G657" s="301" t="s">
        <v>185</v>
      </c>
      <c r="H657" s="284">
        <v>1</v>
      </c>
      <c r="I657" s="314">
        <v>0.13</v>
      </c>
      <c r="J657" s="284">
        <v>23.35</v>
      </c>
      <c r="K657" s="314">
        <v>3.04</v>
      </c>
    </row>
    <row r="658" spans="1:22" ht="14.25" x14ac:dyDescent="0.2">
      <c r="A658" s="297"/>
      <c r="B658" s="298"/>
      <c r="C658" s="298" t="s">
        <v>195</v>
      </c>
      <c r="D658" s="299"/>
      <c r="E658" s="284"/>
      <c r="F658" s="300">
        <v>61.81</v>
      </c>
      <c r="G658" s="301" t="s">
        <v>185</v>
      </c>
      <c r="H658" s="284">
        <v>1</v>
      </c>
      <c r="I658" s="302">
        <v>415.36</v>
      </c>
      <c r="J658" s="284">
        <v>4.6399999999999997</v>
      </c>
      <c r="K658" s="302">
        <v>1927.27</v>
      </c>
    </row>
    <row r="659" spans="1:22" ht="28.5" x14ac:dyDescent="0.2">
      <c r="A659" s="297" t="s">
        <v>1640</v>
      </c>
      <c r="B659" s="298" t="s">
        <v>1795</v>
      </c>
      <c r="C659" s="298" t="s">
        <v>388</v>
      </c>
      <c r="D659" s="299" t="s">
        <v>1342</v>
      </c>
      <c r="E659" s="284">
        <v>14.450003000000001</v>
      </c>
      <c r="F659" s="300">
        <v>3.55</v>
      </c>
      <c r="G659" s="304" t="s">
        <v>185</v>
      </c>
      <c r="H659" s="284">
        <v>1</v>
      </c>
      <c r="I659" s="302">
        <v>51.3</v>
      </c>
      <c r="J659" s="284">
        <v>2.44</v>
      </c>
      <c r="K659" s="302">
        <v>125.17</v>
      </c>
      <c r="Q659" s="160">
        <f>[3]Source!X457</f>
        <v>0</v>
      </c>
      <c r="R659" s="160">
        <f>[3]Source!X458</f>
        <v>0</v>
      </c>
      <c r="S659" s="160">
        <f>[3]Source!Y457</f>
        <v>0</v>
      </c>
      <c r="T659" s="160">
        <f>[3]Source!Y458</f>
        <v>0</v>
      </c>
      <c r="U659" s="160">
        <f>ROUND((175/100)*ROUND([3]Source!R457, 2), 2)</f>
        <v>0</v>
      </c>
      <c r="V659" s="160">
        <f>ROUND((157/100)*ROUND([3]Source!R458, 2), 2)</f>
        <v>0</v>
      </c>
    </row>
    <row r="660" spans="1:22" ht="42.75" x14ac:dyDescent="0.2">
      <c r="A660" s="297" t="s">
        <v>1641</v>
      </c>
      <c r="B660" s="298" t="s">
        <v>1796</v>
      </c>
      <c r="C660" s="298" t="s">
        <v>387</v>
      </c>
      <c r="D660" s="299" t="s">
        <v>1347</v>
      </c>
      <c r="E660" s="284">
        <v>6.72</v>
      </c>
      <c r="F660" s="300">
        <v>354.98</v>
      </c>
      <c r="G660" s="304" t="s">
        <v>185</v>
      </c>
      <c r="H660" s="284">
        <v>1</v>
      </c>
      <c r="I660" s="302">
        <v>2385.4699999999998</v>
      </c>
      <c r="J660" s="284">
        <v>2.4500000000000002</v>
      </c>
      <c r="K660" s="302">
        <v>5844.4</v>
      </c>
      <c r="Q660" s="160">
        <f>[3]Source!X459</f>
        <v>0</v>
      </c>
      <c r="R660" s="160">
        <f>[3]Source!X460</f>
        <v>0</v>
      </c>
      <c r="S660" s="160">
        <f>[3]Source!Y459</f>
        <v>0</v>
      </c>
      <c r="T660" s="160">
        <f>[3]Source!Y460</f>
        <v>0</v>
      </c>
      <c r="U660" s="160">
        <f>ROUND((175/100)*ROUND([3]Source!R459, 2), 2)</f>
        <v>0</v>
      </c>
      <c r="V660" s="160">
        <f>ROUND((157/100)*ROUND([3]Source!R460, 2), 2)</f>
        <v>0</v>
      </c>
    </row>
    <row r="661" spans="1:22" ht="14.25" x14ac:dyDescent="0.2">
      <c r="A661" s="297"/>
      <c r="B661" s="298"/>
      <c r="C661" s="298" t="s">
        <v>184</v>
      </c>
      <c r="D661" s="299" t="s">
        <v>177</v>
      </c>
      <c r="E661" s="284">
        <v>105</v>
      </c>
      <c r="F661" s="300"/>
      <c r="G661" s="301"/>
      <c r="H661" s="284"/>
      <c r="I661" s="302">
        <v>242.24</v>
      </c>
      <c r="J661" s="284">
        <v>85</v>
      </c>
      <c r="K661" s="302">
        <v>4578.82</v>
      </c>
    </row>
    <row r="662" spans="1:22" ht="14.25" x14ac:dyDescent="0.2">
      <c r="A662" s="297"/>
      <c r="B662" s="298"/>
      <c r="C662" s="298" t="s">
        <v>183</v>
      </c>
      <c r="D662" s="299" t="s">
        <v>177</v>
      </c>
      <c r="E662" s="284">
        <v>70</v>
      </c>
      <c r="F662" s="300"/>
      <c r="G662" s="301"/>
      <c r="H662" s="284"/>
      <c r="I662" s="302">
        <v>161.49</v>
      </c>
      <c r="J662" s="284">
        <v>41</v>
      </c>
      <c r="K662" s="302">
        <v>2208.61</v>
      </c>
    </row>
    <row r="663" spans="1:22" ht="14.25" x14ac:dyDescent="0.2">
      <c r="A663" s="305"/>
      <c r="B663" s="306"/>
      <c r="C663" s="306" t="s">
        <v>178</v>
      </c>
      <c r="D663" s="307" t="s">
        <v>177</v>
      </c>
      <c r="E663" s="308">
        <v>175</v>
      </c>
      <c r="F663" s="309"/>
      <c r="G663" s="310"/>
      <c r="H663" s="308"/>
      <c r="I663" s="311">
        <v>0.23</v>
      </c>
      <c r="J663" s="308">
        <v>157</v>
      </c>
      <c r="K663" s="311">
        <v>4.7699999999999996</v>
      </c>
    </row>
    <row r="664" spans="1:22" ht="15" x14ac:dyDescent="0.25">
      <c r="A664" s="312"/>
      <c r="B664" s="312"/>
      <c r="C664" s="313" t="s">
        <v>173</v>
      </c>
      <c r="D664" s="312"/>
      <c r="E664" s="312"/>
      <c r="F664" s="312"/>
      <c r="G664" s="312"/>
      <c r="H664" s="406">
        <v>3500.23</v>
      </c>
      <c r="I664" s="406"/>
      <c r="J664" s="406">
        <v>20131.669999999998</v>
      </c>
      <c r="K664" s="406"/>
      <c r="O664" s="162">
        <f>I655+I656+I658+I661+I662+I663+SUM(I659:I660)</f>
        <v>3500.23</v>
      </c>
      <c r="P664" s="162">
        <f>K655+K656+K658+K661+K662+K663+SUM(K659:K660)</f>
        <v>20131.669999999998</v>
      </c>
    </row>
    <row r="666" spans="1:22" ht="142.5" x14ac:dyDescent="0.2">
      <c r="A666" s="297" t="s">
        <v>1644</v>
      </c>
      <c r="B666" s="298" t="s">
        <v>1842</v>
      </c>
      <c r="C666" s="298" t="s">
        <v>386</v>
      </c>
      <c r="D666" s="299" t="s">
        <v>1843</v>
      </c>
      <c r="E666" s="284">
        <v>11</v>
      </c>
      <c r="F666" s="300"/>
      <c r="G666" s="301"/>
      <c r="H666" s="284"/>
      <c r="I666" s="302"/>
      <c r="J666" s="284"/>
      <c r="K666" s="302"/>
      <c r="Q666" s="160">
        <f>[3]Source!X461</f>
        <v>5074.38</v>
      </c>
      <c r="R666" s="160">
        <f>[3]Source!X462</f>
        <v>94789.36</v>
      </c>
      <c r="S666" s="160">
        <f>[3]Source!Y461</f>
        <v>3921.11</v>
      </c>
      <c r="T666" s="160">
        <f>[3]Source!Y462</f>
        <v>44163.22</v>
      </c>
      <c r="U666" s="160">
        <f>ROUND((175/100)*ROUND([3]Source!R461, 2), 2)</f>
        <v>0</v>
      </c>
      <c r="V666" s="160">
        <f>ROUND((157/100)*ROUND([3]Source!R462, 2), 2)</f>
        <v>0</v>
      </c>
    </row>
    <row r="667" spans="1:22" ht="14.25" x14ac:dyDescent="0.2">
      <c r="A667" s="297"/>
      <c r="B667" s="298"/>
      <c r="C667" s="298" t="s">
        <v>187</v>
      </c>
      <c r="D667" s="299"/>
      <c r="E667" s="284"/>
      <c r="F667" s="300">
        <v>419.37</v>
      </c>
      <c r="G667" s="301" t="s">
        <v>185</v>
      </c>
      <c r="H667" s="284">
        <v>1</v>
      </c>
      <c r="I667" s="302">
        <v>4613.07</v>
      </c>
      <c r="J667" s="284">
        <v>23.35</v>
      </c>
      <c r="K667" s="302">
        <v>107715.18</v>
      </c>
    </row>
    <row r="668" spans="1:22" ht="14.25" x14ac:dyDescent="0.2">
      <c r="A668" s="297"/>
      <c r="B668" s="298"/>
      <c r="C668" s="298" t="s">
        <v>195</v>
      </c>
      <c r="D668" s="299"/>
      <c r="E668" s="284"/>
      <c r="F668" s="300">
        <v>62.85</v>
      </c>
      <c r="G668" s="301" t="s">
        <v>185</v>
      </c>
      <c r="H668" s="284">
        <v>1</v>
      </c>
      <c r="I668" s="302">
        <v>691.35</v>
      </c>
      <c r="J668" s="284">
        <v>7.17</v>
      </c>
      <c r="K668" s="302">
        <v>4956.9799999999996</v>
      </c>
    </row>
    <row r="669" spans="1:22" ht="28.5" x14ac:dyDescent="0.2">
      <c r="A669" s="297" t="s">
        <v>1647</v>
      </c>
      <c r="B669" s="298" t="s">
        <v>1845</v>
      </c>
      <c r="C669" s="298" t="s">
        <v>385</v>
      </c>
      <c r="D669" s="299" t="s">
        <v>1323</v>
      </c>
      <c r="E669" s="284">
        <v>0.02</v>
      </c>
      <c r="F669" s="300">
        <v>39311.160000000003</v>
      </c>
      <c r="G669" s="304" t="s">
        <v>185</v>
      </c>
      <c r="H669" s="284">
        <v>1</v>
      </c>
      <c r="I669" s="302">
        <v>786.22</v>
      </c>
      <c r="J669" s="284">
        <v>5.2</v>
      </c>
      <c r="K669" s="302">
        <v>4088.34</v>
      </c>
      <c r="Q669" s="160">
        <f>[3]Source!X463</f>
        <v>0</v>
      </c>
      <c r="R669" s="160">
        <f>[3]Source!X464</f>
        <v>0</v>
      </c>
      <c r="S669" s="160">
        <f>[3]Source!Y463</f>
        <v>0</v>
      </c>
      <c r="T669" s="160">
        <f>[3]Source!Y464</f>
        <v>0</v>
      </c>
      <c r="U669" s="160">
        <f>ROUND((175/100)*ROUND([3]Source!R463, 2), 2)</f>
        <v>0</v>
      </c>
      <c r="V669" s="160">
        <f>ROUND((157/100)*ROUND([3]Source!R464, 2), 2)</f>
        <v>0</v>
      </c>
    </row>
    <row r="670" spans="1:22" ht="28.5" x14ac:dyDescent="0.2">
      <c r="A670" s="297" t="s">
        <v>1897</v>
      </c>
      <c r="B670" s="298" t="s">
        <v>1847</v>
      </c>
      <c r="C670" s="298" t="s">
        <v>384</v>
      </c>
      <c r="D670" s="299" t="s">
        <v>1323</v>
      </c>
      <c r="E670" s="284">
        <v>0.02</v>
      </c>
      <c r="F670" s="300">
        <v>65596.84</v>
      </c>
      <c r="G670" s="304" t="s">
        <v>185</v>
      </c>
      <c r="H670" s="284">
        <v>1</v>
      </c>
      <c r="I670" s="302">
        <v>1311.94</v>
      </c>
      <c r="J670" s="284">
        <v>7.44</v>
      </c>
      <c r="K670" s="302">
        <v>9760.83</v>
      </c>
      <c r="Q670" s="160">
        <f>[3]Source!X465</f>
        <v>0</v>
      </c>
      <c r="R670" s="160">
        <f>[3]Source!X466</f>
        <v>0</v>
      </c>
      <c r="S670" s="160">
        <f>[3]Source!Y465</f>
        <v>0</v>
      </c>
      <c r="T670" s="160">
        <f>[3]Source!Y466</f>
        <v>0</v>
      </c>
      <c r="U670" s="160">
        <f>ROUND((175/100)*ROUND([3]Source!R465, 2), 2)</f>
        <v>0</v>
      </c>
      <c r="V670" s="160">
        <f>ROUND((157/100)*ROUND([3]Source!R466, 2), 2)</f>
        <v>0</v>
      </c>
    </row>
    <row r="671" spans="1:22" ht="14.25" x14ac:dyDescent="0.2">
      <c r="A671" s="297" t="s">
        <v>1898</v>
      </c>
      <c r="B671" s="298" t="s">
        <v>1817</v>
      </c>
      <c r="C671" s="298" t="s">
        <v>378</v>
      </c>
      <c r="D671" s="299" t="s">
        <v>1374</v>
      </c>
      <c r="E671" s="284">
        <v>0.55000000000000004</v>
      </c>
      <c r="F671" s="300">
        <v>37.479999999999997</v>
      </c>
      <c r="G671" s="304" t="s">
        <v>185</v>
      </c>
      <c r="H671" s="284">
        <v>1</v>
      </c>
      <c r="I671" s="302">
        <v>20.61</v>
      </c>
      <c r="J671" s="284">
        <v>26.77</v>
      </c>
      <c r="K671" s="302">
        <v>551.73</v>
      </c>
      <c r="Q671" s="160">
        <f>[3]Source!X467</f>
        <v>0</v>
      </c>
      <c r="R671" s="160">
        <f>[3]Source!X468</f>
        <v>0</v>
      </c>
      <c r="S671" s="160">
        <f>[3]Source!Y467</f>
        <v>0</v>
      </c>
      <c r="T671" s="160">
        <f>[3]Source!Y468</f>
        <v>0</v>
      </c>
      <c r="U671" s="160">
        <f>ROUND((175/100)*ROUND([3]Source!R467, 2), 2)</f>
        <v>0</v>
      </c>
      <c r="V671" s="160">
        <f>ROUND((157/100)*ROUND([3]Source!R468, 2), 2)</f>
        <v>0</v>
      </c>
    </row>
    <row r="672" spans="1:22" ht="14.25" x14ac:dyDescent="0.2">
      <c r="A672" s="297" t="s">
        <v>1899</v>
      </c>
      <c r="B672" s="298" t="s">
        <v>1850</v>
      </c>
      <c r="C672" s="298" t="s">
        <v>379</v>
      </c>
      <c r="D672" s="299" t="s">
        <v>1374</v>
      </c>
      <c r="E672" s="284">
        <v>13.53</v>
      </c>
      <c r="F672" s="300">
        <v>34.72</v>
      </c>
      <c r="G672" s="304" t="s">
        <v>185</v>
      </c>
      <c r="H672" s="284">
        <v>1</v>
      </c>
      <c r="I672" s="302">
        <v>469.76</v>
      </c>
      <c r="J672" s="284">
        <v>21.92</v>
      </c>
      <c r="K672" s="302">
        <v>10297.14</v>
      </c>
      <c r="Q672" s="160">
        <f>[3]Source!X469</f>
        <v>0</v>
      </c>
      <c r="R672" s="160">
        <f>[3]Source!X470</f>
        <v>0</v>
      </c>
      <c r="S672" s="160">
        <f>[3]Source!Y469</f>
        <v>0</v>
      </c>
      <c r="T672" s="160">
        <f>[3]Source!Y470</f>
        <v>0</v>
      </c>
      <c r="U672" s="160">
        <f>ROUND((175/100)*ROUND([3]Source!R469, 2), 2)</f>
        <v>0</v>
      </c>
      <c r="V672" s="160">
        <f>ROUND((157/100)*ROUND([3]Source!R470, 2), 2)</f>
        <v>0</v>
      </c>
    </row>
    <row r="673" spans="1:22" ht="14.25" x14ac:dyDescent="0.2">
      <c r="A673" s="297"/>
      <c r="B673" s="298"/>
      <c r="C673" s="298" t="s">
        <v>184</v>
      </c>
      <c r="D673" s="299" t="s">
        <v>177</v>
      </c>
      <c r="E673" s="284">
        <v>110</v>
      </c>
      <c r="F673" s="300"/>
      <c r="G673" s="301"/>
      <c r="H673" s="284"/>
      <c r="I673" s="302">
        <v>5074.38</v>
      </c>
      <c r="J673" s="284">
        <v>88</v>
      </c>
      <c r="K673" s="302">
        <v>94789.36</v>
      </c>
    </row>
    <row r="674" spans="1:22" ht="14.25" x14ac:dyDescent="0.2">
      <c r="A674" s="305"/>
      <c r="B674" s="306"/>
      <c r="C674" s="306" t="s">
        <v>183</v>
      </c>
      <c r="D674" s="307" t="s">
        <v>177</v>
      </c>
      <c r="E674" s="308">
        <v>85</v>
      </c>
      <c r="F674" s="309"/>
      <c r="G674" s="310"/>
      <c r="H674" s="308"/>
      <c r="I674" s="311">
        <v>3921.11</v>
      </c>
      <c r="J674" s="308">
        <v>41</v>
      </c>
      <c r="K674" s="311">
        <v>44163.22</v>
      </c>
    </row>
    <row r="675" spans="1:22" ht="15" x14ac:dyDescent="0.25">
      <c r="A675" s="312"/>
      <c r="B675" s="312"/>
      <c r="C675" s="313" t="s">
        <v>173</v>
      </c>
      <c r="D675" s="312"/>
      <c r="E675" s="312"/>
      <c r="F675" s="312"/>
      <c r="G675" s="312"/>
      <c r="H675" s="406">
        <v>16888.439999999999</v>
      </c>
      <c r="I675" s="406"/>
      <c r="J675" s="406">
        <v>276322.78000000003</v>
      </c>
      <c r="K675" s="406"/>
      <c r="O675" s="162">
        <f>I667+I668+I673+I674+SUM(I669:I672)</f>
        <v>16888.439999999999</v>
      </c>
      <c r="P675" s="162">
        <f>K667+K668+K673+K674+SUM(K669:K672)</f>
        <v>276322.78000000003</v>
      </c>
    </row>
    <row r="677" spans="1:22" ht="42.75" x14ac:dyDescent="0.2">
      <c r="A677" s="297" t="s">
        <v>1649</v>
      </c>
      <c r="B677" s="298" t="s">
        <v>1851</v>
      </c>
      <c r="C677" s="298" t="s">
        <v>383</v>
      </c>
      <c r="D677" s="299" t="s">
        <v>1697</v>
      </c>
      <c r="E677" s="284">
        <v>11</v>
      </c>
      <c r="F677" s="300"/>
      <c r="G677" s="301"/>
      <c r="H677" s="284"/>
      <c r="I677" s="302"/>
      <c r="J677" s="284"/>
      <c r="K677" s="302"/>
      <c r="Q677" s="160">
        <f>[3]Source!X471</f>
        <v>152.1</v>
      </c>
      <c r="R677" s="160">
        <f>[3]Source!X472</f>
        <v>2841.17</v>
      </c>
      <c r="S677" s="160">
        <f>[3]Source!Y471</f>
        <v>117.53</v>
      </c>
      <c r="T677" s="160">
        <f>[3]Source!Y472</f>
        <v>1323.73</v>
      </c>
      <c r="U677" s="160">
        <f>ROUND((175/100)*ROUND([3]Source!R471, 2), 2)</f>
        <v>0</v>
      </c>
      <c r="V677" s="160">
        <f>ROUND((157/100)*ROUND([3]Source!R472, 2), 2)</f>
        <v>0</v>
      </c>
    </row>
    <row r="678" spans="1:22" ht="14.25" x14ac:dyDescent="0.2">
      <c r="A678" s="297"/>
      <c r="B678" s="298"/>
      <c r="C678" s="298" t="s">
        <v>187</v>
      </c>
      <c r="D678" s="299"/>
      <c r="E678" s="284"/>
      <c r="F678" s="300">
        <v>12.57</v>
      </c>
      <c r="G678" s="301" t="s">
        <v>185</v>
      </c>
      <c r="H678" s="284">
        <v>1</v>
      </c>
      <c r="I678" s="302">
        <v>138.27000000000001</v>
      </c>
      <c r="J678" s="284">
        <v>23.35</v>
      </c>
      <c r="K678" s="302">
        <v>3228.6</v>
      </c>
    </row>
    <row r="679" spans="1:22" ht="14.25" x14ac:dyDescent="0.2">
      <c r="A679" s="297"/>
      <c r="B679" s="298"/>
      <c r="C679" s="298" t="s">
        <v>184</v>
      </c>
      <c r="D679" s="299" t="s">
        <v>177</v>
      </c>
      <c r="E679" s="284">
        <v>110</v>
      </c>
      <c r="F679" s="300"/>
      <c r="G679" s="301"/>
      <c r="H679" s="284"/>
      <c r="I679" s="302">
        <v>152.1</v>
      </c>
      <c r="J679" s="284">
        <v>88</v>
      </c>
      <c r="K679" s="302">
        <v>2841.17</v>
      </c>
    </row>
    <row r="680" spans="1:22" ht="14.25" x14ac:dyDescent="0.2">
      <c r="A680" s="305"/>
      <c r="B680" s="306"/>
      <c r="C680" s="306" t="s">
        <v>183</v>
      </c>
      <c r="D680" s="307" t="s">
        <v>177</v>
      </c>
      <c r="E680" s="308">
        <v>85</v>
      </c>
      <c r="F680" s="309"/>
      <c r="G680" s="310"/>
      <c r="H680" s="308"/>
      <c r="I680" s="311">
        <v>117.53</v>
      </c>
      <c r="J680" s="308">
        <v>41</v>
      </c>
      <c r="K680" s="311">
        <v>1323.73</v>
      </c>
    </row>
    <row r="681" spans="1:22" ht="15" x14ac:dyDescent="0.25">
      <c r="A681" s="312"/>
      <c r="B681" s="312"/>
      <c r="C681" s="313" t="s">
        <v>173</v>
      </c>
      <c r="D681" s="312"/>
      <c r="E681" s="312"/>
      <c r="F681" s="312"/>
      <c r="G681" s="312"/>
      <c r="H681" s="406">
        <v>407.9</v>
      </c>
      <c r="I681" s="406"/>
      <c r="J681" s="406">
        <v>7393.5</v>
      </c>
      <c r="K681" s="406"/>
      <c r="O681" s="162">
        <f>I678+I679+I680</f>
        <v>407.9</v>
      </c>
      <c r="P681" s="162">
        <f>K678+K679+K680</f>
        <v>7393.5</v>
      </c>
    </row>
    <row r="683" spans="1:22" ht="99.75" x14ac:dyDescent="0.2">
      <c r="A683" s="297" t="s">
        <v>1651</v>
      </c>
      <c r="B683" s="298" t="s">
        <v>1852</v>
      </c>
      <c r="C683" s="298" t="s">
        <v>382</v>
      </c>
      <c r="D683" s="299" t="s">
        <v>1693</v>
      </c>
      <c r="E683" s="284">
        <v>22</v>
      </c>
      <c r="F683" s="300"/>
      <c r="G683" s="301"/>
      <c r="H683" s="284"/>
      <c r="I683" s="302"/>
      <c r="J683" s="284"/>
      <c r="K683" s="302"/>
      <c r="Q683" s="160">
        <f>[3]Source!X473</f>
        <v>2896.01</v>
      </c>
      <c r="R683" s="160">
        <f>[3]Source!X474</f>
        <v>54097.54</v>
      </c>
      <c r="S683" s="160">
        <f>[3]Source!Y473</f>
        <v>2237.83</v>
      </c>
      <c r="T683" s="160">
        <f>[3]Source!Y474</f>
        <v>25204.54</v>
      </c>
      <c r="U683" s="160">
        <f>ROUND((175/100)*ROUND([3]Source!R473, 2), 2)</f>
        <v>0</v>
      </c>
      <c r="V683" s="160">
        <f>ROUND((157/100)*ROUND([3]Source!R474, 2), 2)</f>
        <v>0</v>
      </c>
    </row>
    <row r="684" spans="1:22" ht="14.25" x14ac:dyDescent="0.2">
      <c r="A684" s="297"/>
      <c r="B684" s="298"/>
      <c r="C684" s="298" t="s">
        <v>187</v>
      </c>
      <c r="D684" s="299"/>
      <c r="E684" s="284"/>
      <c r="F684" s="300">
        <v>119.67</v>
      </c>
      <c r="G684" s="301" t="s">
        <v>185</v>
      </c>
      <c r="H684" s="284">
        <v>1</v>
      </c>
      <c r="I684" s="302">
        <v>2632.74</v>
      </c>
      <c r="J684" s="284">
        <v>23.35</v>
      </c>
      <c r="K684" s="302">
        <v>61474.48</v>
      </c>
    </row>
    <row r="685" spans="1:22" ht="14.25" x14ac:dyDescent="0.2">
      <c r="A685" s="297"/>
      <c r="B685" s="298"/>
      <c r="C685" s="298" t="s">
        <v>195</v>
      </c>
      <c r="D685" s="299"/>
      <c r="E685" s="284"/>
      <c r="F685" s="300">
        <v>17.47</v>
      </c>
      <c r="G685" s="301" t="s">
        <v>185</v>
      </c>
      <c r="H685" s="284">
        <v>1</v>
      </c>
      <c r="I685" s="302">
        <v>384.34</v>
      </c>
      <c r="J685" s="284">
        <v>7.38</v>
      </c>
      <c r="K685" s="302">
        <v>2836.43</v>
      </c>
    </row>
    <row r="686" spans="1:22" ht="28.5" x14ac:dyDescent="0.2">
      <c r="A686" s="297" t="s">
        <v>1652</v>
      </c>
      <c r="B686" s="298" t="s">
        <v>1853</v>
      </c>
      <c r="C686" s="298" t="s">
        <v>381</v>
      </c>
      <c r="D686" s="299" t="s">
        <v>1323</v>
      </c>
      <c r="E686" s="284">
        <v>1.2232E-2</v>
      </c>
      <c r="F686" s="300">
        <v>7254.88</v>
      </c>
      <c r="G686" s="304" t="s">
        <v>185</v>
      </c>
      <c r="H686" s="284">
        <v>1</v>
      </c>
      <c r="I686" s="302">
        <v>88.74</v>
      </c>
      <c r="J686" s="284">
        <v>5.93</v>
      </c>
      <c r="K686" s="302">
        <v>526.23</v>
      </c>
      <c r="Q686" s="160">
        <f>[3]Source!X475</f>
        <v>0</v>
      </c>
      <c r="R686" s="160">
        <f>[3]Source!X476</f>
        <v>0</v>
      </c>
      <c r="S686" s="160">
        <f>[3]Source!Y475</f>
        <v>0</v>
      </c>
      <c r="T686" s="160">
        <f>[3]Source!Y476</f>
        <v>0</v>
      </c>
      <c r="U686" s="160">
        <f>ROUND((175/100)*ROUND([3]Source!R475, 2), 2)</f>
        <v>0</v>
      </c>
      <c r="V686" s="160">
        <f>ROUND((157/100)*ROUND([3]Source!R476, 2), 2)</f>
        <v>0</v>
      </c>
    </row>
    <row r="687" spans="1:22" ht="14.25" x14ac:dyDescent="0.2">
      <c r="A687" s="297" t="s">
        <v>1900</v>
      </c>
      <c r="B687" s="298" t="s">
        <v>1811</v>
      </c>
      <c r="C687" s="298" t="s">
        <v>380</v>
      </c>
      <c r="D687" s="299" t="s">
        <v>1374</v>
      </c>
      <c r="E687" s="284">
        <v>7.1072319999999998</v>
      </c>
      <c r="F687" s="300">
        <v>31.52</v>
      </c>
      <c r="G687" s="304" t="s">
        <v>185</v>
      </c>
      <c r="H687" s="284">
        <v>1</v>
      </c>
      <c r="I687" s="302">
        <v>224.02</v>
      </c>
      <c r="J687" s="284">
        <v>11.83</v>
      </c>
      <c r="K687" s="302">
        <v>2650.16</v>
      </c>
      <c r="Q687" s="160">
        <f>[3]Source!X481</f>
        <v>0</v>
      </c>
      <c r="R687" s="160">
        <f>[3]Source!X482</f>
        <v>0</v>
      </c>
      <c r="S687" s="160">
        <f>[3]Source!Y481</f>
        <v>0</v>
      </c>
      <c r="T687" s="160">
        <f>[3]Source!Y482</f>
        <v>0</v>
      </c>
      <c r="U687" s="160">
        <f>ROUND((175/100)*ROUND([3]Source!R481, 2), 2)</f>
        <v>0</v>
      </c>
      <c r="V687" s="160">
        <f>ROUND((157/100)*ROUND([3]Source!R482, 2), 2)</f>
        <v>0</v>
      </c>
    </row>
    <row r="688" spans="1:22" ht="14.25" x14ac:dyDescent="0.2">
      <c r="A688" s="297" t="s">
        <v>1901</v>
      </c>
      <c r="B688" s="298" t="s">
        <v>1850</v>
      </c>
      <c r="C688" s="298" t="s">
        <v>379</v>
      </c>
      <c r="D688" s="299" t="s">
        <v>1374</v>
      </c>
      <c r="E688" s="284">
        <v>3.6972320000000001</v>
      </c>
      <c r="F688" s="300">
        <v>34.72</v>
      </c>
      <c r="G688" s="304" t="s">
        <v>185</v>
      </c>
      <c r="H688" s="284">
        <v>1</v>
      </c>
      <c r="I688" s="302">
        <v>128.37</v>
      </c>
      <c r="J688" s="284">
        <v>21.92</v>
      </c>
      <c r="K688" s="302">
        <v>2813.87</v>
      </c>
      <c r="Q688" s="160">
        <f>[3]Source!X485</f>
        <v>0</v>
      </c>
      <c r="R688" s="160">
        <f>[3]Source!X486</f>
        <v>0</v>
      </c>
      <c r="S688" s="160">
        <f>[3]Source!Y485</f>
        <v>0</v>
      </c>
      <c r="T688" s="160">
        <f>[3]Source!Y486</f>
        <v>0</v>
      </c>
      <c r="U688" s="160">
        <f>ROUND((175/100)*ROUND([3]Source!R485, 2), 2)</f>
        <v>0</v>
      </c>
      <c r="V688" s="160">
        <f>ROUND((157/100)*ROUND([3]Source!R486, 2), 2)</f>
        <v>0</v>
      </c>
    </row>
    <row r="689" spans="1:22" ht="14.25" x14ac:dyDescent="0.2">
      <c r="A689" s="297" t="s">
        <v>1902</v>
      </c>
      <c r="B689" s="298" t="s">
        <v>1817</v>
      </c>
      <c r="C689" s="298" t="s">
        <v>378</v>
      </c>
      <c r="D689" s="299" t="s">
        <v>1374</v>
      </c>
      <c r="E689" s="284">
        <v>1.1000000000000001</v>
      </c>
      <c r="F689" s="300">
        <v>37.479999999999997</v>
      </c>
      <c r="G689" s="304" t="s">
        <v>185</v>
      </c>
      <c r="H689" s="284">
        <v>1</v>
      </c>
      <c r="I689" s="302">
        <v>41.23</v>
      </c>
      <c r="J689" s="284">
        <v>26.77</v>
      </c>
      <c r="K689" s="302">
        <v>1103.73</v>
      </c>
      <c r="Q689" s="160">
        <f>[3]Source!X487</f>
        <v>0</v>
      </c>
      <c r="R689" s="160">
        <f>[3]Source!X488</f>
        <v>0</v>
      </c>
      <c r="S689" s="160">
        <f>[3]Source!Y487</f>
        <v>0</v>
      </c>
      <c r="T689" s="160">
        <f>[3]Source!Y488</f>
        <v>0</v>
      </c>
      <c r="U689" s="160">
        <f>ROUND((175/100)*ROUND([3]Source!R487, 2), 2)</f>
        <v>0</v>
      </c>
      <c r="V689" s="160">
        <f>ROUND((157/100)*ROUND([3]Source!R488, 2), 2)</f>
        <v>0</v>
      </c>
    </row>
    <row r="690" spans="1:22" ht="14.25" x14ac:dyDescent="0.2">
      <c r="A690" s="297"/>
      <c r="B690" s="298"/>
      <c r="C690" s="298" t="s">
        <v>184</v>
      </c>
      <c r="D690" s="299" t="s">
        <v>177</v>
      </c>
      <c r="E690" s="284">
        <v>110</v>
      </c>
      <c r="F690" s="300"/>
      <c r="G690" s="301"/>
      <c r="H690" s="284"/>
      <c r="I690" s="302">
        <v>2896.01</v>
      </c>
      <c r="J690" s="284">
        <v>88</v>
      </c>
      <c r="K690" s="302">
        <v>54097.54</v>
      </c>
    </row>
    <row r="691" spans="1:22" ht="14.25" x14ac:dyDescent="0.2">
      <c r="A691" s="305"/>
      <c r="B691" s="306"/>
      <c r="C691" s="306" t="s">
        <v>183</v>
      </c>
      <c r="D691" s="307" t="s">
        <v>177</v>
      </c>
      <c r="E691" s="308">
        <v>85</v>
      </c>
      <c r="F691" s="309"/>
      <c r="G691" s="310"/>
      <c r="H691" s="308"/>
      <c r="I691" s="311">
        <v>2237.83</v>
      </c>
      <c r="J691" s="308">
        <v>41</v>
      </c>
      <c r="K691" s="311">
        <v>25204.54</v>
      </c>
    </row>
    <row r="692" spans="1:22" ht="15" x14ac:dyDescent="0.25">
      <c r="A692" s="312"/>
      <c r="B692" s="312"/>
      <c r="C692" s="313" t="s">
        <v>173</v>
      </c>
      <c r="D692" s="312"/>
      <c r="E692" s="312"/>
      <c r="F692" s="312"/>
      <c r="G692" s="312"/>
      <c r="H692" s="406">
        <v>8633.2800000000007</v>
      </c>
      <c r="I692" s="406"/>
      <c r="J692" s="406">
        <v>150706.98000000001</v>
      </c>
      <c r="K692" s="406"/>
      <c r="O692" s="162">
        <f>I684+I685+I690+I691+SUM(I686:I689)</f>
        <v>8633.2800000000007</v>
      </c>
      <c r="P692" s="162">
        <f>K684+K685+K690+K691+SUM(K686:K689)</f>
        <v>150706.98000000001</v>
      </c>
    </row>
    <row r="694" spans="1:22" ht="42.75" x14ac:dyDescent="0.2">
      <c r="A694" s="297" t="s">
        <v>1657</v>
      </c>
      <c r="B694" s="298" t="s">
        <v>1903</v>
      </c>
      <c r="C694" s="298" t="s">
        <v>377</v>
      </c>
      <c r="D694" s="299" t="s">
        <v>1831</v>
      </c>
      <c r="E694" s="284">
        <v>3</v>
      </c>
      <c r="F694" s="300"/>
      <c r="G694" s="301"/>
      <c r="H694" s="284"/>
      <c r="I694" s="302"/>
      <c r="J694" s="284"/>
      <c r="K694" s="302"/>
      <c r="Q694" s="160">
        <f>[3]Source!X491</f>
        <v>148.02000000000001</v>
      </c>
      <c r="R694" s="160">
        <f>[3]Source!X492</f>
        <v>2797.9</v>
      </c>
      <c r="S694" s="160">
        <f>[3]Source!Y491</f>
        <v>98.68</v>
      </c>
      <c r="T694" s="160">
        <f>[3]Source!Y492</f>
        <v>1349.58</v>
      </c>
      <c r="U694" s="160">
        <f>ROUND((175/100)*ROUND([3]Source!R491, 2), 2)</f>
        <v>0</v>
      </c>
      <c r="V694" s="160">
        <f>ROUND((157/100)*ROUND([3]Source!R492, 2), 2)</f>
        <v>0</v>
      </c>
    </row>
    <row r="695" spans="1:22" ht="14.25" x14ac:dyDescent="0.2">
      <c r="A695" s="297"/>
      <c r="B695" s="298"/>
      <c r="C695" s="298" t="s">
        <v>187</v>
      </c>
      <c r="D695" s="299"/>
      <c r="E695" s="284"/>
      <c r="F695" s="300">
        <v>46.99</v>
      </c>
      <c r="G695" s="301" t="s">
        <v>185</v>
      </c>
      <c r="H695" s="284">
        <v>1</v>
      </c>
      <c r="I695" s="302">
        <v>140.97</v>
      </c>
      <c r="J695" s="284">
        <v>23.35</v>
      </c>
      <c r="K695" s="302">
        <v>3291.65</v>
      </c>
    </row>
    <row r="696" spans="1:22" ht="14.25" x14ac:dyDescent="0.2">
      <c r="A696" s="297"/>
      <c r="B696" s="298"/>
      <c r="C696" s="298" t="s">
        <v>195</v>
      </c>
      <c r="D696" s="299"/>
      <c r="E696" s="284"/>
      <c r="F696" s="300">
        <v>2.31</v>
      </c>
      <c r="G696" s="301" t="s">
        <v>185</v>
      </c>
      <c r="H696" s="284">
        <v>1</v>
      </c>
      <c r="I696" s="302">
        <v>6.93</v>
      </c>
      <c r="J696" s="284">
        <v>4.0199999999999996</v>
      </c>
      <c r="K696" s="302">
        <v>27.86</v>
      </c>
    </row>
    <row r="697" spans="1:22" ht="28.5" x14ac:dyDescent="0.2">
      <c r="A697" s="297" t="s">
        <v>1659</v>
      </c>
      <c r="B697" s="298" t="s">
        <v>1904</v>
      </c>
      <c r="C697" s="298" t="s">
        <v>375</v>
      </c>
      <c r="D697" s="299" t="s">
        <v>1451</v>
      </c>
      <c r="E697" s="284">
        <v>6</v>
      </c>
      <c r="F697" s="300">
        <v>0</v>
      </c>
      <c r="G697" s="304" t="s">
        <v>185</v>
      </c>
      <c r="H697" s="284">
        <v>1</v>
      </c>
      <c r="I697" s="302">
        <v>0</v>
      </c>
      <c r="J697" s="284">
        <v>1</v>
      </c>
      <c r="K697" s="302">
        <v>0</v>
      </c>
      <c r="Q697" s="160">
        <f>[3]Source!X493</f>
        <v>0</v>
      </c>
      <c r="R697" s="160">
        <f>[3]Source!X494</f>
        <v>0</v>
      </c>
      <c r="S697" s="160">
        <f>[3]Source!Y493</f>
        <v>0</v>
      </c>
      <c r="T697" s="160">
        <f>[3]Source!Y494</f>
        <v>0</v>
      </c>
      <c r="U697" s="160">
        <f>ROUND((175/100)*ROUND([3]Source!R493, 2), 2)</f>
        <v>0</v>
      </c>
      <c r="V697" s="160">
        <f>ROUND((157/100)*ROUND([3]Source!R494, 2), 2)</f>
        <v>0</v>
      </c>
    </row>
    <row r="698" spans="1:22" ht="14.25" x14ac:dyDescent="0.2">
      <c r="A698" s="297"/>
      <c r="B698" s="298"/>
      <c r="C698" s="298" t="s">
        <v>184</v>
      </c>
      <c r="D698" s="299" t="s">
        <v>177</v>
      </c>
      <c r="E698" s="284">
        <v>105</v>
      </c>
      <c r="F698" s="300"/>
      <c r="G698" s="301"/>
      <c r="H698" s="284"/>
      <c r="I698" s="302">
        <v>148.02000000000001</v>
      </c>
      <c r="J698" s="284">
        <v>85</v>
      </c>
      <c r="K698" s="302">
        <v>2797.9</v>
      </c>
    </row>
    <row r="699" spans="1:22" ht="14.25" x14ac:dyDescent="0.2">
      <c r="A699" s="305"/>
      <c r="B699" s="306"/>
      <c r="C699" s="306" t="s">
        <v>183</v>
      </c>
      <c r="D699" s="307" t="s">
        <v>177</v>
      </c>
      <c r="E699" s="308">
        <v>70</v>
      </c>
      <c r="F699" s="309"/>
      <c r="G699" s="310"/>
      <c r="H699" s="308"/>
      <c r="I699" s="311">
        <v>98.68</v>
      </c>
      <c r="J699" s="308">
        <v>41</v>
      </c>
      <c r="K699" s="311">
        <v>1349.58</v>
      </c>
    </row>
    <row r="700" spans="1:22" ht="15" x14ac:dyDescent="0.25">
      <c r="A700" s="312"/>
      <c r="B700" s="312"/>
      <c r="C700" s="313" t="s">
        <v>173</v>
      </c>
      <c r="D700" s="312"/>
      <c r="E700" s="312"/>
      <c r="F700" s="312"/>
      <c r="G700" s="312"/>
      <c r="H700" s="406">
        <v>394.6</v>
      </c>
      <c r="I700" s="406"/>
      <c r="J700" s="406">
        <v>7466.99</v>
      </c>
      <c r="K700" s="406"/>
      <c r="O700" s="162">
        <f>I695+I696+I698+I699+SUM(I697:I697)</f>
        <v>394.6</v>
      </c>
      <c r="P700" s="162">
        <f>K695+K696+K698+K699+SUM(K697:K697)</f>
        <v>7466.99</v>
      </c>
    </row>
    <row r="702" spans="1:22" ht="42.75" x14ac:dyDescent="0.2">
      <c r="A702" s="297" t="s">
        <v>1660</v>
      </c>
      <c r="B702" s="298" t="s">
        <v>1839</v>
      </c>
      <c r="C702" s="298" t="s">
        <v>376</v>
      </c>
      <c r="D702" s="299" t="s">
        <v>1831</v>
      </c>
      <c r="E702" s="284">
        <v>4</v>
      </c>
      <c r="F702" s="300"/>
      <c r="G702" s="301"/>
      <c r="H702" s="284"/>
      <c r="I702" s="302"/>
      <c r="J702" s="284"/>
      <c r="K702" s="302"/>
      <c r="Q702" s="160">
        <f>[3]Source!X495</f>
        <v>395.39</v>
      </c>
      <c r="R702" s="160">
        <f>[3]Source!X496</f>
        <v>7473.78</v>
      </c>
      <c r="S702" s="160">
        <f>[3]Source!Y495</f>
        <v>263.58999999999997</v>
      </c>
      <c r="T702" s="160">
        <f>[3]Source!Y496</f>
        <v>3605</v>
      </c>
      <c r="U702" s="160">
        <f>ROUND((175/100)*ROUND([3]Source!R495, 2), 2)</f>
        <v>0</v>
      </c>
      <c r="V702" s="160">
        <f>ROUND((157/100)*ROUND([3]Source!R496, 2), 2)</f>
        <v>0</v>
      </c>
    </row>
    <row r="703" spans="1:22" ht="14.25" x14ac:dyDescent="0.2">
      <c r="A703" s="297"/>
      <c r="B703" s="298"/>
      <c r="C703" s="298" t="s">
        <v>187</v>
      </c>
      <c r="D703" s="299"/>
      <c r="E703" s="284"/>
      <c r="F703" s="300">
        <v>94.14</v>
      </c>
      <c r="G703" s="301" t="s">
        <v>185</v>
      </c>
      <c r="H703" s="284">
        <v>1</v>
      </c>
      <c r="I703" s="302">
        <v>376.56</v>
      </c>
      <c r="J703" s="284">
        <v>23.35</v>
      </c>
      <c r="K703" s="302">
        <v>8792.68</v>
      </c>
    </row>
    <row r="704" spans="1:22" ht="14.25" x14ac:dyDescent="0.2">
      <c r="A704" s="297"/>
      <c r="B704" s="298"/>
      <c r="C704" s="298" t="s">
        <v>195</v>
      </c>
      <c r="D704" s="299"/>
      <c r="E704" s="284"/>
      <c r="F704" s="300">
        <v>4.63</v>
      </c>
      <c r="G704" s="301" t="s">
        <v>185</v>
      </c>
      <c r="H704" s="284">
        <v>1</v>
      </c>
      <c r="I704" s="302">
        <v>18.52</v>
      </c>
      <c r="J704" s="284">
        <v>4.01</v>
      </c>
      <c r="K704" s="302">
        <v>74.27</v>
      </c>
    </row>
    <row r="705" spans="1:22" ht="28.5" x14ac:dyDescent="0.2">
      <c r="A705" s="297" t="s">
        <v>1661</v>
      </c>
      <c r="B705" s="298" t="s">
        <v>1904</v>
      </c>
      <c r="C705" s="298" t="s">
        <v>375</v>
      </c>
      <c r="D705" s="299" t="s">
        <v>1451</v>
      </c>
      <c r="E705" s="284">
        <v>16</v>
      </c>
      <c r="F705" s="300">
        <v>0</v>
      </c>
      <c r="G705" s="304" t="s">
        <v>185</v>
      </c>
      <c r="H705" s="284">
        <v>1</v>
      </c>
      <c r="I705" s="302">
        <v>0</v>
      </c>
      <c r="J705" s="284">
        <v>1</v>
      </c>
      <c r="K705" s="302">
        <v>0</v>
      </c>
      <c r="Q705" s="160">
        <f>[3]Source!X497</f>
        <v>0</v>
      </c>
      <c r="R705" s="160">
        <f>[3]Source!X498</f>
        <v>0</v>
      </c>
      <c r="S705" s="160">
        <f>[3]Source!Y497</f>
        <v>0</v>
      </c>
      <c r="T705" s="160">
        <f>[3]Source!Y498</f>
        <v>0</v>
      </c>
      <c r="U705" s="160">
        <f>ROUND((175/100)*ROUND([3]Source!R497, 2), 2)</f>
        <v>0</v>
      </c>
      <c r="V705" s="160">
        <f>ROUND((157/100)*ROUND([3]Source!R498, 2), 2)</f>
        <v>0</v>
      </c>
    </row>
    <row r="706" spans="1:22" ht="14.25" x14ac:dyDescent="0.2">
      <c r="A706" s="297"/>
      <c r="B706" s="298"/>
      <c r="C706" s="298" t="s">
        <v>184</v>
      </c>
      <c r="D706" s="299" t="s">
        <v>177</v>
      </c>
      <c r="E706" s="284">
        <v>105</v>
      </c>
      <c r="F706" s="300"/>
      <c r="G706" s="301"/>
      <c r="H706" s="284"/>
      <c r="I706" s="302">
        <v>395.39</v>
      </c>
      <c r="J706" s="284">
        <v>85</v>
      </c>
      <c r="K706" s="302">
        <v>7473.78</v>
      </c>
    </row>
    <row r="707" spans="1:22" ht="14.25" x14ac:dyDescent="0.2">
      <c r="A707" s="305"/>
      <c r="B707" s="306"/>
      <c r="C707" s="306" t="s">
        <v>183</v>
      </c>
      <c r="D707" s="307" t="s">
        <v>177</v>
      </c>
      <c r="E707" s="308">
        <v>70</v>
      </c>
      <c r="F707" s="309"/>
      <c r="G707" s="310"/>
      <c r="H707" s="308"/>
      <c r="I707" s="311">
        <v>263.58999999999997</v>
      </c>
      <c r="J707" s="308">
        <v>41</v>
      </c>
      <c r="K707" s="311">
        <v>3605</v>
      </c>
    </row>
    <row r="708" spans="1:22" ht="15" x14ac:dyDescent="0.25">
      <c r="A708" s="312"/>
      <c r="B708" s="312"/>
      <c r="C708" s="313" t="s">
        <v>173</v>
      </c>
      <c r="D708" s="312"/>
      <c r="E708" s="312"/>
      <c r="F708" s="312"/>
      <c r="G708" s="312"/>
      <c r="H708" s="406">
        <v>1054.06</v>
      </c>
      <c r="I708" s="406"/>
      <c r="J708" s="406">
        <v>19945.73</v>
      </c>
      <c r="K708" s="406"/>
      <c r="O708" s="162">
        <f>I703+I704+I706+I707+SUM(I705:I705)</f>
        <v>1054.06</v>
      </c>
      <c r="P708" s="162">
        <f>K703+K704+K706+K707+SUM(K705:K705)</f>
        <v>19945.73</v>
      </c>
    </row>
    <row r="710" spans="1:22" ht="28.5" x14ac:dyDescent="0.2">
      <c r="A710" s="297" t="s">
        <v>1667</v>
      </c>
      <c r="B710" s="298" t="s">
        <v>1863</v>
      </c>
      <c r="C710" s="298" t="s">
        <v>192</v>
      </c>
      <c r="D710" s="299" t="s">
        <v>1697</v>
      </c>
      <c r="E710" s="284">
        <v>11</v>
      </c>
      <c r="F710" s="300"/>
      <c r="G710" s="301"/>
      <c r="H710" s="284"/>
      <c r="I710" s="302"/>
      <c r="J710" s="284"/>
      <c r="K710" s="302"/>
      <c r="Q710" s="160">
        <f>[3]Source!X499</f>
        <v>58.9</v>
      </c>
      <c r="R710" s="160">
        <f>[3]Source!X500</f>
        <v>974.12</v>
      </c>
      <c r="S710" s="160">
        <f>[3]Source!Y499</f>
        <v>41.23</v>
      </c>
      <c r="T710" s="160">
        <f>[3]Source!Y500</f>
        <v>469.87</v>
      </c>
      <c r="U710" s="160">
        <f>ROUND((175/100)*ROUND([3]Source!R499, 2), 2)</f>
        <v>0.49</v>
      </c>
      <c r="V710" s="160">
        <f>ROUND((157/100)*ROUND([3]Source!R500, 2), 2)</f>
        <v>10.27</v>
      </c>
    </row>
    <row r="711" spans="1:22" ht="14.25" x14ac:dyDescent="0.2">
      <c r="A711" s="297"/>
      <c r="B711" s="298"/>
      <c r="C711" s="298" t="s">
        <v>187</v>
      </c>
      <c r="D711" s="299"/>
      <c r="E711" s="284"/>
      <c r="F711" s="300">
        <v>3.88</v>
      </c>
      <c r="G711" s="301" t="s">
        <v>1864</v>
      </c>
      <c r="H711" s="284">
        <v>1</v>
      </c>
      <c r="I711" s="302">
        <v>49.08</v>
      </c>
      <c r="J711" s="284">
        <v>23.35</v>
      </c>
      <c r="K711" s="302">
        <v>1146.02</v>
      </c>
    </row>
    <row r="712" spans="1:22" ht="14.25" x14ac:dyDescent="0.2">
      <c r="A712" s="297"/>
      <c r="B712" s="298"/>
      <c r="C712" s="298" t="s">
        <v>174</v>
      </c>
      <c r="D712" s="299"/>
      <c r="E712" s="284"/>
      <c r="F712" s="300">
        <v>0.18</v>
      </c>
      <c r="G712" s="301" t="s">
        <v>1865</v>
      </c>
      <c r="H712" s="284">
        <v>1</v>
      </c>
      <c r="I712" s="302">
        <v>2.48</v>
      </c>
      <c r="J712" s="284">
        <v>8.61</v>
      </c>
      <c r="K712" s="302">
        <v>21.35</v>
      </c>
    </row>
    <row r="713" spans="1:22" ht="14.25" x14ac:dyDescent="0.2">
      <c r="A713" s="297"/>
      <c r="B713" s="298"/>
      <c r="C713" s="298" t="s">
        <v>179</v>
      </c>
      <c r="D713" s="299"/>
      <c r="E713" s="284"/>
      <c r="F713" s="300">
        <v>0.02</v>
      </c>
      <c r="G713" s="301" t="s">
        <v>1865</v>
      </c>
      <c r="H713" s="284">
        <v>1</v>
      </c>
      <c r="I713" s="314">
        <v>0.28000000000000003</v>
      </c>
      <c r="J713" s="284">
        <v>23.35</v>
      </c>
      <c r="K713" s="314">
        <v>6.54</v>
      </c>
    </row>
    <row r="714" spans="1:22" ht="28.5" x14ac:dyDescent="0.2">
      <c r="A714" s="297" t="s">
        <v>1905</v>
      </c>
      <c r="B714" s="298" t="s">
        <v>1866</v>
      </c>
      <c r="C714" s="298" t="s">
        <v>374</v>
      </c>
      <c r="D714" s="299" t="s">
        <v>1703</v>
      </c>
      <c r="E714" s="284">
        <v>11</v>
      </c>
      <c r="F714" s="300">
        <v>1390.95</v>
      </c>
      <c r="G714" s="304" t="s">
        <v>185</v>
      </c>
      <c r="H714" s="284">
        <v>1</v>
      </c>
      <c r="I714" s="302">
        <v>15300.45</v>
      </c>
      <c r="J714" s="284">
        <v>4.28</v>
      </c>
      <c r="K714" s="302">
        <v>65485.93</v>
      </c>
      <c r="Q714" s="160">
        <f>[3]Source!X501</f>
        <v>0</v>
      </c>
      <c r="R714" s="160">
        <f>[3]Source!X502</f>
        <v>0</v>
      </c>
      <c r="S714" s="160">
        <f>[3]Source!Y501</f>
        <v>0</v>
      </c>
      <c r="T714" s="160">
        <f>[3]Source!Y502</f>
        <v>0</v>
      </c>
      <c r="U714" s="160">
        <f>ROUND((175/100)*ROUND([3]Source!R501, 2), 2)</f>
        <v>0</v>
      </c>
      <c r="V714" s="160">
        <f>ROUND((157/100)*ROUND([3]Source!R502, 2), 2)</f>
        <v>0</v>
      </c>
    </row>
    <row r="715" spans="1:22" ht="14.25" x14ac:dyDescent="0.2">
      <c r="A715" s="297"/>
      <c r="B715" s="298"/>
      <c r="C715" s="298" t="s">
        <v>184</v>
      </c>
      <c r="D715" s="299" t="s">
        <v>177</v>
      </c>
      <c r="E715" s="284">
        <v>120</v>
      </c>
      <c r="F715" s="300"/>
      <c r="G715" s="301"/>
      <c r="H715" s="284"/>
      <c r="I715" s="302">
        <v>58.9</v>
      </c>
      <c r="J715" s="284">
        <v>85</v>
      </c>
      <c r="K715" s="302">
        <v>974.12</v>
      </c>
    </row>
    <row r="716" spans="1:22" ht="14.25" x14ac:dyDescent="0.2">
      <c r="A716" s="297"/>
      <c r="B716" s="298"/>
      <c r="C716" s="298" t="s">
        <v>183</v>
      </c>
      <c r="D716" s="299" t="s">
        <v>177</v>
      </c>
      <c r="E716" s="284">
        <v>84</v>
      </c>
      <c r="F716" s="300"/>
      <c r="G716" s="301"/>
      <c r="H716" s="284"/>
      <c r="I716" s="302">
        <v>41.23</v>
      </c>
      <c r="J716" s="284">
        <v>41</v>
      </c>
      <c r="K716" s="302">
        <v>469.87</v>
      </c>
    </row>
    <row r="717" spans="1:22" ht="14.25" x14ac:dyDescent="0.2">
      <c r="A717" s="305"/>
      <c r="B717" s="306"/>
      <c r="C717" s="306" t="s">
        <v>178</v>
      </c>
      <c r="D717" s="307" t="s">
        <v>177</v>
      </c>
      <c r="E717" s="308">
        <v>175</v>
      </c>
      <c r="F717" s="309"/>
      <c r="G717" s="310"/>
      <c r="H717" s="308"/>
      <c r="I717" s="311">
        <v>0.49</v>
      </c>
      <c r="J717" s="308">
        <v>157</v>
      </c>
      <c r="K717" s="311">
        <v>10.27</v>
      </c>
    </row>
    <row r="718" spans="1:22" ht="15" x14ac:dyDescent="0.25">
      <c r="A718" s="312"/>
      <c r="B718" s="312"/>
      <c r="C718" s="313" t="s">
        <v>173</v>
      </c>
      <c r="D718" s="312"/>
      <c r="E718" s="312"/>
      <c r="F718" s="312"/>
      <c r="G718" s="312"/>
      <c r="H718" s="406">
        <v>15452.63</v>
      </c>
      <c r="I718" s="406"/>
      <c r="J718" s="406">
        <v>68107.56</v>
      </c>
      <c r="K718" s="406"/>
      <c r="O718" s="162">
        <f>I711+I712+I715+I716+I717+SUM(I714:I714)</f>
        <v>15452.63</v>
      </c>
      <c r="P718" s="162">
        <f>K711+K712+K715+K716+K717+SUM(K714:K714)</f>
        <v>68107.56</v>
      </c>
    </row>
    <row r="721" spans="1:22" ht="15" x14ac:dyDescent="0.25">
      <c r="A721" s="409" t="s">
        <v>1906</v>
      </c>
      <c r="B721" s="409"/>
      <c r="C721" s="409"/>
      <c r="D721" s="409"/>
      <c r="E721" s="409"/>
      <c r="F721" s="409"/>
      <c r="G721" s="409"/>
      <c r="H721" s="407">
        <v>88835.93</v>
      </c>
      <c r="I721" s="408"/>
      <c r="J721" s="407">
        <v>1276986.03</v>
      </c>
      <c r="K721" s="408"/>
    </row>
    <row r="722" spans="1:22" hidden="1" x14ac:dyDescent="0.2">
      <c r="A722" s="283" t="s">
        <v>172</v>
      </c>
      <c r="I722" s="283">
        <v>0</v>
      </c>
      <c r="J722" s="283">
        <v>0</v>
      </c>
    </row>
    <row r="723" spans="1:22" hidden="1" x14ac:dyDescent="0.2">
      <c r="A723" s="283" t="s">
        <v>171</v>
      </c>
      <c r="I723" s="283">
        <v>0</v>
      </c>
      <c r="J723" s="283">
        <v>0</v>
      </c>
    </row>
    <row r="725" spans="1:22" ht="15" x14ac:dyDescent="0.25">
      <c r="A725" s="409" t="s">
        <v>1907</v>
      </c>
      <c r="B725" s="409"/>
      <c r="C725" s="409"/>
      <c r="D725" s="409"/>
      <c r="E725" s="409"/>
      <c r="F725" s="409"/>
      <c r="G725" s="409"/>
      <c r="H725" s="407">
        <v>2994230.72</v>
      </c>
      <c r="I725" s="408"/>
      <c r="J725" s="407">
        <v>48822906.420000002</v>
      </c>
      <c r="K725" s="408"/>
    </row>
    <row r="726" spans="1:22" hidden="1" x14ac:dyDescent="0.2">
      <c r="A726" s="283" t="s">
        <v>172</v>
      </c>
      <c r="I726" s="283">
        <v>0</v>
      </c>
      <c r="J726" s="283">
        <v>0</v>
      </c>
    </row>
    <row r="727" spans="1:22" hidden="1" x14ac:dyDescent="0.2">
      <c r="A727" s="283" t="s">
        <v>171</v>
      </c>
      <c r="I727" s="283">
        <v>0</v>
      </c>
      <c r="J727" s="283">
        <v>0</v>
      </c>
    </row>
    <row r="729" spans="1:22" ht="16.5" x14ac:dyDescent="0.25">
      <c r="A729" s="405" t="s">
        <v>1711</v>
      </c>
      <c r="B729" s="405"/>
      <c r="C729" s="405"/>
      <c r="D729" s="405"/>
      <c r="E729" s="405"/>
      <c r="F729" s="405"/>
      <c r="G729" s="405"/>
      <c r="H729" s="405"/>
      <c r="I729" s="405"/>
      <c r="J729" s="405"/>
      <c r="K729" s="405"/>
    </row>
    <row r="730" spans="1:22" ht="42.75" x14ac:dyDescent="0.2">
      <c r="A730" s="297" t="s">
        <v>1679</v>
      </c>
      <c r="B730" s="298" t="s">
        <v>1713</v>
      </c>
      <c r="C730" s="298" t="s">
        <v>180</v>
      </c>
      <c r="D730" s="299" t="s">
        <v>1575</v>
      </c>
      <c r="E730" s="284">
        <v>634.28251999999998</v>
      </c>
      <c r="F730" s="300"/>
      <c r="G730" s="301"/>
      <c r="H730" s="284"/>
      <c r="I730" s="302"/>
      <c r="J730" s="284"/>
      <c r="K730" s="302"/>
      <c r="Q730" s="160">
        <f>[3]Source!X568</f>
        <v>0</v>
      </c>
      <c r="R730" s="160">
        <f>[3]Source!X569</f>
        <v>0</v>
      </c>
      <c r="S730" s="160">
        <f>[3]Source!Y568</f>
        <v>0</v>
      </c>
      <c r="T730" s="160">
        <f>[3]Source!Y569</f>
        <v>0</v>
      </c>
      <c r="U730" s="160">
        <f>ROUND((175/100)*ROUND([3]Source!R568, 2), 2)</f>
        <v>1642.8</v>
      </c>
      <c r="V730" s="160">
        <f>ROUND((157/100)*ROUND([3]Source!R569, 2), 2)</f>
        <v>34413.74</v>
      </c>
    </row>
    <row r="731" spans="1:22" ht="51" x14ac:dyDescent="0.2">
      <c r="C731" s="303" t="s">
        <v>1908</v>
      </c>
    </row>
    <row r="732" spans="1:22" ht="14.25" x14ac:dyDescent="0.2">
      <c r="A732" s="297"/>
      <c r="B732" s="298"/>
      <c r="C732" s="298" t="s">
        <v>174</v>
      </c>
      <c r="D732" s="299"/>
      <c r="E732" s="284"/>
      <c r="F732" s="300">
        <v>8.86</v>
      </c>
      <c r="G732" s="301" t="s">
        <v>185</v>
      </c>
      <c r="H732" s="284">
        <v>1</v>
      </c>
      <c r="I732" s="302">
        <v>5619.74</v>
      </c>
      <c r="J732" s="284">
        <v>8.36</v>
      </c>
      <c r="K732" s="302">
        <v>46981.03</v>
      </c>
    </row>
    <row r="733" spans="1:22" ht="14.25" x14ac:dyDescent="0.2">
      <c r="A733" s="297"/>
      <c r="B733" s="298"/>
      <c r="C733" s="298" t="s">
        <v>179</v>
      </c>
      <c r="D733" s="299"/>
      <c r="E733" s="284"/>
      <c r="F733" s="300">
        <v>1.48</v>
      </c>
      <c r="G733" s="301" t="s">
        <v>185</v>
      </c>
      <c r="H733" s="284">
        <v>1</v>
      </c>
      <c r="I733" s="314">
        <v>938.74</v>
      </c>
      <c r="J733" s="284">
        <v>23.35</v>
      </c>
      <c r="K733" s="314">
        <v>21919.58</v>
      </c>
    </row>
    <row r="734" spans="1:22" ht="14.25" x14ac:dyDescent="0.2">
      <c r="A734" s="305"/>
      <c r="B734" s="306"/>
      <c r="C734" s="306" t="s">
        <v>178</v>
      </c>
      <c r="D734" s="307" t="s">
        <v>177</v>
      </c>
      <c r="E734" s="308">
        <v>175</v>
      </c>
      <c r="F734" s="309"/>
      <c r="G734" s="310"/>
      <c r="H734" s="308"/>
      <c r="I734" s="311">
        <v>1642.8</v>
      </c>
      <c r="J734" s="308">
        <v>157</v>
      </c>
      <c r="K734" s="311">
        <v>34413.74</v>
      </c>
    </row>
    <row r="735" spans="1:22" ht="15" x14ac:dyDescent="0.25">
      <c r="A735" s="312"/>
      <c r="B735" s="312"/>
      <c r="C735" s="313" t="s">
        <v>173</v>
      </c>
      <c r="D735" s="312"/>
      <c r="E735" s="312"/>
      <c r="F735" s="312"/>
      <c r="G735" s="312"/>
      <c r="H735" s="406">
        <v>7262.54</v>
      </c>
      <c r="I735" s="406"/>
      <c r="J735" s="406">
        <v>81394.77</v>
      </c>
      <c r="K735" s="406"/>
      <c r="O735" s="162">
        <f>I732+I734</f>
        <v>7262.54</v>
      </c>
      <c r="P735" s="162">
        <f>K732+K734</f>
        <v>81394.77</v>
      </c>
    </row>
    <row r="738" spans="1:22" ht="15" x14ac:dyDescent="0.25">
      <c r="A738" s="409" t="s">
        <v>1715</v>
      </c>
      <c r="B738" s="409"/>
      <c r="C738" s="409"/>
      <c r="D738" s="409"/>
      <c r="E738" s="409"/>
      <c r="F738" s="409"/>
      <c r="G738" s="409"/>
      <c r="H738" s="407">
        <v>7262.54</v>
      </c>
      <c r="I738" s="408"/>
      <c r="J738" s="407">
        <v>81394.77</v>
      </c>
      <c r="K738" s="408"/>
    </row>
    <row r="739" spans="1:22" hidden="1" x14ac:dyDescent="0.2">
      <c r="A739" s="283" t="s">
        <v>172</v>
      </c>
      <c r="I739" s="283">
        <v>0</v>
      </c>
      <c r="J739" s="283">
        <v>0</v>
      </c>
    </row>
    <row r="740" spans="1:22" hidden="1" x14ac:dyDescent="0.2">
      <c r="A740" s="283" t="s">
        <v>171</v>
      </c>
      <c r="I740" s="283">
        <v>0</v>
      </c>
      <c r="J740" s="283">
        <v>0</v>
      </c>
    </row>
    <row r="742" spans="1:22" ht="16.5" x14ac:dyDescent="0.25">
      <c r="A742" s="405" t="s">
        <v>1716</v>
      </c>
      <c r="B742" s="405"/>
      <c r="C742" s="405"/>
      <c r="D742" s="405"/>
      <c r="E742" s="405"/>
      <c r="F742" s="405"/>
      <c r="G742" s="405"/>
      <c r="H742" s="405"/>
      <c r="I742" s="405"/>
      <c r="J742" s="405"/>
      <c r="K742" s="405"/>
    </row>
    <row r="743" spans="1:22" ht="42.75" x14ac:dyDescent="0.2">
      <c r="A743" s="297" t="s">
        <v>1684</v>
      </c>
      <c r="B743" s="298" t="s">
        <v>1909</v>
      </c>
      <c r="C743" s="298" t="s">
        <v>373</v>
      </c>
      <c r="D743" s="299" t="s">
        <v>1323</v>
      </c>
      <c r="E743" s="284">
        <v>634.28251999999998</v>
      </c>
      <c r="F743" s="300"/>
      <c r="G743" s="301"/>
      <c r="H743" s="284"/>
      <c r="I743" s="302"/>
      <c r="J743" s="284"/>
      <c r="K743" s="302"/>
      <c r="Q743" s="160">
        <f>[3]Source!X605</f>
        <v>0</v>
      </c>
      <c r="R743" s="160">
        <f>[3]Source!X606</f>
        <v>0</v>
      </c>
      <c r="S743" s="160">
        <f>[3]Source!Y605</f>
        <v>0</v>
      </c>
      <c r="T743" s="160">
        <f>[3]Source!Y606</f>
        <v>0</v>
      </c>
      <c r="U743" s="160">
        <f>ROUND((175/100)*ROUND([3]Source!R605, 2), 2)</f>
        <v>0</v>
      </c>
      <c r="V743" s="160">
        <f>ROUND((157/100)*ROUND([3]Source!R606, 2), 2)</f>
        <v>0</v>
      </c>
    </row>
    <row r="744" spans="1:22" ht="14.25" x14ac:dyDescent="0.2">
      <c r="A744" s="305"/>
      <c r="B744" s="306"/>
      <c r="C744" s="306" t="s">
        <v>174</v>
      </c>
      <c r="D744" s="307"/>
      <c r="E744" s="308"/>
      <c r="F744" s="309">
        <v>34.15</v>
      </c>
      <c r="G744" s="310" t="s">
        <v>185</v>
      </c>
      <c r="H744" s="308">
        <v>1</v>
      </c>
      <c r="I744" s="311">
        <v>21660.75</v>
      </c>
      <c r="J744" s="308">
        <v>9.57</v>
      </c>
      <c r="K744" s="311">
        <v>207293.38</v>
      </c>
    </row>
    <row r="745" spans="1:22" ht="15" x14ac:dyDescent="0.25">
      <c r="A745" s="312"/>
      <c r="B745" s="312"/>
      <c r="C745" s="313" t="s">
        <v>173</v>
      </c>
      <c r="D745" s="312"/>
      <c r="E745" s="312"/>
      <c r="F745" s="312"/>
      <c r="G745" s="312"/>
      <c r="H745" s="406">
        <v>21660.75</v>
      </c>
      <c r="I745" s="406"/>
      <c r="J745" s="406">
        <v>207293.38</v>
      </c>
      <c r="K745" s="406"/>
      <c r="O745" s="162">
        <f>I744</f>
        <v>21660.75</v>
      </c>
      <c r="P745" s="162">
        <f>K744</f>
        <v>207293.38</v>
      </c>
    </row>
    <row r="747" spans="1:22" ht="14.25" x14ac:dyDescent="0.2">
      <c r="A747" s="297" t="s">
        <v>1692</v>
      </c>
      <c r="B747" s="298" t="s">
        <v>1720</v>
      </c>
      <c r="C747" s="298" t="s">
        <v>372</v>
      </c>
      <c r="D747" s="299" t="s">
        <v>1575</v>
      </c>
      <c r="E747" s="284">
        <v>634.28251999999998</v>
      </c>
      <c r="F747" s="300"/>
      <c r="G747" s="301"/>
      <c r="H747" s="284"/>
      <c r="I747" s="302"/>
      <c r="J747" s="284"/>
      <c r="K747" s="302"/>
      <c r="Q747" s="160">
        <f>[3]Source!X607</f>
        <v>0</v>
      </c>
      <c r="R747" s="160">
        <f>[3]Source!X608</f>
        <v>0</v>
      </c>
      <c r="S747" s="160">
        <f>[3]Source!Y607</f>
        <v>0</v>
      </c>
      <c r="T747" s="160">
        <f>[3]Source!Y608</f>
        <v>0</v>
      </c>
      <c r="U747" s="160">
        <f>ROUND((175/100)*ROUND([3]Source!R607, 2), 2)</f>
        <v>0</v>
      </c>
      <c r="V747" s="160">
        <f>ROUND((157/100)*ROUND([3]Source!R608, 2), 2)</f>
        <v>0</v>
      </c>
    </row>
    <row r="748" spans="1:22" ht="14.25" x14ac:dyDescent="0.2">
      <c r="A748" s="305"/>
      <c r="B748" s="306"/>
      <c r="C748" s="306" t="s">
        <v>174</v>
      </c>
      <c r="D748" s="307"/>
      <c r="E748" s="308"/>
      <c r="F748" s="309">
        <v>101</v>
      </c>
      <c r="G748" s="310" t="s">
        <v>185</v>
      </c>
      <c r="H748" s="308">
        <v>1</v>
      </c>
      <c r="I748" s="311">
        <v>64062.53</v>
      </c>
      <c r="J748" s="308">
        <v>1.96</v>
      </c>
      <c r="K748" s="311">
        <v>125562.56</v>
      </c>
    </row>
    <row r="749" spans="1:22" ht="15" x14ac:dyDescent="0.25">
      <c r="A749" s="312"/>
      <c r="B749" s="312"/>
      <c r="C749" s="313" t="s">
        <v>173</v>
      </c>
      <c r="D749" s="312"/>
      <c r="E749" s="312"/>
      <c r="F749" s="312"/>
      <c r="G749" s="312"/>
      <c r="H749" s="406">
        <v>64062.53</v>
      </c>
      <c r="I749" s="406"/>
      <c r="J749" s="406">
        <v>125562.56</v>
      </c>
      <c r="K749" s="406"/>
      <c r="O749" s="162">
        <f>I748</f>
        <v>64062.53</v>
      </c>
      <c r="P749" s="162">
        <f>K748</f>
        <v>125562.56</v>
      </c>
    </row>
    <row r="752" spans="1:22" ht="15" x14ac:dyDescent="0.25">
      <c r="A752" s="409" t="s">
        <v>1721</v>
      </c>
      <c r="B752" s="409"/>
      <c r="C752" s="409"/>
      <c r="D752" s="409"/>
      <c r="E752" s="409"/>
      <c r="F752" s="409"/>
      <c r="G752" s="409"/>
      <c r="H752" s="407">
        <v>85723.28</v>
      </c>
      <c r="I752" s="408"/>
      <c r="J752" s="407">
        <v>332855.94</v>
      </c>
      <c r="K752" s="408"/>
    </row>
    <row r="753" spans="1:32" hidden="1" x14ac:dyDescent="0.2">
      <c r="A753" s="283" t="s">
        <v>172</v>
      </c>
      <c r="I753" s="283">
        <v>0</v>
      </c>
      <c r="J753" s="283">
        <v>0</v>
      </c>
    </row>
    <row r="754" spans="1:32" hidden="1" x14ac:dyDescent="0.2">
      <c r="A754" s="283" t="s">
        <v>171</v>
      </c>
      <c r="I754" s="283">
        <v>0</v>
      </c>
      <c r="J754" s="283">
        <v>0</v>
      </c>
    </row>
    <row r="756" spans="1:32" ht="15" x14ac:dyDescent="0.25">
      <c r="A756" s="409" t="s">
        <v>1910</v>
      </c>
      <c r="B756" s="409"/>
      <c r="C756" s="409"/>
      <c r="D756" s="409"/>
      <c r="E756" s="409"/>
      <c r="F756" s="409"/>
      <c r="G756" s="409"/>
      <c r="H756" s="407">
        <v>4089633.65</v>
      </c>
      <c r="I756" s="408"/>
      <c r="J756" s="407">
        <v>65825374.649999999</v>
      </c>
      <c r="K756" s="408"/>
      <c r="AF756" s="182" t="str">
        <f>CONCATENATE("Итого по локальной смете: ",IF([3]Source!G640&lt;&gt;"Новая локальная смета", [3]Source!G640, ""))</f>
        <v>Итого по локальной смете: Архитектурные решения. Реставрация и приспособления</v>
      </c>
    </row>
    <row r="757" spans="1:32" hidden="1" x14ac:dyDescent="0.2">
      <c r="A757" s="283" t="s">
        <v>172</v>
      </c>
      <c r="I757" s="283">
        <v>0</v>
      </c>
      <c r="J757" s="283">
        <v>0</v>
      </c>
    </row>
    <row r="758" spans="1:32" hidden="1" x14ac:dyDescent="0.2">
      <c r="A758" s="283" t="s">
        <v>171</v>
      </c>
      <c r="I758" s="283">
        <v>0</v>
      </c>
      <c r="J758" s="283">
        <v>0</v>
      </c>
    </row>
    <row r="759" spans="1:32" ht="14.25" x14ac:dyDescent="0.2">
      <c r="C759" s="402" t="s">
        <v>1710</v>
      </c>
      <c r="D759" s="402"/>
      <c r="E759" s="402"/>
      <c r="F759" s="402"/>
      <c r="G759" s="402"/>
      <c r="H759" s="403">
        <v>2050058.5</v>
      </c>
      <c r="I759" s="403"/>
      <c r="J759" s="403">
        <v>32620408.870000001</v>
      </c>
      <c r="K759" s="403"/>
    </row>
    <row r="760" spans="1:32" ht="14.25" x14ac:dyDescent="0.2">
      <c r="C760" s="402" t="s">
        <v>1723</v>
      </c>
      <c r="D760" s="402"/>
      <c r="E760" s="402"/>
      <c r="F760" s="402"/>
      <c r="G760" s="402"/>
      <c r="H760" s="403">
        <v>829793.51</v>
      </c>
      <c r="I760" s="403"/>
      <c r="J760" s="403">
        <v>5919204.04</v>
      </c>
      <c r="K760" s="403"/>
    </row>
    <row r="761" spans="1:32" ht="14.25" x14ac:dyDescent="0.2">
      <c r="C761" s="402" t="s">
        <v>1724</v>
      </c>
      <c r="D761" s="402"/>
      <c r="E761" s="402"/>
      <c r="F761" s="402"/>
      <c r="G761" s="402"/>
      <c r="H761" s="403">
        <v>829793.51</v>
      </c>
      <c r="I761" s="403"/>
      <c r="J761" s="403">
        <v>5919204.04</v>
      </c>
      <c r="K761" s="403"/>
    </row>
    <row r="762" spans="1:32" ht="14.25" x14ac:dyDescent="0.2">
      <c r="C762" s="402" t="s">
        <v>1725</v>
      </c>
      <c r="D762" s="402"/>
      <c r="E762" s="402"/>
      <c r="F762" s="402"/>
      <c r="G762" s="402"/>
      <c r="H762" s="403">
        <v>0</v>
      </c>
      <c r="I762" s="403"/>
      <c r="J762" s="403">
        <v>0</v>
      </c>
      <c r="K762" s="403"/>
    </row>
    <row r="763" spans="1:32" ht="14.25" x14ac:dyDescent="0.2">
      <c r="C763" s="402" t="s">
        <v>1728</v>
      </c>
      <c r="D763" s="402"/>
      <c r="E763" s="402"/>
      <c r="F763" s="402"/>
      <c r="G763" s="402"/>
      <c r="H763" s="403">
        <v>1126277.68</v>
      </c>
      <c r="I763" s="403"/>
      <c r="J763" s="403">
        <v>26298583.84</v>
      </c>
      <c r="K763" s="403"/>
    </row>
    <row r="764" spans="1:32" ht="14.25" x14ac:dyDescent="0.2">
      <c r="C764" s="402" t="s">
        <v>1729</v>
      </c>
      <c r="D764" s="402"/>
      <c r="E764" s="402"/>
      <c r="F764" s="402"/>
      <c r="G764" s="402"/>
      <c r="H764" s="403">
        <v>4003910.37</v>
      </c>
      <c r="I764" s="403"/>
      <c r="J764" s="403">
        <v>65492518.710000001</v>
      </c>
      <c r="K764" s="403"/>
    </row>
    <row r="765" spans="1:32" ht="14.25" x14ac:dyDescent="0.2">
      <c r="C765" s="402" t="s">
        <v>1730</v>
      </c>
      <c r="D765" s="402"/>
      <c r="E765" s="402"/>
      <c r="F765" s="402"/>
      <c r="G765" s="402"/>
      <c r="H765" s="403">
        <v>0</v>
      </c>
      <c r="I765" s="403"/>
      <c r="J765" s="403">
        <v>0</v>
      </c>
      <c r="K765" s="403"/>
    </row>
    <row r="766" spans="1:32" ht="14.25" x14ac:dyDescent="0.2">
      <c r="C766" s="402" t="s">
        <v>1731</v>
      </c>
      <c r="D766" s="402"/>
      <c r="E766" s="402"/>
      <c r="F766" s="402"/>
      <c r="G766" s="402"/>
      <c r="H766" s="403">
        <v>85723.28</v>
      </c>
      <c r="I766" s="403"/>
      <c r="J766" s="403">
        <v>332855.94</v>
      </c>
      <c r="K766" s="403"/>
    </row>
    <row r="767" spans="1:32" ht="14.25" x14ac:dyDescent="0.2">
      <c r="C767" s="402" t="s">
        <v>1732</v>
      </c>
      <c r="D767" s="402"/>
      <c r="E767" s="402"/>
      <c r="F767" s="402"/>
      <c r="G767" s="402"/>
      <c r="H767" s="403">
        <v>1188244.93</v>
      </c>
      <c r="I767" s="403"/>
      <c r="J767" s="403">
        <v>22367685.07</v>
      </c>
      <c r="K767" s="403"/>
    </row>
    <row r="768" spans="1:32" ht="14.25" x14ac:dyDescent="0.2">
      <c r="C768" s="402" t="s">
        <v>1733</v>
      </c>
      <c r="D768" s="402"/>
      <c r="E768" s="402"/>
      <c r="F768" s="402"/>
      <c r="G768" s="402"/>
      <c r="H768" s="403">
        <v>848711.28</v>
      </c>
      <c r="I768" s="403"/>
      <c r="J768" s="403">
        <v>10782419.369999999</v>
      </c>
      <c r="K768" s="403"/>
    </row>
    <row r="769" spans="1:11" ht="14.25" x14ac:dyDescent="0.2">
      <c r="C769" s="402" t="s">
        <v>1734</v>
      </c>
      <c r="D769" s="402"/>
      <c r="E769" s="402"/>
      <c r="F769" s="402"/>
      <c r="G769" s="402"/>
      <c r="H769" s="403">
        <v>4089633.65</v>
      </c>
      <c r="I769" s="403"/>
      <c r="J769" s="403">
        <v>65825374.649999999</v>
      </c>
      <c r="K769" s="403"/>
    </row>
    <row r="772" spans="1:11" ht="14.25" x14ac:dyDescent="0.2">
      <c r="A772" s="404" t="s">
        <v>170</v>
      </c>
      <c r="B772" s="404"/>
      <c r="C772" s="315" t="s">
        <v>107</v>
      </c>
      <c r="D772" s="315"/>
      <c r="E772" s="315"/>
      <c r="F772" s="315"/>
      <c r="G772" s="315"/>
      <c r="H772" s="285" t="s">
        <v>1911</v>
      </c>
      <c r="I772" s="285"/>
      <c r="J772" s="285"/>
      <c r="K772" s="285"/>
    </row>
    <row r="773" spans="1:11" ht="14.25" x14ac:dyDescent="0.2">
      <c r="A773" s="285"/>
      <c r="B773" s="285"/>
      <c r="C773" s="401" t="s">
        <v>72</v>
      </c>
      <c r="D773" s="401"/>
      <c r="E773" s="401"/>
      <c r="F773" s="401"/>
      <c r="G773" s="401"/>
      <c r="H773" s="285"/>
      <c r="I773" s="285"/>
      <c r="J773" s="285"/>
      <c r="K773" s="285"/>
    </row>
    <row r="774" spans="1:11" ht="14.25" x14ac:dyDescent="0.2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</row>
    <row r="775" spans="1:11" ht="14.25" x14ac:dyDescent="0.2">
      <c r="A775" s="404" t="s">
        <v>169</v>
      </c>
      <c r="B775" s="404"/>
      <c r="C775" s="315" t="s">
        <v>107</v>
      </c>
      <c r="D775" s="315"/>
      <c r="E775" s="315"/>
      <c r="F775" s="315"/>
      <c r="G775" s="315"/>
      <c r="H775" s="285" t="s">
        <v>107</v>
      </c>
      <c r="I775" s="285"/>
      <c r="J775" s="285"/>
      <c r="K775" s="285"/>
    </row>
    <row r="776" spans="1:11" ht="14.25" x14ac:dyDescent="0.2">
      <c r="A776" s="285"/>
      <c r="B776" s="285"/>
      <c r="C776" s="401" t="s">
        <v>72</v>
      </c>
      <c r="D776" s="401"/>
      <c r="E776" s="401"/>
      <c r="F776" s="401"/>
      <c r="G776" s="401"/>
      <c r="H776" s="285"/>
      <c r="I776" s="285"/>
      <c r="J776" s="285"/>
      <c r="K776" s="285"/>
    </row>
  </sheetData>
  <mergeCells count="243">
    <mergeCell ref="A775:B775"/>
    <mergeCell ref="C776:G776"/>
    <mergeCell ref="C768:G768"/>
    <mergeCell ref="H768:I768"/>
    <mergeCell ref="C766:G766"/>
    <mergeCell ref="H766:I766"/>
    <mergeCell ref="J766:K766"/>
    <mergeCell ref="J768:K768"/>
    <mergeCell ref="C769:G769"/>
    <mergeCell ref="H769:I769"/>
    <mergeCell ref="J769:K769"/>
    <mergeCell ref="A772:B772"/>
    <mergeCell ref="C773:G773"/>
    <mergeCell ref="J756:K756"/>
    <mergeCell ref="H756:I756"/>
    <mergeCell ref="A756:G756"/>
    <mergeCell ref="C767:G767"/>
    <mergeCell ref="H767:I767"/>
    <mergeCell ref="J767:K767"/>
    <mergeCell ref="C760:G760"/>
    <mergeCell ref="H760:I760"/>
    <mergeCell ref="J760:K760"/>
    <mergeCell ref="C761:G761"/>
    <mergeCell ref="H761:I761"/>
    <mergeCell ref="J761:K761"/>
    <mergeCell ref="C762:G762"/>
    <mergeCell ref="H762:I762"/>
    <mergeCell ref="J762:K762"/>
    <mergeCell ref="C763:G763"/>
    <mergeCell ref="H763:I763"/>
    <mergeCell ref="J763:K763"/>
    <mergeCell ref="C764:G764"/>
    <mergeCell ref="H764:I764"/>
    <mergeCell ref="J764:K764"/>
    <mergeCell ref="C765:G765"/>
    <mergeCell ref="H765:I765"/>
    <mergeCell ref="J765:K765"/>
    <mergeCell ref="A738:G738"/>
    <mergeCell ref="A742:K742"/>
    <mergeCell ref="J745:K745"/>
    <mergeCell ref="H745:I745"/>
    <mergeCell ref="J749:K749"/>
    <mergeCell ref="H749:I749"/>
    <mergeCell ref="J752:K752"/>
    <mergeCell ref="H752:I752"/>
    <mergeCell ref="A752:G752"/>
    <mergeCell ref="J675:K675"/>
    <mergeCell ref="H675:I675"/>
    <mergeCell ref="J681:K681"/>
    <mergeCell ref="H681:I681"/>
    <mergeCell ref="J692:K692"/>
    <mergeCell ref="H692:I692"/>
    <mergeCell ref="J700:K700"/>
    <mergeCell ref="H700:I700"/>
    <mergeCell ref="C759:G759"/>
    <mergeCell ref="H759:I759"/>
    <mergeCell ref="J759:K759"/>
    <mergeCell ref="J718:K718"/>
    <mergeCell ref="H718:I718"/>
    <mergeCell ref="J721:K721"/>
    <mergeCell ref="H721:I721"/>
    <mergeCell ref="A721:G721"/>
    <mergeCell ref="J725:K725"/>
    <mergeCell ref="H725:I725"/>
    <mergeCell ref="A725:G725"/>
    <mergeCell ref="A729:K729"/>
    <mergeCell ref="J735:K735"/>
    <mergeCell ref="H735:I735"/>
    <mergeCell ref="J738:K738"/>
    <mergeCell ref="H738:I738"/>
    <mergeCell ref="A559:G559"/>
    <mergeCell ref="A563:K563"/>
    <mergeCell ref="J574:K574"/>
    <mergeCell ref="H574:I574"/>
    <mergeCell ref="J586:K586"/>
    <mergeCell ref="H586:I586"/>
    <mergeCell ref="J593:K593"/>
    <mergeCell ref="H593:I593"/>
    <mergeCell ref="J708:K708"/>
    <mergeCell ref="H708:I708"/>
    <mergeCell ref="J606:K606"/>
    <mergeCell ref="H606:I606"/>
    <mergeCell ref="J612:K612"/>
    <mergeCell ref="H612:I612"/>
    <mergeCell ref="J620:K620"/>
    <mergeCell ref="H620:I620"/>
    <mergeCell ref="J632:K632"/>
    <mergeCell ref="H632:I632"/>
    <mergeCell ref="J645:K645"/>
    <mergeCell ref="H645:I645"/>
    <mergeCell ref="J652:K652"/>
    <mergeCell ref="H652:I652"/>
    <mergeCell ref="J664:K664"/>
    <mergeCell ref="H664:I664"/>
    <mergeCell ref="J600:K600"/>
    <mergeCell ref="H600:I600"/>
    <mergeCell ref="J511:K511"/>
    <mergeCell ref="H511:I511"/>
    <mergeCell ref="J520:K520"/>
    <mergeCell ref="H520:I520"/>
    <mergeCell ref="J526:K526"/>
    <mergeCell ref="H526:I526"/>
    <mergeCell ref="J536:K536"/>
    <mergeCell ref="H536:I536"/>
    <mergeCell ref="J549:K549"/>
    <mergeCell ref="H549:I549"/>
    <mergeCell ref="J556:K556"/>
    <mergeCell ref="H556:I556"/>
    <mergeCell ref="J559:K559"/>
    <mergeCell ref="H559:I559"/>
    <mergeCell ref="J505:K505"/>
    <mergeCell ref="H505:I505"/>
    <mergeCell ref="J452:K452"/>
    <mergeCell ref="H452:I452"/>
    <mergeCell ref="J396:K396"/>
    <mergeCell ref="H396:I396"/>
    <mergeCell ref="J407:K407"/>
    <mergeCell ref="H407:I407"/>
    <mergeCell ref="J418:K418"/>
    <mergeCell ref="H418:I418"/>
    <mergeCell ref="J460:K460"/>
    <mergeCell ref="H460:I460"/>
    <mergeCell ref="J468:K468"/>
    <mergeCell ref="H468:I468"/>
    <mergeCell ref="J476:K476"/>
    <mergeCell ref="H476:I476"/>
    <mergeCell ref="J488:K488"/>
    <mergeCell ref="H488:I488"/>
    <mergeCell ref="J494:K494"/>
    <mergeCell ref="H494:I494"/>
    <mergeCell ref="J429:K429"/>
    <mergeCell ref="H429:I429"/>
    <mergeCell ref="J441:K441"/>
    <mergeCell ref="H441:I441"/>
    <mergeCell ref="J375:K375"/>
    <mergeCell ref="H375:I375"/>
    <mergeCell ref="J382:K382"/>
    <mergeCell ref="H382:I382"/>
    <mergeCell ref="J389:K389"/>
    <mergeCell ref="H389:I389"/>
    <mergeCell ref="H285:I285"/>
    <mergeCell ref="J308:K308"/>
    <mergeCell ref="H308:I308"/>
    <mergeCell ref="J316:K316"/>
    <mergeCell ref="H316:I316"/>
    <mergeCell ref="J324:K324"/>
    <mergeCell ref="H324:I324"/>
    <mergeCell ref="J297:K297"/>
    <mergeCell ref="H297:I297"/>
    <mergeCell ref="A365:G365"/>
    <mergeCell ref="A369:K369"/>
    <mergeCell ref="J340:K340"/>
    <mergeCell ref="H340:I340"/>
    <mergeCell ref="J346:K346"/>
    <mergeCell ref="H346:I346"/>
    <mergeCell ref="J356:K356"/>
    <mergeCell ref="H356:I356"/>
    <mergeCell ref="J362:K362"/>
    <mergeCell ref="H362:I362"/>
    <mergeCell ref="J365:K365"/>
    <mergeCell ref="H365:I365"/>
    <mergeCell ref="J188:K188"/>
    <mergeCell ref="H188:I188"/>
    <mergeCell ref="A188:G188"/>
    <mergeCell ref="A192:K192"/>
    <mergeCell ref="A194:K194"/>
    <mergeCell ref="J202:K202"/>
    <mergeCell ref="H202:I202"/>
    <mergeCell ref="J211:K211"/>
    <mergeCell ref="H211:I211"/>
    <mergeCell ref="J220:K220"/>
    <mergeCell ref="H220:I220"/>
    <mergeCell ref="J231:K231"/>
    <mergeCell ref="H231:I231"/>
    <mergeCell ref="J242:K242"/>
    <mergeCell ref="H242:I242"/>
    <mergeCell ref="J252:K252"/>
    <mergeCell ref="H252:I252"/>
    <mergeCell ref="J263:K263"/>
    <mergeCell ref="H263:I263"/>
    <mergeCell ref="J274:K274"/>
    <mergeCell ref="H274:I274"/>
    <mergeCell ref="J285:K285"/>
    <mergeCell ref="J185:K185"/>
    <mergeCell ref="H185:I185"/>
    <mergeCell ref="J91:K91"/>
    <mergeCell ref="H91:I91"/>
    <mergeCell ref="J99:K99"/>
    <mergeCell ref="H99:I99"/>
    <mergeCell ref="J106:K106"/>
    <mergeCell ref="H106:I106"/>
    <mergeCell ref="J117:K117"/>
    <mergeCell ref="H117:I117"/>
    <mergeCell ref="J126:K126"/>
    <mergeCell ref="H126:I126"/>
    <mergeCell ref="J132:K132"/>
    <mergeCell ref="H132:I132"/>
    <mergeCell ref="J138:K138"/>
    <mergeCell ref="H138:I138"/>
    <mergeCell ref="J146:K146"/>
    <mergeCell ref="H146:I146"/>
    <mergeCell ref="J155:K155"/>
    <mergeCell ref="H155:I155"/>
    <mergeCell ref="J164:K164"/>
    <mergeCell ref="H164:I164"/>
    <mergeCell ref="J173:K173"/>
    <mergeCell ref="H173:I173"/>
    <mergeCell ref="J83:K83"/>
    <mergeCell ref="H83:I83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2:K42"/>
    <mergeCell ref="H42:I42"/>
    <mergeCell ref="J51:K51"/>
    <mergeCell ref="H51:I51"/>
    <mergeCell ref="J61:K61"/>
    <mergeCell ref="H61:I61"/>
    <mergeCell ref="J68:K68"/>
    <mergeCell ref="H68:I68"/>
    <mergeCell ref="J75:K75"/>
    <mergeCell ref="H75:I75"/>
    <mergeCell ref="A11:K11"/>
    <mergeCell ref="A13:K13"/>
    <mergeCell ref="A15:K15"/>
    <mergeCell ref="B3:E3"/>
    <mergeCell ref="G3:K3"/>
    <mergeCell ref="B4:E4"/>
    <mergeCell ref="G4:K4"/>
    <mergeCell ref="B6:E6"/>
    <mergeCell ref="G6:K6"/>
    <mergeCell ref="B7:E7"/>
    <mergeCell ref="G7:K7"/>
    <mergeCell ref="A10:K10"/>
  </mergeCells>
  <pageMargins left="0.4" right="0.2" top="0.2" bottom="0.4" header="0.2" footer="0.2"/>
  <pageSetup paperSize="9" scale="61" fitToHeight="0" orientation="portrait" horizontalDpi="1200" verticalDpi="1200" r:id="rId1"/>
  <headerFooter>
    <oddHeader>&amp;L&amp;8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242"/>
  <sheetViews>
    <sheetView view="pageBreakPreview" topLeftCell="A1207" zoomScale="85" zoomScaleNormal="70" zoomScaleSheetLayoutView="85" workbookViewId="0">
      <selection activeCell="A13" sqref="A13:K13"/>
    </sheetView>
  </sheetViews>
  <sheetFormatPr defaultColWidth="9.140625" defaultRowHeight="12.75" x14ac:dyDescent="0.2"/>
  <cols>
    <col min="1" max="1" width="5.7109375" style="283" customWidth="1"/>
    <col min="2" max="2" width="11.7109375" style="283" customWidth="1"/>
    <col min="3" max="3" width="40.7109375" style="283" customWidth="1"/>
    <col min="4" max="6" width="11.7109375" style="283" customWidth="1"/>
    <col min="7" max="7" width="12.7109375" style="283" customWidth="1"/>
    <col min="8" max="8" width="10.7109375" style="283" customWidth="1"/>
    <col min="9" max="10" width="12.7109375" style="283" customWidth="1"/>
    <col min="11" max="11" width="14" style="283" customWidth="1"/>
    <col min="12" max="14" width="9.140625" style="283"/>
    <col min="15" max="30" width="0" style="283" hidden="1" customWidth="1"/>
    <col min="31" max="31" width="150.7109375" style="283" hidden="1" customWidth="1"/>
    <col min="32" max="32" width="104.7109375" style="283" hidden="1" customWidth="1"/>
    <col min="33" max="36" width="0" style="283" hidden="1" customWidth="1"/>
    <col min="37" max="39" width="9.140625" style="283"/>
    <col min="40" max="16384" width="9.140625" style="160"/>
  </cols>
  <sheetData>
    <row r="1" spans="1:31" x14ac:dyDescent="0.2">
      <c r="A1" s="282" t="s">
        <v>1313</v>
      </c>
    </row>
    <row r="2" spans="1:31" ht="14.25" x14ac:dyDescent="0.2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5" t="s">
        <v>371</v>
      </c>
    </row>
    <row r="3" spans="1:31" ht="16.5" x14ac:dyDescent="0.25">
      <c r="A3" s="286"/>
      <c r="B3" s="420" t="s">
        <v>370</v>
      </c>
      <c r="C3" s="420"/>
      <c r="D3" s="420"/>
      <c r="E3" s="420"/>
      <c r="F3" s="285"/>
      <c r="G3" s="420" t="s">
        <v>0</v>
      </c>
      <c r="H3" s="420"/>
      <c r="I3" s="420"/>
      <c r="J3" s="420"/>
      <c r="K3" s="420"/>
    </row>
    <row r="4" spans="1:31" ht="14.25" x14ac:dyDescent="0.2">
      <c r="A4" s="285"/>
      <c r="B4" s="410"/>
      <c r="C4" s="410"/>
      <c r="D4" s="410"/>
      <c r="E4" s="410"/>
      <c r="F4" s="285"/>
      <c r="G4" s="410"/>
      <c r="H4" s="410"/>
      <c r="I4" s="410"/>
      <c r="J4" s="410"/>
      <c r="K4" s="410"/>
    </row>
    <row r="5" spans="1:31" ht="14.25" x14ac:dyDescent="0.2">
      <c r="A5" s="287"/>
      <c r="B5" s="287"/>
      <c r="C5" s="288"/>
      <c r="D5" s="288"/>
      <c r="E5" s="288"/>
      <c r="F5" s="285"/>
      <c r="G5" s="176"/>
      <c r="H5" s="288"/>
      <c r="I5" s="288"/>
      <c r="J5" s="288"/>
      <c r="K5" s="176"/>
    </row>
    <row r="6" spans="1:31" ht="14.25" x14ac:dyDescent="0.2">
      <c r="A6" s="176"/>
      <c r="B6" s="410" t="s">
        <v>1314</v>
      </c>
      <c r="C6" s="410"/>
      <c r="D6" s="410"/>
      <c r="E6" s="410"/>
      <c r="F6" s="285"/>
      <c r="G6" s="410" t="s">
        <v>1314</v>
      </c>
      <c r="H6" s="410"/>
      <c r="I6" s="410"/>
      <c r="J6" s="410"/>
      <c r="K6" s="410"/>
    </row>
    <row r="7" spans="1:31" ht="14.25" x14ac:dyDescent="0.2">
      <c r="A7" s="289"/>
      <c r="B7" s="421" t="s">
        <v>369</v>
      </c>
      <c r="C7" s="421"/>
      <c r="D7" s="421"/>
      <c r="E7" s="421"/>
      <c r="F7" s="285"/>
      <c r="G7" s="421" t="s">
        <v>369</v>
      </c>
      <c r="H7" s="421"/>
      <c r="I7" s="421"/>
      <c r="J7" s="421"/>
      <c r="K7" s="421"/>
    </row>
    <row r="9" spans="1:31" ht="14.25" x14ac:dyDescent="0.2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</row>
    <row r="10" spans="1:31" ht="47.25" x14ac:dyDescent="0.25">
      <c r="A10" s="414" t="s">
        <v>3606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AE10" s="316" t="str">
        <f>IF([4]Source!G12&lt;&gt;"Новый объект", [4]Source!G12,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1" t="s">
        <v>75</v>
      </c>
      <c r="B11" s="401"/>
      <c r="C11" s="401"/>
      <c r="D11" s="401"/>
      <c r="E11" s="401"/>
      <c r="F11" s="401"/>
      <c r="G11" s="401"/>
      <c r="H11" s="401"/>
      <c r="I11" s="401"/>
      <c r="J11" s="401"/>
      <c r="K11" s="401"/>
    </row>
    <row r="12" spans="1:31" ht="14.25" x14ac:dyDescent="0.2">
      <c r="A12" s="285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31" ht="15.75" x14ac:dyDescent="0.25">
      <c r="A13" s="414" t="s">
        <v>3838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</row>
    <row r="14" spans="1:31" ht="14.25" x14ac:dyDescent="0.2">
      <c r="A14" s="285"/>
      <c r="B14" s="285"/>
      <c r="C14" s="285"/>
      <c r="D14" s="285"/>
      <c r="E14" s="285"/>
      <c r="F14" s="285"/>
      <c r="G14" s="285"/>
      <c r="H14" s="285"/>
      <c r="I14" s="285"/>
      <c r="J14" s="285"/>
      <c r="K14" s="285"/>
    </row>
    <row r="15" spans="1:31" ht="18" x14ac:dyDescent="0.25">
      <c r="A15" s="416" t="s">
        <v>1912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</row>
    <row r="16" spans="1:31" x14ac:dyDescent="0.2">
      <c r="A16" s="417" t="s">
        <v>368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</row>
    <row r="17" spans="1:31" ht="14.25" x14ac:dyDescent="0.2">
      <c r="A17" s="285"/>
      <c r="B17" s="285"/>
      <c r="C17" s="285"/>
      <c r="D17" s="285"/>
      <c r="E17" s="285"/>
      <c r="F17" s="285"/>
      <c r="G17" s="285"/>
      <c r="H17" s="285"/>
      <c r="I17" s="285"/>
      <c r="J17" s="285"/>
      <c r="K17" s="285"/>
    </row>
    <row r="18" spans="1:31" ht="14.25" x14ac:dyDescent="0.2">
      <c r="A18" s="413" t="s">
        <v>1913</v>
      </c>
      <c r="B18" s="413"/>
      <c r="C18" s="413"/>
      <c r="D18" s="413"/>
      <c r="E18" s="413"/>
      <c r="F18" s="413"/>
      <c r="G18" s="413"/>
      <c r="H18" s="413"/>
      <c r="I18" s="413"/>
      <c r="J18" s="413"/>
      <c r="K18" s="413"/>
    </row>
    <row r="19" spans="1:31" ht="14.25" x14ac:dyDescent="0.2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</row>
    <row r="20" spans="1:31" ht="28.5" x14ac:dyDescent="0.2">
      <c r="A20" s="285"/>
      <c r="B20" s="285"/>
      <c r="C20" s="285"/>
      <c r="D20" s="285"/>
      <c r="E20" s="285"/>
      <c r="F20" s="285"/>
      <c r="G20" s="285"/>
      <c r="H20" s="285"/>
      <c r="I20" s="291" t="s">
        <v>367</v>
      </c>
      <c r="J20" s="291" t="s">
        <v>366</v>
      </c>
      <c r="K20" s="285"/>
    </row>
    <row r="21" spans="1:31" ht="15" x14ac:dyDescent="0.25">
      <c r="A21" s="285"/>
      <c r="B21" s="285"/>
      <c r="C21" s="285"/>
      <c r="D21" s="285"/>
      <c r="E21" s="285"/>
      <c r="F21" s="419" t="s">
        <v>365</v>
      </c>
      <c r="G21" s="419"/>
      <c r="H21" s="419"/>
      <c r="I21" s="292">
        <v>1994.52</v>
      </c>
      <c r="J21" s="292">
        <v>12069.19</v>
      </c>
      <c r="K21" s="293" t="s">
        <v>356</v>
      </c>
    </row>
    <row r="22" spans="1:31" ht="14.25" x14ac:dyDescent="0.2">
      <c r="A22" s="285"/>
      <c r="B22" s="285"/>
      <c r="C22" s="285"/>
      <c r="D22" s="285"/>
      <c r="E22" s="285"/>
      <c r="F22" s="410" t="s">
        <v>364</v>
      </c>
      <c r="G22" s="410"/>
      <c r="H22" s="410"/>
      <c r="I22" s="294">
        <v>1958.68</v>
      </c>
      <c r="J22" s="294">
        <v>11930.04</v>
      </c>
      <c r="K22" s="285" t="s">
        <v>356</v>
      </c>
    </row>
    <row r="23" spans="1:31" ht="14.25" x14ac:dyDescent="0.2">
      <c r="A23" s="285"/>
      <c r="B23" s="285"/>
      <c r="C23" s="285"/>
      <c r="D23" s="285"/>
      <c r="E23" s="285"/>
      <c r="F23" s="410" t="s">
        <v>363</v>
      </c>
      <c r="G23" s="410"/>
      <c r="H23" s="410"/>
      <c r="I23" s="294">
        <v>0</v>
      </c>
      <c r="J23" s="294">
        <v>0</v>
      </c>
      <c r="K23" s="285" t="s">
        <v>356</v>
      </c>
    </row>
    <row r="24" spans="1:31" ht="14.25" x14ac:dyDescent="0.2">
      <c r="A24" s="285"/>
      <c r="B24" s="285"/>
      <c r="C24" s="285"/>
      <c r="D24" s="285"/>
      <c r="E24" s="285"/>
      <c r="F24" s="410" t="s">
        <v>106</v>
      </c>
      <c r="G24" s="410"/>
      <c r="H24" s="410"/>
      <c r="I24" s="294">
        <v>0</v>
      </c>
      <c r="J24" s="294">
        <v>0</v>
      </c>
      <c r="K24" s="285" t="s">
        <v>356</v>
      </c>
    </row>
    <row r="25" spans="1:31" ht="14.25" x14ac:dyDescent="0.2">
      <c r="A25" s="285"/>
      <c r="B25" s="285"/>
      <c r="C25" s="285"/>
      <c r="D25" s="285"/>
      <c r="E25" s="285"/>
      <c r="F25" s="410" t="s">
        <v>362</v>
      </c>
      <c r="G25" s="410"/>
      <c r="H25" s="410"/>
      <c r="I25" s="294">
        <v>35.840000000000003</v>
      </c>
      <c r="J25" s="294">
        <v>139.15</v>
      </c>
      <c r="K25" s="285" t="s">
        <v>356</v>
      </c>
    </row>
    <row r="26" spans="1:31" ht="14.25" x14ac:dyDescent="0.2">
      <c r="A26" s="285"/>
      <c r="B26" s="285"/>
      <c r="C26" s="285"/>
      <c r="D26" s="285"/>
      <c r="E26" s="285"/>
      <c r="F26" s="410" t="s">
        <v>361</v>
      </c>
      <c r="G26" s="410"/>
      <c r="H26" s="410"/>
      <c r="I26" s="294">
        <v>140.03</v>
      </c>
      <c r="J26" s="294">
        <v>3267.17</v>
      </c>
      <c r="K26" s="285" t="s">
        <v>356</v>
      </c>
    </row>
    <row r="27" spans="1:31" ht="14.25" x14ac:dyDescent="0.2">
      <c r="A27" s="285"/>
      <c r="B27" s="285"/>
      <c r="C27" s="285"/>
      <c r="D27" s="285"/>
      <c r="E27" s="285"/>
      <c r="F27" s="410" t="s">
        <v>360</v>
      </c>
      <c r="G27" s="410"/>
      <c r="H27" s="410"/>
      <c r="I27" s="294">
        <v>12182.87</v>
      </c>
      <c r="J27" s="294"/>
      <c r="K27" s="285" t="s">
        <v>359</v>
      </c>
    </row>
    <row r="28" spans="1:31" ht="14.25" hidden="1" x14ac:dyDescent="0.2">
      <c r="A28" s="285"/>
      <c r="B28" s="285"/>
      <c r="C28" s="285"/>
      <c r="D28" s="285"/>
      <c r="E28" s="285"/>
      <c r="F28" s="176" t="s">
        <v>358</v>
      </c>
      <c r="G28" s="176"/>
      <c r="H28" s="176"/>
      <c r="I28" s="294"/>
      <c r="J28" s="294"/>
      <c r="K28" s="285"/>
    </row>
    <row r="29" spans="1:31" ht="14.25" hidden="1" x14ac:dyDescent="0.2">
      <c r="A29" s="285"/>
      <c r="B29" s="285"/>
      <c r="C29" s="285"/>
      <c r="D29" s="285"/>
      <c r="E29" s="285"/>
      <c r="F29" s="411" t="s">
        <v>357</v>
      </c>
      <c r="G29" s="412"/>
      <c r="H29" s="412"/>
      <c r="I29" s="294">
        <v>0</v>
      </c>
      <c r="J29" s="294">
        <v>0</v>
      </c>
      <c r="K29" s="285" t="s">
        <v>356</v>
      </c>
    </row>
    <row r="30" spans="1:31" ht="14.25" x14ac:dyDescent="0.2">
      <c r="A30" s="285"/>
      <c r="B30" s="285"/>
      <c r="C30" s="285"/>
      <c r="D30" s="285"/>
      <c r="E30" s="285"/>
      <c r="F30" s="176"/>
      <c r="G30" s="176"/>
      <c r="H30" s="176"/>
      <c r="I30" s="294"/>
      <c r="J30" s="294"/>
      <c r="K30" s="285"/>
    </row>
    <row r="31" spans="1:31" ht="14.25" x14ac:dyDescent="0.2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31" ht="28.5" x14ac:dyDescent="0.2">
      <c r="A32" s="413" t="s">
        <v>354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AE32" s="317" t="s">
        <v>354</v>
      </c>
    </row>
    <row r="33" spans="1:22" ht="85.5" x14ac:dyDescent="0.2">
      <c r="A33" s="295" t="s">
        <v>81</v>
      </c>
      <c r="B33" s="295" t="s">
        <v>353</v>
      </c>
      <c r="C33" s="295" t="s">
        <v>83</v>
      </c>
      <c r="D33" s="295" t="s">
        <v>352</v>
      </c>
      <c r="E33" s="295" t="s">
        <v>351</v>
      </c>
      <c r="F33" s="295" t="s">
        <v>350</v>
      </c>
      <c r="G33" s="296" t="s">
        <v>349</v>
      </c>
      <c r="H33" s="296" t="s">
        <v>348</v>
      </c>
      <c r="I33" s="295" t="s">
        <v>347</v>
      </c>
      <c r="J33" s="295" t="s">
        <v>346</v>
      </c>
      <c r="K33" s="295" t="s">
        <v>345</v>
      </c>
    </row>
    <row r="34" spans="1:22" ht="14.25" x14ac:dyDescent="0.2">
      <c r="A34" s="295">
        <v>1</v>
      </c>
      <c r="B34" s="295">
        <v>2</v>
      </c>
      <c r="C34" s="295">
        <v>3</v>
      </c>
      <c r="D34" s="295">
        <v>4</v>
      </c>
      <c r="E34" s="295">
        <v>5</v>
      </c>
      <c r="F34" s="295">
        <v>6</v>
      </c>
      <c r="G34" s="295">
        <v>7</v>
      </c>
      <c r="H34" s="295">
        <v>8</v>
      </c>
      <c r="I34" s="295">
        <v>9</v>
      </c>
      <c r="J34" s="295">
        <v>10</v>
      </c>
      <c r="K34" s="295">
        <v>11</v>
      </c>
    </row>
    <row r="36" spans="1:22" ht="16.5" x14ac:dyDescent="0.25">
      <c r="A36" s="405" t="s">
        <v>1914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</row>
    <row r="38" spans="1:22" ht="16.5" x14ac:dyDescent="0.25">
      <c r="A38" s="405" t="s">
        <v>1915</v>
      </c>
      <c r="B38" s="405"/>
      <c r="C38" s="405"/>
      <c r="D38" s="405"/>
      <c r="E38" s="405"/>
      <c r="F38" s="405"/>
      <c r="G38" s="405"/>
      <c r="H38" s="405"/>
      <c r="I38" s="405"/>
      <c r="J38" s="405"/>
      <c r="K38" s="405"/>
    </row>
    <row r="39" spans="1:22" ht="52.5" x14ac:dyDescent="0.2">
      <c r="A39" s="297" t="s">
        <v>709</v>
      </c>
      <c r="B39" s="298" t="s">
        <v>582</v>
      </c>
      <c r="C39" s="298" t="s">
        <v>581</v>
      </c>
      <c r="D39" s="299" t="s">
        <v>1916</v>
      </c>
      <c r="E39" s="284">
        <v>6.2E-2</v>
      </c>
      <c r="F39" s="300"/>
      <c r="G39" s="301"/>
      <c r="H39" s="284"/>
      <c r="I39" s="302"/>
      <c r="J39" s="284"/>
      <c r="K39" s="302"/>
      <c r="Q39" s="283">
        <f>[4]Source!X32</f>
        <v>167.72</v>
      </c>
      <c r="R39" s="283">
        <f>[4]Source!X33</f>
        <v>3141.66</v>
      </c>
      <c r="S39" s="283">
        <f>[4]Source!Y32</f>
        <v>123.49</v>
      </c>
      <c r="T39" s="283">
        <f>[4]Source!Y33</f>
        <v>1764.49</v>
      </c>
      <c r="U39" s="283">
        <f>ROUND((175/100)*ROUND([4]Source!R32, 2), 2)</f>
        <v>0</v>
      </c>
      <c r="V39" s="283">
        <f>ROUND((157/100)*ROUND([4]Source!R33, 2), 2)</f>
        <v>0</v>
      </c>
    </row>
    <row r="40" spans="1:22" x14ac:dyDescent="0.2">
      <c r="C40" s="303" t="s">
        <v>1917</v>
      </c>
    </row>
    <row r="41" spans="1:22" ht="14.25" x14ac:dyDescent="0.2">
      <c r="A41" s="297"/>
      <c r="B41" s="298"/>
      <c r="C41" s="298" t="s">
        <v>187</v>
      </c>
      <c r="D41" s="299"/>
      <c r="E41" s="284"/>
      <c r="F41" s="300">
        <v>2584.9699999999998</v>
      </c>
      <c r="G41" s="301" t="s">
        <v>1338</v>
      </c>
      <c r="H41" s="284">
        <v>1</v>
      </c>
      <c r="I41" s="302">
        <v>184.31</v>
      </c>
      <c r="J41" s="284">
        <v>23.35</v>
      </c>
      <c r="K41" s="302">
        <v>4303.6400000000003</v>
      </c>
    </row>
    <row r="42" spans="1:22" ht="14.25" x14ac:dyDescent="0.2">
      <c r="A42" s="297"/>
      <c r="B42" s="298"/>
      <c r="C42" s="298" t="s">
        <v>184</v>
      </c>
      <c r="D42" s="299" t="s">
        <v>177</v>
      </c>
      <c r="E42" s="284">
        <v>91</v>
      </c>
      <c r="F42" s="300"/>
      <c r="G42" s="301"/>
      <c r="H42" s="284"/>
      <c r="I42" s="302">
        <v>167.72</v>
      </c>
      <c r="J42" s="284">
        <v>73</v>
      </c>
      <c r="K42" s="302">
        <v>3141.66</v>
      </c>
    </row>
    <row r="43" spans="1:22" ht="14.25" x14ac:dyDescent="0.2">
      <c r="A43" s="297"/>
      <c r="B43" s="298"/>
      <c r="C43" s="298" t="s">
        <v>183</v>
      </c>
      <c r="D43" s="299" t="s">
        <v>177</v>
      </c>
      <c r="E43" s="284">
        <v>67</v>
      </c>
      <c r="F43" s="300"/>
      <c r="G43" s="301"/>
      <c r="H43" s="284"/>
      <c r="I43" s="302">
        <v>123.49</v>
      </c>
      <c r="J43" s="284">
        <v>41</v>
      </c>
      <c r="K43" s="302">
        <v>1764.49</v>
      </c>
    </row>
    <row r="44" spans="1:22" ht="14.25" x14ac:dyDescent="0.2">
      <c r="A44" s="305"/>
      <c r="B44" s="306"/>
      <c r="C44" s="306" t="s">
        <v>182</v>
      </c>
      <c r="D44" s="307" t="s">
        <v>181</v>
      </c>
      <c r="E44" s="308">
        <v>222.65</v>
      </c>
      <c r="F44" s="309"/>
      <c r="G44" s="310" t="s">
        <v>1338</v>
      </c>
      <c r="H44" s="308">
        <v>1</v>
      </c>
      <c r="I44" s="311">
        <v>15.87</v>
      </c>
      <c r="J44" s="308"/>
      <c r="K44" s="311"/>
    </row>
    <row r="45" spans="1:22" ht="15" x14ac:dyDescent="0.25">
      <c r="A45" s="312"/>
      <c r="B45" s="312"/>
      <c r="C45" s="313" t="s">
        <v>173</v>
      </c>
      <c r="D45" s="312"/>
      <c r="E45" s="312"/>
      <c r="F45" s="312"/>
      <c r="G45" s="312"/>
      <c r="H45" s="406">
        <v>475.52</v>
      </c>
      <c r="I45" s="406"/>
      <c r="J45" s="406">
        <v>9209.7900000000009</v>
      </c>
      <c r="K45" s="406"/>
      <c r="O45" s="318">
        <f>I41+I42+I43</f>
        <v>475.52</v>
      </c>
      <c r="P45" s="318">
        <f>K41+K42+K43</f>
        <v>9209.7900000000009</v>
      </c>
    </row>
    <row r="47" spans="1:22" ht="57" x14ac:dyDescent="0.2">
      <c r="A47" s="297" t="s">
        <v>1324</v>
      </c>
      <c r="B47" s="298" t="s">
        <v>576</v>
      </c>
      <c r="C47" s="298" t="s">
        <v>518</v>
      </c>
      <c r="D47" s="299" t="s">
        <v>1918</v>
      </c>
      <c r="E47" s="284">
        <v>3.9</v>
      </c>
      <c r="F47" s="300"/>
      <c r="G47" s="301"/>
      <c r="H47" s="284"/>
      <c r="I47" s="302"/>
      <c r="J47" s="284"/>
      <c r="K47" s="302"/>
      <c r="Q47" s="283">
        <f>[4]Source!X34</f>
        <v>157.88999999999999</v>
      </c>
      <c r="R47" s="283">
        <f>[4]Source!X35</f>
        <v>3013.25</v>
      </c>
      <c r="S47" s="283">
        <f>[4]Source!Y34</f>
        <v>106.27</v>
      </c>
      <c r="T47" s="283">
        <f>[4]Source!Y35</f>
        <v>1453.45</v>
      </c>
      <c r="U47" s="283">
        <f>ROUND((175/100)*ROUND([4]Source!R34, 2), 2)</f>
        <v>47.51</v>
      </c>
      <c r="V47" s="283">
        <f>ROUND((157/100)*ROUND([4]Source!R35, 2), 2)</f>
        <v>995.3</v>
      </c>
    </row>
    <row r="48" spans="1:22" ht="14.25" x14ac:dyDescent="0.2">
      <c r="A48" s="297"/>
      <c r="B48" s="298"/>
      <c r="C48" s="298" t="s">
        <v>187</v>
      </c>
      <c r="D48" s="299"/>
      <c r="E48" s="284"/>
      <c r="F48" s="300">
        <v>33.85</v>
      </c>
      <c r="G48" s="301" t="s">
        <v>1338</v>
      </c>
      <c r="H48" s="284">
        <v>1</v>
      </c>
      <c r="I48" s="302">
        <v>151.82</v>
      </c>
      <c r="J48" s="284">
        <v>23.35</v>
      </c>
      <c r="K48" s="302">
        <v>3545</v>
      </c>
    </row>
    <row r="49" spans="1:22" ht="14.25" x14ac:dyDescent="0.2">
      <c r="A49" s="297"/>
      <c r="B49" s="298"/>
      <c r="C49" s="298" t="s">
        <v>174</v>
      </c>
      <c r="D49" s="299"/>
      <c r="E49" s="284"/>
      <c r="F49" s="300">
        <v>18.399999999999999</v>
      </c>
      <c r="G49" s="301" t="s">
        <v>1339</v>
      </c>
      <c r="H49" s="284">
        <v>1</v>
      </c>
      <c r="I49" s="302">
        <v>89.7</v>
      </c>
      <c r="J49" s="284">
        <v>11.6</v>
      </c>
      <c r="K49" s="302">
        <v>1040.52</v>
      </c>
    </row>
    <row r="50" spans="1:22" ht="14.25" x14ac:dyDescent="0.2">
      <c r="A50" s="297"/>
      <c r="B50" s="298"/>
      <c r="C50" s="298" t="s">
        <v>179</v>
      </c>
      <c r="D50" s="299"/>
      <c r="E50" s="284"/>
      <c r="F50" s="300">
        <v>5.57</v>
      </c>
      <c r="G50" s="301" t="s">
        <v>1339</v>
      </c>
      <c r="H50" s="284">
        <v>1</v>
      </c>
      <c r="I50" s="314">
        <v>27.15</v>
      </c>
      <c r="J50" s="284">
        <v>23.35</v>
      </c>
      <c r="K50" s="314">
        <v>633.95000000000005</v>
      </c>
    </row>
    <row r="51" spans="1:22" ht="14.25" x14ac:dyDescent="0.2">
      <c r="A51" s="297"/>
      <c r="B51" s="298"/>
      <c r="C51" s="298" t="s">
        <v>195</v>
      </c>
      <c r="D51" s="299"/>
      <c r="E51" s="284"/>
      <c r="F51" s="300">
        <v>117.73</v>
      </c>
      <c r="G51" s="301" t="s">
        <v>185</v>
      </c>
      <c r="H51" s="284">
        <v>1</v>
      </c>
      <c r="I51" s="302">
        <v>459.15</v>
      </c>
      <c r="J51" s="284">
        <v>5.26</v>
      </c>
      <c r="K51" s="302">
        <v>2415.13</v>
      </c>
    </row>
    <row r="52" spans="1:22" ht="14.25" x14ac:dyDescent="0.2">
      <c r="A52" s="297"/>
      <c r="B52" s="298"/>
      <c r="C52" s="298" t="s">
        <v>184</v>
      </c>
      <c r="D52" s="299" t="s">
        <v>177</v>
      </c>
      <c r="E52" s="284">
        <v>104</v>
      </c>
      <c r="F52" s="300"/>
      <c r="G52" s="301"/>
      <c r="H52" s="284"/>
      <c r="I52" s="302">
        <v>157.88999999999999</v>
      </c>
      <c r="J52" s="284">
        <v>85</v>
      </c>
      <c r="K52" s="302">
        <v>3013.25</v>
      </c>
    </row>
    <row r="53" spans="1:22" ht="14.25" x14ac:dyDescent="0.2">
      <c r="A53" s="297"/>
      <c r="B53" s="298"/>
      <c r="C53" s="298" t="s">
        <v>183</v>
      </c>
      <c r="D53" s="299" t="s">
        <v>177</v>
      </c>
      <c r="E53" s="284">
        <v>70</v>
      </c>
      <c r="F53" s="300"/>
      <c r="G53" s="301"/>
      <c r="H53" s="284"/>
      <c r="I53" s="302">
        <v>106.27</v>
      </c>
      <c r="J53" s="284">
        <v>41</v>
      </c>
      <c r="K53" s="302">
        <v>1453.45</v>
      </c>
    </row>
    <row r="54" spans="1:22" ht="14.25" x14ac:dyDescent="0.2">
      <c r="A54" s="297"/>
      <c r="B54" s="298"/>
      <c r="C54" s="298" t="s">
        <v>178</v>
      </c>
      <c r="D54" s="299" t="s">
        <v>177</v>
      </c>
      <c r="E54" s="284">
        <v>175</v>
      </c>
      <c r="F54" s="300"/>
      <c r="G54" s="301"/>
      <c r="H54" s="284"/>
      <c r="I54" s="302">
        <v>47.51</v>
      </c>
      <c r="J54" s="284">
        <v>157</v>
      </c>
      <c r="K54" s="302">
        <v>995.3</v>
      </c>
    </row>
    <row r="55" spans="1:22" ht="14.25" x14ac:dyDescent="0.2">
      <c r="A55" s="305"/>
      <c r="B55" s="306"/>
      <c r="C55" s="306" t="s">
        <v>182</v>
      </c>
      <c r="D55" s="307" t="s">
        <v>181</v>
      </c>
      <c r="E55" s="308">
        <v>2.99</v>
      </c>
      <c r="F55" s="309"/>
      <c r="G55" s="310" t="s">
        <v>1338</v>
      </c>
      <c r="H55" s="308">
        <v>1</v>
      </c>
      <c r="I55" s="311">
        <v>13.41</v>
      </c>
      <c r="J55" s="308"/>
      <c r="K55" s="311"/>
    </row>
    <row r="56" spans="1:22" ht="15" x14ac:dyDescent="0.25">
      <c r="A56" s="312"/>
      <c r="B56" s="312"/>
      <c r="C56" s="313" t="s">
        <v>173</v>
      </c>
      <c r="D56" s="312"/>
      <c r="E56" s="312"/>
      <c r="F56" s="312"/>
      <c r="G56" s="312"/>
      <c r="H56" s="406">
        <v>1012.34</v>
      </c>
      <c r="I56" s="406"/>
      <c r="J56" s="406">
        <v>12462.65</v>
      </c>
      <c r="K56" s="406"/>
      <c r="O56" s="318">
        <f>I48+I49+I51+I52+I53+I54</f>
        <v>1012.34</v>
      </c>
      <c r="P56" s="318">
        <f>K48+K49+K51+K52+K53+K54</f>
        <v>12462.65</v>
      </c>
    </row>
    <row r="58" spans="1:22" ht="52.5" x14ac:dyDescent="0.2">
      <c r="A58" s="297" t="s">
        <v>104</v>
      </c>
      <c r="B58" s="298" t="s">
        <v>253</v>
      </c>
      <c r="C58" s="298" t="s">
        <v>252</v>
      </c>
      <c r="D58" s="299" t="s">
        <v>1539</v>
      </c>
      <c r="E58" s="284">
        <v>1.95E-2</v>
      </c>
      <c r="F58" s="300"/>
      <c r="G58" s="301"/>
      <c r="H58" s="284"/>
      <c r="I58" s="302"/>
      <c r="J58" s="284"/>
      <c r="K58" s="302"/>
      <c r="Q58" s="283">
        <f>[4]Source!X36</f>
        <v>26.3</v>
      </c>
      <c r="R58" s="283">
        <f>[4]Source!X37</f>
        <v>491.27</v>
      </c>
      <c r="S58" s="283">
        <f>[4]Source!Y36</f>
        <v>21.66</v>
      </c>
      <c r="T58" s="283">
        <f>[4]Source!Y37</f>
        <v>296.2</v>
      </c>
      <c r="U58" s="283">
        <f>ROUND((175/100)*ROUND([4]Source!R36, 2), 2)</f>
        <v>0.09</v>
      </c>
      <c r="V58" s="283">
        <f>ROUND((157/100)*ROUND([4]Source!R37, 2), 2)</f>
        <v>1.84</v>
      </c>
    </row>
    <row r="59" spans="1:22" x14ac:dyDescent="0.2">
      <c r="C59" s="303" t="s">
        <v>1919</v>
      </c>
    </row>
    <row r="60" spans="1:22" ht="14.25" x14ac:dyDescent="0.2">
      <c r="A60" s="297"/>
      <c r="B60" s="298"/>
      <c r="C60" s="298" t="s">
        <v>187</v>
      </c>
      <c r="D60" s="299"/>
      <c r="E60" s="284"/>
      <c r="F60" s="300">
        <v>1379.7</v>
      </c>
      <c r="G60" s="301" t="s">
        <v>1338</v>
      </c>
      <c r="H60" s="284">
        <v>1</v>
      </c>
      <c r="I60" s="302">
        <v>30.94</v>
      </c>
      <c r="J60" s="284">
        <v>23.35</v>
      </c>
      <c r="K60" s="302">
        <v>722.45</v>
      </c>
    </row>
    <row r="61" spans="1:22" ht="14.25" x14ac:dyDescent="0.2">
      <c r="A61" s="297"/>
      <c r="B61" s="298"/>
      <c r="C61" s="298" t="s">
        <v>174</v>
      </c>
      <c r="D61" s="299"/>
      <c r="E61" s="284"/>
      <c r="F61" s="300">
        <v>22.6</v>
      </c>
      <c r="G61" s="301" t="s">
        <v>1339</v>
      </c>
      <c r="H61" s="284">
        <v>1</v>
      </c>
      <c r="I61" s="302">
        <v>0.55000000000000004</v>
      </c>
      <c r="J61" s="284">
        <v>5.49</v>
      </c>
      <c r="K61" s="302">
        <v>3.02</v>
      </c>
    </row>
    <row r="62" spans="1:22" ht="14.25" x14ac:dyDescent="0.2">
      <c r="A62" s="297"/>
      <c r="B62" s="298"/>
      <c r="C62" s="298" t="s">
        <v>179</v>
      </c>
      <c r="D62" s="299"/>
      <c r="E62" s="284"/>
      <c r="F62" s="300">
        <v>2.09</v>
      </c>
      <c r="G62" s="301" t="s">
        <v>1339</v>
      </c>
      <c r="H62" s="284">
        <v>1</v>
      </c>
      <c r="I62" s="314">
        <v>0.05</v>
      </c>
      <c r="J62" s="284">
        <v>23.35</v>
      </c>
      <c r="K62" s="314">
        <v>1.17</v>
      </c>
    </row>
    <row r="63" spans="1:22" ht="14.25" x14ac:dyDescent="0.2">
      <c r="A63" s="297"/>
      <c r="B63" s="298"/>
      <c r="C63" s="298" t="s">
        <v>195</v>
      </c>
      <c r="D63" s="299"/>
      <c r="E63" s="284"/>
      <c r="F63" s="300">
        <v>1859.87</v>
      </c>
      <c r="G63" s="301" t="s">
        <v>185</v>
      </c>
      <c r="H63" s="284">
        <v>1</v>
      </c>
      <c r="I63" s="302">
        <v>36.270000000000003</v>
      </c>
      <c r="J63" s="284">
        <v>3.05</v>
      </c>
      <c r="K63" s="302">
        <v>110.62</v>
      </c>
    </row>
    <row r="64" spans="1:22" ht="57" x14ac:dyDescent="0.2">
      <c r="A64" s="297" t="s">
        <v>1332</v>
      </c>
      <c r="B64" s="298" t="s">
        <v>1920</v>
      </c>
      <c r="C64" s="298" t="s">
        <v>575</v>
      </c>
      <c r="D64" s="299" t="s">
        <v>1384</v>
      </c>
      <c r="E64" s="284">
        <v>1.9890000000000001</v>
      </c>
      <c r="F64" s="300">
        <v>517.14</v>
      </c>
      <c r="G64" s="304" t="s">
        <v>185</v>
      </c>
      <c r="H64" s="284">
        <v>1</v>
      </c>
      <c r="I64" s="302">
        <v>1028.5899999999999</v>
      </c>
      <c r="J64" s="284">
        <v>7.59</v>
      </c>
      <c r="K64" s="302">
        <v>7807</v>
      </c>
      <c r="Q64" s="283">
        <f>[4]Source!X38</f>
        <v>0</v>
      </c>
      <c r="R64" s="283">
        <f>[4]Source!X39</f>
        <v>0</v>
      </c>
      <c r="S64" s="283">
        <f>[4]Source!Y38</f>
        <v>0</v>
      </c>
      <c r="T64" s="283">
        <f>[4]Source!Y39</f>
        <v>0</v>
      </c>
      <c r="U64" s="283">
        <f>ROUND((175/100)*ROUND([4]Source!R38, 2), 2)</f>
        <v>0</v>
      </c>
      <c r="V64" s="283">
        <f>ROUND((157/100)*ROUND([4]Source!R39, 2), 2)</f>
        <v>0</v>
      </c>
    </row>
    <row r="65" spans="1:22" ht="14.25" x14ac:dyDescent="0.2">
      <c r="A65" s="297"/>
      <c r="B65" s="298"/>
      <c r="C65" s="298" t="s">
        <v>184</v>
      </c>
      <c r="D65" s="299" t="s">
        <v>177</v>
      </c>
      <c r="E65" s="284">
        <v>85</v>
      </c>
      <c r="F65" s="300"/>
      <c r="G65" s="301"/>
      <c r="H65" s="284"/>
      <c r="I65" s="302">
        <v>26.3</v>
      </c>
      <c r="J65" s="284">
        <v>68</v>
      </c>
      <c r="K65" s="302">
        <v>491.27</v>
      </c>
    </row>
    <row r="66" spans="1:22" ht="14.25" x14ac:dyDescent="0.2">
      <c r="A66" s="297"/>
      <c r="B66" s="298"/>
      <c r="C66" s="298" t="s">
        <v>183</v>
      </c>
      <c r="D66" s="299" t="s">
        <v>177</v>
      </c>
      <c r="E66" s="284">
        <v>70</v>
      </c>
      <c r="F66" s="300"/>
      <c r="G66" s="301"/>
      <c r="H66" s="284"/>
      <c r="I66" s="302">
        <v>21.66</v>
      </c>
      <c r="J66" s="284">
        <v>41</v>
      </c>
      <c r="K66" s="302">
        <v>296.2</v>
      </c>
    </row>
    <row r="67" spans="1:22" ht="14.25" x14ac:dyDescent="0.2">
      <c r="A67" s="297"/>
      <c r="B67" s="298"/>
      <c r="C67" s="298" t="s">
        <v>178</v>
      </c>
      <c r="D67" s="299" t="s">
        <v>177</v>
      </c>
      <c r="E67" s="284">
        <v>175</v>
      </c>
      <c r="F67" s="300"/>
      <c r="G67" s="301"/>
      <c r="H67" s="284"/>
      <c r="I67" s="302">
        <v>0.09</v>
      </c>
      <c r="J67" s="284">
        <v>157</v>
      </c>
      <c r="K67" s="302">
        <v>1.84</v>
      </c>
    </row>
    <row r="68" spans="1:22" ht="14.25" x14ac:dyDescent="0.2">
      <c r="A68" s="305"/>
      <c r="B68" s="306"/>
      <c r="C68" s="306" t="s">
        <v>182</v>
      </c>
      <c r="D68" s="307" t="s">
        <v>181</v>
      </c>
      <c r="E68" s="308">
        <v>135</v>
      </c>
      <c r="F68" s="309"/>
      <c r="G68" s="310" t="s">
        <v>1338</v>
      </c>
      <c r="H68" s="308">
        <v>1</v>
      </c>
      <c r="I68" s="311">
        <v>3.03</v>
      </c>
      <c r="J68" s="308"/>
      <c r="K68" s="311"/>
    </row>
    <row r="69" spans="1:22" ht="15" x14ac:dyDescent="0.25">
      <c r="A69" s="312"/>
      <c r="B69" s="312"/>
      <c r="C69" s="313" t="s">
        <v>173</v>
      </c>
      <c r="D69" s="312"/>
      <c r="E69" s="312"/>
      <c r="F69" s="312"/>
      <c r="G69" s="312"/>
      <c r="H69" s="406">
        <v>1144.4000000000001</v>
      </c>
      <c r="I69" s="406"/>
      <c r="J69" s="406">
        <v>9432.4</v>
      </c>
      <c r="K69" s="406"/>
      <c r="O69" s="318">
        <f>I60+I61+I63+I65+I66+I67+SUM(I64:I64)</f>
        <v>1144.4000000000001</v>
      </c>
      <c r="P69" s="318">
        <f>K60+K61+K63+K65+K66+K67+SUM(K64:K64)</f>
        <v>9432.4</v>
      </c>
    </row>
    <row r="71" spans="1:22" ht="71.25" x14ac:dyDescent="0.2">
      <c r="A71" s="297" t="s">
        <v>1336</v>
      </c>
      <c r="B71" s="298" t="s">
        <v>539</v>
      </c>
      <c r="C71" s="298" t="s">
        <v>538</v>
      </c>
      <c r="D71" s="299" t="s">
        <v>1645</v>
      </c>
      <c r="E71" s="284">
        <v>0.19500000000000001</v>
      </c>
      <c r="F71" s="300"/>
      <c r="G71" s="301"/>
      <c r="H71" s="284"/>
      <c r="I71" s="302"/>
      <c r="J71" s="284"/>
      <c r="K71" s="302"/>
      <c r="Q71" s="283">
        <f>[4]Source!X40</f>
        <v>87.77</v>
      </c>
      <c r="R71" s="283">
        <f>[4]Source!X41</f>
        <v>1674.93</v>
      </c>
      <c r="S71" s="283">
        <f>[4]Source!Y40</f>
        <v>59.07</v>
      </c>
      <c r="T71" s="283">
        <f>[4]Source!Y41</f>
        <v>807.91</v>
      </c>
      <c r="U71" s="283">
        <f>ROUND((175/100)*ROUND([4]Source!R40, 2), 2)</f>
        <v>27.37</v>
      </c>
      <c r="V71" s="283">
        <f>ROUND((157/100)*ROUND([4]Source!R41, 2), 2)</f>
        <v>573.35</v>
      </c>
    </row>
    <row r="72" spans="1:22" x14ac:dyDescent="0.2">
      <c r="C72" s="303" t="s">
        <v>1921</v>
      </c>
    </row>
    <row r="73" spans="1:22" ht="14.25" x14ac:dyDescent="0.2">
      <c r="A73" s="297"/>
      <c r="B73" s="298"/>
      <c r="C73" s="298" t="s">
        <v>187</v>
      </c>
      <c r="D73" s="299"/>
      <c r="E73" s="284"/>
      <c r="F73" s="300">
        <v>376.32</v>
      </c>
      <c r="G73" s="301" t="s">
        <v>1338</v>
      </c>
      <c r="H73" s="284">
        <v>1</v>
      </c>
      <c r="I73" s="302">
        <v>84.39</v>
      </c>
      <c r="J73" s="284">
        <v>23.35</v>
      </c>
      <c r="K73" s="302">
        <v>1970.51</v>
      </c>
    </row>
    <row r="74" spans="1:22" ht="14.25" x14ac:dyDescent="0.2">
      <c r="A74" s="297"/>
      <c r="B74" s="298"/>
      <c r="C74" s="298" t="s">
        <v>174</v>
      </c>
      <c r="D74" s="299"/>
      <c r="E74" s="284"/>
      <c r="F74" s="300">
        <v>403.01</v>
      </c>
      <c r="G74" s="301" t="s">
        <v>1339</v>
      </c>
      <c r="H74" s="284">
        <v>1</v>
      </c>
      <c r="I74" s="302">
        <v>98.23</v>
      </c>
      <c r="J74" s="284">
        <v>8.2200000000000006</v>
      </c>
      <c r="K74" s="302">
        <v>807.45</v>
      </c>
    </row>
    <row r="75" spans="1:22" ht="14.25" x14ac:dyDescent="0.2">
      <c r="A75" s="297"/>
      <c r="B75" s="298"/>
      <c r="C75" s="298" t="s">
        <v>179</v>
      </c>
      <c r="D75" s="299"/>
      <c r="E75" s="284"/>
      <c r="F75" s="300">
        <v>64.180000000000007</v>
      </c>
      <c r="G75" s="301" t="s">
        <v>1339</v>
      </c>
      <c r="H75" s="284">
        <v>1</v>
      </c>
      <c r="I75" s="314">
        <v>15.64</v>
      </c>
      <c r="J75" s="284">
        <v>23.35</v>
      </c>
      <c r="K75" s="314">
        <v>365.19</v>
      </c>
    </row>
    <row r="76" spans="1:22" ht="14.25" x14ac:dyDescent="0.2">
      <c r="A76" s="297"/>
      <c r="B76" s="298"/>
      <c r="C76" s="298" t="s">
        <v>195</v>
      </c>
      <c r="D76" s="299"/>
      <c r="E76" s="284"/>
      <c r="F76" s="300">
        <v>10508.86</v>
      </c>
      <c r="G76" s="301" t="s">
        <v>185</v>
      </c>
      <c r="H76" s="284">
        <v>1</v>
      </c>
      <c r="I76" s="302">
        <v>2049.23</v>
      </c>
      <c r="J76" s="284">
        <v>2.58</v>
      </c>
      <c r="K76" s="302">
        <v>5287.01</v>
      </c>
    </row>
    <row r="77" spans="1:22" ht="57" x14ac:dyDescent="0.2">
      <c r="A77" s="297" t="s">
        <v>1340</v>
      </c>
      <c r="B77" s="298" t="s">
        <v>1922</v>
      </c>
      <c r="C77" s="298" t="s">
        <v>572</v>
      </c>
      <c r="D77" s="299" t="s">
        <v>1347</v>
      </c>
      <c r="E77" s="284">
        <v>21.84</v>
      </c>
      <c r="F77" s="300">
        <v>17.84</v>
      </c>
      <c r="G77" s="304" t="s">
        <v>185</v>
      </c>
      <c r="H77" s="284">
        <v>1</v>
      </c>
      <c r="I77" s="302">
        <v>389.63</v>
      </c>
      <c r="J77" s="284">
        <v>2.92</v>
      </c>
      <c r="K77" s="302">
        <v>1137.72</v>
      </c>
      <c r="Q77" s="283">
        <f>[4]Source!X42</f>
        <v>0</v>
      </c>
      <c r="R77" s="283">
        <f>[4]Source!X43</f>
        <v>0</v>
      </c>
      <c r="S77" s="283">
        <f>[4]Source!Y42</f>
        <v>0</v>
      </c>
      <c r="T77" s="283">
        <f>[4]Source!Y43</f>
        <v>0</v>
      </c>
      <c r="U77" s="283">
        <f>ROUND((175/100)*ROUND([4]Source!R42, 2), 2)</f>
        <v>0</v>
      </c>
      <c r="V77" s="283">
        <f>ROUND((157/100)*ROUND([4]Source!R43, 2), 2)</f>
        <v>0</v>
      </c>
    </row>
    <row r="78" spans="1:22" ht="14.25" x14ac:dyDescent="0.2">
      <c r="A78" s="297"/>
      <c r="B78" s="298"/>
      <c r="C78" s="298" t="s">
        <v>184</v>
      </c>
      <c r="D78" s="299" t="s">
        <v>177</v>
      </c>
      <c r="E78" s="284">
        <v>104</v>
      </c>
      <c r="F78" s="300"/>
      <c r="G78" s="301"/>
      <c r="H78" s="284"/>
      <c r="I78" s="302">
        <v>87.77</v>
      </c>
      <c r="J78" s="284">
        <v>85</v>
      </c>
      <c r="K78" s="302">
        <v>1674.93</v>
      </c>
    </row>
    <row r="79" spans="1:22" ht="14.25" x14ac:dyDescent="0.2">
      <c r="A79" s="297"/>
      <c r="B79" s="298"/>
      <c r="C79" s="298" t="s">
        <v>183</v>
      </c>
      <c r="D79" s="299" t="s">
        <v>177</v>
      </c>
      <c r="E79" s="284">
        <v>70</v>
      </c>
      <c r="F79" s="300"/>
      <c r="G79" s="301"/>
      <c r="H79" s="284"/>
      <c r="I79" s="302">
        <v>59.07</v>
      </c>
      <c r="J79" s="284">
        <v>41</v>
      </c>
      <c r="K79" s="302">
        <v>807.91</v>
      </c>
    </row>
    <row r="80" spans="1:22" ht="14.25" x14ac:dyDescent="0.2">
      <c r="A80" s="297"/>
      <c r="B80" s="298"/>
      <c r="C80" s="298" t="s">
        <v>178</v>
      </c>
      <c r="D80" s="299" t="s">
        <v>177</v>
      </c>
      <c r="E80" s="284">
        <v>175</v>
      </c>
      <c r="F80" s="300"/>
      <c r="G80" s="301"/>
      <c r="H80" s="284"/>
      <c r="I80" s="302">
        <v>27.37</v>
      </c>
      <c r="J80" s="284">
        <v>157</v>
      </c>
      <c r="K80" s="302">
        <v>573.35</v>
      </c>
    </row>
    <row r="81" spans="1:22" ht="14.25" x14ac:dyDescent="0.2">
      <c r="A81" s="305"/>
      <c r="B81" s="306"/>
      <c r="C81" s="306" t="s">
        <v>182</v>
      </c>
      <c r="D81" s="307" t="s">
        <v>181</v>
      </c>
      <c r="E81" s="308">
        <v>32</v>
      </c>
      <c r="F81" s="309"/>
      <c r="G81" s="310" t="s">
        <v>1338</v>
      </c>
      <c r="H81" s="308">
        <v>1</v>
      </c>
      <c r="I81" s="311">
        <v>7.18</v>
      </c>
      <c r="J81" s="308"/>
      <c r="K81" s="311"/>
    </row>
    <row r="82" spans="1:22" ht="15" x14ac:dyDescent="0.25">
      <c r="A82" s="312"/>
      <c r="B82" s="312"/>
      <c r="C82" s="313" t="s">
        <v>173</v>
      </c>
      <c r="D82" s="312"/>
      <c r="E82" s="312"/>
      <c r="F82" s="312"/>
      <c r="G82" s="312"/>
      <c r="H82" s="406">
        <v>2795.69</v>
      </c>
      <c r="I82" s="406"/>
      <c r="J82" s="406">
        <v>12258.88</v>
      </c>
      <c r="K82" s="406"/>
      <c r="O82" s="318">
        <f>I73+I74+I76+I78+I79+I80+SUM(I77:I77)</f>
        <v>2795.69</v>
      </c>
      <c r="P82" s="318">
        <f>K73+K74+K76+K78+K79+K80+SUM(K77:K77)</f>
        <v>12258.88</v>
      </c>
    </row>
    <row r="84" spans="1:22" ht="52.5" x14ac:dyDescent="0.2">
      <c r="A84" s="297" t="s">
        <v>1350</v>
      </c>
      <c r="B84" s="298" t="s">
        <v>571</v>
      </c>
      <c r="C84" s="298" t="s">
        <v>570</v>
      </c>
      <c r="D84" s="299" t="s">
        <v>1539</v>
      </c>
      <c r="E84" s="284">
        <v>7.0000000000000007E-2</v>
      </c>
      <c r="F84" s="300"/>
      <c r="G84" s="301"/>
      <c r="H84" s="284"/>
      <c r="I84" s="302"/>
      <c r="J84" s="284"/>
      <c r="K84" s="302"/>
      <c r="Q84" s="283">
        <f>[4]Source!X48</f>
        <v>303.61</v>
      </c>
      <c r="R84" s="283">
        <f>[4]Source!X49</f>
        <v>5671.47</v>
      </c>
      <c r="S84" s="283">
        <f>[4]Source!Y48</f>
        <v>250.03</v>
      </c>
      <c r="T84" s="283">
        <f>[4]Source!Y49</f>
        <v>3419.56</v>
      </c>
      <c r="U84" s="283">
        <f>ROUND((175/100)*ROUND([4]Source!R48, 2), 2)</f>
        <v>13.62</v>
      </c>
      <c r="V84" s="283">
        <f>ROUND((157/100)*ROUND([4]Source!R49, 2), 2)</f>
        <v>285.20999999999998</v>
      </c>
    </row>
    <row r="85" spans="1:22" x14ac:dyDescent="0.2">
      <c r="C85" s="303" t="s">
        <v>1923</v>
      </c>
    </row>
    <row r="86" spans="1:22" ht="14.25" x14ac:dyDescent="0.2">
      <c r="A86" s="297"/>
      <c r="B86" s="298"/>
      <c r="C86" s="298" t="s">
        <v>187</v>
      </c>
      <c r="D86" s="299"/>
      <c r="E86" s="284"/>
      <c r="F86" s="300">
        <v>4437.16</v>
      </c>
      <c r="G86" s="301" t="s">
        <v>1338</v>
      </c>
      <c r="H86" s="284">
        <v>1</v>
      </c>
      <c r="I86" s="302">
        <v>357.19</v>
      </c>
      <c r="J86" s="284">
        <v>23.35</v>
      </c>
      <c r="K86" s="302">
        <v>8340.39</v>
      </c>
    </row>
    <row r="87" spans="1:22" ht="14.25" x14ac:dyDescent="0.2">
      <c r="A87" s="297"/>
      <c r="B87" s="298"/>
      <c r="C87" s="298" t="s">
        <v>174</v>
      </c>
      <c r="D87" s="299"/>
      <c r="E87" s="284"/>
      <c r="F87" s="300">
        <v>951.85</v>
      </c>
      <c r="G87" s="301" t="s">
        <v>1339</v>
      </c>
      <c r="H87" s="284">
        <v>1</v>
      </c>
      <c r="I87" s="302">
        <v>83.29</v>
      </c>
      <c r="J87" s="284">
        <v>7.3</v>
      </c>
      <c r="K87" s="302">
        <v>608.02</v>
      </c>
    </row>
    <row r="88" spans="1:22" ht="14.25" x14ac:dyDescent="0.2">
      <c r="A88" s="297"/>
      <c r="B88" s="298"/>
      <c r="C88" s="298" t="s">
        <v>179</v>
      </c>
      <c r="D88" s="299"/>
      <c r="E88" s="284"/>
      <c r="F88" s="300">
        <v>88.91</v>
      </c>
      <c r="G88" s="301" t="s">
        <v>1339</v>
      </c>
      <c r="H88" s="284">
        <v>1</v>
      </c>
      <c r="I88" s="314">
        <v>7.78</v>
      </c>
      <c r="J88" s="284">
        <v>23.35</v>
      </c>
      <c r="K88" s="314">
        <v>181.66</v>
      </c>
    </row>
    <row r="89" spans="1:22" ht="14.25" x14ac:dyDescent="0.2">
      <c r="A89" s="297"/>
      <c r="B89" s="298"/>
      <c r="C89" s="298" t="s">
        <v>195</v>
      </c>
      <c r="D89" s="299"/>
      <c r="E89" s="284"/>
      <c r="F89" s="300">
        <v>4582.6099999999997</v>
      </c>
      <c r="G89" s="301" t="s">
        <v>185</v>
      </c>
      <c r="H89" s="284">
        <v>1</v>
      </c>
      <c r="I89" s="302">
        <v>320.77999999999997</v>
      </c>
      <c r="J89" s="284">
        <v>4.47</v>
      </c>
      <c r="K89" s="302">
        <v>1433.89</v>
      </c>
    </row>
    <row r="90" spans="1:22" ht="71.25" x14ac:dyDescent="0.2">
      <c r="A90" s="297" t="s">
        <v>1352</v>
      </c>
      <c r="B90" s="298" t="s">
        <v>1924</v>
      </c>
      <c r="C90" s="298" t="s">
        <v>577</v>
      </c>
      <c r="D90" s="299" t="s">
        <v>1323</v>
      </c>
      <c r="E90" s="284">
        <v>5.6140000000000002E-2</v>
      </c>
      <c r="F90" s="300">
        <v>5752.41</v>
      </c>
      <c r="G90" s="304" t="s">
        <v>185</v>
      </c>
      <c r="H90" s="284">
        <v>1</v>
      </c>
      <c r="I90" s="302">
        <v>322.94</v>
      </c>
      <c r="J90" s="284">
        <v>7.59</v>
      </c>
      <c r="K90" s="302">
        <v>2451.11</v>
      </c>
      <c r="Q90" s="283">
        <f>[4]Source!X50</f>
        <v>0</v>
      </c>
      <c r="R90" s="283">
        <f>[4]Source!X51</f>
        <v>0</v>
      </c>
      <c r="S90" s="283">
        <f>[4]Source!Y50</f>
        <v>0</v>
      </c>
      <c r="T90" s="283">
        <f>[4]Source!Y51</f>
        <v>0</v>
      </c>
      <c r="U90" s="283">
        <f>ROUND((175/100)*ROUND([4]Source!R50, 2), 2)</f>
        <v>0</v>
      </c>
      <c r="V90" s="283">
        <f>ROUND((157/100)*ROUND([4]Source!R51, 2), 2)</f>
        <v>0</v>
      </c>
    </row>
    <row r="91" spans="1:22" ht="71.25" x14ac:dyDescent="0.2">
      <c r="A91" s="297" t="s">
        <v>1353</v>
      </c>
      <c r="B91" s="298" t="s">
        <v>1925</v>
      </c>
      <c r="C91" s="298" t="s">
        <v>569</v>
      </c>
      <c r="D91" s="299" t="s">
        <v>1323</v>
      </c>
      <c r="E91" s="284">
        <v>0.1673</v>
      </c>
      <c r="F91" s="300">
        <v>5752.41</v>
      </c>
      <c r="G91" s="304" t="s">
        <v>185</v>
      </c>
      <c r="H91" s="284">
        <v>1</v>
      </c>
      <c r="I91" s="302">
        <v>962.38</v>
      </c>
      <c r="J91" s="284">
        <v>7.9</v>
      </c>
      <c r="K91" s="302">
        <v>7602.8</v>
      </c>
      <c r="Q91" s="283">
        <f>[4]Source!X52</f>
        <v>0</v>
      </c>
      <c r="R91" s="283">
        <f>[4]Source!X53</f>
        <v>0</v>
      </c>
      <c r="S91" s="283">
        <f>[4]Source!Y52</f>
        <v>0</v>
      </c>
      <c r="T91" s="283">
        <f>[4]Source!Y53</f>
        <v>0</v>
      </c>
      <c r="U91" s="283">
        <f>ROUND((175/100)*ROUND([4]Source!R52, 2), 2)</f>
        <v>0</v>
      </c>
      <c r="V91" s="283">
        <f>ROUND((157/100)*ROUND([4]Source!R53, 2), 2)</f>
        <v>0</v>
      </c>
    </row>
    <row r="92" spans="1:22" ht="57" x14ac:dyDescent="0.2">
      <c r="A92" s="297" t="s">
        <v>1926</v>
      </c>
      <c r="B92" s="298" t="s">
        <v>1927</v>
      </c>
      <c r="C92" s="298" t="s">
        <v>544</v>
      </c>
      <c r="D92" s="299" t="s">
        <v>1384</v>
      </c>
      <c r="E92" s="284">
        <v>7.1050000000000004</v>
      </c>
      <c r="F92" s="300">
        <v>745.24</v>
      </c>
      <c r="G92" s="304" t="s">
        <v>185</v>
      </c>
      <c r="H92" s="284">
        <v>1</v>
      </c>
      <c r="I92" s="302">
        <v>5294.93</v>
      </c>
      <c r="J92" s="284">
        <v>5.92</v>
      </c>
      <c r="K92" s="302">
        <v>31345.99</v>
      </c>
      <c r="Q92" s="283">
        <f>[4]Source!X54</f>
        <v>0</v>
      </c>
      <c r="R92" s="283">
        <f>[4]Source!X55</f>
        <v>0</v>
      </c>
      <c r="S92" s="283">
        <f>[4]Source!Y54</f>
        <v>0</v>
      </c>
      <c r="T92" s="283">
        <f>[4]Source!Y55</f>
        <v>0</v>
      </c>
      <c r="U92" s="283">
        <f>ROUND((175/100)*ROUND([4]Source!R54, 2), 2)</f>
        <v>0</v>
      </c>
      <c r="V92" s="283">
        <f>ROUND((157/100)*ROUND([4]Source!R55, 2), 2)</f>
        <v>0</v>
      </c>
    </row>
    <row r="93" spans="1:22" ht="71.25" x14ac:dyDescent="0.2">
      <c r="A93" s="297" t="s">
        <v>1928</v>
      </c>
      <c r="B93" s="298" t="s">
        <v>1929</v>
      </c>
      <c r="C93" s="298" t="s">
        <v>568</v>
      </c>
      <c r="D93" s="299" t="s">
        <v>1323</v>
      </c>
      <c r="E93" s="284">
        <v>4.2840000000000003E-2</v>
      </c>
      <c r="F93" s="300">
        <v>4860.5</v>
      </c>
      <c r="G93" s="304" t="s">
        <v>185</v>
      </c>
      <c r="H93" s="284">
        <v>1</v>
      </c>
      <c r="I93" s="302">
        <v>208.22</v>
      </c>
      <c r="J93" s="284">
        <v>6.93</v>
      </c>
      <c r="K93" s="302">
        <v>1442.96</v>
      </c>
      <c r="Q93" s="283">
        <f>[4]Source!X56</f>
        <v>0</v>
      </c>
      <c r="R93" s="283">
        <f>[4]Source!X57</f>
        <v>0</v>
      </c>
      <c r="S93" s="283">
        <f>[4]Source!Y56</f>
        <v>0</v>
      </c>
      <c r="T93" s="283">
        <f>[4]Source!Y57</f>
        <v>0</v>
      </c>
      <c r="U93" s="283">
        <f>ROUND((175/100)*ROUND([4]Source!R56, 2), 2)</f>
        <v>0</v>
      </c>
      <c r="V93" s="283">
        <f>ROUND((157/100)*ROUND([4]Source!R57, 2), 2)</f>
        <v>0</v>
      </c>
    </row>
    <row r="94" spans="1:22" ht="14.25" x14ac:dyDescent="0.2">
      <c r="A94" s="297"/>
      <c r="B94" s="298"/>
      <c r="C94" s="298" t="s">
        <v>184</v>
      </c>
      <c r="D94" s="299" t="s">
        <v>177</v>
      </c>
      <c r="E94" s="284">
        <v>85</v>
      </c>
      <c r="F94" s="300"/>
      <c r="G94" s="301"/>
      <c r="H94" s="284"/>
      <c r="I94" s="302">
        <v>303.61</v>
      </c>
      <c r="J94" s="284">
        <v>68</v>
      </c>
      <c r="K94" s="302">
        <v>5671.47</v>
      </c>
    </row>
    <row r="95" spans="1:22" ht="14.25" x14ac:dyDescent="0.2">
      <c r="A95" s="297"/>
      <c r="B95" s="298"/>
      <c r="C95" s="298" t="s">
        <v>183</v>
      </c>
      <c r="D95" s="299" t="s">
        <v>177</v>
      </c>
      <c r="E95" s="284">
        <v>70</v>
      </c>
      <c r="F95" s="300"/>
      <c r="G95" s="301"/>
      <c r="H95" s="284"/>
      <c r="I95" s="302">
        <v>250.03</v>
      </c>
      <c r="J95" s="284">
        <v>41</v>
      </c>
      <c r="K95" s="302">
        <v>3419.56</v>
      </c>
    </row>
    <row r="96" spans="1:22" ht="14.25" x14ac:dyDescent="0.2">
      <c r="A96" s="297"/>
      <c r="B96" s="298"/>
      <c r="C96" s="298" t="s">
        <v>178</v>
      </c>
      <c r="D96" s="299" t="s">
        <v>177</v>
      </c>
      <c r="E96" s="284">
        <v>175</v>
      </c>
      <c r="F96" s="300"/>
      <c r="G96" s="301"/>
      <c r="H96" s="284"/>
      <c r="I96" s="302">
        <v>13.62</v>
      </c>
      <c r="J96" s="284">
        <v>157</v>
      </c>
      <c r="K96" s="302">
        <v>285.20999999999998</v>
      </c>
    </row>
    <row r="97" spans="1:32" ht="14.25" x14ac:dyDescent="0.2">
      <c r="A97" s="305"/>
      <c r="B97" s="306"/>
      <c r="C97" s="306" t="s">
        <v>182</v>
      </c>
      <c r="D97" s="307" t="s">
        <v>181</v>
      </c>
      <c r="E97" s="308">
        <v>364</v>
      </c>
      <c r="F97" s="309"/>
      <c r="G97" s="310" t="s">
        <v>1338</v>
      </c>
      <c r="H97" s="308">
        <v>1</v>
      </c>
      <c r="I97" s="311">
        <v>29.3</v>
      </c>
      <c r="J97" s="308"/>
      <c r="K97" s="311"/>
    </row>
    <row r="98" spans="1:32" ht="15" x14ac:dyDescent="0.25">
      <c r="A98" s="312"/>
      <c r="B98" s="312"/>
      <c r="C98" s="313" t="s">
        <v>173</v>
      </c>
      <c r="D98" s="312"/>
      <c r="E98" s="312"/>
      <c r="F98" s="312"/>
      <c r="G98" s="312"/>
      <c r="H98" s="406">
        <v>8116.99</v>
      </c>
      <c r="I98" s="406"/>
      <c r="J98" s="406">
        <v>62601.4</v>
      </c>
      <c r="K98" s="406"/>
      <c r="O98" s="318">
        <f>I86+I87+I89+I94+I95+I96+SUM(I90:I93)</f>
        <v>8116.99</v>
      </c>
      <c r="P98" s="318">
        <f>K86+K87+K89+K94+K95+K96+SUM(K90:K93)</f>
        <v>62601.4</v>
      </c>
    </row>
    <row r="100" spans="1:32" ht="57" x14ac:dyDescent="0.2">
      <c r="A100" s="297" t="s">
        <v>1362</v>
      </c>
      <c r="B100" s="298" t="s">
        <v>580</v>
      </c>
      <c r="C100" s="298" t="s">
        <v>579</v>
      </c>
      <c r="D100" s="299" t="s">
        <v>1930</v>
      </c>
      <c r="E100" s="284">
        <v>1</v>
      </c>
      <c r="F100" s="300"/>
      <c r="G100" s="301"/>
      <c r="H100" s="284"/>
      <c r="I100" s="302"/>
      <c r="J100" s="284"/>
      <c r="K100" s="302"/>
      <c r="Q100" s="283">
        <f>[4]Source!X64</f>
        <v>128.84</v>
      </c>
      <c r="R100" s="283">
        <f>[4]Source!X65</f>
        <v>2413.3000000000002</v>
      </c>
      <c r="S100" s="283">
        <f>[4]Source!Y64</f>
        <v>99.11</v>
      </c>
      <c r="T100" s="283">
        <f>[4]Source!Y65</f>
        <v>1355.41</v>
      </c>
      <c r="U100" s="283">
        <f>ROUND((175/100)*ROUND([4]Source!R64, 2), 2)</f>
        <v>9.6999999999999993</v>
      </c>
      <c r="V100" s="283">
        <f>ROUND((157/100)*ROUND([4]Source!R65, 2), 2)</f>
        <v>203.1</v>
      </c>
    </row>
    <row r="101" spans="1:32" ht="14.25" x14ac:dyDescent="0.2">
      <c r="A101" s="297"/>
      <c r="B101" s="298"/>
      <c r="C101" s="298" t="s">
        <v>187</v>
      </c>
      <c r="D101" s="299"/>
      <c r="E101" s="284"/>
      <c r="F101" s="300">
        <v>123.11</v>
      </c>
      <c r="G101" s="301" t="s">
        <v>1338</v>
      </c>
      <c r="H101" s="284">
        <v>1</v>
      </c>
      <c r="I101" s="302">
        <v>141.58000000000001</v>
      </c>
      <c r="J101" s="284">
        <v>23.35</v>
      </c>
      <c r="K101" s="302">
        <v>3305.89</v>
      </c>
    </row>
    <row r="102" spans="1:32" ht="14.25" x14ac:dyDescent="0.2">
      <c r="A102" s="297"/>
      <c r="B102" s="298"/>
      <c r="C102" s="298" t="s">
        <v>174</v>
      </c>
      <c r="D102" s="299"/>
      <c r="E102" s="284"/>
      <c r="F102" s="300">
        <v>22.16</v>
      </c>
      <c r="G102" s="301" t="s">
        <v>1339</v>
      </c>
      <c r="H102" s="284">
        <v>1</v>
      </c>
      <c r="I102" s="302">
        <v>27.7</v>
      </c>
      <c r="J102" s="284">
        <v>8.9499999999999993</v>
      </c>
      <c r="K102" s="302">
        <v>247.92</v>
      </c>
    </row>
    <row r="103" spans="1:32" ht="14.25" x14ac:dyDescent="0.2">
      <c r="A103" s="297"/>
      <c r="B103" s="298"/>
      <c r="C103" s="298" t="s">
        <v>179</v>
      </c>
      <c r="D103" s="299"/>
      <c r="E103" s="284"/>
      <c r="F103" s="300">
        <v>4.43</v>
      </c>
      <c r="G103" s="301" t="s">
        <v>1339</v>
      </c>
      <c r="H103" s="284">
        <v>1</v>
      </c>
      <c r="I103" s="314">
        <v>5.54</v>
      </c>
      <c r="J103" s="284">
        <v>23.35</v>
      </c>
      <c r="K103" s="314">
        <v>129.36000000000001</v>
      </c>
    </row>
    <row r="104" spans="1:32" ht="71.25" x14ac:dyDescent="0.2">
      <c r="A104" s="297" t="s">
        <v>1364</v>
      </c>
      <c r="B104" s="298" t="s">
        <v>1931</v>
      </c>
      <c r="C104" s="298" t="s">
        <v>578</v>
      </c>
      <c r="D104" s="299" t="s">
        <v>1384</v>
      </c>
      <c r="E104" s="284">
        <v>1.02</v>
      </c>
      <c r="F104" s="300">
        <v>1323.05</v>
      </c>
      <c r="G104" s="304" t="s">
        <v>185</v>
      </c>
      <c r="H104" s="284">
        <v>1</v>
      </c>
      <c r="I104" s="302">
        <v>1349.51</v>
      </c>
      <c r="J104" s="284">
        <v>3.44</v>
      </c>
      <c r="K104" s="302">
        <v>4642.3100000000004</v>
      </c>
      <c r="Q104" s="283">
        <f>[4]Source!X66</f>
        <v>0</v>
      </c>
      <c r="R104" s="283">
        <f>[4]Source!X67</f>
        <v>0</v>
      </c>
      <c r="S104" s="283">
        <f>[4]Source!Y66</f>
        <v>0</v>
      </c>
      <c r="T104" s="283">
        <f>[4]Source!Y67</f>
        <v>0</v>
      </c>
      <c r="U104" s="283">
        <f>ROUND((175/100)*ROUND([4]Source!R66, 2), 2)</f>
        <v>0</v>
      </c>
      <c r="V104" s="283">
        <f>ROUND((157/100)*ROUND([4]Source!R67, 2), 2)</f>
        <v>0</v>
      </c>
    </row>
    <row r="105" spans="1:32" ht="14.25" x14ac:dyDescent="0.2">
      <c r="A105" s="297"/>
      <c r="B105" s="298"/>
      <c r="C105" s="298" t="s">
        <v>184</v>
      </c>
      <c r="D105" s="299" t="s">
        <v>177</v>
      </c>
      <c r="E105" s="284">
        <v>91</v>
      </c>
      <c r="F105" s="300"/>
      <c r="G105" s="301"/>
      <c r="H105" s="284"/>
      <c r="I105" s="302">
        <v>128.84</v>
      </c>
      <c r="J105" s="284">
        <v>73</v>
      </c>
      <c r="K105" s="302">
        <v>2413.3000000000002</v>
      </c>
    </row>
    <row r="106" spans="1:32" ht="14.25" x14ac:dyDescent="0.2">
      <c r="A106" s="297"/>
      <c r="B106" s="298"/>
      <c r="C106" s="298" t="s">
        <v>183</v>
      </c>
      <c r="D106" s="299" t="s">
        <v>177</v>
      </c>
      <c r="E106" s="284">
        <v>70</v>
      </c>
      <c r="F106" s="300"/>
      <c r="G106" s="301"/>
      <c r="H106" s="284"/>
      <c r="I106" s="302">
        <v>99.11</v>
      </c>
      <c r="J106" s="284">
        <v>41</v>
      </c>
      <c r="K106" s="302">
        <v>1355.41</v>
      </c>
    </row>
    <row r="107" spans="1:32" ht="14.25" x14ac:dyDescent="0.2">
      <c r="A107" s="297"/>
      <c r="B107" s="298"/>
      <c r="C107" s="298" t="s">
        <v>178</v>
      </c>
      <c r="D107" s="299" t="s">
        <v>177</v>
      </c>
      <c r="E107" s="284">
        <v>175</v>
      </c>
      <c r="F107" s="300"/>
      <c r="G107" s="301"/>
      <c r="H107" s="284"/>
      <c r="I107" s="302">
        <v>9.6999999999999993</v>
      </c>
      <c r="J107" s="284">
        <v>157</v>
      </c>
      <c r="K107" s="302">
        <v>203.1</v>
      </c>
    </row>
    <row r="108" spans="1:32" ht="14.25" x14ac:dyDescent="0.2">
      <c r="A108" s="305"/>
      <c r="B108" s="306"/>
      <c r="C108" s="306" t="s">
        <v>182</v>
      </c>
      <c r="D108" s="307" t="s">
        <v>181</v>
      </c>
      <c r="E108" s="308">
        <v>9.4700000000000006</v>
      </c>
      <c r="F108" s="309"/>
      <c r="G108" s="310" t="s">
        <v>1338</v>
      </c>
      <c r="H108" s="308">
        <v>1</v>
      </c>
      <c r="I108" s="311">
        <v>10.89</v>
      </c>
      <c r="J108" s="308"/>
      <c r="K108" s="311"/>
    </row>
    <row r="109" spans="1:32" ht="15" x14ac:dyDescent="0.25">
      <c r="A109" s="312"/>
      <c r="B109" s="312"/>
      <c r="C109" s="313" t="s">
        <v>173</v>
      </c>
      <c r="D109" s="312"/>
      <c r="E109" s="312"/>
      <c r="F109" s="312"/>
      <c r="G109" s="312"/>
      <c r="H109" s="406">
        <v>1756.44</v>
      </c>
      <c r="I109" s="406"/>
      <c r="J109" s="406">
        <v>12167.93</v>
      </c>
      <c r="K109" s="406"/>
      <c r="O109" s="318">
        <f>I101+I102+I105+I106+I107+SUM(I104:I104)</f>
        <v>1756.44</v>
      </c>
      <c r="P109" s="318">
        <f>K101+K102+K105+K106+K107+SUM(K104:K104)</f>
        <v>12167.93</v>
      </c>
    </row>
    <row r="112" spans="1:32" ht="15" x14ac:dyDescent="0.25">
      <c r="A112" s="409" t="s">
        <v>1932</v>
      </c>
      <c r="B112" s="409"/>
      <c r="C112" s="409"/>
      <c r="D112" s="409"/>
      <c r="E112" s="409"/>
      <c r="F112" s="409"/>
      <c r="G112" s="409"/>
      <c r="H112" s="407">
        <v>15301.38</v>
      </c>
      <c r="I112" s="408"/>
      <c r="J112" s="407">
        <v>118133.05</v>
      </c>
      <c r="K112" s="408"/>
      <c r="AF112" s="319" t="str">
        <f>CONCATENATE("Итого по подразделу: ",IF([4]Source!G69&lt;&gt;"Новый подраздел", [4]Source!G69, ""))</f>
        <v>Итого по подразделу: Лестницы входа в подвал в осях "2-4/Г-В/2". 023/18КН-КР 4.2 лист 1</v>
      </c>
    </row>
    <row r="113" spans="1:22" hidden="1" x14ac:dyDescent="0.2">
      <c r="A113" s="283" t="s">
        <v>172</v>
      </c>
      <c r="I113" s="283">
        <v>0</v>
      </c>
      <c r="J113" s="283">
        <v>0</v>
      </c>
    </row>
    <row r="114" spans="1:22" hidden="1" x14ac:dyDescent="0.2">
      <c r="A114" s="283" t="s">
        <v>171</v>
      </c>
      <c r="I114" s="283">
        <v>0</v>
      </c>
      <c r="J114" s="283">
        <v>0</v>
      </c>
    </row>
    <row r="116" spans="1:22" ht="16.5" x14ac:dyDescent="0.25">
      <c r="A116" s="405" t="s">
        <v>1933</v>
      </c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</row>
    <row r="117" spans="1:22" ht="57" x14ac:dyDescent="0.2">
      <c r="A117" s="297" t="s">
        <v>1368</v>
      </c>
      <c r="B117" s="298" t="s">
        <v>576</v>
      </c>
      <c r="C117" s="298" t="s">
        <v>518</v>
      </c>
      <c r="D117" s="299" t="s">
        <v>1918</v>
      </c>
      <c r="E117" s="284">
        <v>0.28999999999999998</v>
      </c>
      <c r="F117" s="300"/>
      <c r="G117" s="301"/>
      <c r="H117" s="284"/>
      <c r="I117" s="302"/>
      <c r="J117" s="284"/>
      <c r="K117" s="302"/>
      <c r="Q117" s="283">
        <f>[4]Source!X103</f>
        <v>11.74</v>
      </c>
      <c r="R117" s="283">
        <f>[4]Source!X104</f>
        <v>224.08</v>
      </c>
      <c r="S117" s="283">
        <f>[4]Source!Y103</f>
        <v>7.9</v>
      </c>
      <c r="T117" s="283">
        <f>[4]Source!Y104</f>
        <v>108.08</v>
      </c>
      <c r="U117" s="283">
        <f>ROUND((175/100)*ROUND([4]Source!R103, 2), 2)</f>
        <v>3.54</v>
      </c>
      <c r="V117" s="283">
        <f>ROUND((157/100)*ROUND([4]Source!R104, 2), 2)</f>
        <v>74.06</v>
      </c>
    </row>
    <row r="118" spans="1:22" ht="14.25" x14ac:dyDescent="0.2">
      <c r="A118" s="297"/>
      <c r="B118" s="298"/>
      <c r="C118" s="298" t="s">
        <v>187</v>
      </c>
      <c r="D118" s="299"/>
      <c r="E118" s="284"/>
      <c r="F118" s="300">
        <v>33.85</v>
      </c>
      <c r="G118" s="301" t="s">
        <v>1338</v>
      </c>
      <c r="H118" s="284">
        <v>1</v>
      </c>
      <c r="I118" s="302">
        <v>11.29</v>
      </c>
      <c r="J118" s="284">
        <v>23.35</v>
      </c>
      <c r="K118" s="302">
        <v>263.62</v>
      </c>
    </row>
    <row r="119" spans="1:22" ht="14.25" x14ac:dyDescent="0.2">
      <c r="A119" s="297"/>
      <c r="B119" s="298"/>
      <c r="C119" s="298" t="s">
        <v>174</v>
      </c>
      <c r="D119" s="299"/>
      <c r="E119" s="284"/>
      <c r="F119" s="300">
        <v>18.399999999999999</v>
      </c>
      <c r="G119" s="301" t="s">
        <v>1339</v>
      </c>
      <c r="H119" s="284">
        <v>1</v>
      </c>
      <c r="I119" s="302">
        <v>6.67</v>
      </c>
      <c r="J119" s="284">
        <v>11.6</v>
      </c>
      <c r="K119" s="302">
        <v>77.37</v>
      </c>
    </row>
    <row r="120" spans="1:22" ht="14.25" x14ac:dyDescent="0.2">
      <c r="A120" s="297"/>
      <c r="B120" s="298"/>
      <c r="C120" s="298" t="s">
        <v>179</v>
      </c>
      <c r="D120" s="299"/>
      <c r="E120" s="284"/>
      <c r="F120" s="300">
        <v>5.57</v>
      </c>
      <c r="G120" s="301" t="s">
        <v>1339</v>
      </c>
      <c r="H120" s="284">
        <v>1</v>
      </c>
      <c r="I120" s="314">
        <v>2.02</v>
      </c>
      <c r="J120" s="284">
        <v>23.35</v>
      </c>
      <c r="K120" s="314">
        <v>47.17</v>
      </c>
    </row>
    <row r="121" spans="1:22" ht="14.25" x14ac:dyDescent="0.2">
      <c r="A121" s="297"/>
      <c r="B121" s="298"/>
      <c r="C121" s="298" t="s">
        <v>195</v>
      </c>
      <c r="D121" s="299"/>
      <c r="E121" s="284"/>
      <c r="F121" s="300">
        <v>117.73</v>
      </c>
      <c r="G121" s="301" t="s">
        <v>185</v>
      </c>
      <c r="H121" s="284">
        <v>1</v>
      </c>
      <c r="I121" s="302">
        <v>34.14</v>
      </c>
      <c r="J121" s="284">
        <v>5.26</v>
      </c>
      <c r="K121" s="302">
        <v>179.58</v>
      </c>
    </row>
    <row r="122" spans="1:22" ht="14.25" x14ac:dyDescent="0.2">
      <c r="A122" s="297"/>
      <c r="B122" s="298"/>
      <c r="C122" s="298" t="s">
        <v>184</v>
      </c>
      <c r="D122" s="299" t="s">
        <v>177</v>
      </c>
      <c r="E122" s="284">
        <v>104</v>
      </c>
      <c r="F122" s="300"/>
      <c r="G122" s="301"/>
      <c r="H122" s="284"/>
      <c r="I122" s="302">
        <v>11.74</v>
      </c>
      <c r="J122" s="284">
        <v>85</v>
      </c>
      <c r="K122" s="302">
        <v>224.08</v>
      </c>
    </row>
    <row r="123" spans="1:22" ht="14.25" x14ac:dyDescent="0.2">
      <c r="A123" s="297"/>
      <c r="B123" s="298"/>
      <c r="C123" s="298" t="s">
        <v>183</v>
      </c>
      <c r="D123" s="299" t="s">
        <v>177</v>
      </c>
      <c r="E123" s="284">
        <v>70</v>
      </c>
      <c r="F123" s="300"/>
      <c r="G123" s="301"/>
      <c r="H123" s="284"/>
      <c r="I123" s="302">
        <v>7.9</v>
      </c>
      <c r="J123" s="284">
        <v>41</v>
      </c>
      <c r="K123" s="302">
        <v>108.08</v>
      </c>
    </row>
    <row r="124" spans="1:22" ht="14.25" x14ac:dyDescent="0.2">
      <c r="A124" s="297"/>
      <c r="B124" s="298"/>
      <c r="C124" s="298" t="s">
        <v>178</v>
      </c>
      <c r="D124" s="299" t="s">
        <v>177</v>
      </c>
      <c r="E124" s="284">
        <v>175</v>
      </c>
      <c r="F124" s="300"/>
      <c r="G124" s="301"/>
      <c r="H124" s="284"/>
      <c r="I124" s="302">
        <v>3.54</v>
      </c>
      <c r="J124" s="284">
        <v>157</v>
      </c>
      <c r="K124" s="302">
        <v>74.06</v>
      </c>
    </row>
    <row r="125" spans="1:22" ht="14.25" x14ac:dyDescent="0.2">
      <c r="A125" s="305"/>
      <c r="B125" s="306"/>
      <c r="C125" s="306" t="s">
        <v>182</v>
      </c>
      <c r="D125" s="307" t="s">
        <v>181</v>
      </c>
      <c r="E125" s="308">
        <v>2.99</v>
      </c>
      <c r="F125" s="309"/>
      <c r="G125" s="310" t="s">
        <v>1338</v>
      </c>
      <c r="H125" s="308">
        <v>1</v>
      </c>
      <c r="I125" s="311">
        <v>1</v>
      </c>
      <c r="J125" s="308"/>
      <c r="K125" s="311"/>
    </row>
    <row r="126" spans="1:22" ht="15" x14ac:dyDescent="0.25">
      <c r="A126" s="312"/>
      <c r="B126" s="312"/>
      <c r="C126" s="313" t="s">
        <v>173</v>
      </c>
      <c r="D126" s="312"/>
      <c r="E126" s="312"/>
      <c r="F126" s="312"/>
      <c r="G126" s="312"/>
      <c r="H126" s="406">
        <v>75.28</v>
      </c>
      <c r="I126" s="406"/>
      <c r="J126" s="406">
        <v>926.79</v>
      </c>
      <c r="K126" s="406"/>
      <c r="O126" s="318">
        <f>I118+I119+I121+I122+I123+I124</f>
        <v>75.28</v>
      </c>
      <c r="P126" s="318">
        <f>K118+K119+K121+K122+K123+K124</f>
        <v>926.79</v>
      </c>
    </row>
    <row r="128" spans="1:22" ht="52.5" x14ac:dyDescent="0.2">
      <c r="A128" s="297" t="s">
        <v>1377</v>
      </c>
      <c r="B128" s="298" t="s">
        <v>253</v>
      </c>
      <c r="C128" s="298" t="s">
        <v>252</v>
      </c>
      <c r="D128" s="299" t="s">
        <v>1539</v>
      </c>
      <c r="E128" s="284">
        <v>1.4E-3</v>
      </c>
      <c r="F128" s="300"/>
      <c r="G128" s="301"/>
      <c r="H128" s="284"/>
      <c r="I128" s="302"/>
      <c r="J128" s="284"/>
      <c r="K128" s="302"/>
      <c r="Q128" s="283">
        <f>[4]Source!X105</f>
        <v>1.89</v>
      </c>
      <c r="R128" s="283">
        <f>[4]Source!X106</f>
        <v>35.25</v>
      </c>
      <c r="S128" s="283">
        <f>[4]Source!Y105</f>
        <v>1.55</v>
      </c>
      <c r="T128" s="283">
        <f>[4]Source!Y106</f>
        <v>21.25</v>
      </c>
      <c r="U128" s="283">
        <f>ROUND((175/100)*ROUND([4]Source!R105, 2), 2)</f>
        <v>0</v>
      </c>
      <c r="V128" s="283">
        <f>ROUND((157/100)*ROUND([4]Source!R106, 2), 2)</f>
        <v>0</v>
      </c>
    </row>
    <row r="129" spans="1:22" x14ac:dyDescent="0.2">
      <c r="C129" s="303" t="s">
        <v>1934</v>
      </c>
    </row>
    <row r="130" spans="1:22" ht="14.25" x14ac:dyDescent="0.2">
      <c r="A130" s="297"/>
      <c r="B130" s="298"/>
      <c r="C130" s="298" t="s">
        <v>187</v>
      </c>
      <c r="D130" s="299"/>
      <c r="E130" s="284"/>
      <c r="F130" s="300">
        <v>1379.7</v>
      </c>
      <c r="G130" s="301" t="s">
        <v>1338</v>
      </c>
      <c r="H130" s="284">
        <v>1</v>
      </c>
      <c r="I130" s="302">
        <v>2.2200000000000002</v>
      </c>
      <c r="J130" s="284">
        <v>23.35</v>
      </c>
      <c r="K130" s="302">
        <v>51.84</v>
      </c>
    </row>
    <row r="131" spans="1:22" ht="14.25" x14ac:dyDescent="0.2">
      <c r="A131" s="297"/>
      <c r="B131" s="298"/>
      <c r="C131" s="298" t="s">
        <v>174</v>
      </c>
      <c r="D131" s="299"/>
      <c r="E131" s="284"/>
      <c r="F131" s="300">
        <v>22.6</v>
      </c>
      <c r="G131" s="301" t="s">
        <v>1339</v>
      </c>
      <c r="H131" s="284">
        <v>1</v>
      </c>
      <c r="I131" s="302">
        <v>0.04</v>
      </c>
      <c r="J131" s="284">
        <v>5.49</v>
      </c>
      <c r="K131" s="302">
        <v>0.22</v>
      </c>
    </row>
    <row r="132" spans="1:22" ht="14.25" x14ac:dyDescent="0.2">
      <c r="A132" s="297"/>
      <c r="B132" s="298"/>
      <c r="C132" s="298" t="s">
        <v>195</v>
      </c>
      <c r="D132" s="299"/>
      <c r="E132" s="284"/>
      <c r="F132" s="300">
        <v>1859.87</v>
      </c>
      <c r="G132" s="301" t="s">
        <v>185</v>
      </c>
      <c r="H132" s="284">
        <v>1</v>
      </c>
      <c r="I132" s="302">
        <v>2.6</v>
      </c>
      <c r="J132" s="284">
        <v>3.05</v>
      </c>
      <c r="K132" s="302">
        <v>7.93</v>
      </c>
    </row>
    <row r="133" spans="1:22" ht="57" x14ac:dyDescent="0.2">
      <c r="A133" s="297" t="s">
        <v>1378</v>
      </c>
      <c r="B133" s="298" t="s">
        <v>1920</v>
      </c>
      <c r="C133" s="298" t="s">
        <v>575</v>
      </c>
      <c r="D133" s="299" t="s">
        <v>1384</v>
      </c>
      <c r="E133" s="284">
        <v>0.14280000000000001</v>
      </c>
      <c r="F133" s="300">
        <v>517.14</v>
      </c>
      <c r="G133" s="304" t="s">
        <v>185</v>
      </c>
      <c r="H133" s="284">
        <v>1</v>
      </c>
      <c r="I133" s="302">
        <v>73.849999999999994</v>
      </c>
      <c r="J133" s="284">
        <v>7.59</v>
      </c>
      <c r="K133" s="302">
        <v>560.52</v>
      </c>
      <c r="Q133" s="283">
        <f>[4]Source!X107</f>
        <v>0</v>
      </c>
      <c r="R133" s="283">
        <f>[4]Source!X108</f>
        <v>0</v>
      </c>
      <c r="S133" s="283">
        <f>[4]Source!Y107</f>
        <v>0</v>
      </c>
      <c r="T133" s="283">
        <f>[4]Source!Y108</f>
        <v>0</v>
      </c>
      <c r="U133" s="283">
        <f>ROUND((175/100)*ROUND([4]Source!R107, 2), 2)</f>
        <v>0</v>
      </c>
      <c r="V133" s="283">
        <f>ROUND((157/100)*ROUND([4]Source!R108, 2), 2)</f>
        <v>0</v>
      </c>
    </row>
    <row r="134" spans="1:22" ht="14.25" x14ac:dyDescent="0.2">
      <c r="A134" s="297"/>
      <c r="B134" s="298"/>
      <c r="C134" s="298" t="s">
        <v>184</v>
      </c>
      <c r="D134" s="299" t="s">
        <v>177</v>
      </c>
      <c r="E134" s="284">
        <v>85</v>
      </c>
      <c r="F134" s="300"/>
      <c r="G134" s="301"/>
      <c r="H134" s="284"/>
      <c r="I134" s="302">
        <v>1.89</v>
      </c>
      <c r="J134" s="284">
        <v>68</v>
      </c>
      <c r="K134" s="302">
        <v>35.25</v>
      </c>
    </row>
    <row r="135" spans="1:22" ht="14.25" x14ac:dyDescent="0.2">
      <c r="A135" s="297"/>
      <c r="B135" s="298"/>
      <c r="C135" s="298" t="s">
        <v>183</v>
      </c>
      <c r="D135" s="299" t="s">
        <v>177</v>
      </c>
      <c r="E135" s="284">
        <v>70</v>
      </c>
      <c r="F135" s="300"/>
      <c r="G135" s="301"/>
      <c r="H135" s="284"/>
      <c r="I135" s="302">
        <v>1.55</v>
      </c>
      <c r="J135" s="284">
        <v>41</v>
      </c>
      <c r="K135" s="302">
        <v>21.25</v>
      </c>
    </row>
    <row r="136" spans="1:22" ht="14.25" x14ac:dyDescent="0.2">
      <c r="A136" s="305"/>
      <c r="B136" s="306"/>
      <c r="C136" s="306" t="s">
        <v>182</v>
      </c>
      <c r="D136" s="307" t="s">
        <v>181</v>
      </c>
      <c r="E136" s="308">
        <v>135</v>
      </c>
      <c r="F136" s="309"/>
      <c r="G136" s="310" t="s">
        <v>1338</v>
      </c>
      <c r="H136" s="308">
        <v>1</v>
      </c>
      <c r="I136" s="311">
        <v>0.22</v>
      </c>
      <c r="J136" s="308"/>
      <c r="K136" s="311"/>
    </row>
    <row r="137" spans="1:22" ht="15" x14ac:dyDescent="0.25">
      <c r="A137" s="312"/>
      <c r="B137" s="312"/>
      <c r="C137" s="313" t="s">
        <v>173</v>
      </c>
      <c r="D137" s="312"/>
      <c r="E137" s="312"/>
      <c r="F137" s="312"/>
      <c r="G137" s="312"/>
      <c r="H137" s="406">
        <v>82.15</v>
      </c>
      <c r="I137" s="406"/>
      <c r="J137" s="406">
        <v>677.01</v>
      </c>
      <c r="K137" s="406"/>
      <c r="O137" s="318">
        <f>I130+I131+I132+I134+I135+SUM(I133:I133)</f>
        <v>82.15</v>
      </c>
      <c r="P137" s="318">
        <f>K130+K131+K132+K134+K135+SUM(K133:K133)</f>
        <v>677.01</v>
      </c>
    </row>
    <row r="139" spans="1:22" ht="71.25" x14ac:dyDescent="0.2">
      <c r="A139" s="297" t="s">
        <v>1379</v>
      </c>
      <c r="B139" s="298" t="s">
        <v>539</v>
      </c>
      <c r="C139" s="298" t="s">
        <v>538</v>
      </c>
      <c r="D139" s="299" t="s">
        <v>1645</v>
      </c>
      <c r="E139" s="284">
        <v>1.44E-2</v>
      </c>
      <c r="F139" s="300"/>
      <c r="G139" s="301"/>
      <c r="H139" s="284"/>
      <c r="I139" s="302"/>
      <c r="J139" s="284"/>
      <c r="K139" s="302"/>
      <c r="Q139" s="283">
        <f>[4]Source!X109</f>
        <v>6.48</v>
      </c>
      <c r="R139" s="283">
        <f>[4]Source!X110</f>
        <v>123.65</v>
      </c>
      <c r="S139" s="283">
        <f>[4]Source!Y109</f>
        <v>4.3600000000000003</v>
      </c>
      <c r="T139" s="283">
        <f>[4]Source!Y110</f>
        <v>59.64</v>
      </c>
      <c r="U139" s="283">
        <f>ROUND((175/100)*ROUND([4]Source!R109, 2), 2)</f>
        <v>2.0299999999999998</v>
      </c>
      <c r="V139" s="283">
        <f>ROUND((157/100)*ROUND([4]Source!R110, 2), 2)</f>
        <v>42.53</v>
      </c>
    </row>
    <row r="140" spans="1:22" x14ac:dyDescent="0.2">
      <c r="C140" s="303" t="s">
        <v>1935</v>
      </c>
    </row>
    <row r="141" spans="1:22" ht="14.25" x14ac:dyDescent="0.2">
      <c r="A141" s="297"/>
      <c r="B141" s="298"/>
      <c r="C141" s="298" t="s">
        <v>187</v>
      </c>
      <c r="D141" s="299"/>
      <c r="E141" s="284"/>
      <c r="F141" s="300">
        <v>376.32</v>
      </c>
      <c r="G141" s="301" t="s">
        <v>1338</v>
      </c>
      <c r="H141" s="284">
        <v>1</v>
      </c>
      <c r="I141" s="302">
        <v>6.23</v>
      </c>
      <c r="J141" s="284">
        <v>23.35</v>
      </c>
      <c r="K141" s="302">
        <v>145.47</v>
      </c>
    </row>
    <row r="142" spans="1:22" ht="14.25" x14ac:dyDescent="0.2">
      <c r="A142" s="297"/>
      <c r="B142" s="298"/>
      <c r="C142" s="298" t="s">
        <v>174</v>
      </c>
      <c r="D142" s="299"/>
      <c r="E142" s="284"/>
      <c r="F142" s="300">
        <v>403.01</v>
      </c>
      <c r="G142" s="301" t="s">
        <v>1339</v>
      </c>
      <c r="H142" s="284">
        <v>1</v>
      </c>
      <c r="I142" s="302">
        <v>7.25</v>
      </c>
      <c r="J142" s="284">
        <v>8.2200000000000006</v>
      </c>
      <c r="K142" s="302">
        <v>59.6</v>
      </c>
    </row>
    <row r="143" spans="1:22" ht="14.25" x14ac:dyDescent="0.2">
      <c r="A143" s="297"/>
      <c r="B143" s="298"/>
      <c r="C143" s="298" t="s">
        <v>179</v>
      </c>
      <c r="D143" s="299"/>
      <c r="E143" s="284"/>
      <c r="F143" s="300">
        <v>64.180000000000007</v>
      </c>
      <c r="G143" s="301" t="s">
        <v>1339</v>
      </c>
      <c r="H143" s="284">
        <v>1</v>
      </c>
      <c r="I143" s="314">
        <v>1.1599999999999999</v>
      </c>
      <c r="J143" s="284">
        <v>23.35</v>
      </c>
      <c r="K143" s="314">
        <v>27.09</v>
      </c>
    </row>
    <row r="144" spans="1:22" ht="14.25" x14ac:dyDescent="0.2">
      <c r="A144" s="297"/>
      <c r="B144" s="298"/>
      <c r="C144" s="298" t="s">
        <v>195</v>
      </c>
      <c r="D144" s="299"/>
      <c r="E144" s="284"/>
      <c r="F144" s="300">
        <v>10508.86</v>
      </c>
      <c r="G144" s="301" t="s">
        <v>185</v>
      </c>
      <c r="H144" s="284">
        <v>1</v>
      </c>
      <c r="I144" s="302">
        <v>151.33000000000001</v>
      </c>
      <c r="J144" s="284">
        <v>2.58</v>
      </c>
      <c r="K144" s="302">
        <v>390.43</v>
      </c>
    </row>
    <row r="145" spans="1:22" ht="57" x14ac:dyDescent="0.2">
      <c r="A145" s="297" t="s">
        <v>1382</v>
      </c>
      <c r="B145" s="298" t="s">
        <v>1922</v>
      </c>
      <c r="C145" s="298" t="s">
        <v>572</v>
      </c>
      <c r="D145" s="299" t="s">
        <v>1347</v>
      </c>
      <c r="E145" s="284">
        <v>1.6128</v>
      </c>
      <c r="F145" s="300">
        <v>17.84</v>
      </c>
      <c r="G145" s="304" t="s">
        <v>185</v>
      </c>
      <c r="H145" s="284">
        <v>1</v>
      </c>
      <c r="I145" s="302">
        <v>28.77</v>
      </c>
      <c r="J145" s="284">
        <v>2.92</v>
      </c>
      <c r="K145" s="302">
        <v>84.01</v>
      </c>
      <c r="Q145" s="283">
        <f>[4]Source!X111</f>
        <v>0</v>
      </c>
      <c r="R145" s="283">
        <f>[4]Source!X112</f>
        <v>0</v>
      </c>
      <c r="S145" s="283">
        <f>[4]Source!Y111</f>
        <v>0</v>
      </c>
      <c r="T145" s="283">
        <f>[4]Source!Y112</f>
        <v>0</v>
      </c>
      <c r="U145" s="283">
        <f>ROUND((175/100)*ROUND([4]Source!R111, 2), 2)</f>
        <v>0</v>
      </c>
      <c r="V145" s="283">
        <f>ROUND((157/100)*ROUND([4]Source!R112, 2), 2)</f>
        <v>0</v>
      </c>
    </row>
    <row r="146" spans="1:22" ht="14.25" x14ac:dyDescent="0.2">
      <c r="A146" s="297"/>
      <c r="B146" s="298"/>
      <c r="C146" s="298" t="s">
        <v>184</v>
      </c>
      <c r="D146" s="299" t="s">
        <v>177</v>
      </c>
      <c r="E146" s="284">
        <v>104</v>
      </c>
      <c r="F146" s="300"/>
      <c r="G146" s="301"/>
      <c r="H146" s="284"/>
      <c r="I146" s="302">
        <v>6.48</v>
      </c>
      <c r="J146" s="284">
        <v>85</v>
      </c>
      <c r="K146" s="302">
        <v>123.65</v>
      </c>
    </row>
    <row r="147" spans="1:22" ht="14.25" x14ac:dyDescent="0.2">
      <c r="A147" s="297"/>
      <c r="B147" s="298"/>
      <c r="C147" s="298" t="s">
        <v>183</v>
      </c>
      <c r="D147" s="299" t="s">
        <v>177</v>
      </c>
      <c r="E147" s="284">
        <v>70</v>
      </c>
      <c r="F147" s="300"/>
      <c r="G147" s="301"/>
      <c r="H147" s="284"/>
      <c r="I147" s="302">
        <v>4.3600000000000003</v>
      </c>
      <c r="J147" s="284">
        <v>41</v>
      </c>
      <c r="K147" s="302">
        <v>59.64</v>
      </c>
    </row>
    <row r="148" spans="1:22" ht="14.25" x14ac:dyDescent="0.2">
      <c r="A148" s="297"/>
      <c r="B148" s="298"/>
      <c r="C148" s="298" t="s">
        <v>178</v>
      </c>
      <c r="D148" s="299" t="s">
        <v>177</v>
      </c>
      <c r="E148" s="284">
        <v>175</v>
      </c>
      <c r="F148" s="300"/>
      <c r="G148" s="301"/>
      <c r="H148" s="284"/>
      <c r="I148" s="302">
        <v>2.0299999999999998</v>
      </c>
      <c r="J148" s="284">
        <v>157</v>
      </c>
      <c r="K148" s="302">
        <v>42.53</v>
      </c>
    </row>
    <row r="149" spans="1:22" ht="14.25" x14ac:dyDescent="0.2">
      <c r="A149" s="305"/>
      <c r="B149" s="306"/>
      <c r="C149" s="306" t="s">
        <v>182</v>
      </c>
      <c r="D149" s="307" t="s">
        <v>181</v>
      </c>
      <c r="E149" s="308">
        <v>32</v>
      </c>
      <c r="F149" s="309"/>
      <c r="G149" s="310" t="s">
        <v>1338</v>
      </c>
      <c r="H149" s="308">
        <v>1</v>
      </c>
      <c r="I149" s="311">
        <v>0.53</v>
      </c>
      <c r="J149" s="308"/>
      <c r="K149" s="311"/>
    </row>
    <row r="150" spans="1:22" ht="15" x14ac:dyDescent="0.25">
      <c r="A150" s="312"/>
      <c r="B150" s="312"/>
      <c r="C150" s="313" t="s">
        <v>173</v>
      </c>
      <c r="D150" s="312"/>
      <c r="E150" s="312"/>
      <c r="F150" s="312"/>
      <c r="G150" s="312"/>
      <c r="H150" s="406">
        <v>206.45</v>
      </c>
      <c r="I150" s="406"/>
      <c r="J150" s="406">
        <v>905.33</v>
      </c>
      <c r="K150" s="406"/>
      <c r="O150" s="318">
        <f>I141+I142+I144+I146+I147+I148+SUM(I145:I145)</f>
        <v>206.45</v>
      </c>
      <c r="P150" s="318">
        <f>K141+K142+K144+K146+K147+K148+SUM(K145:K145)</f>
        <v>905.33</v>
      </c>
    </row>
    <row r="152" spans="1:22" ht="52.5" x14ac:dyDescent="0.2">
      <c r="A152" s="297" t="s">
        <v>1392</v>
      </c>
      <c r="B152" s="298" t="s">
        <v>571</v>
      </c>
      <c r="C152" s="298" t="s">
        <v>570</v>
      </c>
      <c r="D152" s="299" t="s">
        <v>1539</v>
      </c>
      <c r="E152" s="284">
        <v>5.0000000000000001E-3</v>
      </c>
      <c r="F152" s="300"/>
      <c r="G152" s="301"/>
      <c r="H152" s="284"/>
      <c r="I152" s="302"/>
      <c r="J152" s="284"/>
      <c r="K152" s="302"/>
      <c r="Q152" s="283">
        <f>[4]Source!X117</f>
        <v>21.68</v>
      </c>
      <c r="R152" s="283">
        <f>[4]Source!X118</f>
        <v>405.05</v>
      </c>
      <c r="S152" s="283">
        <f>[4]Source!Y117</f>
        <v>17.86</v>
      </c>
      <c r="T152" s="283">
        <f>[4]Source!Y118</f>
        <v>244.22</v>
      </c>
      <c r="U152" s="283">
        <f>ROUND((175/100)*ROUND([4]Source!R117, 2), 2)</f>
        <v>0.98</v>
      </c>
      <c r="V152" s="283">
        <f>ROUND((157/100)*ROUND([4]Source!R118, 2), 2)</f>
        <v>20.54</v>
      </c>
    </row>
    <row r="153" spans="1:22" x14ac:dyDescent="0.2">
      <c r="C153" s="303" t="s">
        <v>1936</v>
      </c>
    </row>
    <row r="154" spans="1:22" ht="14.25" x14ac:dyDescent="0.2">
      <c r="A154" s="297"/>
      <c r="B154" s="298"/>
      <c r="C154" s="298" t="s">
        <v>187</v>
      </c>
      <c r="D154" s="299"/>
      <c r="E154" s="284"/>
      <c r="F154" s="300">
        <v>4437.16</v>
      </c>
      <c r="G154" s="301" t="s">
        <v>1338</v>
      </c>
      <c r="H154" s="284">
        <v>1</v>
      </c>
      <c r="I154" s="302">
        <v>25.51</v>
      </c>
      <c r="J154" s="284">
        <v>23.35</v>
      </c>
      <c r="K154" s="302">
        <v>595.66</v>
      </c>
    </row>
    <row r="155" spans="1:22" ht="14.25" x14ac:dyDescent="0.2">
      <c r="A155" s="297"/>
      <c r="B155" s="298"/>
      <c r="C155" s="298" t="s">
        <v>174</v>
      </c>
      <c r="D155" s="299"/>
      <c r="E155" s="284"/>
      <c r="F155" s="300">
        <v>951.85</v>
      </c>
      <c r="G155" s="301" t="s">
        <v>1339</v>
      </c>
      <c r="H155" s="284">
        <v>1</v>
      </c>
      <c r="I155" s="302">
        <v>5.95</v>
      </c>
      <c r="J155" s="284">
        <v>7.3</v>
      </c>
      <c r="K155" s="302">
        <v>43.44</v>
      </c>
    </row>
    <row r="156" spans="1:22" ht="14.25" x14ac:dyDescent="0.2">
      <c r="A156" s="297"/>
      <c r="B156" s="298"/>
      <c r="C156" s="298" t="s">
        <v>179</v>
      </c>
      <c r="D156" s="299"/>
      <c r="E156" s="284"/>
      <c r="F156" s="300">
        <v>88.91</v>
      </c>
      <c r="G156" s="301" t="s">
        <v>1339</v>
      </c>
      <c r="H156" s="284">
        <v>1</v>
      </c>
      <c r="I156" s="314">
        <v>0.56000000000000005</v>
      </c>
      <c r="J156" s="284">
        <v>23.35</v>
      </c>
      <c r="K156" s="314">
        <v>13.08</v>
      </c>
    </row>
    <row r="157" spans="1:22" ht="14.25" x14ac:dyDescent="0.2">
      <c r="A157" s="297"/>
      <c r="B157" s="298"/>
      <c r="C157" s="298" t="s">
        <v>195</v>
      </c>
      <c r="D157" s="299"/>
      <c r="E157" s="284"/>
      <c r="F157" s="300">
        <v>4582.6099999999997</v>
      </c>
      <c r="G157" s="301" t="s">
        <v>185</v>
      </c>
      <c r="H157" s="284">
        <v>1</v>
      </c>
      <c r="I157" s="302">
        <v>22.91</v>
      </c>
      <c r="J157" s="284">
        <v>4.47</v>
      </c>
      <c r="K157" s="302">
        <v>102.41</v>
      </c>
    </row>
    <row r="158" spans="1:22" ht="71.25" x14ac:dyDescent="0.2">
      <c r="A158" s="297" t="s">
        <v>1394</v>
      </c>
      <c r="B158" s="298" t="s">
        <v>1924</v>
      </c>
      <c r="C158" s="298" t="s">
        <v>577</v>
      </c>
      <c r="D158" s="299" t="s">
        <v>1323</v>
      </c>
      <c r="E158" s="284">
        <v>6.5700000000000003E-3</v>
      </c>
      <c r="F158" s="300">
        <v>5752.41</v>
      </c>
      <c r="G158" s="304" t="s">
        <v>185</v>
      </c>
      <c r="H158" s="284">
        <v>1</v>
      </c>
      <c r="I158" s="302">
        <v>37.79</v>
      </c>
      <c r="J158" s="284">
        <v>7.59</v>
      </c>
      <c r="K158" s="302">
        <v>286.83</v>
      </c>
      <c r="Q158" s="283">
        <f>[4]Source!X119</f>
        <v>0</v>
      </c>
      <c r="R158" s="283">
        <f>[4]Source!X120</f>
        <v>0</v>
      </c>
      <c r="S158" s="283">
        <f>[4]Source!Y119</f>
        <v>0</v>
      </c>
      <c r="T158" s="283">
        <f>[4]Source!Y120</f>
        <v>0</v>
      </c>
      <c r="U158" s="283">
        <f>ROUND((175/100)*ROUND([4]Source!R119, 2), 2)</f>
        <v>0</v>
      </c>
      <c r="V158" s="283">
        <f>ROUND((157/100)*ROUND([4]Source!R120, 2), 2)</f>
        <v>0</v>
      </c>
    </row>
    <row r="159" spans="1:22" ht="71.25" x14ac:dyDescent="0.2">
      <c r="A159" s="297" t="s">
        <v>1395</v>
      </c>
      <c r="B159" s="298" t="s">
        <v>1925</v>
      </c>
      <c r="C159" s="298" t="s">
        <v>569</v>
      </c>
      <c r="D159" s="299" t="s">
        <v>1323</v>
      </c>
      <c r="E159" s="284">
        <v>0.23080000000000001</v>
      </c>
      <c r="F159" s="300">
        <v>5752.41</v>
      </c>
      <c r="G159" s="304" t="s">
        <v>185</v>
      </c>
      <c r="H159" s="284">
        <v>1</v>
      </c>
      <c r="I159" s="302">
        <v>1327.66</v>
      </c>
      <c r="J159" s="284">
        <v>7.9</v>
      </c>
      <c r="K159" s="302">
        <v>10488.51</v>
      </c>
      <c r="Q159" s="283">
        <f>[4]Source!X121</f>
        <v>0</v>
      </c>
      <c r="R159" s="283">
        <f>[4]Source!X122</f>
        <v>0</v>
      </c>
      <c r="S159" s="283">
        <f>[4]Source!Y121</f>
        <v>0</v>
      </c>
      <c r="T159" s="283">
        <f>[4]Source!Y122</f>
        <v>0</v>
      </c>
      <c r="U159" s="283">
        <f>ROUND((175/100)*ROUND([4]Source!R121, 2), 2)</f>
        <v>0</v>
      </c>
      <c r="V159" s="283">
        <f>ROUND((157/100)*ROUND([4]Source!R122, 2), 2)</f>
        <v>0</v>
      </c>
    </row>
    <row r="160" spans="1:22" ht="57" x14ac:dyDescent="0.2">
      <c r="A160" s="297" t="s">
        <v>1396</v>
      </c>
      <c r="B160" s="298" t="s">
        <v>1927</v>
      </c>
      <c r="C160" s="298" t="s">
        <v>544</v>
      </c>
      <c r="D160" s="299" t="s">
        <v>1384</v>
      </c>
      <c r="E160" s="284">
        <v>0.50749999999999995</v>
      </c>
      <c r="F160" s="300">
        <v>745.24</v>
      </c>
      <c r="G160" s="304" t="s">
        <v>185</v>
      </c>
      <c r="H160" s="284">
        <v>1</v>
      </c>
      <c r="I160" s="302">
        <v>378.21</v>
      </c>
      <c r="J160" s="284">
        <v>5.92</v>
      </c>
      <c r="K160" s="302">
        <v>2239</v>
      </c>
      <c r="Q160" s="283">
        <f>[4]Source!X123</f>
        <v>0</v>
      </c>
      <c r="R160" s="283">
        <f>[4]Source!X124</f>
        <v>0</v>
      </c>
      <c r="S160" s="283">
        <f>[4]Source!Y123</f>
        <v>0</v>
      </c>
      <c r="T160" s="283">
        <f>[4]Source!Y124</f>
        <v>0</v>
      </c>
      <c r="U160" s="283">
        <f>ROUND((175/100)*ROUND([4]Source!R123, 2), 2)</f>
        <v>0</v>
      </c>
      <c r="V160" s="283">
        <f>ROUND((157/100)*ROUND([4]Source!R124, 2), 2)</f>
        <v>0</v>
      </c>
    </row>
    <row r="161" spans="1:32" ht="71.25" x14ac:dyDescent="0.2">
      <c r="A161" s="297" t="s">
        <v>1937</v>
      </c>
      <c r="B161" s="298" t="s">
        <v>1929</v>
      </c>
      <c r="C161" s="298" t="s">
        <v>568</v>
      </c>
      <c r="D161" s="299" t="s">
        <v>1323</v>
      </c>
      <c r="E161" s="284">
        <v>7.5599999999999999E-3</v>
      </c>
      <c r="F161" s="300">
        <v>4860.5</v>
      </c>
      <c r="G161" s="304" t="s">
        <v>185</v>
      </c>
      <c r="H161" s="284">
        <v>1</v>
      </c>
      <c r="I161" s="302">
        <v>36.75</v>
      </c>
      <c r="J161" s="284">
        <v>6.93</v>
      </c>
      <c r="K161" s="302">
        <v>254.68</v>
      </c>
      <c r="Q161" s="283">
        <f>[4]Source!X125</f>
        <v>0</v>
      </c>
      <c r="R161" s="283">
        <f>[4]Source!X126</f>
        <v>0</v>
      </c>
      <c r="S161" s="283">
        <f>[4]Source!Y125</f>
        <v>0</v>
      </c>
      <c r="T161" s="283">
        <f>[4]Source!Y126</f>
        <v>0</v>
      </c>
      <c r="U161" s="283">
        <f>ROUND((175/100)*ROUND([4]Source!R125, 2), 2)</f>
        <v>0</v>
      </c>
      <c r="V161" s="283">
        <f>ROUND((157/100)*ROUND([4]Source!R126, 2), 2)</f>
        <v>0</v>
      </c>
    </row>
    <row r="162" spans="1:32" ht="14.25" x14ac:dyDescent="0.2">
      <c r="A162" s="297"/>
      <c r="B162" s="298"/>
      <c r="C162" s="298" t="s">
        <v>184</v>
      </c>
      <c r="D162" s="299" t="s">
        <v>177</v>
      </c>
      <c r="E162" s="284">
        <v>85</v>
      </c>
      <c r="F162" s="300"/>
      <c r="G162" s="301"/>
      <c r="H162" s="284"/>
      <c r="I162" s="302">
        <v>21.68</v>
      </c>
      <c r="J162" s="284">
        <v>68</v>
      </c>
      <c r="K162" s="302">
        <v>405.05</v>
      </c>
    </row>
    <row r="163" spans="1:32" ht="14.25" x14ac:dyDescent="0.2">
      <c r="A163" s="297"/>
      <c r="B163" s="298"/>
      <c r="C163" s="298" t="s">
        <v>183</v>
      </c>
      <c r="D163" s="299" t="s">
        <v>177</v>
      </c>
      <c r="E163" s="284">
        <v>70</v>
      </c>
      <c r="F163" s="300"/>
      <c r="G163" s="301"/>
      <c r="H163" s="284"/>
      <c r="I163" s="302">
        <v>17.86</v>
      </c>
      <c r="J163" s="284">
        <v>41</v>
      </c>
      <c r="K163" s="302">
        <v>244.22</v>
      </c>
    </row>
    <row r="164" spans="1:32" ht="14.25" x14ac:dyDescent="0.2">
      <c r="A164" s="297"/>
      <c r="B164" s="298"/>
      <c r="C164" s="298" t="s">
        <v>178</v>
      </c>
      <c r="D164" s="299" t="s">
        <v>177</v>
      </c>
      <c r="E164" s="284">
        <v>175</v>
      </c>
      <c r="F164" s="300"/>
      <c r="G164" s="301"/>
      <c r="H164" s="284"/>
      <c r="I164" s="302">
        <v>0.98</v>
      </c>
      <c r="J164" s="284">
        <v>157</v>
      </c>
      <c r="K164" s="302">
        <v>20.54</v>
      </c>
    </row>
    <row r="165" spans="1:32" ht="14.25" x14ac:dyDescent="0.2">
      <c r="A165" s="305"/>
      <c r="B165" s="306"/>
      <c r="C165" s="306" t="s">
        <v>182</v>
      </c>
      <c r="D165" s="307" t="s">
        <v>181</v>
      </c>
      <c r="E165" s="308">
        <v>364</v>
      </c>
      <c r="F165" s="309"/>
      <c r="G165" s="310" t="s">
        <v>1338</v>
      </c>
      <c r="H165" s="308">
        <v>1</v>
      </c>
      <c r="I165" s="311">
        <v>2.09</v>
      </c>
      <c r="J165" s="308"/>
      <c r="K165" s="311"/>
    </row>
    <row r="166" spans="1:32" ht="15" x14ac:dyDescent="0.25">
      <c r="A166" s="312"/>
      <c r="B166" s="312"/>
      <c r="C166" s="313" t="s">
        <v>173</v>
      </c>
      <c r="D166" s="312"/>
      <c r="E166" s="312"/>
      <c r="F166" s="312"/>
      <c r="G166" s="312"/>
      <c r="H166" s="406">
        <v>1875.3</v>
      </c>
      <c r="I166" s="406"/>
      <c r="J166" s="406">
        <v>14680.34</v>
      </c>
      <c r="K166" s="406"/>
      <c r="O166" s="318">
        <f>I154+I155+I157+I162+I163+I164+SUM(I158:I161)</f>
        <v>1875.3</v>
      </c>
      <c r="P166" s="318">
        <f>K154+K155+K157+K162+K163+K164+SUM(K158:K161)</f>
        <v>14680.34</v>
      </c>
    </row>
    <row r="169" spans="1:32" ht="15" x14ac:dyDescent="0.25">
      <c r="A169" s="409" t="s">
        <v>1938</v>
      </c>
      <c r="B169" s="409"/>
      <c r="C169" s="409"/>
      <c r="D169" s="409"/>
      <c r="E169" s="409"/>
      <c r="F169" s="409"/>
      <c r="G169" s="409"/>
      <c r="H169" s="407">
        <v>2239.1799999999998</v>
      </c>
      <c r="I169" s="408"/>
      <c r="J169" s="407">
        <v>17189.47</v>
      </c>
      <c r="K169" s="408"/>
      <c r="AF169" s="319" t="str">
        <f>CONCATENATE("Итого по подразделу: ",IF([4]Source!G134&lt;&gt;"Новый подраздел", [4]Source!G134, ""))</f>
        <v>Итого по подразделу: Лестницы входа в подвал в осях "11/В-В/2". 023/18КН-КР 4.2 лист 1</v>
      </c>
    </row>
    <row r="170" spans="1:32" hidden="1" x14ac:dyDescent="0.2">
      <c r="A170" s="283" t="s">
        <v>172</v>
      </c>
      <c r="I170" s="283">
        <v>0</v>
      </c>
      <c r="J170" s="283">
        <v>0</v>
      </c>
    </row>
    <row r="171" spans="1:32" hidden="1" x14ac:dyDescent="0.2">
      <c r="A171" s="283" t="s">
        <v>171</v>
      </c>
      <c r="I171" s="283">
        <v>0</v>
      </c>
      <c r="J171" s="283">
        <v>0</v>
      </c>
    </row>
    <row r="173" spans="1:32" ht="15" x14ac:dyDescent="0.25">
      <c r="A173" s="409" t="s">
        <v>1939</v>
      </c>
      <c r="B173" s="409"/>
      <c r="C173" s="409"/>
      <c r="D173" s="409"/>
      <c r="E173" s="409"/>
      <c r="F173" s="409"/>
      <c r="G173" s="409"/>
      <c r="H173" s="407">
        <v>17540.560000000001</v>
      </c>
      <c r="I173" s="408"/>
      <c r="J173" s="407">
        <v>135322.51999999999</v>
      </c>
      <c r="K173" s="408"/>
    </row>
    <row r="174" spans="1:32" hidden="1" x14ac:dyDescent="0.2">
      <c r="A174" s="283" t="s">
        <v>172</v>
      </c>
      <c r="I174" s="283">
        <v>0</v>
      </c>
      <c r="J174" s="283">
        <v>0</v>
      </c>
    </row>
    <row r="175" spans="1:32" hidden="1" x14ac:dyDescent="0.2">
      <c r="A175" s="283" t="s">
        <v>171</v>
      </c>
      <c r="I175" s="283">
        <v>0</v>
      </c>
      <c r="J175" s="283">
        <v>0</v>
      </c>
    </row>
    <row r="177" spans="1:22" ht="16.5" x14ac:dyDescent="0.25">
      <c r="A177" s="405" t="s">
        <v>1940</v>
      </c>
      <c r="B177" s="405"/>
      <c r="C177" s="405"/>
      <c r="D177" s="405"/>
      <c r="E177" s="405"/>
      <c r="F177" s="405"/>
      <c r="G177" s="405"/>
      <c r="H177" s="405"/>
      <c r="I177" s="405"/>
      <c r="J177" s="405"/>
      <c r="K177" s="405"/>
    </row>
    <row r="178" spans="1:22" ht="57" x14ac:dyDescent="0.2">
      <c r="A178" s="297" t="s">
        <v>1399</v>
      </c>
      <c r="B178" s="298" t="s">
        <v>576</v>
      </c>
      <c r="C178" s="298" t="s">
        <v>518</v>
      </c>
      <c r="D178" s="299" t="s">
        <v>1918</v>
      </c>
      <c r="E178" s="284">
        <v>18</v>
      </c>
      <c r="F178" s="300"/>
      <c r="G178" s="301"/>
      <c r="H178" s="284"/>
      <c r="I178" s="302"/>
      <c r="J178" s="284"/>
      <c r="K178" s="302"/>
      <c r="Q178" s="283">
        <f>[4]Source!X198</f>
        <v>728.73</v>
      </c>
      <c r="R178" s="283">
        <f>[4]Source!X199</f>
        <v>13907.15</v>
      </c>
      <c r="S178" s="283">
        <f>[4]Source!Y198</f>
        <v>490.49</v>
      </c>
      <c r="T178" s="283">
        <f>[4]Source!Y199</f>
        <v>6708.15</v>
      </c>
      <c r="U178" s="283">
        <f>ROUND((175/100)*ROUND([4]Source!R198, 2), 2)</f>
        <v>219.33</v>
      </c>
      <c r="V178" s="283">
        <f>ROUND((157/100)*ROUND([4]Source!R199, 2), 2)</f>
        <v>4594.54</v>
      </c>
    </row>
    <row r="179" spans="1:22" ht="14.25" x14ac:dyDescent="0.2">
      <c r="A179" s="297"/>
      <c r="B179" s="298"/>
      <c r="C179" s="298" t="s">
        <v>187</v>
      </c>
      <c r="D179" s="299"/>
      <c r="E179" s="284"/>
      <c r="F179" s="300">
        <v>33.85</v>
      </c>
      <c r="G179" s="301" t="s">
        <v>1338</v>
      </c>
      <c r="H179" s="284">
        <v>1</v>
      </c>
      <c r="I179" s="302">
        <v>700.7</v>
      </c>
      <c r="J179" s="284">
        <v>23.35</v>
      </c>
      <c r="K179" s="302">
        <v>16361.35</v>
      </c>
    </row>
    <row r="180" spans="1:22" ht="14.25" x14ac:dyDescent="0.2">
      <c r="A180" s="297"/>
      <c r="B180" s="298"/>
      <c r="C180" s="298" t="s">
        <v>174</v>
      </c>
      <c r="D180" s="299"/>
      <c r="E180" s="284"/>
      <c r="F180" s="300">
        <v>18.399999999999999</v>
      </c>
      <c r="G180" s="301" t="s">
        <v>1339</v>
      </c>
      <c r="H180" s="284">
        <v>1</v>
      </c>
      <c r="I180" s="302">
        <v>414</v>
      </c>
      <c r="J180" s="284">
        <v>11.6</v>
      </c>
      <c r="K180" s="302">
        <v>4802.3999999999996</v>
      </c>
    </row>
    <row r="181" spans="1:22" ht="14.25" x14ac:dyDescent="0.2">
      <c r="A181" s="297"/>
      <c r="B181" s="298"/>
      <c r="C181" s="298" t="s">
        <v>179</v>
      </c>
      <c r="D181" s="299"/>
      <c r="E181" s="284"/>
      <c r="F181" s="300">
        <v>5.57</v>
      </c>
      <c r="G181" s="301" t="s">
        <v>1339</v>
      </c>
      <c r="H181" s="284">
        <v>1</v>
      </c>
      <c r="I181" s="314">
        <v>125.33</v>
      </c>
      <c r="J181" s="284">
        <v>23.35</v>
      </c>
      <c r="K181" s="314">
        <v>2926.46</v>
      </c>
    </row>
    <row r="182" spans="1:22" ht="14.25" x14ac:dyDescent="0.2">
      <c r="A182" s="297"/>
      <c r="B182" s="298"/>
      <c r="C182" s="298" t="s">
        <v>195</v>
      </c>
      <c r="D182" s="299"/>
      <c r="E182" s="284"/>
      <c r="F182" s="300">
        <v>117.73</v>
      </c>
      <c r="G182" s="301" t="s">
        <v>185</v>
      </c>
      <c r="H182" s="284">
        <v>1</v>
      </c>
      <c r="I182" s="302">
        <v>2119.14</v>
      </c>
      <c r="J182" s="284">
        <v>5.26</v>
      </c>
      <c r="K182" s="302">
        <v>11146.68</v>
      </c>
    </row>
    <row r="183" spans="1:22" ht="14.25" x14ac:dyDescent="0.2">
      <c r="A183" s="297"/>
      <c r="B183" s="298"/>
      <c r="C183" s="298" t="s">
        <v>184</v>
      </c>
      <c r="D183" s="299" t="s">
        <v>177</v>
      </c>
      <c r="E183" s="284">
        <v>104</v>
      </c>
      <c r="F183" s="300"/>
      <c r="G183" s="301"/>
      <c r="H183" s="284"/>
      <c r="I183" s="302">
        <v>728.73</v>
      </c>
      <c r="J183" s="284">
        <v>85</v>
      </c>
      <c r="K183" s="302">
        <v>13907.15</v>
      </c>
    </row>
    <row r="184" spans="1:22" ht="14.25" x14ac:dyDescent="0.2">
      <c r="A184" s="297"/>
      <c r="B184" s="298"/>
      <c r="C184" s="298" t="s">
        <v>183</v>
      </c>
      <c r="D184" s="299" t="s">
        <v>177</v>
      </c>
      <c r="E184" s="284">
        <v>70</v>
      </c>
      <c r="F184" s="300"/>
      <c r="G184" s="301"/>
      <c r="H184" s="284"/>
      <c r="I184" s="302">
        <v>490.49</v>
      </c>
      <c r="J184" s="284">
        <v>41</v>
      </c>
      <c r="K184" s="302">
        <v>6708.15</v>
      </c>
    </row>
    <row r="185" spans="1:22" ht="14.25" x14ac:dyDescent="0.2">
      <c r="A185" s="297"/>
      <c r="B185" s="298"/>
      <c r="C185" s="298" t="s">
        <v>178</v>
      </c>
      <c r="D185" s="299" t="s">
        <v>177</v>
      </c>
      <c r="E185" s="284">
        <v>175</v>
      </c>
      <c r="F185" s="300"/>
      <c r="G185" s="301"/>
      <c r="H185" s="284"/>
      <c r="I185" s="302">
        <v>219.33</v>
      </c>
      <c r="J185" s="284">
        <v>157</v>
      </c>
      <c r="K185" s="302">
        <v>4594.54</v>
      </c>
    </row>
    <row r="186" spans="1:22" ht="14.25" x14ac:dyDescent="0.2">
      <c r="A186" s="305"/>
      <c r="B186" s="306"/>
      <c r="C186" s="306" t="s">
        <v>182</v>
      </c>
      <c r="D186" s="307" t="s">
        <v>181</v>
      </c>
      <c r="E186" s="308">
        <v>2.99</v>
      </c>
      <c r="F186" s="309"/>
      <c r="G186" s="310" t="s">
        <v>1338</v>
      </c>
      <c r="H186" s="308">
        <v>1</v>
      </c>
      <c r="I186" s="311">
        <v>61.89</v>
      </c>
      <c r="J186" s="308"/>
      <c r="K186" s="311"/>
    </row>
    <row r="187" spans="1:22" ht="15" x14ac:dyDescent="0.25">
      <c r="A187" s="312"/>
      <c r="B187" s="312"/>
      <c r="C187" s="313" t="s">
        <v>173</v>
      </c>
      <c r="D187" s="312"/>
      <c r="E187" s="312"/>
      <c r="F187" s="312"/>
      <c r="G187" s="312"/>
      <c r="H187" s="406">
        <v>4672.3900000000003</v>
      </c>
      <c r="I187" s="406"/>
      <c r="J187" s="406">
        <v>57520.27</v>
      </c>
      <c r="K187" s="406"/>
      <c r="O187" s="318">
        <f>I179+I180+I182+I183+I184+I185</f>
        <v>4672.3900000000003</v>
      </c>
      <c r="P187" s="318">
        <f>K179+K180+K182+K183+K184+K185</f>
        <v>57520.27</v>
      </c>
    </row>
    <row r="189" spans="1:22" ht="52.5" x14ac:dyDescent="0.2">
      <c r="A189" s="297" t="s">
        <v>1407</v>
      </c>
      <c r="B189" s="298" t="s">
        <v>253</v>
      </c>
      <c r="C189" s="298" t="s">
        <v>252</v>
      </c>
      <c r="D189" s="299" t="s">
        <v>1539</v>
      </c>
      <c r="E189" s="284">
        <v>0.09</v>
      </c>
      <c r="F189" s="300"/>
      <c r="G189" s="301"/>
      <c r="H189" s="284"/>
      <c r="I189" s="302"/>
      <c r="J189" s="284"/>
      <c r="K189" s="302"/>
      <c r="Q189" s="283">
        <f>[4]Source!X200</f>
        <v>121.38</v>
      </c>
      <c r="R189" s="283">
        <f>[4]Source!X201</f>
        <v>2267.38</v>
      </c>
      <c r="S189" s="283">
        <f>[4]Source!Y200</f>
        <v>99.96</v>
      </c>
      <c r="T189" s="283">
        <f>[4]Source!Y201</f>
        <v>1367.1</v>
      </c>
      <c r="U189" s="283">
        <f>ROUND((175/100)*ROUND([4]Source!R200, 2), 2)</f>
        <v>0.42</v>
      </c>
      <c r="V189" s="283">
        <f>ROUND((157/100)*ROUND([4]Source!R201, 2), 2)</f>
        <v>8.7899999999999991</v>
      </c>
    </row>
    <row r="190" spans="1:22" x14ac:dyDescent="0.2">
      <c r="C190" s="303" t="s">
        <v>1941</v>
      </c>
    </row>
    <row r="191" spans="1:22" ht="14.25" x14ac:dyDescent="0.2">
      <c r="A191" s="297"/>
      <c r="B191" s="298"/>
      <c r="C191" s="298" t="s">
        <v>187</v>
      </c>
      <c r="D191" s="299"/>
      <c r="E191" s="284"/>
      <c r="F191" s="300">
        <v>1379.7</v>
      </c>
      <c r="G191" s="301" t="s">
        <v>1338</v>
      </c>
      <c r="H191" s="284">
        <v>1</v>
      </c>
      <c r="I191" s="302">
        <v>142.80000000000001</v>
      </c>
      <c r="J191" s="284">
        <v>23.35</v>
      </c>
      <c r="K191" s="302">
        <v>3334.38</v>
      </c>
    </row>
    <row r="192" spans="1:22" ht="14.25" x14ac:dyDescent="0.2">
      <c r="A192" s="297"/>
      <c r="B192" s="298"/>
      <c r="C192" s="298" t="s">
        <v>174</v>
      </c>
      <c r="D192" s="299"/>
      <c r="E192" s="284"/>
      <c r="F192" s="300">
        <v>22.6</v>
      </c>
      <c r="G192" s="301" t="s">
        <v>1339</v>
      </c>
      <c r="H192" s="284">
        <v>1</v>
      </c>
      <c r="I192" s="302">
        <v>2.54</v>
      </c>
      <c r="J192" s="284">
        <v>5.49</v>
      </c>
      <c r="K192" s="302">
        <v>13.94</v>
      </c>
    </row>
    <row r="193" spans="1:22" ht="14.25" x14ac:dyDescent="0.2">
      <c r="A193" s="297"/>
      <c r="B193" s="298"/>
      <c r="C193" s="298" t="s">
        <v>179</v>
      </c>
      <c r="D193" s="299"/>
      <c r="E193" s="284"/>
      <c r="F193" s="300">
        <v>2.09</v>
      </c>
      <c r="G193" s="301" t="s">
        <v>1339</v>
      </c>
      <c r="H193" s="284">
        <v>1</v>
      </c>
      <c r="I193" s="314">
        <v>0.24</v>
      </c>
      <c r="J193" s="284">
        <v>23.35</v>
      </c>
      <c r="K193" s="314">
        <v>5.6</v>
      </c>
    </row>
    <row r="194" spans="1:22" ht="14.25" x14ac:dyDescent="0.2">
      <c r="A194" s="297"/>
      <c r="B194" s="298"/>
      <c r="C194" s="298" t="s">
        <v>195</v>
      </c>
      <c r="D194" s="299"/>
      <c r="E194" s="284"/>
      <c r="F194" s="300">
        <v>1859.87</v>
      </c>
      <c r="G194" s="301" t="s">
        <v>185</v>
      </c>
      <c r="H194" s="284">
        <v>1</v>
      </c>
      <c r="I194" s="302">
        <v>167.39</v>
      </c>
      <c r="J194" s="284">
        <v>3.05</v>
      </c>
      <c r="K194" s="302">
        <v>510.54</v>
      </c>
    </row>
    <row r="195" spans="1:22" ht="57" x14ac:dyDescent="0.2">
      <c r="A195" s="297" t="s">
        <v>1409</v>
      </c>
      <c r="B195" s="298" t="s">
        <v>1920</v>
      </c>
      <c r="C195" s="298" t="s">
        <v>575</v>
      </c>
      <c r="D195" s="299" t="s">
        <v>1384</v>
      </c>
      <c r="E195" s="284">
        <v>9.18</v>
      </c>
      <c r="F195" s="300">
        <v>517.14</v>
      </c>
      <c r="G195" s="304" t="s">
        <v>185</v>
      </c>
      <c r="H195" s="284">
        <v>1</v>
      </c>
      <c r="I195" s="302">
        <v>4747.3500000000004</v>
      </c>
      <c r="J195" s="284">
        <v>7.59</v>
      </c>
      <c r="K195" s="302">
        <v>36032.39</v>
      </c>
      <c r="Q195" s="283">
        <f>[4]Source!X202</f>
        <v>0</v>
      </c>
      <c r="R195" s="283">
        <f>[4]Source!X203</f>
        <v>0</v>
      </c>
      <c r="S195" s="283">
        <f>[4]Source!Y202</f>
        <v>0</v>
      </c>
      <c r="T195" s="283">
        <f>[4]Source!Y203</f>
        <v>0</v>
      </c>
      <c r="U195" s="283">
        <f>ROUND((175/100)*ROUND([4]Source!R202, 2), 2)</f>
        <v>0</v>
      </c>
      <c r="V195" s="283">
        <f>ROUND((157/100)*ROUND([4]Source!R203, 2), 2)</f>
        <v>0</v>
      </c>
    </row>
    <row r="196" spans="1:22" ht="14.25" x14ac:dyDescent="0.2">
      <c r="A196" s="297"/>
      <c r="B196" s="298"/>
      <c r="C196" s="298" t="s">
        <v>184</v>
      </c>
      <c r="D196" s="299" t="s">
        <v>177</v>
      </c>
      <c r="E196" s="284">
        <v>85</v>
      </c>
      <c r="F196" s="300"/>
      <c r="G196" s="301"/>
      <c r="H196" s="284"/>
      <c r="I196" s="302">
        <v>121.38</v>
      </c>
      <c r="J196" s="284">
        <v>68</v>
      </c>
      <c r="K196" s="302">
        <v>2267.38</v>
      </c>
    </row>
    <row r="197" spans="1:22" ht="14.25" x14ac:dyDescent="0.2">
      <c r="A197" s="297"/>
      <c r="B197" s="298"/>
      <c r="C197" s="298" t="s">
        <v>183</v>
      </c>
      <c r="D197" s="299" t="s">
        <v>177</v>
      </c>
      <c r="E197" s="284">
        <v>70</v>
      </c>
      <c r="F197" s="300"/>
      <c r="G197" s="301"/>
      <c r="H197" s="284"/>
      <c r="I197" s="302">
        <v>99.96</v>
      </c>
      <c r="J197" s="284">
        <v>41</v>
      </c>
      <c r="K197" s="302">
        <v>1367.1</v>
      </c>
    </row>
    <row r="198" spans="1:22" ht="14.25" x14ac:dyDescent="0.2">
      <c r="A198" s="297"/>
      <c r="B198" s="298"/>
      <c r="C198" s="298" t="s">
        <v>178</v>
      </c>
      <c r="D198" s="299" t="s">
        <v>177</v>
      </c>
      <c r="E198" s="284">
        <v>175</v>
      </c>
      <c r="F198" s="300"/>
      <c r="G198" s="301"/>
      <c r="H198" s="284"/>
      <c r="I198" s="302">
        <v>0.42</v>
      </c>
      <c r="J198" s="284">
        <v>157</v>
      </c>
      <c r="K198" s="302">
        <v>8.7899999999999991</v>
      </c>
    </row>
    <row r="199" spans="1:22" ht="14.25" x14ac:dyDescent="0.2">
      <c r="A199" s="305"/>
      <c r="B199" s="306"/>
      <c r="C199" s="306" t="s">
        <v>182</v>
      </c>
      <c r="D199" s="307" t="s">
        <v>181</v>
      </c>
      <c r="E199" s="308">
        <v>135</v>
      </c>
      <c r="F199" s="309"/>
      <c r="G199" s="310" t="s">
        <v>1338</v>
      </c>
      <c r="H199" s="308">
        <v>1</v>
      </c>
      <c r="I199" s="311">
        <v>13.97</v>
      </c>
      <c r="J199" s="308"/>
      <c r="K199" s="311"/>
    </row>
    <row r="200" spans="1:22" ht="15" x14ac:dyDescent="0.25">
      <c r="A200" s="312"/>
      <c r="B200" s="312"/>
      <c r="C200" s="313" t="s">
        <v>173</v>
      </c>
      <c r="D200" s="312"/>
      <c r="E200" s="312"/>
      <c r="F200" s="312"/>
      <c r="G200" s="312"/>
      <c r="H200" s="406">
        <v>5281.84</v>
      </c>
      <c r="I200" s="406"/>
      <c r="J200" s="406">
        <v>43534.52</v>
      </c>
      <c r="K200" s="406"/>
      <c r="O200" s="318">
        <f>I191+I192+I194+I196+I197+I198+SUM(I195:I195)</f>
        <v>5281.84</v>
      </c>
      <c r="P200" s="318">
        <f>K191+K192+K194+K196+K197+K198+SUM(K195:K195)</f>
        <v>43534.52</v>
      </c>
    </row>
    <row r="202" spans="1:22" ht="71.25" x14ac:dyDescent="0.2">
      <c r="A202" s="297" t="s">
        <v>1412</v>
      </c>
      <c r="B202" s="298" t="s">
        <v>539</v>
      </c>
      <c r="C202" s="298" t="s">
        <v>538</v>
      </c>
      <c r="D202" s="299" t="s">
        <v>1645</v>
      </c>
      <c r="E202" s="284">
        <v>0.9</v>
      </c>
      <c r="F202" s="300"/>
      <c r="G202" s="301"/>
      <c r="H202" s="284"/>
      <c r="I202" s="302"/>
      <c r="J202" s="284"/>
      <c r="K202" s="302"/>
      <c r="Q202" s="283">
        <f>[4]Source!X204</f>
        <v>405.07</v>
      </c>
      <c r="R202" s="283">
        <f>[4]Source!X205</f>
        <v>7730.4</v>
      </c>
      <c r="S202" s="283">
        <f>[4]Source!Y204</f>
        <v>272.64</v>
      </c>
      <c r="T202" s="283">
        <f>[4]Source!Y205</f>
        <v>3728.78</v>
      </c>
      <c r="U202" s="283">
        <f>ROUND((175/100)*ROUND([4]Source!R204, 2), 2)</f>
        <v>126.35</v>
      </c>
      <c r="V202" s="283">
        <f>ROUND((157/100)*ROUND([4]Source!R205, 2), 2)</f>
        <v>2646.82</v>
      </c>
    </row>
    <row r="203" spans="1:22" x14ac:dyDescent="0.2">
      <c r="C203" s="303" t="s">
        <v>1942</v>
      </c>
    </row>
    <row r="204" spans="1:22" ht="14.25" x14ac:dyDescent="0.2">
      <c r="A204" s="297"/>
      <c r="B204" s="298"/>
      <c r="C204" s="298" t="s">
        <v>187</v>
      </c>
      <c r="D204" s="299"/>
      <c r="E204" s="284"/>
      <c r="F204" s="300">
        <v>376.32</v>
      </c>
      <c r="G204" s="301" t="s">
        <v>1338</v>
      </c>
      <c r="H204" s="284">
        <v>1</v>
      </c>
      <c r="I204" s="302">
        <v>389.49</v>
      </c>
      <c r="J204" s="284">
        <v>23.35</v>
      </c>
      <c r="K204" s="302">
        <v>9094.59</v>
      </c>
    </row>
    <row r="205" spans="1:22" ht="14.25" x14ac:dyDescent="0.2">
      <c r="A205" s="297"/>
      <c r="B205" s="298"/>
      <c r="C205" s="298" t="s">
        <v>174</v>
      </c>
      <c r="D205" s="299"/>
      <c r="E205" s="284"/>
      <c r="F205" s="300">
        <v>403.01</v>
      </c>
      <c r="G205" s="301" t="s">
        <v>1339</v>
      </c>
      <c r="H205" s="284">
        <v>1</v>
      </c>
      <c r="I205" s="302">
        <v>453.39</v>
      </c>
      <c r="J205" s="284">
        <v>8.2200000000000006</v>
      </c>
      <c r="K205" s="302">
        <v>3726.87</v>
      </c>
    </row>
    <row r="206" spans="1:22" ht="14.25" x14ac:dyDescent="0.2">
      <c r="A206" s="297"/>
      <c r="B206" s="298"/>
      <c r="C206" s="298" t="s">
        <v>179</v>
      </c>
      <c r="D206" s="299"/>
      <c r="E206" s="284"/>
      <c r="F206" s="300">
        <v>64.180000000000007</v>
      </c>
      <c r="G206" s="301" t="s">
        <v>1339</v>
      </c>
      <c r="H206" s="284">
        <v>1</v>
      </c>
      <c r="I206" s="314">
        <v>72.2</v>
      </c>
      <c r="J206" s="284">
        <v>23.35</v>
      </c>
      <c r="K206" s="314">
        <v>1685.87</v>
      </c>
    </row>
    <row r="207" spans="1:22" ht="14.25" x14ac:dyDescent="0.2">
      <c r="A207" s="297"/>
      <c r="B207" s="298"/>
      <c r="C207" s="298" t="s">
        <v>195</v>
      </c>
      <c r="D207" s="299"/>
      <c r="E207" s="284"/>
      <c r="F207" s="300">
        <v>10508.86</v>
      </c>
      <c r="G207" s="301" t="s">
        <v>185</v>
      </c>
      <c r="H207" s="284">
        <v>1</v>
      </c>
      <c r="I207" s="302">
        <v>9457.9699999999993</v>
      </c>
      <c r="J207" s="284">
        <v>2.58</v>
      </c>
      <c r="K207" s="302">
        <v>24401.56</v>
      </c>
    </row>
    <row r="208" spans="1:22" ht="57" x14ac:dyDescent="0.2">
      <c r="A208" s="297" t="s">
        <v>1413</v>
      </c>
      <c r="B208" s="298" t="s">
        <v>1922</v>
      </c>
      <c r="C208" s="298" t="s">
        <v>572</v>
      </c>
      <c r="D208" s="299" t="s">
        <v>1347</v>
      </c>
      <c r="E208" s="284">
        <v>100.8</v>
      </c>
      <c r="F208" s="300">
        <v>17.84</v>
      </c>
      <c r="G208" s="304" t="s">
        <v>185</v>
      </c>
      <c r="H208" s="284">
        <v>1</v>
      </c>
      <c r="I208" s="302">
        <v>1798.27</v>
      </c>
      <c r="J208" s="284">
        <v>2.92</v>
      </c>
      <c r="K208" s="302">
        <v>5250.95</v>
      </c>
      <c r="Q208" s="283">
        <f>[4]Source!X206</f>
        <v>0</v>
      </c>
      <c r="R208" s="283">
        <f>[4]Source!X207</f>
        <v>0</v>
      </c>
      <c r="S208" s="283">
        <f>[4]Source!Y206</f>
        <v>0</v>
      </c>
      <c r="T208" s="283">
        <f>[4]Source!Y207</f>
        <v>0</v>
      </c>
      <c r="U208" s="283">
        <f>ROUND((175/100)*ROUND([4]Source!R206, 2), 2)</f>
        <v>0</v>
      </c>
      <c r="V208" s="283">
        <f>ROUND((157/100)*ROUND([4]Source!R207, 2), 2)</f>
        <v>0</v>
      </c>
    </row>
    <row r="209" spans="1:22" ht="14.25" x14ac:dyDescent="0.2">
      <c r="A209" s="297"/>
      <c r="B209" s="298"/>
      <c r="C209" s="298" t="s">
        <v>184</v>
      </c>
      <c r="D209" s="299" t="s">
        <v>177</v>
      </c>
      <c r="E209" s="284">
        <v>104</v>
      </c>
      <c r="F209" s="300"/>
      <c r="G209" s="301"/>
      <c r="H209" s="284"/>
      <c r="I209" s="302">
        <v>405.07</v>
      </c>
      <c r="J209" s="284">
        <v>85</v>
      </c>
      <c r="K209" s="302">
        <v>7730.4</v>
      </c>
    </row>
    <row r="210" spans="1:22" ht="14.25" x14ac:dyDescent="0.2">
      <c r="A210" s="297"/>
      <c r="B210" s="298"/>
      <c r="C210" s="298" t="s">
        <v>183</v>
      </c>
      <c r="D210" s="299" t="s">
        <v>177</v>
      </c>
      <c r="E210" s="284">
        <v>70</v>
      </c>
      <c r="F210" s="300"/>
      <c r="G210" s="301"/>
      <c r="H210" s="284"/>
      <c r="I210" s="302">
        <v>272.64</v>
      </c>
      <c r="J210" s="284">
        <v>41</v>
      </c>
      <c r="K210" s="302">
        <v>3728.78</v>
      </c>
    </row>
    <row r="211" spans="1:22" ht="14.25" x14ac:dyDescent="0.2">
      <c r="A211" s="297"/>
      <c r="B211" s="298"/>
      <c r="C211" s="298" t="s">
        <v>178</v>
      </c>
      <c r="D211" s="299" t="s">
        <v>177</v>
      </c>
      <c r="E211" s="284">
        <v>175</v>
      </c>
      <c r="F211" s="300"/>
      <c r="G211" s="301"/>
      <c r="H211" s="284"/>
      <c r="I211" s="302">
        <v>126.35</v>
      </c>
      <c r="J211" s="284">
        <v>157</v>
      </c>
      <c r="K211" s="302">
        <v>2646.82</v>
      </c>
    </row>
    <row r="212" spans="1:22" ht="14.25" x14ac:dyDescent="0.2">
      <c r="A212" s="305"/>
      <c r="B212" s="306"/>
      <c r="C212" s="306" t="s">
        <v>182</v>
      </c>
      <c r="D212" s="307" t="s">
        <v>181</v>
      </c>
      <c r="E212" s="308">
        <v>32</v>
      </c>
      <c r="F212" s="309"/>
      <c r="G212" s="310" t="s">
        <v>1338</v>
      </c>
      <c r="H212" s="308">
        <v>1</v>
      </c>
      <c r="I212" s="311">
        <v>33.119999999999997</v>
      </c>
      <c r="J212" s="308"/>
      <c r="K212" s="311"/>
    </row>
    <row r="213" spans="1:22" ht="15" x14ac:dyDescent="0.25">
      <c r="A213" s="312"/>
      <c r="B213" s="312"/>
      <c r="C213" s="313" t="s">
        <v>173</v>
      </c>
      <c r="D213" s="312"/>
      <c r="E213" s="312"/>
      <c r="F213" s="312"/>
      <c r="G213" s="312"/>
      <c r="H213" s="406">
        <v>12903.18</v>
      </c>
      <c r="I213" s="406"/>
      <c r="J213" s="406">
        <v>56579.97</v>
      </c>
      <c r="K213" s="406"/>
      <c r="O213" s="318">
        <f>I204+I205+I207+I209+I210+I211+SUM(I208:I208)</f>
        <v>12903.18</v>
      </c>
      <c r="P213" s="318">
        <f>K204+K205+K207+K209+K210+K211+SUM(K208:K208)</f>
        <v>56579.97</v>
      </c>
    </row>
    <row r="215" spans="1:22" ht="71.25" x14ac:dyDescent="0.2">
      <c r="A215" s="297" t="s">
        <v>1415</v>
      </c>
      <c r="B215" s="298" t="s">
        <v>574</v>
      </c>
      <c r="C215" s="298" t="s">
        <v>573</v>
      </c>
      <c r="D215" s="299" t="s">
        <v>1645</v>
      </c>
      <c r="E215" s="284">
        <v>0.9</v>
      </c>
      <c r="F215" s="300"/>
      <c r="G215" s="301"/>
      <c r="H215" s="284"/>
      <c r="I215" s="302"/>
      <c r="J215" s="284"/>
      <c r="K215" s="302"/>
      <c r="Q215" s="283">
        <f>[4]Source!X208</f>
        <v>253.17</v>
      </c>
      <c r="R215" s="283">
        <f>[4]Source!X209</f>
        <v>4831.4799999999996</v>
      </c>
      <c r="S215" s="283">
        <f>[4]Source!Y208</f>
        <v>170.4</v>
      </c>
      <c r="T215" s="283">
        <f>[4]Source!Y209</f>
        <v>2330.48</v>
      </c>
      <c r="U215" s="283">
        <f>ROUND((175/100)*ROUND([4]Source!R208, 2), 2)</f>
        <v>62.14</v>
      </c>
      <c r="V215" s="283">
        <f>ROUND((157/100)*ROUND([4]Source!R209, 2), 2)</f>
        <v>1301.78</v>
      </c>
    </row>
    <row r="216" spans="1:22" x14ac:dyDescent="0.2">
      <c r="C216" s="303" t="s">
        <v>1942</v>
      </c>
    </row>
    <row r="217" spans="1:22" ht="14.25" x14ac:dyDescent="0.2">
      <c r="A217" s="297"/>
      <c r="B217" s="298"/>
      <c r="C217" s="298" t="s">
        <v>187</v>
      </c>
      <c r="D217" s="299"/>
      <c r="E217" s="284"/>
      <c r="F217" s="300">
        <v>235.2</v>
      </c>
      <c r="G217" s="301" t="s">
        <v>1338</v>
      </c>
      <c r="H217" s="284">
        <v>1</v>
      </c>
      <c r="I217" s="302">
        <v>243.43</v>
      </c>
      <c r="J217" s="284">
        <v>23.35</v>
      </c>
      <c r="K217" s="302">
        <v>5684.09</v>
      </c>
    </row>
    <row r="218" spans="1:22" ht="14.25" x14ac:dyDescent="0.2">
      <c r="A218" s="297"/>
      <c r="B218" s="298"/>
      <c r="C218" s="298" t="s">
        <v>174</v>
      </c>
      <c r="D218" s="299"/>
      <c r="E218" s="284"/>
      <c r="F218" s="300">
        <v>214.16</v>
      </c>
      <c r="G218" s="301" t="s">
        <v>1339</v>
      </c>
      <c r="H218" s="284">
        <v>1</v>
      </c>
      <c r="I218" s="302">
        <v>240.93</v>
      </c>
      <c r="J218" s="284">
        <v>8</v>
      </c>
      <c r="K218" s="302">
        <v>1927.44</v>
      </c>
    </row>
    <row r="219" spans="1:22" ht="14.25" x14ac:dyDescent="0.2">
      <c r="A219" s="297"/>
      <c r="B219" s="298"/>
      <c r="C219" s="298" t="s">
        <v>179</v>
      </c>
      <c r="D219" s="299"/>
      <c r="E219" s="284"/>
      <c r="F219" s="300">
        <v>31.56</v>
      </c>
      <c r="G219" s="301" t="s">
        <v>1339</v>
      </c>
      <c r="H219" s="284">
        <v>1</v>
      </c>
      <c r="I219" s="314">
        <v>35.51</v>
      </c>
      <c r="J219" s="284">
        <v>23.35</v>
      </c>
      <c r="K219" s="314">
        <v>829.16</v>
      </c>
    </row>
    <row r="220" spans="1:22" ht="14.25" x14ac:dyDescent="0.2">
      <c r="A220" s="297"/>
      <c r="B220" s="298"/>
      <c r="C220" s="298" t="s">
        <v>195</v>
      </c>
      <c r="D220" s="299"/>
      <c r="E220" s="284"/>
      <c r="F220" s="300">
        <v>4538.59</v>
      </c>
      <c r="G220" s="301" t="s">
        <v>185</v>
      </c>
      <c r="H220" s="284">
        <v>1</v>
      </c>
      <c r="I220" s="302">
        <v>4084.73</v>
      </c>
      <c r="J220" s="284">
        <v>2.44</v>
      </c>
      <c r="K220" s="302">
        <v>9966.74</v>
      </c>
    </row>
    <row r="221" spans="1:22" ht="57" x14ac:dyDescent="0.2">
      <c r="A221" s="297" t="s">
        <v>1417</v>
      </c>
      <c r="B221" s="298" t="s">
        <v>1922</v>
      </c>
      <c r="C221" s="298" t="s">
        <v>572</v>
      </c>
      <c r="D221" s="299" t="s">
        <v>1347</v>
      </c>
      <c r="E221" s="284">
        <v>100.8</v>
      </c>
      <c r="F221" s="300">
        <v>17.84</v>
      </c>
      <c r="G221" s="304" t="s">
        <v>185</v>
      </c>
      <c r="H221" s="284">
        <v>1</v>
      </c>
      <c r="I221" s="302">
        <v>1798.27</v>
      </c>
      <c r="J221" s="284">
        <v>2.92</v>
      </c>
      <c r="K221" s="302">
        <v>5250.95</v>
      </c>
      <c r="Q221" s="283">
        <f>[4]Source!X210</f>
        <v>0</v>
      </c>
      <c r="R221" s="283">
        <f>[4]Source!X211</f>
        <v>0</v>
      </c>
      <c r="S221" s="283">
        <f>[4]Source!Y210</f>
        <v>0</v>
      </c>
      <c r="T221" s="283">
        <f>[4]Source!Y211</f>
        <v>0</v>
      </c>
      <c r="U221" s="283">
        <f>ROUND((175/100)*ROUND([4]Source!R210, 2), 2)</f>
        <v>0</v>
      </c>
      <c r="V221" s="283">
        <f>ROUND((157/100)*ROUND([4]Source!R211, 2), 2)</f>
        <v>0</v>
      </c>
    </row>
    <row r="222" spans="1:22" ht="14.25" x14ac:dyDescent="0.2">
      <c r="A222" s="297"/>
      <c r="B222" s="298"/>
      <c r="C222" s="298" t="s">
        <v>184</v>
      </c>
      <c r="D222" s="299" t="s">
        <v>177</v>
      </c>
      <c r="E222" s="284">
        <v>104</v>
      </c>
      <c r="F222" s="300"/>
      <c r="G222" s="301"/>
      <c r="H222" s="284"/>
      <c r="I222" s="302">
        <v>253.17</v>
      </c>
      <c r="J222" s="284">
        <v>85</v>
      </c>
      <c r="K222" s="302">
        <v>4831.4799999999996</v>
      </c>
    </row>
    <row r="223" spans="1:22" ht="14.25" x14ac:dyDescent="0.2">
      <c r="A223" s="297"/>
      <c r="B223" s="298"/>
      <c r="C223" s="298" t="s">
        <v>183</v>
      </c>
      <c r="D223" s="299" t="s">
        <v>177</v>
      </c>
      <c r="E223" s="284">
        <v>70</v>
      </c>
      <c r="F223" s="300"/>
      <c r="G223" s="301"/>
      <c r="H223" s="284"/>
      <c r="I223" s="302">
        <v>170.4</v>
      </c>
      <c r="J223" s="284">
        <v>41</v>
      </c>
      <c r="K223" s="302">
        <v>2330.48</v>
      </c>
    </row>
    <row r="224" spans="1:22" ht="14.25" x14ac:dyDescent="0.2">
      <c r="A224" s="297"/>
      <c r="B224" s="298"/>
      <c r="C224" s="298" t="s">
        <v>178</v>
      </c>
      <c r="D224" s="299" t="s">
        <v>177</v>
      </c>
      <c r="E224" s="284">
        <v>175</v>
      </c>
      <c r="F224" s="300"/>
      <c r="G224" s="301"/>
      <c r="H224" s="284"/>
      <c r="I224" s="302">
        <v>62.14</v>
      </c>
      <c r="J224" s="284">
        <v>157</v>
      </c>
      <c r="K224" s="302">
        <v>1301.78</v>
      </c>
    </row>
    <row r="225" spans="1:22" ht="14.25" x14ac:dyDescent="0.2">
      <c r="A225" s="305"/>
      <c r="B225" s="306"/>
      <c r="C225" s="306" t="s">
        <v>182</v>
      </c>
      <c r="D225" s="307" t="s">
        <v>181</v>
      </c>
      <c r="E225" s="308">
        <v>20</v>
      </c>
      <c r="F225" s="309"/>
      <c r="G225" s="310" t="s">
        <v>1338</v>
      </c>
      <c r="H225" s="308">
        <v>1</v>
      </c>
      <c r="I225" s="311">
        <v>20.7</v>
      </c>
      <c r="J225" s="308"/>
      <c r="K225" s="311"/>
    </row>
    <row r="226" spans="1:22" ht="15" x14ac:dyDescent="0.25">
      <c r="A226" s="312"/>
      <c r="B226" s="312"/>
      <c r="C226" s="313" t="s">
        <v>173</v>
      </c>
      <c r="D226" s="312"/>
      <c r="E226" s="312"/>
      <c r="F226" s="312"/>
      <c r="G226" s="312"/>
      <c r="H226" s="406">
        <v>6853.07</v>
      </c>
      <c r="I226" s="406"/>
      <c r="J226" s="406">
        <v>31292.959999999999</v>
      </c>
      <c r="K226" s="406"/>
      <c r="O226" s="318">
        <f>I217+I218+I220+I222+I223+I224+SUM(I221:I221)</f>
        <v>6853.07</v>
      </c>
      <c r="P226" s="318">
        <f>K217+K218+K220+K222+K223+K224+SUM(K221:K221)</f>
        <v>31292.959999999999</v>
      </c>
    </row>
    <row r="228" spans="1:22" ht="52.5" x14ac:dyDescent="0.2">
      <c r="A228" s="297" t="s">
        <v>1419</v>
      </c>
      <c r="B228" s="298" t="s">
        <v>571</v>
      </c>
      <c r="C228" s="298" t="s">
        <v>570</v>
      </c>
      <c r="D228" s="299" t="s">
        <v>1539</v>
      </c>
      <c r="E228" s="284">
        <v>0.13500000000000001</v>
      </c>
      <c r="F228" s="300"/>
      <c r="G228" s="301"/>
      <c r="H228" s="284"/>
      <c r="I228" s="302"/>
      <c r="J228" s="284"/>
      <c r="K228" s="302"/>
      <c r="Q228" s="283">
        <f>[4]Source!X212</f>
        <v>585.54</v>
      </c>
      <c r="R228" s="283">
        <f>[4]Source!X213</f>
        <v>10937.87</v>
      </c>
      <c r="S228" s="283">
        <f>[4]Source!Y212</f>
        <v>482.21</v>
      </c>
      <c r="T228" s="283">
        <f>[4]Source!Y213</f>
        <v>6594.9</v>
      </c>
      <c r="U228" s="283">
        <f>ROUND((175/100)*ROUND([4]Source!R212, 2), 2)</f>
        <v>26.25</v>
      </c>
      <c r="V228" s="283">
        <f>ROUND((157/100)*ROUND([4]Source!R213, 2), 2)</f>
        <v>549.89</v>
      </c>
    </row>
    <row r="229" spans="1:22" x14ac:dyDescent="0.2">
      <c r="C229" s="303" t="s">
        <v>1943</v>
      </c>
    </row>
    <row r="230" spans="1:22" ht="14.25" x14ac:dyDescent="0.2">
      <c r="A230" s="297"/>
      <c r="B230" s="298"/>
      <c r="C230" s="298" t="s">
        <v>187</v>
      </c>
      <c r="D230" s="299"/>
      <c r="E230" s="284"/>
      <c r="F230" s="300">
        <v>4437.16</v>
      </c>
      <c r="G230" s="301" t="s">
        <v>1338</v>
      </c>
      <c r="H230" s="284">
        <v>1</v>
      </c>
      <c r="I230" s="302">
        <v>688.87</v>
      </c>
      <c r="J230" s="284">
        <v>23.35</v>
      </c>
      <c r="K230" s="302">
        <v>16085.11</v>
      </c>
    </row>
    <row r="231" spans="1:22" ht="14.25" x14ac:dyDescent="0.2">
      <c r="A231" s="297"/>
      <c r="B231" s="298"/>
      <c r="C231" s="298" t="s">
        <v>174</v>
      </c>
      <c r="D231" s="299"/>
      <c r="E231" s="284"/>
      <c r="F231" s="300">
        <v>951.85</v>
      </c>
      <c r="G231" s="301" t="s">
        <v>1339</v>
      </c>
      <c r="H231" s="284">
        <v>1</v>
      </c>
      <c r="I231" s="302">
        <v>160.62</v>
      </c>
      <c r="J231" s="284">
        <v>7.3</v>
      </c>
      <c r="K231" s="302">
        <v>1172.53</v>
      </c>
    </row>
    <row r="232" spans="1:22" ht="14.25" x14ac:dyDescent="0.2">
      <c r="A232" s="297"/>
      <c r="B232" s="298"/>
      <c r="C232" s="298" t="s">
        <v>179</v>
      </c>
      <c r="D232" s="299"/>
      <c r="E232" s="284"/>
      <c r="F232" s="300">
        <v>88.91</v>
      </c>
      <c r="G232" s="301" t="s">
        <v>1339</v>
      </c>
      <c r="H232" s="284">
        <v>1</v>
      </c>
      <c r="I232" s="314">
        <v>15</v>
      </c>
      <c r="J232" s="284">
        <v>23.35</v>
      </c>
      <c r="K232" s="314">
        <v>350.25</v>
      </c>
    </row>
    <row r="233" spans="1:22" ht="14.25" x14ac:dyDescent="0.2">
      <c r="A233" s="297"/>
      <c r="B233" s="298"/>
      <c r="C233" s="298" t="s">
        <v>195</v>
      </c>
      <c r="D233" s="299"/>
      <c r="E233" s="284"/>
      <c r="F233" s="300">
        <v>4582.6099999999997</v>
      </c>
      <c r="G233" s="301" t="s">
        <v>185</v>
      </c>
      <c r="H233" s="284">
        <v>1</v>
      </c>
      <c r="I233" s="302">
        <v>618.65</v>
      </c>
      <c r="J233" s="284">
        <v>4.47</v>
      </c>
      <c r="K233" s="302">
        <v>2765.37</v>
      </c>
    </row>
    <row r="234" spans="1:22" ht="71.25" x14ac:dyDescent="0.2">
      <c r="A234" s="297" t="s">
        <v>1420</v>
      </c>
      <c r="B234" s="298" t="s">
        <v>1925</v>
      </c>
      <c r="C234" s="298" t="s">
        <v>569</v>
      </c>
      <c r="D234" s="299" t="s">
        <v>1323</v>
      </c>
      <c r="E234" s="284">
        <v>0.85516000000000003</v>
      </c>
      <c r="F234" s="300">
        <v>5752.41</v>
      </c>
      <c r="G234" s="304" t="s">
        <v>185</v>
      </c>
      <c r="H234" s="284">
        <v>1</v>
      </c>
      <c r="I234" s="302">
        <v>4919.2299999999996</v>
      </c>
      <c r="J234" s="284">
        <v>7.9</v>
      </c>
      <c r="K234" s="302">
        <v>38861.919999999998</v>
      </c>
      <c r="Q234" s="283">
        <f>[4]Source!X214</f>
        <v>0</v>
      </c>
      <c r="R234" s="283">
        <f>[4]Source!X215</f>
        <v>0</v>
      </c>
      <c r="S234" s="283">
        <f>[4]Source!Y214</f>
        <v>0</v>
      </c>
      <c r="T234" s="283">
        <f>[4]Source!Y215</f>
        <v>0</v>
      </c>
      <c r="U234" s="283">
        <f>ROUND((175/100)*ROUND([4]Source!R214, 2), 2)</f>
        <v>0</v>
      </c>
      <c r="V234" s="283">
        <f>ROUND((157/100)*ROUND([4]Source!R215, 2), 2)</f>
        <v>0</v>
      </c>
    </row>
    <row r="235" spans="1:22" ht="57" x14ac:dyDescent="0.2">
      <c r="A235" s="297" t="s">
        <v>1421</v>
      </c>
      <c r="B235" s="298" t="s">
        <v>1927</v>
      </c>
      <c r="C235" s="298" t="s">
        <v>544</v>
      </c>
      <c r="D235" s="299" t="s">
        <v>1384</v>
      </c>
      <c r="E235" s="284">
        <v>13.702500000000001</v>
      </c>
      <c r="F235" s="300">
        <v>745.24</v>
      </c>
      <c r="G235" s="304" t="s">
        <v>185</v>
      </c>
      <c r="H235" s="284">
        <v>1</v>
      </c>
      <c r="I235" s="302">
        <v>10211.65</v>
      </c>
      <c r="J235" s="284">
        <v>5.92</v>
      </c>
      <c r="K235" s="302">
        <v>60452.97</v>
      </c>
      <c r="Q235" s="283">
        <f>[4]Source!X216</f>
        <v>0</v>
      </c>
      <c r="R235" s="283">
        <f>[4]Source!X217</f>
        <v>0</v>
      </c>
      <c r="S235" s="283">
        <f>[4]Source!Y216</f>
        <v>0</v>
      </c>
      <c r="T235" s="283">
        <f>[4]Source!Y217</f>
        <v>0</v>
      </c>
      <c r="U235" s="283">
        <f>ROUND((175/100)*ROUND([4]Source!R216, 2), 2)</f>
        <v>0</v>
      </c>
      <c r="V235" s="283">
        <f>ROUND((157/100)*ROUND([4]Source!R217, 2), 2)</f>
        <v>0</v>
      </c>
    </row>
    <row r="236" spans="1:22" ht="71.25" x14ac:dyDescent="0.2">
      <c r="A236" s="297" t="s">
        <v>1422</v>
      </c>
      <c r="B236" s="298" t="s">
        <v>1929</v>
      </c>
      <c r="C236" s="298" t="s">
        <v>568</v>
      </c>
      <c r="D236" s="299" t="s">
        <v>1323</v>
      </c>
      <c r="E236" s="284">
        <v>0.252</v>
      </c>
      <c r="F236" s="300">
        <v>4860.5</v>
      </c>
      <c r="G236" s="304" t="s">
        <v>185</v>
      </c>
      <c r="H236" s="284">
        <v>1</v>
      </c>
      <c r="I236" s="302">
        <v>1224.8499999999999</v>
      </c>
      <c r="J236" s="284">
        <v>6.93</v>
      </c>
      <c r="K236" s="302">
        <v>8488.2099999999991</v>
      </c>
      <c r="Q236" s="283">
        <f>[4]Source!X218</f>
        <v>0</v>
      </c>
      <c r="R236" s="283">
        <f>[4]Source!X219</f>
        <v>0</v>
      </c>
      <c r="S236" s="283">
        <f>[4]Source!Y218</f>
        <v>0</v>
      </c>
      <c r="T236" s="283">
        <f>[4]Source!Y219</f>
        <v>0</v>
      </c>
      <c r="U236" s="283">
        <f>ROUND((175/100)*ROUND([4]Source!R218, 2), 2)</f>
        <v>0</v>
      </c>
      <c r="V236" s="283">
        <f>ROUND((157/100)*ROUND([4]Source!R219, 2), 2)</f>
        <v>0</v>
      </c>
    </row>
    <row r="237" spans="1:22" ht="14.25" x14ac:dyDescent="0.2">
      <c r="A237" s="297"/>
      <c r="B237" s="298"/>
      <c r="C237" s="298" t="s">
        <v>184</v>
      </c>
      <c r="D237" s="299" t="s">
        <v>177</v>
      </c>
      <c r="E237" s="284">
        <v>85</v>
      </c>
      <c r="F237" s="300"/>
      <c r="G237" s="301"/>
      <c r="H237" s="284"/>
      <c r="I237" s="302">
        <v>585.54</v>
      </c>
      <c r="J237" s="284">
        <v>68</v>
      </c>
      <c r="K237" s="302">
        <v>10937.87</v>
      </c>
    </row>
    <row r="238" spans="1:22" ht="14.25" x14ac:dyDescent="0.2">
      <c r="A238" s="297"/>
      <c r="B238" s="298"/>
      <c r="C238" s="298" t="s">
        <v>183</v>
      </c>
      <c r="D238" s="299" t="s">
        <v>177</v>
      </c>
      <c r="E238" s="284">
        <v>70</v>
      </c>
      <c r="F238" s="300"/>
      <c r="G238" s="301"/>
      <c r="H238" s="284"/>
      <c r="I238" s="302">
        <v>482.21</v>
      </c>
      <c r="J238" s="284">
        <v>41</v>
      </c>
      <c r="K238" s="302">
        <v>6594.9</v>
      </c>
    </row>
    <row r="239" spans="1:22" ht="14.25" x14ac:dyDescent="0.2">
      <c r="A239" s="297"/>
      <c r="B239" s="298"/>
      <c r="C239" s="298" t="s">
        <v>178</v>
      </c>
      <c r="D239" s="299" t="s">
        <v>177</v>
      </c>
      <c r="E239" s="284">
        <v>175</v>
      </c>
      <c r="F239" s="300"/>
      <c r="G239" s="301"/>
      <c r="H239" s="284"/>
      <c r="I239" s="302">
        <v>26.25</v>
      </c>
      <c r="J239" s="284">
        <v>157</v>
      </c>
      <c r="K239" s="302">
        <v>549.89</v>
      </c>
    </row>
    <row r="240" spans="1:22" ht="14.25" x14ac:dyDescent="0.2">
      <c r="A240" s="305"/>
      <c r="B240" s="306"/>
      <c r="C240" s="306" t="s">
        <v>182</v>
      </c>
      <c r="D240" s="307" t="s">
        <v>181</v>
      </c>
      <c r="E240" s="308">
        <v>364</v>
      </c>
      <c r="F240" s="309"/>
      <c r="G240" s="310" t="s">
        <v>1338</v>
      </c>
      <c r="H240" s="308">
        <v>1</v>
      </c>
      <c r="I240" s="311">
        <v>56.51</v>
      </c>
      <c r="J240" s="308"/>
      <c r="K240" s="311"/>
    </row>
    <row r="241" spans="1:32" ht="15" x14ac:dyDescent="0.25">
      <c r="A241" s="312"/>
      <c r="B241" s="312"/>
      <c r="C241" s="313" t="s">
        <v>173</v>
      </c>
      <c r="D241" s="312"/>
      <c r="E241" s="312"/>
      <c r="F241" s="312"/>
      <c r="G241" s="312"/>
      <c r="H241" s="406">
        <v>18917.87</v>
      </c>
      <c r="I241" s="406"/>
      <c r="J241" s="406">
        <v>145908.76999999999</v>
      </c>
      <c r="K241" s="406"/>
      <c r="O241" s="318">
        <f>I230+I231+I233+I237+I238+I239+SUM(I234:I236)</f>
        <v>18917.87</v>
      </c>
      <c r="P241" s="318">
        <f>K230+K231+K233+K237+K238+K239+SUM(K234:K236)</f>
        <v>145908.76999999999</v>
      </c>
    </row>
    <row r="244" spans="1:32" ht="30" x14ac:dyDescent="0.25">
      <c r="A244" s="409" t="s">
        <v>1944</v>
      </c>
      <c r="B244" s="409"/>
      <c r="C244" s="409"/>
      <c r="D244" s="409"/>
      <c r="E244" s="409"/>
      <c r="F244" s="409"/>
      <c r="G244" s="409"/>
      <c r="H244" s="407">
        <v>48628.35</v>
      </c>
      <c r="I244" s="408"/>
      <c r="J244" s="407">
        <v>334836.49</v>
      </c>
      <c r="K244" s="408"/>
      <c r="AF244" s="319" t="str">
        <f>CONCATENATE("Итого по разделу: ",IF([4]Source!G227&lt;&gt;"Новый раздел", [4]Source!G227, ""))</f>
        <v>Итого по разделу: Уменьшение уровня пола в подвале на 450 мм в осях «8-11/ В-Г». 023/18КН-КР 4.2 лист 1.1</v>
      </c>
    </row>
    <row r="245" spans="1:32" hidden="1" x14ac:dyDescent="0.2">
      <c r="A245" s="283" t="s">
        <v>172</v>
      </c>
      <c r="I245" s="283">
        <v>0</v>
      </c>
      <c r="J245" s="283">
        <v>0</v>
      </c>
    </row>
    <row r="246" spans="1:32" hidden="1" x14ac:dyDescent="0.2">
      <c r="A246" s="283" t="s">
        <v>171</v>
      </c>
      <c r="I246" s="283">
        <v>0</v>
      </c>
      <c r="J246" s="283">
        <v>0</v>
      </c>
    </row>
    <row r="248" spans="1:32" ht="16.5" x14ac:dyDescent="0.25">
      <c r="A248" s="405" t="s">
        <v>1945</v>
      </c>
      <c r="B248" s="405"/>
      <c r="C248" s="405"/>
      <c r="D248" s="405"/>
      <c r="E248" s="405"/>
      <c r="F248" s="405"/>
      <c r="G248" s="405"/>
      <c r="H248" s="405"/>
      <c r="I248" s="405"/>
      <c r="J248" s="405"/>
      <c r="K248" s="405"/>
    </row>
    <row r="250" spans="1:32" ht="16.5" x14ac:dyDescent="0.25">
      <c r="A250" s="405" t="s">
        <v>1946</v>
      </c>
      <c r="B250" s="405"/>
      <c r="C250" s="405"/>
      <c r="D250" s="405"/>
      <c r="E250" s="405"/>
      <c r="F250" s="405"/>
      <c r="G250" s="405"/>
      <c r="H250" s="405"/>
      <c r="I250" s="405"/>
      <c r="J250" s="405"/>
      <c r="K250" s="405"/>
    </row>
    <row r="251" spans="1:32" ht="57" x14ac:dyDescent="0.2">
      <c r="A251" s="297" t="s">
        <v>1425</v>
      </c>
      <c r="B251" s="298" t="s">
        <v>567</v>
      </c>
      <c r="C251" s="298" t="s">
        <v>566</v>
      </c>
      <c r="D251" s="299" t="s">
        <v>1918</v>
      </c>
      <c r="E251" s="284">
        <v>0.8</v>
      </c>
      <c r="F251" s="300"/>
      <c r="G251" s="301"/>
      <c r="H251" s="284"/>
      <c r="I251" s="302"/>
      <c r="J251" s="284"/>
      <c r="K251" s="302"/>
      <c r="Q251" s="283">
        <f>[4]Source!X265</f>
        <v>35.99</v>
      </c>
      <c r="R251" s="283">
        <f>[4]Source!X266</f>
        <v>686.92</v>
      </c>
      <c r="S251" s="283">
        <f>[4]Source!Y265</f>
        <v>24.23</v>
      </c>
      <c r="T251" s="283">
        <f>[4]Source!Y266</f>
        <v>331.34</v>
      </c>
      <c r="U251" s="283">
        <f>ROUND((175/100)*ROUND([4]Source!R265, 2), 2)</f>
        <v>38.68</v>
      </c>
      <c r="V251" s="283">
        <f>ROUND((157/100)*ROUND([4]Source!R266, 2), 2)</f>
        <v>810.18</v>
      </c>
    </row>
    <row r="252" spans="1:32" x14ac:dyDescent="0.2">
      <c r="C252" s="303" t="s">
        <v>1947</v>
      </c>
    </row>
    <row r="253" spans="1:32" ht="14.25" x14ac:dyDescent="0.2">
      <c r="A253" s="297"/>
      <c r="B253" s="298"/>
      <c r="C253" s="298" t="s">
        <v>187</v>
      </c>
      <c r="D253" s="299"/>
      <c r="E253" s="284"/>
      <c r="F253" s="300">
        <v>37.619999999999997</v>
      </c>
      <c r="G253" s="301" t="s">
        <v>1338</v>
      </c>
      <c r="H253" s="284">
        <v>1</v>
      </c>
      <c r="I253" s="302">
        <v>34.61</v>
      </c>
      <c r="J253" s="284">
        <v>23.35</v>
      </c>
      <c r="K253" s="302">
        <v>808.14</v>
      </c>
    </row>
    <row r="254" spans="1:32" ht="14.25" x14ac:dyDescent="0.2">
      <c r="A254" s="297"/>
      <c r="B254" s="298"/>
      <c r="C254" s="298" t="s">
        <v>174</v>
      </c>
      <c r="D254" s="299"/>
      <c r="E254" s="284"/>
      <c r="F254" s="300">
        <v>72.98</v>
      </c>
      <c r="G254" s="301" t="s">
        <v>1339</v>
      </c>
      <c r="H254" s="284">
        <v>1</v>
      </c>
      <c r="I254" s="302">
        <v>72.98</v>
      </c>
      <c r="J254" s="284">
        <v>11.6</v>
      </c>
      <c r="K254" s="302">
        <v>846.57</v>
      </c>
    </row>
    <row r="255" spans="1:32" ht="14.25" x14ac:dyDescent="0.2">
      <c r="A255" s="297"/>
      <c r="B255" s="298"/>
      <c r="C255" s="298" t="s">
        <v>179</v>
      </c>
      <c r="D255" s="299"/>
      <c r="E255" s="284"/>
      <c r="F255" s="300">
        <v>22.1</v>
      </c>
      <c r="G255" s="301" t="s">
        <v>1339</v>
      </c>
      <c r="H255" s="284">
        <v>1</v>
      </c>
      <c r="I255" s="314">
        <v>22.1</v>
      </c>
      <c r="J255" s="284">
        <v>23.35</v>
      </c>
      <c r="K255" s="314">
        <v>516.04</v>
      </c>
    </row>
    <row r="256" spans="1:32" ht="14.25" x14ac:dyDescent="0.2">
      <c r="A256" s="297"/>
      <c r="B256" s="298"/>
      <c r="C256" s="298" t="s">
        <v>195</v>
      </c>
      <c r="D256" s="299"/>
      <c r="E256" s="284"/>
      <c r="F256" s="300">
        <v>203.1</v>
      </c>
      <c r="G256" s="301" t="s">
        <v>185</v>
      </c>
      <c r="H256" s="284">
        <v>1</v>
      </c>
      <c r="I256" s="302">
        <v>162.47999999999999</v>
      </c>
      <c r="J256" s="284">
        <v>9.82</v>
      </c>
      <c r="K256" s="302">
        <v>1595.55</v>
      </c>
    </row>
    <row r="257" spans="1:22" ht="14.25" x14ac:dyDescent="0.2">
      <c r="A257" s="297"/>
      <c r="B257" s="298"/>
      <c r="C257" s="298" t="s">
        <v>184</v>
      </c>
      <c r="D257" s="299" t="s">
        <v>177</v>
      </c>
      <c r="E257" s="284">
        <v>104</v>
      </c>
      <c r="F257" s="300"/>
      <c r="G257" s="301"/>
      <c r="H257" s="284"/>
      <c r="I257" s="302">
        <v>35.99</v>
      </c>
      <c r="J257" s="284">
        <v>85</v>
      </c>
      <c r="K257" s="302">
        <v>686.92</v>
      </c>
    </row>
    <row r="258" spans="1:22" ht="14.25" x14ac:dyDescent="0.2">
      <c r="A258" s="297"/>
      <c r="B258" s="298"/>
      <c r="C258" s="298" t="s">
        <v>183</v>
      </c>
      <c r="D258" s="299" t="s">
        <v>177</v>
      </c>
      <c r="E258" s="284">
        <v>70</v>
      </c>
      <c r="F258" s="300"/>
      <c r="G258" s="301"/>
      <c r="H258" s="284"/>
      <c r="I258" s="302">
        <v>24.23</v>
      </c>
      <c r="J258" s="284">
        <v>41</v>
      </c>
      <c r="K258" s="302">
        <v>331.34</v>
      </c>
    </row>
    <row r="259" spans="1:22" ht="14.25" x14ac:dyDescent="0.2">
      <c r="A259" s="297"/>
      <c r="B259" s="298"/>
      <c r="C259" s="298" t="s">
        <v>178</v>
      </c>
      <c r="D259" s="299" t="s">
        <v>177</v>
      </c>
      <c r="E259" s="284">
        <v>175</v>
      </c>
      <c r="F259" s="300"/>
      <c r="G259" s="301"/>
      <c r="H259" s="284"/>
      <c r="I259" s="302">
        <v>38.68</v>
      </c>
      <c r="J259" s="284">
        <v>157</v>
      </c>
      <c r="K259" s="302">
        <v>810.18</v>
      </c>
    </row>
    <row r="260" spans="1:22" ht="14.25" x14ac:dyDescent="0.2">
      <c r="A260" s="305"/>
      <c r="B260" s="306"/>
      <c r="C260" s="306" t="s">
        <v>182</v>
      </c>
      <c r="D260" s="307" t="s">
        <v>181</v>
      </c>
      <c r="E260" s="308">
        <v>3.24</v>
      </c>
      <c r="F260" s="309"/>
      <c r="G260" s="310" t="s">
        <v>1338</v>
      </c>
      <c r="H260" s="308">
        <v>1</v>
      </c>
      <c r="I260" s="311">
        <v>2.98</v>
      </c>
      <c r="J260" s="308"/>
      <c r="K260" s="311"/>
    </row>
    <row r="261" spans="1:22" ht="15" x14ac:dyDescent="0.25">
      <c r="A261" s="312"/>
      <c r="B261" s="312"/>
      <c r="C261" s="313" t="s">
        <v>173</v>
      </c>
      <c r="D261" s="312"/>
      <c r="E261" s="312"/>
      <c r="F261" s="312"/>
      <c r="G261" s="312"/>
      <c r="H261" s="406">
        <v>368.97</v>
      </c>
      <c r="I261" s="406"/>
      <c r="J261" s="406">
        <v>5078.7</v>
      </c>
      <c r="K261" s="406"/>
      <c r="O261" s="318">
        <f>I253+I254+I256+I257+I258+I259</f>
        <v>368.97</v>
      </c>
      <c r="P261" s="318">
        <f>K253+K254+K256+K257+K258+K259</f>
        <v>5078.7</v>
      </c>
    </row>
    <row r="263" spans="1:22" ht="52.5" x14ac:dyDescent="0.2">
      <c r="A263" s="297" t="s">
        <v>1435</v>
      </c>
      <c r="B263" s="298" t="s">
        <v>253</v>
      </c>
      <c r="C263" s="298" t="s">
        <v>252</v>
      </c>
      <c r="D263" s="299" t="s">
        <v>1539</v>
      </c>
      <c r="E263" s="284">
        <v>8.0000000000000002E-3</v>
      </c>
      <c r="F263" s="300"/>
      <c r="G263" s="301"/>
      <c r="H263" s="284"/>
      <c r="I263" s="302"/>
      <c r="J263" s="284"/>
      <c r="K263" s="302"/>
      <c r="Q263" s="283">
        <f>[4]Source!X267</f>
        <v>10.79</v>
      </c>
      <c r="R263" s="283">
        <f>[4]Source!X268</f>
        <v>201.49</v>
      </c>
      <c r="S263" s="283">
        <f>[4]Source!Y267</f>
        <v>8.8800000000000008</v>
      </c>
      <c r="T263" s="283">
        <f>[4]Source!Y268</f>
        <v>121.49</v>
      </c>
      <c r="U263" s="283">
        <f>ROUND((175/100)*ROUND([4]Source!R267, 2), 2)</f>
        <v>0.04</v>
      </c>
      <c r="V263" s="283">
        <f>ROUND((157/100)*ROUND([4]Source!R268, 2), 2)</f>
        <v>0.74</v>
      </c>
    </row>
    <row r="264" spans="1:22" x14ac:dyDescent="0.2">
      <c r="C264" s="303" t="s">
        <v>1948</v>
      </c>
    </row>
    <row r="265" spans="1:22" ht="14.25" x14ac:dyDescent="0.2">
      <c r="A265" s="297"/>
      <c r="B265" s="298"/>
      <c r="C265" s="298" t="s">
        <v>187</v>
      </c>
      <c r="D265" s="299"/>
      <c r="E265" s="284"/>
      <c r="F265" s="300">
        <v>1379.7</v>
      </c>
      <c r="G265" s="301" t="s">
        <v>1338</v>
      </c>
      <c r="H265" s="284">
        <v>1</v>
      </c>
      <c r="I265" s="302">
        <v>12.69</v>
      </c>
      <c r="J265" s="284">
        <v>23.35</v>
      </c>
      <c r="K265" s="302">
        <v>296.31</v>
      </c>
    </row>
    <row r="266" spans="1:22" ht="14.25" x14ac:dyDescent="0.2">
      <c r="A266" s="297"/>
      <c r="B266" s="298"/>
      <c r="C266" s="298" t="s">
        <v>174</v>
      </c>
      <c r="D266" s="299"/>
      <c r="E266" s="284"/>
      <c r="F266" s="300">
        <v>22.6</v>
      </c>
      <c r="G266" s="301" t="s">
        <v>1339</v>
      </c>
      <c r="H266" s="284">
        <v>1</v>
      </c>
      <c r="I266" s="302">
        <v>0.23</v>
      </c>
      <c r="J266" s="284">
        <v>5.49</v>
      </c>
      <c r="K266" s="302">
        <v>1.26</v>
      </c>
    </row>
    <row r="267" spans="1:22" ht="14.25" x14ac:dyDescent="0.2">
      <c r="A267" s="297"/>
      <c r="B267" s="298"/>
      <c r="C267" s="298" t="s">
        <v>179</v>
      </c>
      <c r="D267" s="299"/>
      <c r="E267" s="284"/>
      <c r="F267" s="300">
        <v>2.09</v>
      </c>
      <c r="G267" s="301" t="s">
        <v>1339</v>
      </c>
      <c r="H267" s="284">
        <v>1</v>
      </c>
      <c r="I267" s="314">
        <v>0.02</v>
      </c>
      <c r="J267" s="284">
        <v>23.35</v>
      </c>
      <c r="K267" s="314">
        <v>0.47</v>
      </c>
    </row>
    <row r="268" spans="1:22" ht="14.25" x14ac:dyDescent="0.2">
      <c r="A268" s="297"/>
      <c r="B268" s="298"/>
      <c r="C268" s="298" t="s">
        <v>195</v>
      </c>
      <c r="D268" s="299"/>
      <c r="E268" s="284"/>
      <c r="F268" s="300">
        <v>1859.87</v>
      </c>
      <c r="G268" s="301" t="s">
        <v>185</v>
      </c>
      <c r="H268" s="284">
        <v>1</v>
      </c>
      <c r="I268" s="302">
        <v>14.88</v>
      </c>
      <c r="J268" s="284">
        <v>3.05</v>
      </c>
      <c r="K268" s="302">
        <v>45.38</v>
      </c>
    </row>
    <row r="269" spans="1:22" ht="57" x14ac:dyDescent="0.2">
      <c r="A269" s="297" t="s">
        <v>1437</v>
      </c>
      <c r="B269" s="298" t="s">
        <v>1949</v>
      </c>
      <c r="C269" s="298" t="s">
        <v>565</v>
      </c>
      <c r="D269" s="299" t="s">
        <v>1384</v>
      </c>
      <c r="E269" s="284">
        <v>0.81599999999999995</v>
      </c>
      <c r="F269" s="300">
        <v>607.45000000000005</v>
      </c>
      <c r="G269" s="304" t="s">
        <v>185</v>
      </c>
      <c r="H269" s="284">
        <v>1</v>
      </c>
      <c r="I269" s="302">
        <v>495.68</v>
      </c>
      <c r="J269" s="284">
        <v>6.05</v>
      </c>
      <c r="K269" s="302">
        <v>2998.86</v>
      </c>
      <c r="Q269" s="283">
        <f>[4]Source!X269</f>
        <v>0</v>
      </c>
      <c r="R269" s="283">
        <f>[4]Source!X270</f>
        <v>0</v>
      </c>
      <c r="S269" s="283">
        <f>[4]Source!Y269</f>
        <v>0</v>
      </c>
      <c r="T269" s="283">
        <f>[4]Source!Y270</f>
        <v>0</v>
      </c>
      <c r="U269" s="283">
        <f>ROUND((175/100)*ROUND([4]Source!R269, 2), 2)</f>
        <v>0</v>
      </c>
      <c r="V269" s="283">
        <f>ROUND((157/100)*ROUND([4]Source!R270, 2), 2)</f>
        <v>0</v>
      </c>
    </row>
    <row r="270" spans="1:22" ht="14.25" x14ac:dyDescent="0.2">
      <c r="A270" s="297"/>
      <c r="B270" s="298"/>
      <c r="C270" s="298" t="s">
        <v>184</v>
      </c>
      <c r="D270" s="299" t="s">
        <v>177</v>
      </c>
      <c r="E270" s="284">
        <v>85</v>
      </c>
      <c r="F270" s="300"/>
      <c r="G270" s="301"/>
      <c r="H270" s="284"/>
      <c r="I270" s="302">
        <v>10.79</v>
      </c>
      <c r="J270" s="284">
        <v>68</v>
      </c>
      <c r="K270" s="302">
        <v>201.49</v>
      </c>
    </row>
    <row r="271" spans="1:22" ht="14.25" x14ac:dyDescent="0.2">
      <c r="A271" s="297"/>
      <c r="B271" s="298"/>
      <c r="C271" s="298" t="s">
        <v>183</v>
      </c>
      <c r="D271" s="299" t="s">
        <v>177</v>
      </c>
      <c r="E271" s="284">
        <v>70</v>
      </c>
      <c r="F271" s="300"/>
      <c r="G271" s="301"/>
      <c r="H271" s="284"/>
      <c r="I271" s="302">
        <v>8.8800000000000008</v>
      </c>
      <c r="J271" s="284">
        <v>41</v>
      </c>
      <c r="K271" s="302">
        <v>121.49</v>
      </c>
    </row>
    <row r="272" spans="1:22" ht="14.25" x14ac:dyDescent="0.2">
      <c r="A272" s="297"/>
      <c r="B272" s="298"/>
      <c r="C272" s="298" t="s">
        <v>178</v>
      </c>
      <c r="D272" s="299" t="s">
        <v>177</v>
      </c>
      <c r="E272" s="284">
        <v>175</v>
      </c>
      <c r="F272" s="300"/>
      <c r="G272" s="301"/>
      <c r="H272" s="284"/>
      <c r="I272" s="302">
        <v>0.04</v>
      </c>
      <c r="J272" s="284">
        <v>157</v>
      </c>
      <c r="K272" s="302">
        <v>0.74</v>
      </c>
    </row>
    <row r="273" spans="1:22" ht="14.25" x14ac:dyDescent="0.2">
      <c r="A273" s="305"/>
      <c r="B273" s="306"/>
      <c r="C273" s="306" t="s">
        <v>182</v>
      </c>
      <c r="D273" s="307" t="s">
        <v>181</v>
      </c>
      <c r="E273" s="308">
        <v>135</v>
      </c>
      <c r="F273" s="309"/>
      <c r="G273" s="310" t="s">
        <v>1338</v>
      </c>
      <c r="H273" s="308">
        <v>1</v>
      </c>
      <c r="I273" s="311">
        <v>1.24</v>
      </c>
      <c r="J273" s="308"/>
      <c r="K273" s="311"/>
    </row>
    <row r="274" spans="1:22" ht="15" x14ac:dyDescent="0.25">
      <c r="A274" s="312"/>
      <c r="B274" s="312"/>
      <c r="C274" s="313" t="s">
        <v>173</v>
      </c>
      <c r="D274" s="312"/>
      <c r="E274" s="312"/>
      <c r="F274" s="312"/>
      <c r="G274" s="312"/>
      <c r="H274" s="406">
        <v>543.19000000000005</v>
      </c>
      <c r="I274" s="406"/>
      <c r="J274" s="406">
        <v>3665.53</v>
      </c>
      <c r="K274" s="406"/>
      <c r="O274" s="318">
        <f>I265+I266+I268+I270+I271+I272+SUM(I269:I269)</f>
        <v>543.19000000000005</v>
      </c>
      <c r="P274" s="318">
        <f>K265+K266+K268+K270+K271+K272+SUM(K269:K269)</f>
        <v>3665.53</v>
      </c>
    </row>
    <row r="276" spans="1:22" ht="52.5" x14ac:dyDescent="0.2">
      <c r="A276" s="297" t="s">
        <v>1442</v>
      </c>
      <c r="B276" s="298" t="s">
        <v>220</v>
      </c>
      <c r="C276" s="298" t="s">
        <v>219</v>
      </c>
      <c r="D276" s="299" t="s">
        <v>1575</v>
      </c>
      <c r="E276" s="284">
        <v>0.70704</v>
      </c>
      <c r="F276" s="300"/>
      <c r="G276" s="301"/>
      <c r="H276" s="284"/>
      <c r="I276" s="302"/>
      <c r="J276" s="284"/>
      <c r="K276" s="302"/>
      <c r="Q276" s="283">
        <f>[4]Source!X271</f>
        <v>93.08</v>
      </c>
      <c r="R276" s="283">
        <f>[4]Source!X272</f>
        <v>1738.8</v>
      </c>
      <c r="S276" s="283">
        <f>[4]Source!Y271</f>
        <v>76.66</v>
      </c>
      <c r="T276" s="283">
        <f>[4]Source!Y272</f>
        <v>1048.3900000000001</v>
      </c>
      <c r="U276" s="283">
        <f>ROUND((175/100)*ROUND([4]Source!R271, 2), 2)</f>
        <v>8.65</v>
      </c>
      <c r="V276" s="283">
        <f>ROUND((157/100)*ROUND([4]Source!R272, 2), 2)</f>
        <v>181.1</v>
      </c>
    </row>
    <row r="277" spans="1:22" x14ac:dyDescent="0.2">
      <c r="C277" s="303" t="s">
        <v>1950</v>
      </c>
    </row>
    <row r="278" spans="1:22" ht="14.25" x14ac:dyDescent="0.2">
      <c r="A278" s="297"/>
      <c r="B278" s="298"/>
      <c r="C278" s="298" t="s">
        <v>187</v>
      </c>
      <c r="D278" s="299"/>
      <c r="E278" s="284"/>
      <c r="F278" s="300">
        <v>134.68</v>
      </c>
      <c r="G278" s="301" t="s">
        <v>1338</v>
      </c>
      <c r="H278" s="284">
        <v>1</v>
      </c>
      <c r="I278" s="302">
        <v>109.51</v>
      </c>
      <c r="J278" s="284">
        <v>23.35</v>
      </c>
      <c r="K278" s="302">
        <v>2557.06</v>
      </c>
    </row>
    <row r="279" spans="1:22" ht="14.25" x14ac:dyDescent="0.2">
      <c r="A279" s="297"/>
      <c r="B279" s="298"/>
      <c r="C279" s="298" t="s">
        <v>174</v>
      </c>
      <c r="D279" s="299"/>
      <c r="E279" s="284"/>
      <c r="F279" s="300">
        <v>44</v>
      </c>
      <c r="G279" s="301" t="s">
        <v>1339</v>
      </c>
      <c r="H279" s="284">
        <v>1</v>
      </c>
      <c r="I279" s="302">
        <v>38.89</v>
      </c>
      <c r="J279" s="284">
        <v>8.19</v>
      </c>
      <c r="K279" s="302">
        <v>318.51</v>
      </c>
    </row>
    <row r="280" spans="1:22" ht="14.25" x14ac:dyDescent="0.2">
      <c r="A280" s="297"/>
      <c r="B280" s="298"/>
      <c r="C280" s="298" t="s">
        <v>179</v>
      </c>
      <c r="D280" s="299"/>
      <c r="E280" s="284"/>
      <c r="F280" s="300">
        <v>5.59</v>
      </c>
      <c r="G280" s="301" t="s">
        <v>1339</v>
      </c>
      <c r="H280" s="284">
        <v>1</v>
      </c>
      <c r="I280" s="314">
        <v>4.9400000000000004</v>
      </c>
      <c r="J280" s="284">
        <v>23.35</v>
      </c>
      <c r="K280" s="314">
        <v>115.35</v>
      </c>
    </row>
    <row r="281" spans="1:22" ht="14.25" x14ac:dyDescent="0.2">
      <c r="A281" s="297"/>
      <c r="B281" s="298"/>
      <c r="C281" s="298" t="s">
        <v>195</v>
      </c>
      <c r="D281" s="299"/>
      <c r="E281" s="284"/>
      <c r="F281" s="300">
        <v>258.91000000000003</v>
      </c>
      <c r="G281" s="301" t="s">
        <v>185</v>
      </c>
      <c r="H281" s="284">
        <v>1</v>
      </c>
      <c r="I281" s="302">
        <v>183.06</v>
      </c>
      <c r="J281" s="284">
        <v>5.54</v>
      </c>
      <c r="K281" s="302">
        <v>1014.15</v>
      </c>
    </row>
    <row r="282" spans="1:22" ht="71.25" x14ac:dyDescent="0.2">
      <c r="A282" s="297" t="s">
        <v>1445</v>
      </c>
      <c r="B282" s="298" t="s">
        <v>1951</v>
      </c>
      <c r="C282" s="298" t="s">
        <v>564</v>
      </c>
      <c r="D282" s="299" t="s">
        <v>1323</v>
      </c>
      <c r="E282" s="284">
        <v>0.35343999999999998</v>
      </c>
      <c r="F282" s="300">
        <v>5681.92</v>
      </c>
      <c r="G282" s="304" t="s">
        <v>185</v>
      </c>
      <c r="H282" s="284">
        <v>1</v>
      </c>
      <c r="I282" s="302">
        <v>2008.22</v>
      </c>
      <c r="J282" s="284">
        <v>7.62</v>
      </c>
      <c r="K282" s="302">
        <v>15302.64</v>
      </c>
      <c r="Q282" s="283">
        <f>[4]Source!X273</f>
        <v>0</v>
      </c>
      <c r="R282" s="283">
        <f>[4]Source!X274</f>
        <v>0</v>
      </c>
      <c r="S282" s="283">
        <f>[4]Source!Y273</f>
        <v>0</v>
      </c>
      <c r="T282" s="283">
        <f>[4]Source!Y274</f>
        <v>0</v>
      </c>
      <c r="U282" s="283">
        <f>ROUND((175/100)*ROUND([4]Source!R273, 2), 2)</f>
        <v>0</v>
      </c>
      <c r="V282" s="283">
        <f>ROUND((157/100)*ROUND([4]Source!R274, 2), 2)</f>
        <v>0</v>
      </c>
    </row>
    <row r="283" spans="1:22" ht="57" x14ac:dyDescent="0.2">
      <c r="A283" s="297" t="s">
        <v>1446</v>
      </c>
      <c r="B283" s="298" t="s">
        <v>1952</v>
      </c>
      <c r="C283" s="298" t="s">
        <v>563</v>
      </c>
      <c r="D283" s="299" t="s">
        <v>1323</v>
      </c>
      <c r="E283" s="284">
        <v>0.35360000000000003</v>
      </c>
      <c r="F283" s="300">
        <v>6340.75</v>
      </c>
      <c r="G283" s="304" t="s">
        <v>185</v>
      </c>
      <c r="H283" s="284">
        <v>1</v>
      </c>
      <c r="I283" s="302">
        <v>2242.09</v>
      </c>
      <c r="J283" s="284">
        <v>7.02</v>
      </c>
      <c r="K283" s="302">
        <v>15739.47</v>
      </c>
      <c r="Q283" s="283">
        <f>[4]Source!X275</f>
        <v>0</v>
      </c>
      <c r="R283" s="283">
        <f>[4]Source!X276</f>
        <v>0</v>
      </c>
      <c r="S283" s="283">
        <f>[4]Source!Y275</f>
        <v>0</v>
      </c>
      <c r="T283" s="283">
        <f>[4]Source!Y276</f>
        <v>0</v>
      </c>
      <c r="U283" s="283">
        <f>ROUND((175/100)*ROUND([4]Source!R275, 2), 2)</f>
        <v>0</v>
      </c>
      <c r="V283" s="283">
        <f>ROUND((157/100)*ROUND([4]Source!R276, 2), 2)</f>
        <v>0</v>
      </c>
    </row>
    <row r="284" spans="1:22" ht="14.25" x14ac:dyDescent="0.2">
      <c r="A284" s="297"/>
      <c r="B284" s="298"/>
      <c r="C284" s="298" t="s">
        <v>184</v>
      </c>
      <c r="D284" s="299" t="s">
        <v>177</v>
      </c>
      <c r="E284" s="284">
        <v>85</v>
      </c>
      <c r="F284" s="300"/>
      <c r="G284" s="301"/>
      <c r="H284" s="284"/>
      <c r="I284" s="302">
        <v>93.08</v>
      </c>
      <c r="J284" s="284">
        <v>68</v>
      </c>
      <c r="K284" s="302">
        <v>1738.8</v>
      </c>
    </row>
    <row r="285" spans="1:22" ht="14.25" x14ac:dyDescent="0.2">
      <c r="A285" s="297"/>
      <c r="B285" s="298"/>
      <c r="C285" s="298" t="s">
        <v>183</v>
      </c>
      <c r="D285" s="299" t="s">
        <v>177</v>
      </c>
      <c r="E285" s="284">
        <v>70</v>
      </c>
      <c r="F285" s="300"/>
      <c r="G285" s="301"/>
      <c r="H285" s="284"/>
      <c r="I285" s="302">
        <v>76.66</v>
      </c>
      <c r="J285" s="284">
        <v>41</v>
      </c>
      <c r="K285" s="302">
        <v>1048.3900000000001</v>
      </c>
    </row>
    <row r="286" spans="1:22" ht="14.25" x14ac:dyDescent="0.2">
      <c r="A286" s="297"/>
      <c r="B286" s="298"/>
      <c r="C286" s="298" t="s">
        <v>178</v>
      </c>
      <c r="D286" s="299" t="s">
        <v>177</v>
      </c>
      <c r="E286" s="284">
        <v>175</v>
      </c>
      <c r="F286" s="300"/>
      <c r="G286" s="301"/>
      <c r="H286" s="284"/>
      <c r="I286" s="302">
        <v>8.65</v>
      </c>
      <c r="J286" s="284">
        <v>157</v>
      </c>
      <c r="K286" s="302">
        <v>181.1</v>
      </c>
    </row>
    <row r="287" spans="1:22" ht="14.25" x14ac:dyDescent="0.2">
      <c r="A287" s="305"/>
      <c r="B287" s="306"/>
      <c r="C287" s="306" t="s">
        <v>182</v>
      </c>
      <c r="D287" s="307" t="s">
        <v>181</v>
      </c>
      <c r="E287" s="308">
        <v>11.6</v>
      </c>
      <c r="F287" s="309"/>
      <c r="G287" s="310" t="s">
        <v>1338</v>
      </c>
      <c r="H287" s="308">
        <v>1</v>
      </c>
      <c r="I287" s="311">
        <v>9.43</v>
      </c>
      <c r="J287" s="308"/>
      <c r="K287" s="311"/>
    </row>
    <row r="288" spans="1:22" ht="15" x14ac:dyDescent="0.25">
      <c r="A288" s="312"/>
      <c r="B288" s="312"/>
      <c r="C288" s="313" t="s">
        <v>173</v>
      </c>
      <c r="D288" s="312"/>
      <c r="E288" s="312"/>
      <c r="F288" s="312"/>
      <c r="G288" s="312"/>
      <c r="H288" s="406">
        <v>4760.16</v>
      </c>
      <c r="I288" s="406"/>
      <c r="J288" s="406">
        <v>37900.120000000003</v>
      </c>
      <c r="K288" s="406"/>
      <c r="O288" s="318">
        <f>I278+I279+I281+I284+I285+I286+SUM(I282:I283)</f>
        <v>4760.16</v>
      </c>
      <c r="P288" s="318">
        <f>K278+K279+K281+K284+K285+K286+SUM(K282:K283)</f>
        <v>37900.120000000003</v>
      </c>
    </row>
    <row r="290" spans="1:22" ht="52.5" x14ac:dyDescent="0.2">
      <c r="A290" s="297" t="s">
        <v>1455</v>
      </c>
      <c r="B290" s="298" t="s">
        <v>562</v>
      </c>
      <c r="C290" s="298" t="s">
        <v>561</v>
      </c>
      <c r="D290" s="299" t="s">
        <v>1539</v>
      </c>
      <c r="E290" s="284">
        <v>4.4999999999999998E-2</v>
      </c>
      <c r="F290" s="300"/>
      <c r="G290" s="301"/>
      <c r="H290" s="284"/>
      <c r="I290" s="302"/>
      <c r="J290" s="284"/>
      <c r="K290" s="302"/>
      <c r="Q290" s="283">
        <f>[4]Source!X277</f>
        <v>47.7</v>
      </c>
      <c r="R290" s="283">
        <f>[4]Source!X278</f>
        <v>891.07</v>
      </c>
      <c r="S290" s="283">
        <f>[4]Source!Y277</f>
        <v>39.28</v>
      </c>
      <c r="T290" s="283">
        <f>[4]Source!Y278</f>
        <v>537.26</v>
      </c>
      <c r="U290" s="283">
        <f>ROUND((175/100)*ROUND([4]Source!R277, 2), 2)</f>
        <v>2.19</v>
      </c>
      <c r="V290" s="283">
        <f>ROUND((157/100)*ROUND([4]Source!R278, 2), 2)</f>
        <v>45.83</v>
      </c>
    </row>
    <row r="291" spans="1:22" x14ac:dyDescent="0.2">
      <c r="C291" s="303" t="s">
        <v>1953</v>
      </c>
    </row>
    <row r="292" spans="1:22" ht="14.25" x14ac:dyDescent="0.2">
      <c r="A292" s="297"/>
      <c r="B292" s="298"/>
      <c r="C292" s="298" t="s">
        <v>187</v>
      </c>
      <c r="D292" s="299"/>
      <c r="E292" s="284"/>
      <c r="F292" s="300">
        <v>1084.46</v>
      </c>
      <c r="G292" s="301" t="s">
        <v>1338</v>
      </c>
      <c r="H292" s="284">
        <v>1</v>
      </c>
      <c r="I292" s="302">
        <v>56.12</v>
      </c>
      <c r="J292" s="284">
        <v>23.35</v>
      </c>
      <c r="K292" s="302">
        <v>1310.4000000000001</v>
      </c>
    </row>
    <row r="293" spans="1:22" ht="14.25" x14ac:dyDescent="0.2">
      <c r="A293" s="297"/>
      <c r="B293" s="298"/>
      <c r="C293" s="298" t="s">
        <v>174</v>
      </c>
      <c r="D293" s="299"/>
      <c r="E293" s="284"/>
      <c r="F293" s="300">
        <v>164.24</v>
      </c>
      <c r="G293" s="301" t="s">
        <v>1339</v>
      </c>
      <c r="H293" s="284">
        <v>1</v>
      </c>
      <c r="I293" s="302">
        <v>9.24</v>
      </c>
      <c r="J293" s="284">
        <v>8.11</v>
      </c>
      <c r="K293" s="302">
        <v>74.94</v>
      </c>
    </row>
    <row r="294" spans="1:22" ht="14.25" x14ac:dyDescent="0.2">
      <c r="A294" s="297"/>
      <c r="B294" s="298"/>
      <c r="C294" s="298" t="s">
        <v>179</v>
      </c>
      <c r="D294" s="299"/>
      <c r="E294" s="284"/>
      <c r="F294" s="300">
        <v>22.17</v>
      </c>
      <c r="G294" s="301" t="s">
        <v>1339</v>
      </c>
      <c r="H294" s="284">
        <v>1</v>
      </c>
      <c r="I294" s="314">
        <v>1.25</v>
      </c>
      <c r="J294" s="284">
        <v>23.35</v>
      </c>
      <c r="K294" s="314">
        <v>29.19</v>
      </c>
    </row>
    <row r="295" spans="1:22" ht="14.25" x14ac:dyDescent="0.2">
      <c r="A295" s="297"/>
      <c r="B295" s="298"/>
      <c r="C295" s="298" t="s">
        <v>195</v>
      </c>
      <c r="D295" s="299"/>
      <c r="E295" s="284"/>
      <c r="F295" s="300">
        <v>650.19000000000005</v>
      </c>
      <c r="G295" s="301" t="s">
        <v>185</v>
      </c>
      <c r="H295" s="284">
        <v>1</v>
      </c>
      <c r="I295" s="302">
        <v>29.26</v>
      </c>
      <c r="J295" s="284">
        <v>3.57</v>
      </c>
      <c r="K295" s="302">
        <v>104.46</v>
      </c>
    </row>
    <row r="296" spans="1:22" ht="57" x14ac:dyDescent="0.2">
      <c r="A296" s="297" t="s">
        <v>1457</v>
      </c>
      <c r="B296" s="298" t="s">
        <v>1927</v>
      </c>
      <c r="C296" s="298" t="s">
        <v>544</v>
      </c>
      <c r="D296" s="299" t="s">
        <v>1384</v>
      </c>
      <c r="E296" s="284">
        <v>4.5674999999999999</v>
      </c>
      <c r="F296" s="300">
        <v>745.24</v>
      </c>
      <c r="G296" s="304" t="s">
        <v>185</v>
      </c>
      <c r="H296" s="284">
        <v>1</v>
      </c>
      <c r="I296" s="302">
        <v>3403.88</v>
      </c>
      <c r="J296" s="284">
        <v>5.92</v>
      </c>
      <c r="K296" s="302">
        <v>20150.97</v>
      </c>
      <c r="Q296" s="283">
        <f>[4]Source!X279</f>
        <v>0</v>
      </c>
      <c r="R296" s="283">
        <f>[4]Source!X280</f>
        <v>0</v>
      </c>
      <c r="S296" s="283">
        <f>[4]Source!Y279</f>
        <v>0</v>
      </c>
      <c r="T296" s="283">
        <f>[4]Source!Y280</f>
        <v>0</v>
      </c>
      <c r="U296" s="283">
        <f>ROUND((175/100)*ROUND([4]Source!R279, 2), 2)</f>
        <v>0</v>
      </c>
      <c r="V296" s="283">
        <f>ROUND((157/100)*ROUND([4]Source!R280, 2), 2)</f>
        <v>0</v>
      </c>
    </row>
    <row r="297" spans="1:22" ht="14.25" x14ac:dyDescent="0.2">
      <c r="A297" s="297"/>
      <c r="B297" s="298"/>
      <c r="C297" s="298" t="s">
        <v>184</v>
      </c>
      <c r="D297" s="299" t="s">
        <v>177</v>
      </c>
      <c r="E297" s="284">
        <v>85</v>
      </c>
      <c r="F297" s="300"/>
      <c r="G297" s="301"/>
      <c r="H297" s="284"/>
      <c r="I297" s="302">
        <v>47.7</v>
      </c>
      <c r="J297" s="284">
        <v>68</v>
      </c>
      <c r="K297" s="302">
        <v>891.07</v>
      </c>
    </row>
    <row r="298" spans="1:22" ht="14.25" x14ac:dyDescent="0.2">
      <c r="A298" s="297"/>
      <c r="B298" s="298"/>
      <c r="C298" s="298" t="s">
        <v>183</v>
      </c>
      <c r="D298" s="299" t="s">
        <v>177</v>
      </c>
      <c r="E298" s="284">
        <v>70</v>
      </c>
      <c r="F298" s="300"/>
      <c r="G298" s="301"/>
      <c r="H298" s="284"/>
      <c r="I298" s="302">
        <v>39.28</v>
      </c>
      <c r="J298" s="284">
        <v>41</v>
      </c>
      <c r="K298" s="302">
        <v>537.26</v>
      </c>
    </row>
    <row r="299" spans="1:22" ht="14.25" x14ac:dyDescent="0.2">
      <c r="A299" s="297"/>
      <c r="B299" s="298"/>
      <c r="C299" s="298" t="s">
        <v>178</v>
      </c>
      <c r="D299" s="299" t="s">
        <v>177</v>
      </c>
      <c r="E299" s="284">
        <v>175</v>
      </c>
      <c r="F299" s="300"/>
      <c r="G299" s="301"/>
      <c r="H299" s="284"/>
      <c r="I299" s="302">
        <v>2.19</v>
      </c>
      <c r="J299" s="284">
        <v>157</v>
      </c>
      <c r="K299" s="302">
        <v>45.83</v>
      </c>
    </row>
    <row r="300" spans="1:22" ht="14.25" x14ac:dyDescent="0.2">
      <c r="A300" s="305"/>
      <c r="B300" s="306"/>
      <c r="C300" s="306" t="s">
        <v>182</v>
      </c>
      <c r="D300" s="307" t="s">
        <v>181</v>
      </c>
      <c r="E300" s="308">
        <v>97</v>
      </c>
      <c r="F300" s="309"/>
      <c r="G300" s="310" t="s">
        <v>1338</v>
      </c>
      <c r="H300" s="308">
        <v>1</v>
      </c>
      <c r="I300" s="311">
        <v>5.0199999999999996</v>
      </c>
      <c r="J300" s="308"/>
      <c r="K300" s="311"/>
    </row>
    <row r="301" spans="1:22" ht="15" x14ac:dyDescent="0.25">
      <c r="A301" s="312"/>
      <c r="B301" s="312"/>
      <c r="C301" s="313" t="s">
        <v>173</v>
      </c>
      <c r="D301" s="312"/>
      <c r="E301" s="312"/>
      <c r="F301" s="312"/>
      <c r="G301" s="312"/>
      <c r="H301" s="406">
        <v>3587.67</v>
      </c>
      <c r="I301" s="406"/>
      <c r="J301" s="406">
        <v>23114.93</v>
      </c>
      <c r="K301" s="406"/>
      <c r="O301" s="318">
        <f>I292+I293+I295+I297+I298+I299+SUM(I296:I296)</f>
        <v>3587.67</v>
      </c>
      <c r="P301" s="318">
        <f>K292+K293+K295+K297+K298+K299+SUM(K296:K296)</f>
        <v>23114.93</v>
      </c>
    </row>
    <row r="303" spans="1:22" ht="71.25" x14ac:dyDescent="0.2">
      <c r="A303" s="297" t="s">
        <v>1462</v>
      </c>
      <c r="B303" s="298" t="s">
        <v>560</v>
      </c>
      <c r="C303" s="298" t="s">
        <v>559</v>
      </c>
      <c r="D303" s="299" t="s">
        <v>1645</v>
      </c>
      <c r="E303" s="284">
        <v>0.36</v>
      </c>
      <c r="F303" s="300"/>
      <c r="G303" s="301"/>
      <c r="H303" s="284"/>
      <c r="I303" s="302"/>
      <c r="J303" s="284"/>
      <c r="K303" s="302"/>
      <c r="Q303" s="283">
        <f>[4]Source!X281</f>
        <v>102.18</v>
      </c>
      <c r="R303" s="283">
        <f>[4]Source!X282</f>
        <v>1950.02</v>
      </c>
      <c r="S303" s="283">
        <f>[4]Source!Y281</f>
        <v>68.78</v>
      </c>
      <c r="T303" s="283">
        <f>[4]Source!Y282</f>
        <v>940.6</v>
      </c>
      <c r="U303" s="283">
        <f>ROUND((175/100)*ROUND([4]Source!R281, 2), 2)</f>
        <v>25.83</v>
      </c>
      <c r="V303" s="283">
        <f>ROUND((157/100)*ROUND([4]Source!R282, 2), 2)</f>
        <v>541.1</v>
      </c>
    </row>
    <row r="304" spans="1:22" x14ac:dyDescent="0.2">
      <c r="C304" s="303" t="s">
        <v>1954</v>
      </c>
    </row>
    <row r="305" spans="1:32" ht="14.25" x14ac:dyDescent="0.2">
      <c r="A305" s="297"/>
      <c r="B305" s="298"/>
      <c r="C305" s="298" t="s">
        <v>187</v>
      </c>
      <c r="D305" s="299"/>
      <c r="E305" s="284"/>
      <c r="F305" s="300">
        <v>237.31</v>
      </c>
      <c r="G305" s="301" t="s">
        <v>1338</v>
      </c>
      <c r="H305" s="284">
        <v>1</v>
      </c>
      <c r="I305" s="302">
        <v>98.25</v>
      </c>
      <c r="J305" s="284">
        <v>23.35</v>
      </c>
      <c r="K305" s="302">
        <v>2294.14</v>
      </c>
    </row>
    <row r="306" spans="1:32" ht="14.25" x14ac:dyDescent="0.2">
      <c r="A306" s="297"/>
      <c r="B306" s="298"/>
      <c r="C306" s="298" t="s">
        <v>174</v>
      </c>
      <c r="D306" s="299"/>
      <c r="E306" s="284"/>
      <c r="F306" s="300">
        <v>189.59</v>
      </c>
      <c r="G306" s="301" t="s">
        <v>1339</v>
      </c>
      <c r="H306" s="284">
        <v>1</v>
      </c>
      <c r="I306" s="302">
        <v>85.32</v>
      </c>
      <c r="J306" s="284">
        <v>8.4600000000000009</v>
      </c>
      <c r="K306" s="302">
        <v>721.81</v>
      </c>
    </row>
    <row r="307" spans="1:32" ht="14.25" x14ac:dyDescent="0.2">
      <c r="A307" s="297"/>
      <c r="B307" s="298"/>
      <c r="C307" s="298" t="s">
        <v>179</v>
      </c>
      <c r="D307" s="299"/>
      <c r="E307" s="284"/>
      <c r="F307" s="300">
        <v>32.799999999999997</v>
      </c>
      <c r="G307" s="301" t="s">
        <v>1339</v>
      </c>
      <c r="H307" s="284">
        <v>1</v>
      </c>
      <c r="I307" s="314">
        <v>14.76</v>
      </c>
      <c r="J307" s="284">
        <v>23.35</v>
      </c>
      <c r="K307" s="314">
        <v>344.65</v>
      </c>
    </row>
    <row r="308" spans="1:32" ht="14.25" x14ac:dyDescent="0.2">
      <c r="A308" s="297"/>
      <c r="B308" s="298"/>
      <c r="C308" s="298" t="s">
        <v>195</v>
      </c>
      <c r="D308" s="299"/>
      <c r="E308" s="284"/>
      <c r="F308" s="300">
        <v>5970.27</v>
      </c>
      <c r="G308" s="301" t="s">
        <v>185</v>
      </c>
      <c r="H308" s="284">
        <v>1</v>
      </c>
      <c r="I308" s="302">
        <v>2149.3000000000002</v>
      </c>
      <c r="J308" s="284">
        <v>2.69</v>
      </c>
      <c r="K308" s="302">
        <v>5781.62</v>
      </c>
    </row>
    <row r="309" spans="1:32" ht="14.25" x14ac:dyDescent="0.2">
      <c r="A309" s="297"/>
      <c r="B309" s="298"/>
      <c r="C309" s="298" t="s">
        <v>184</v>
      </c>
      <c r="D309" s="299" t="s">
        <v>177</v>
      </c>
      <c r="E309" s="284">
        <v>104</v>
      </c>
      <c r="F309" s="300"/>
      <c r="G309" s="301"/>
      <c r="H309" s="284"/>
      <c r="I309" s="302">
        <v>102.18</v>
      </c>
      <c r="J309" s="284">
        <v>85</v>
      </c>
      <c r="K309" s="302">
        <v>1950.02</v>
      </c>
    </row>
    <row r="310" spans="1:32" ht="14.25" x14ac:dyDescent="0.2">
      <c r="A310" s="297"/>
      <c r="B310" s="298"/>
      <c r="C310" s="298" t="s">
        <v>183</v>
      </c>
      <c r="D310" s="299" t="s">
        <v>177</v>
      </c>
      <c r="E310" s="284">
        <v>70</v>
      </c>
      <c r="F310" s="300"/>
      <c r="G310" s="301"/>
      <c r="H310" s="284"/>
      <c r="I310" s="302">
        <v>68.78</v>
      </c>
      <c r="J310" s="284">
        <v>41</v>
      </c>
      <c r="K310" s="302">
        <v>940.6</v>
      </c>
    </row>
    <row r="311" spans="1:32" ht="14.25" x14ac:dyDescent="0.2">
      <c r="A311" s="297"/>
      <c r="B311" s="298"/>
      <c r="C311" s="298" t="s">
        <v>178</v>
      </c>
      <c r="D311" s="299" t="s">
        <v>177</v>
      </c>
      <c r="E311" s="284">
        <v>175</v>
      </c>
      <c r="F311" s="300"/>
      <c r="G311" s="301"/>
      <c r="H311" s="284"/>
      <c r="I311" s="302">
        <v>25.83</v>
      </c>
      <c r="J311" s="284">
        <v>157</v>
      </c>
      <c r="K311" s="302">
        <v>541.1</v>
      </c>
    </row>
    <row r="312" spans="1:32" ht="14.25" x14ac:dyDescent="0.2">
      <c r="A312" s="305"/>
      <c r="B312" s="306"/>
      <c r="C312" s="306" t="s">
        <v>182</v>
      </c>
      <c r="D312" s="307" t="s">
        <v>181</v>
      </c>
      <c r="E312" s="308">
        <v>19</v>
      </c>
      <c r="F312" s="309"/>
      <c r="G312" s="310" t="s">
        <v>1338</v>
      </c>
      <c r="H312" s="308">
        <v>1</v>
      </c>
      <c r="I312" s="311">
        <v>7.87</v>
      </c>
      <c r="J312" s="308"/>
      <c r="K312" s="311"/>
    </row>
    <row r="313" spans="1:32" ht="15" x14ac:dyDescent="0.25">
      <c r="A313" s="312"/>
      <c r="B313" s="312"/>
      <c r="C313" s="313" t="s">
        <v>173</v>
      </c>
      <c r="D313" s="312"/>
      <c r="E313" s="312"/>
      <c r="F313" s="312"/>
      <c r="G313" s="312"/>
      <c r="H313" s="406">
        <v>2529.66</v>
      </c>
      <c r="I313" s="406"/>
      <c r="J313" s="406">
        <v>12229.29</v>
      </c>
      <c r="K313" s="406"/>
      <c r="O313" s="318">
        <f>I305+I306+I308+I309+I310+I311</f>
        <v>2529.66</v>
      </c>
      <c r="P313" s="318">
        <f>K305+K306+K308+K309+K310+K311</f>
        <v>12229.29</v>
      </c>
    </row>
    <row r="316" spans="1:32" ht="15" x14ac:dyDescent="0.25">
      <c r="A316" s="409" t="s">
        <v>1955</v>
      </c>
      <c r="B316" s="409"/>
      <c r="C316" s="409"/>
      <c r="D316" s="409"/>
      <c r="E316" s="409"/>
      <c r="F316" s="409"/>
      <c r="G316" s="409"/>
      <c r="H316" s="407">
        <v>11789.65</v>
      </c>
      <c r="I316" s="408"/>
      <c r="J316" s="407">
        <v>81988.570000000007</v>
      </c>
      <c r="K316" s="408"/>
      <c r="AF316" s="319" t="str">
        <f>CONCATENATE("Итого по подразделу: ",IF([4]Source!G284&lt;&gt;"Новый подраздел", [4]Source!G284, ""))</f>
        <v>Итого по подразделу: Монолитный железобетонный фундамент ФБ-1./ 023/18КН-КР 4.2 лист 2</v>
      </c>
    </row>
    <row r="317" spans="1:32" hidden="1" x14ac:dyDescent="0.2">
      <c r="A317" s="283" t="s">
        <v>172</v>
      </c>
      <c r="I317" s="283">
        <v>0</v>
      </c>
      <c r="J317" s="283">
        <v>0</v>
      </c>
    </row>
    <row r="318" spans="1:32" hidden="1" x14ac:dyDescent="0.2">
      <c r="A318" s="283" t="s">
        <v>171</v>
      </c>
      <c r="I318" s="283">
        <v>0</v>
      </c>
      <c r="J318" s="283">
        <v>0</v>
      </c>
    </row>
    <row r="320" spans="1:32" ht="16.5" x14ac:dyDescent="0.25">
      <c r="A320" s="405" t="s">
        <v>1956</v>
      </c>
      <c r="B320" s="405"/>
      <c r="C320" s="405"/>
      <c r="D320" s="405"/>
      <c r="E320" s="405"/>
      <c r="F320" s="405"/>
      <c r="G320" s="405"/>
      <c r="H320" s="405"/>
      <c r="I320" s="405"/>
      <c r="J320" s="405"/>
      <c r="K320" s="405"/>
    </row>
    <row r="321" spans="1:22" ht="57" x14ac:dyDescent="0.2">
      <c r="A321" s="297" t="s">
        <v>1475</v>
      </c>
      <c r="B321" s="298" t="s">
        <v>567</v>
      </c>
      <c r="C321" s="298" t="s">
        <v>566</v>
      </c>
      <c r="D321" s="299" t="s">
        <v>1918</v>
      </c>
      <c r="E321" s="284">
        <v>0.4</v>
      </c>
      <c r="F321" s="300"/>
      <c r="G321" s="301"/>
      <c r="H321" s="284"/>
      <c r="I321" s="302"/>
      <c r="J321" s="284"/>
      <c r="K321" s="302"/>
      <c r="Q321" s="283">
        <f>[4]Source!X318</f>
        <v>18</v>
      </c>
      <c r="R321" s="283">
        <f>[4]Source!X319</f>
        <v>343.56</v>
      </c>
      <c r="S321" s="283">
        <f>[4]Source!Y318</f>
        <v>12.12</v>
      </c>
      <c r="T321" s="283">
        <f>[4]Source!Y319</f>
        <v>165.72</v>
      </c>
      <c r="U321" s="283">
        <f>ROUND((175/100)*ROUND([4]Source!R318, 2), 2)</f>
        <v>19.34</v>
      </c>
      <c r="V321" s="283">
        <f>ROUND((157/100)*ROUND([4]Source!R319, 2), 2)</f>
        <v>405.09</v>
      </c>
    </row>
    <row r="322" spans="1:22" x14ac:dyDescent="0.2">
      <c r="C322" s="303" t="s">
        <v>1957</v>
      </c>
    </row>
    <row r="323" spans="1:22" ht="14.25" x14ac:dyDescent="0.2">
      <c r="A323" s="297"/>
      <c r="B323" s="298"/>
      <c r="C323" s="298" t="s">
        <v>187</v>
      </c>
      <c r="D323" s="299"/>
      <c r="E323" s="284"/>
      <c r="F323" s="300">
        <v>37.619999999999997</v>
      </c>
      <c r="G323" s="301" t="s">
        <v>1338</v>
      </c>
      <c r="H323" s="284">
        <v>1</v>
      </c>
      <c r="I323" s="302">
        <v>17.309999999999999</v>
      </c>
      <c r="J323" s="284">
        <v>23.35</v>
      </c>
      <c r="K323" s="302">
        <v>404.19</v>
      </c>
    </row>
    <row r="324" spans="1:22" ht="14.25" x14ac:dyDescent="0.2">
      <c r="A324" s="297"/>
      <c r="B324" s="298"/>
      <c r="C324" s="298" t="s">
        <v>174</v>
      </c>
      <c r="D324" s="299"/>
      <c r="E324" s="284"/>
      <c r="F324" s="300">
        <v>72.98</v>
      </c>
      <c r="G324" s="301" t="s">
        <v>1339</v>
      </c>
      <c r="H324" s="284">
        <v>1</v>
      </c>
      <c r="I324" s="302">
        <v>36.49</v>
      </c>
      <c r="J324" s="284">
        <v>11.6</v>
      </c>
      <c r="K324" s="302">
        <v>423.28</v>
      </c>
    </row>
    <row r="325" spans="1:22" ht="14.25" x14ac:dyDescent="0.2">
      <c r="A325" s="297"/>
      <c r="B325" s="298"/>
      <c r="C325" s="298" t="s">
        <v>179</v>
      </c>
      <c r="D325" s="299"/>
      <c r="E325" s="284"/>
      <c r="F325" s="300">
        <v>22.1</v>
      </c>
      <c r="G325" s="301" t="s">
        <v>1339</v>
      </c>
      <c r="H325" s="284">
        <v>1</v>
      </c>
      <c r="I325" s="314">
        <v>11.05</v>
      </c>
      <c r="J325" s="284">
        <v>23.35</v>
      </c>
      <c r="K325" s="314">
        <v>258.02</v>
      </c>
    </row>
    <row r="326" spans="1:22" ht="14.25" x14ac:dyDescent="0.2">
      <c r="A326" s="297"/>
      <c r="B326" s="298"/>
      <c r="C326" s="298" t="s">
        <v>195</v>
      </c>
      <c r="D326" s="299"/>
      <c r="E326" s="284"/>
      <c r="F326" s="300">
        <v>203.1</v>
      </c>
      <c r="G326" s="301" t="s">
        <v>185</v>
      </c>
      <c r="H326" s="284">
        <v>1</v>
      </c>
      <c r="I326" s="302">
        <v>81.239999999999995</v>
      </c>
      <c r="J326" s="284">
        <v>9.82</v>
      </c>
      <c r="K326" s="302">
        <v>797.78</v>
      </c>
    </row>
    <row r="327" spans="1:22" ht="14.25" x14ac:dyDescent="0.2">
      <c r="A327" s="297"/>
      <c r="B327" s="298"/>
      <c r="C327" s="298" t="s">
        <v>184</v>
      </c>
      <c r="D327" s="299" t="s">
        <v>177</v>
      </c>
      <c r="E327" s="284">
        <v>104</v>
      </c>
      <c r="F327" s="300"/>
      <c r="G327" s="301"/>
      <c r="H327" s="284"/>
      <c r="I327" s="302">
        <v>18</v>
      </c>
      <c r="J327" s="284">
        <v>85</v>
      </c>
      <c r="K327" s="302">
        <v>343.56</v>
      </c>
    </row>
    <row r="328" spans="1:22" ht="14.25" x14ac:dyDescent="0.2">
      <c r="A328" s="297"/>
      <c r="B328" s="298"/>
      <c r="C328" s="298" t="s">
        <v>183</v>
      </c>
      <c r="D328" s="299" t="s">
        <v>177</v>
      </c>
      <c r="E328" s="284">
        <v>70</v>
      </c>
      <c r="F328" s="300"/>
      <c r="G328" s="301"/>
      <c r="H328" s="284"/>
      <c r="I328" s="302">
        <v>12.12</v>
      </c>
      <c r="J328" s="284">
        <v>41</v>
      </c>
      <c r="K328" s="302">
        <v>165.72</v>
      </c>
    </row>
    <row r="329" spans="1:22" ht="14.25" x14ac:dyDescent="0.2">
      <c r="A329" s="297"/>
      <c r="B329" s="298"/>
      <c r="C329" s="298" t="s">
        <v>178</v>
      </c>
      <c r="D329" s="299" t="s">
        <v>177</v>
      </c>
      <c r="E329" s="284">
        <v>175</v>
      </c>
      <c r="F329" s="300"/>
      <c r="G329" s="301"/>
      <c r="H329" s="284"/>
      <c r="I329" s="302">
        <v>19.34</v>
      </c>
      <c r="J329" s="284">
        <v>157</v>
      </c>
      <c r="K329" s="302">
        <v>405.09</v>
      </c>
    </row>
    <row r="330" spans="1:22" ht="14.25" x14ac:dyDescent="0.2">
      <c r="A330" s="305"/>
      <c r="B330" s="306"/>
      <c r="C330" s="306" t="s">
        <v>182</v>
      </c>
      <c r="D330" s="307" t="s">
        <v>181</v>
      </c>
      <c r="E330" s="308">
        <v>3.24</v>
      </c>
      <c r="F330" s="309"/>
      <c r="G330" s="310" t="s">
        <v>1338</v>
      </c>
      <c r="H330" s="308">
        <v>1</v>
      </c>
      <c r="I330" s="311">
        <v>1.49</v>
      </c>
      <c r="J330" s="308"/>
      <c r="K330" s="311"/>
    </row>
    <row r="331" spans="1:22" ht="15" x14ac:dyDescent="0.25">
      <c r="A331" s="312"/>
      <c r="B331" s="312"/>
      <c r="C331" s="313" t="s">
        <v>173</v>
      </c>
      <c r="D331" s="312"/>
      <c r="E331" s="312"/>
      <c r="F331" s="312"/>
      <c r="G331" s="312"/>
      <c r="H331" s="406">
        <v>184.5</v>
      </c>
      <c r="I331" s="406"/>
      <c r="J331" s="406">
        <v>2539.62</v>
      </c>
      <c r="K331" s="406"/>
      <c r="O331" s="318">
        <f>I323+I324+I326+I327+I328+I329</f>
        <v>184.5</v>
      </c>
      <c r="P331" s="318">
        <f>K323+K324+K326+K327+K328+K329</f>
        <v>2539.62</v>
      </c>
    </row>
    <row r="333" spans="1:22" ht="52.5" x14ac:dyDescent="0.2">
      <c r="A333" s="297" t="s">
        <v>1486</v>
      </c>
      <c r="B333" s="298" t="s">
        <v>253</v>
      </c>
      <c r="C333" s="298" t="s">
        <v>252</v>
      </c>
      <c r="D333" s="299" t="s">
        <v>1539</v>
      </c>
      <c r="E333" s="284">
        <v>4.0000000000000001E-3</v>
      </c>
      <c r="F333" s="300"/>
      <c r="G333" s="301"/>
      <c r="H333" s="284"/>
      <c r="I333" s="302"/>
      <c r="J333" s="284"/>
      <c r="K333" s="302"/>
      <c r="Q333" s="283">
        <f>[4]Source!X320</f>
        <v>5.4</v>
      </c>
      <c r="R333" s="283">
        <f>[4]Source!X321</f>
        <v>100.82</v>
      </c>
      <c r="S333" s="283">
        <f>[4]Source!Y320</f>
        <v>4.45</v>
      </c>
      <c r="T333" s="283">
        <f>[4]Source!Y321</f>
        <v>60.79</v>
      </c>
      <c r="U333" s="283">
        <f>ROUND((175/100)*ROUND([4]Source!R320, 2), 2)</f>
        <v>0.02</v>
      </c>
      <c r="V333" s="283">
        <f>ROUND((157/100)*ROUND([4]Source!R321, 2), 2)</f>
        <v>0.36</v>
      </c>
    </row>
    <row r="334" spans="1:22" x14ac:dyDescent="0.2">
      <c r="C334" s="303" t="s">
        <v>1958</v>
      </c>
    </row>
    <row r="335" spans="1:22" ht="14.25" x14ac:dyDescent="0.2">
      <c r="A335" s="297"/>
      <c r="B335" s="298"/>
      <c r="C335" s="298" t="s">
        <v>187</v>
      </c>
      <c r="D335" s="299"/>
      <c r="E335" s="284"/>
      <c r="F335" s="300">
        <v>1379.7</v>
      </c>
      <c r="G335" s="301" t="s">
        <v>1338</v>
      </c>
      <c r="H335" s="284">
        <v>1</v>
      </c>
      <c r="I335" s="302">
        <v>6.35</v>
      </c>
      <c r="J335" s="284">
        <v>23.35</v>
      </c>
      <c r="K335" s="302">
        <v>148.27000000000001</v>
      </c>
    </row>
    <row r="336" spans="1:22" ht="14.25" x14ac:dyDescent="0.2">
      <c r="A336" s="297"/>
      <c r="B336" s="298"/>
      <c r="C336" s="298" t="s">
        <v>174</v>
      </c>
      <c r="D336" s="299"/>
      <c r="E336" s="284"/>
      <c r="F336" s="300">
        <v>22.6</v>
      </c>
      <c r="G336" s="301" t="s">
        <v>1339</v>
      </c>
      <c r="H336" s="284">
        <v>1</v>
      </c>
      <c r="I336" s="302">
        <v>0.11</v>
      </c>
      <c r="J336" s="284">
        <v>5.49</v>
      </c>
      <c r="K336" s="302">
        <v>0.6</v>
      </c>
    </row>
    <row r="337" spans="1:22" ht="14.25" x14ac:dyDescent="0.2">
      <c r="A337" s="297"/>
      <c r="B337" s="298"/>
      <c r="C337" s="298" t="s">
        <v>179</v>
      </c>
      <c r="D337" s="299"/>
      <c r="E337" s="284"/>
      <c r="F337" s="300">
        <v>2.09</v>
      </c>
      <c r="G337" s="301" t="s">
        <v>1339</v>
      </c>
      <c r="H337" s="284">
        <v>1</v>
      </c>
      <c r="I337" s="314">
        <v>0.01</v>
      </c>
      <c r="J337" s="284">
        <v>23.35</v>
      </c>
      <c r="K337" s="314">
        <v>0.23</v>
      </c>
    </row>
    <row r="338" spans="1:22" ht="14.25" x14ac:dyDescent="0.2">
      <c r="A338" s="297"/>
      <c r="B338" s="298"/>
      <c r="C338" s="298" t="s">
        <v>195</v>
      </c>
      <c r="D338" s="299"/>
      <c r="E338" s="284"/>
      <c r="F338" s="300">
        <v>1859.87</v>
      </c>
      <c r="G338" s="301" t="s">
        <v>185</v>
      </c>
      <c r="H338" s="284">
        <v>1</v>
      </c>
      <c r="I338" s="302">
        <v>7.44</v>
      </c>
      <c r="J338" s="284">
        <v>3.05</v>
      </c>
      <c r="K338" s="302">
        <v>22.69</v>
      </c>
    </row>
    <row r="339" spans="1:22" ht="57" x14ac:dyDescent="0.2">
      <c r="A339" s="297" t="s">
        <v>1489</v>
      </c>
      <c r="B339" s="298" t="s">
        <v>1949</v>
      </c>
      <c r="C339" s="298" t="s">
        <v>565</v>
      </c>
      <c r="D339" s="299" t="s">
        <v>1384</v>
      </c>
      <c r="E339" s="284">
        <v>0.40799999999999997</v>
      </c>
      <c r="F339" s="300">
        <v>607.45000000000005</v>
      </c>
      <c r="G339" s="304" t="s">
        <v>185</v>
      </c>
      <c r="H339" s="284">
        <v>1</v>
      </c>
      <c r="I339" s="302">
        <v>247.84</v>
      </c>
      <c r="J339" s="284">
        <v>6.05</v>
      </c>
      <c r="K339" s="302">
        <v>1499.43</v>
      </c>
      <c r="Q339" s="283">
        <f>[4]Source!X322</f>
        <v>0</v>
      </c>
      <c r="R339" s="283">
        <f>[4]Source!X323</f>
        <v>0</v>
      </c>
      <c r="S339" s="283">
        <f>[4]Source!Y322</f>
        <v>0</v>
      </c>
      <c r="T339" s="283">
        <f>[4]Source!Y323</f>
        <v>0</v>
      </c>
      <c r="U339" s="283">
        <f>ROUND((175/100)*ROUND([4]Source!R322, 2), 2)</f>
        <v>0</v>
      </c>
      <c r="V339" s="283">
        <f>ROUND((157/100)*ROUND([4]Source!R323, 2), 2)</f>
        <v>0</v>
      </c>
    </row>
    <row r="340" spans="1:22" ht="14.25" x14ac:dyDescent="0.2">
      <c r="A340" s="297"/>
      <c r="B340" s="298"/>
      <c r="C340" s="298" t="s">
        <v>184</v>
      </c>
      <c r="D340" s="299" t="s">
        <v>177</v>
      </c>
      <c r="E340" s="284">
        <v>85</v>
      </c>
      <c r="F340" s="300"/>
      <c r="G340" s="301"/>
      <c r="H340" s="284"/>
      <c r="I340" s="302">
        <v>5.4</v>
      </c>
      <c r="J340" s="284">
        <v>68</v>
      </c>
      <c r="K340" s="302">
        <v>100.82</v>
      </c>
    </row>
    <row r="341" spans="1:22" ht="14.25" x14ac:dyDescent="0.2">
      <c r="A341" s="297"/>
      <c r="B341" s="298"/>
      <c r="C341" s="298" t="s">
        <v>183</v>
      </c>
      <c r="D341" s="299" t="s">
        <v>177</v>
      </c>
      <c r="E341" s="284">
        <v>70</v>
      </c>
      <c r="F341" s="300"/>
      <c r="G341" s="301"/>
      <c r="H341" s="284"/>
      <c r="I341" s="302">
        <v>4.45</v>
      </c>
      <c r="J341" s="284">
        <v>41</v>
      </c>
      <c r="K341" s="302">
        <v>60.79</v>
      </c>
    </row>
    <row r="342" spans="1:22" ht="14.25" x14ac:dyDescent="0.2">
      <c r="A342" s="297"/>
      <c r="B342" s="298"/>
      <c r="C342" s="298" t="s">
        <v>178</v>
      </c>
      <c r="D342" s="299" t="s">
        <v>177</v>
      </c>
      <c r="E342" s="284">
        <v>175</v>
      </c>
      <c r="F342" s="300"/>
      <c r="G342" s="301"/>
      <c r="H342" s="284"/>
      <c r="I342" s="302">
        <v>0.02</v>
      </c>
      <c r="J342" s="284">
        <v>157</v>
      </c>
      <c r="K342" s="302">
        <v>0.36</v>
      </c>
    </row>
    <row r="343" spans="1:22" ht="14.25" x14ac:dyDescent="0.2">
      <c r="A343" s="305"/>
      <c r="B343" s="306"/>
      <c r="C343" s="306" t="s">
        <v>182</v>
      </c>
      <c r="D343" s="307" t="s">
        <v>181</v>
      </c>
      <c r="E343" s="308">
        <v>135</v>
      </c>
      <c r="F343" s="309"/>
      <c r="G343" s="310" t="s">
        <v>1338</v>
      </c>
      <c r="H343" s="308">
        <v>1</v>
      </c>
      <c r="I343" s="311">
        <v>0.62</v>
      </c>
      <c r="J343" s="308"/>
      <c r="K343" s="311"/>
    </row>
    <row r="344" spans="1:22" ht="15" x14ac:dyDescent="0.25">
      <c r="A344" s="312"/>
      <c r="B344" s="312"/>
      <c r="C344" s="313" t="s">
        <v>173</v>
      </c>
      <c r="D344" s="312"/>
      <c r="E344" s="312"/>
      <c r="F344" s="312"/>
      <c r="G344" s="312"/>
      <c r="H344" s="406">
        <v>271.61</v>
      </c>
      <c r="I344" s="406"/>
      <c r="J344" s="406">
        <v>1832.96</v>
      </c>
      <c r="K344" s="406"/>
      <c r="O344" s="318">
        <f>I335+I336+I338+I340+I341+I342+SUM(I339:I339)</f>
        <v>271.61</v>
      </c>
      <c r="P344" s="318">
        <f>K335+K336+K338+K340+K341+K342+SUM(K339:K339)</f>
        <v>1832.96</v>
      </c>
    </row>
    <row r="346" spans="1:22" ht="52.5" x14ac:dyDescent="0.2">
      <c r="A346" s="297" t="s">
        <v>1495</v>
      </c>
      <c r="B346" s="298" t="s">
        <v>220</v>
      </c>
      <c r="C346" s="298" t="s">
        <v>219</v>
      </c>
      <c r="D346" s="299" t="s">
        <v>1575</v>
      </c>
      <c r="E346" s="284">
        <v>0.2732</v>
      </c>
      <c r="F346" s="300"/>
      <c r="G346" s="301"/>
      <c r="H346" s="284"/>
      <c r="I346" s="302"/>
      <c r="J346" s="284"/>
      <c r="K346" s="302"/>
      <c r="Q346" s="283">
        <f>[4]Source!X324</f>
        <v>35.96</v>
      </c>
      <c r="R346" s="283">
        <f>[4]Source!X325</f>
        <v>671.8</v>
      </c>
      <c r="S346" s="283">
        <f>[4]Source!Y324</f>
        <v>29.62</v>
      </c>
      <c r="T346" s="283">
        <f>[4]Source!Y325</f>
        <v>405.06</v>
      </c>
      <c r="U346" s="283">
        <f>ROUND((175/100)*ROUND([4]Source!R324, 2), 2)</f>
        <v>3.34</v>
      </c>
      <c r="V346" s="283">
        <f>ROUND((157/100)*ROUND([4]Source!R325, 2), 2)</f>
        <v>70.02</v>
      </c>
    </row>
    <row r="347" spans="1:22" x14ac:dyDescent="0.2">
      <c r="C347" s="303" t="s">
        <v>1959</v>
      </c>
    </row>
    <row r="348" spans="1:22" ht="14.25" x14ac:dyDescent="0.2">
      <c r="A348" s="297"/>
      <c r="B348" s="298"/>
      <c r="C348" s="298" t="s">
        <v>187</v>
      </c>
      <c r="D348" s="299"/>
      <c r="E348" s="284"/>
      <c r="F348" s="300">
        <v>134.68</v>
      </c>
      <c r="G348" s="301" t="s">
        <v>1338</v>
      </c>
      <c r="H348" s="284">
        <v>1</v>
      </c>
      <c r="I348" s="302">
        <v>42.31</v>
      </c>
      <c r="J348" s="284">
        <v>23.35</v>
      </c>
      <c r="K348" s="302">
        <v>987.94</v>
      </c>
    </row>
    <row r="349" spans="1:22" ht="14.25" x14ac:dyDescent="0.2">
      <c r="A349" s="297"/>
      <c r="B349" s="298"/>
      <c r="C349" s="298" t="s">
        <v>174</v>
      </c>
      <c r="D349" s="299"/>
      <c r="E349" s="284"/>
      <c r="F349" s="300">
        <v>44</v>
      </c>
      <c r="G349" s="301" t="s">
        <v>1339</v>
      </c>
      <c r="H349" s="284">
        <v>1</v>
      </c>
      <c r="I349" s="302">
        <v>15.03</v>
      </c>
      <c r="J349" s="284">
        <v>8.19</v>
      </c>
      <c r="K349" s="302">
        <v>123.1</v>
      </c>
    </row>
    <row r="350" spans="1:22" ht="14.25" x14ac:dyDescent="0.2">
      <c r="A350" s="297"/>
      <c r="B350" s="298"/>
      <c r="C350" s="298" t="s">
        <v>179</v>
      </c>
      <c r="D350" s="299"/>
      <c r="E350" s="284"/>
      <c r="F350" s="300">
        <v>5.59</v>
      </c>
      <c r="G350" s="301" t="s">
        <v>1339</v>
      </c>
      <c r="H350" s="284">
        <v>1</v>
      </c>
      <c r="I350" s="314">
        <v>1.91</v>
      </c>
      <c r="J350" s="284">
        <v>23.35</v>
      </c>
      <c r="K350" s="314">
        <v>44.6</v>
      </c>
    </row>
    <row r="351" spans="1:22" ht="14.25" x14ac:dyDescent="0.2">
      <c r="A351" s="297"/>
      <c r="B351" s="298"/>
      <c r="C351" s="298" t="s">
        <v>195</v>
      </c>
      <c r="D351" s="299"/>
      <c r="E351" s="284"/>
      <c r="F351" s="300">
        <v>258.91000000000003</v>
      </c>
      <c r="G351" s="301" t="s">
        <v>185</v>
      </c>
      <c r="H351" s="284">
        <v>1</v>
      </c>
      <c r="I351" s="302">
        <v>70.73</v>
      </c>
      <c r="J351" s="284">
        <v>5.54</v>
      </c>
      <c r="K351" s="302">
        <v>391.84</v>
      </c>
    </row>
    <row r="352" spans="1:22" ht="71.25" x14ac:dyDescent="0.2">
      <c r="A352" s="297" t="s">
        <v>1497</v>
      </c>
      <c r="B352" s="298" t="s">
        <v>1951</v>
      </c>
      <c r="C352" s="298" t="s">
        <v>564</v>
      </c>
      <c r="D352" s="299" t="s">
        <v>1323</v>
      </c>
      <c r="E352" s="284">
        <v>0.13639999999999999</v>
      </c>
      <c r="F352" s="300">
        <v>5681.92</v>
      </c>
      <c r="G352" s="304" t="s">
        <v>185</v>
      </c>
      <c r="H352" s="284">
        <v>1</v>
      </c>
      <c r="I352" s="302">
        <v>775.01</v>
      </c>
      <c r="J352" s="284">
        <v>7.62</v>
      </c>
      <c r="K352" s="302">
        <v>5905.58</v>
      </c>
      <c r="Q352" s="283">
        <f>[4]Source!X326</f>
        <v>0</v>
      </c>
      <c r="R352" s="283">
        <f>[4]Source!X327</f>
        <v>0</v>
      </c>
      <c r="S352" s="283">
        <f>[4]Source!Y326</f>
        <v>0</v>
      </c>
      <c r="T352" s="283">
        <f>[4]Source!Y327</f>
        <v>0</v>
      </c>
      <c r="U352" s="283">
        <f>ROUND((175/100)*ROUND([4]Source!R326, 2), 2)</f>
        <v>0</v>
      </c>
      <c r="V352" s="283">
        <f>ROUND((157/100)*ROUND([4]Source!R327, 2), 2)</f>
        <v>0</v>
      </c>
    </row>
    <row r="353" spans="1:22" ht="57" x14ac:dyDescent="0.2">
      <c r="A353" s="297" t="s">
        <v>1498</v>
      </c>
      <c r="B353" s="298" t="s">
        <v>1952</v>
      </c>
      <c r="C353" s="298" t="s">
        <v>563</v>
      </c>
      <c r="D353" s="299" t="s">
        <v>1323</v>
      </c>
      <c r="E353" s="284">
        <v>6.8400000000000002E-2</v>
      </c>
      <c r="F353" s="300">
        <v>6340.75</v>
      </c>
      <c r="G353" s="304" t="s">
        <v>185</v>
      </c>
      <c r="H353" s="284">
        <v>1</v>
      </c>
      <c r="I353" s="302">
        <v>433.71</v>
      </c>
      <c r="J353" s="284">
        <v>7.02</v>
      </c>
      <c r="K353" s="302">
        <v>3044.64</v>
      </c>
      <c r="Q353" s="283">
        <f>[4]Source!X328</f>
        <v>0</v>
      </c>
      <c r="R353" s="283">
        <f>[4]Source!X329</f>
        <v>0</v>
      </c>
      <c r="S353" s="283">
        <f>[4]Source!Y328</f>
        <v>0</v>
      </c>
      <c r="T353" s="283">
        <f>[4]Source!Y329</f>
        <v>0</v>
      </c>
      <c r="U353" s="283">
        <f>ROUND((175/100)*ROUND([4]Source!R328, 2), 2)</f>
        <v>0</v>
      </c>
      <c r="V353" s="283">
        <f>ROUND((157/100)*ROUND([4]Source!R329, 2), 2)</f>
        <v>0</v>
      </c>
    </row>
    <row r="354" spans="1:22" ht="14.25" x14ac:dyDescent="0.2">
      <c r="A354" s="297"/>
      <c r="B354" s="298"/>
      <c r="C354" s="298" t="s">
        <v>184</v>
      </c>
      <c r="D354" s="299" t="s">
        <v>177</v>
      </c>
      <c r="E354" s="284">
        <v>85</v>
      </c>
      <c r="F354" s="300"/>
      <c r="G354" s="301"/>
      <c r="H354" s="284"/>
      <c r="I354" s="302">
        <v>35.96</v>
      </c>
      <c r="J354" s="284">
        <v>68</v>
      </c>
      <c r="K354" s="302">
        <v>671.8</v>
      </c>
    </row>
    <row r="355" spans="1:22" ht="14.25" x14ac:dyDescent="0.2">
      <c r="A355" s="297"/>
      <c r="B355" s="298"/>
      <c r="C355" s="298" t="s">
        <v>183</v>
      </c>
      <c r="D355" s="299" t="s">
        <v>177</v>
      </c>
      <c r="E355" s="284">
        <v>70</v>
      </c>
      <c r="F355" s="300"/>
      <c r="G355" s="301"/>
      <c r="H355" s="284"/>
      <c r="I355" s="302">
        <v>29.62</v>
      </c>
      <c r="J355" s="284">
        <v>41</v>
      </c>
      <c r="K355" s="302">
        <v>405.06</v>
      </c>
    </row>
    <row r="356" spans="1:22" ht="14.25" x14ac:dyDescent="0.2">
      <c r="A356" s="297"/>
      <c r="B356" s="298"/>
      <c r="C356" s="298" t="s">
        <v>178</v>
      </c>
      <c r="D356" s="299" t="s">
        <v>177</v>
      </c>
      <c r="E356" s="284">
        <v>175</v>
      </c>
      <c r="F356" s="300"/>
      <c r="G356" s="301"/>
      <c r="H356" s="284"/>
      <c r="I356" s="302">
        <v>3.34</v>
      </c>
      <c r="J356" s="284">
        <v>157</v>
      </c>
      <c r="K356" s="302">
        <v>70.02</v>
      </c>
    </row>
    <row r="357" spans="1:22" ht="14.25" x14ac:dyDescent="0.2">
      <c r="A357" s="305"/>
      <c r="B357" s="306"/>
      <c r="C357" s="306" t="s">
        <v>182</v>
      </c>
      <c r="D357" s="307" t="s">
        <v>181</v>
      </c>
      <c r="E357" s="308">
        <v>11.6</v>
      </c>
      <c r="F357" s="309"/>
      <c r="G357" s="310" t="s">
        <v>1338</v>
      </c>
      <c r="H357" s="308">
        <v>1</v>
      </c>
      <c r="I357" s="311">
        <v>3.64</v>
      </c>
      <c r="J357" s="308"/>
      <c r="K357" s="311"/>
    </row>
    <row r="358" spans="1:22" ht="15" x14ac:dyDescent="0.25">
      <c r="A358" s="312"/>
      <c r="B358" s="312"/>
      <c r="C358" s="313" t="s">
        <v>173</v>
      </c>
      <c r="D358" s="312"/>
      <c r="E358" s="312"/>
      <c r="F358" s="312"/>
      <c r="G358" s="312"/>
      <c r="H358" s="406">
        <v>1405.71</v>
      </c>
      <c r="I358" s="406"/>
      <c r="J358" s="406">
        <v>11599.98</v>
      </c>
      <c r="K358" s="406"/>
      <c r="O358" s="318">
        <f>I348+I349+I351+I354+I355+I356+SUM(I352:I353)</f>
        <v>1405.71</v>
      </c>
      <c r="P358" s="318">
        <f>K348+K349+K351+K354+K355+K356+SUM(K352:K353)</f>
        <v>11599.98</v>
      </c>
    </row>
    <row r="360" spans="1:22" ht="52.5" x14ac:dyDescent="0.2">
      <c r="A360" s="297" t="s">
        <v>1502</v>
      </c>
      <c r="B360" s="298" t="s">
        <v>562</v>
      </c>
      <c r="C360" s="298" t="s">
        <v>561</v>
      </c>
      <c r="D360" s="299" t="s">
        <v>1539</v>
      </c>
      <c r="E360" s="284">
        <v>0.02</v>
      </c>
      <c r="F360" s="300"/>
      <c r="G360" s="301"/>
      <c r="H360" s="284"/>
      <c r="I360" s="302"/>
      <c r="J360" s="284"/>
      <c r="K360" s="302"/>
      <c r="Q360" s="283">
        <f>[4]Source!X330</f>
        <v>21.2</v>
      </c>
      <c r="R360" s="283">
        <f>[4]Source!X331</f>
        <v>396</v>
      </c>
      <c r="S360" s="283">
        <f>[4]Source!Y330</f>
        <v>17.46</v>
      </c>
      <c r="T360" s="283">
        <f>[4]Source!Y331</f>
        <v>238.76</v>
      </c>
      <c r="U360" s="283">
        <f>ROUND((175/100)*ROUND([4]Source!R330, 2), 2)</f>
        <v>0.96</v>
      </c>
      <c r="V360" s="283">
        <f>ROUND((157/100)*ROUND([4]Source!R331, 2), 2)</f>
        <v>20.16</v>
      </c>
    </row>
    <row r="361" spans="1:22" x14ac:dyDescent="0.2">
      <c r="C361" s="303" t="s">
        <v>1960</v>
      </c>
    </row>
    <row r="362" spans="1:22" ht="14.25" x14ac:dyDescent="0.2">
      <c r="A362" s="297"/>
      <c r="B362" s="298"/>
      <c r="C362" s="298" t="s">
        <v>187</v>
      </c>
      <c r="D362" s="299"/>
      <c r="E362" s="284"/>
      <c r="F362" s="300">
        <v>1084.46</v>
      </c>
      <c r="G362" s="301" t="s">
        <v>1338</v>
      </c>
      <c r="H362" s="284">
        <v>1</v>
      </c>
      <c r="I362" s="302">
        <v>24.94</v>
      </c>
      <c r="J362" s="284">
        <v>23.35</v>
      </c>
      <c r="K362" s="302">
        <v>582.35</v>
      </c>
    </row>
    <row r="363" spans="1:22" ht="14.25" x14ac:dyDescent="0.2">
      <c r="A363" s="297"/>
      <c r="B363" s="298"/>
      <c r="C363" s="298" t="s">
        <v>174</v>
      </c>
      <c r="D363" s="299"/>
      <c r="E363" s="284"/>
      <c r="F363" s="300">
        <v>164.24</v>
      </c>
      <c r="G363" s="301" t="s">
        <v>1339</v>
      </c>
      <c r="H363" s="284">
        <v>1</v>
      </c>
      <c r="I363" s="302">
        <v>4.1100000000000003</v>
      </c>
      <c r="J363" s="284">
        <v>8.11</v>
      </c>
      <c r="K363" s="302">
        <v>33.33</v>
      </c>
    </row>
    <row r="364" spans="1:22" ht="14.25" x14ac:dyDescent="0.2">
      <c r="A364" s="297"/>
      <c r="B364" s="298"/>
      <c r="C364" s="298" t="s">
        <v>179</v>
      </c>
      <c r="D364" s="299"/>
      <c r="E364" s="284"/>
      <c r="F364" s="300">
        <v>22.17</v>
      </c>
      <c r="G364" s="301" t="s">
        <v>1339</v>
      </c>
      <c r="H364" s="284">
        <v>1</v>
      </c>
      <c r="I364" s="314">
        <v>0.55000000000000004</v>
      </c>
      <c r="J364" s="284">
        <v>23.35</v>
      </c>
      <c r="K364" s="314">
        <v>12.84</v>
      </c>
    </row>
    <row r="365" spans="1:22" ht="14.25" x14ac:dyDescent="0.2">
      <c r="A365" s="297"/>
      <c r="B365" s="298"/>
      <c r="C365" s="298" t="s">
        <v>195</v>
      </c>
      <c r="D365" s="299"/>
      <c r="E365" s="284"/>
      <c r="F365" s="300">
        <v>650.19000000000005</v>
      </c>
      <c r="G365" s="301" t="s">
        <v>185</v>
      </c>
      <c r="H365" s="284">
        <v>1</v>
      </c>
      <c r="I365" s="302">
        <v>13</v>
      </c>
      <c r="J365" s="284">
        <v>3.57</v>
      </c>
      <c r="K365" s="302">
        <v>46.41</v>
      </c>
    </row>
    <row r="366" spans="1:22" ht="57" x14ac:dyDescent="0.2">
      <c r="A366" s="297" t="s">
        <v>1505</v>
      </c>
      <c r="B366" s="298" t="s">
        <v>1927</v>
      </c>
      <c r="C366" s="298" t="s">
        <v>544</v>
      </c>
      <c r="D366" s="299" t="s">
        <v>1384</v>
      </c>
      <c r="E366" s="284">
        <v>2.0299999999999998</v>
      </c>
      <c r="F366" s="300">
        <v>745.24</v>
      </c>
      <c r="G366" s="304" t="s">
        <v>185</v>
      </c>
      <c r="H366" s="284">
        <v>1</v>
      </c>
      <c r="I366" s="302">
        <v>1512.84</v>
      </c>
      <c r="J366" s="284">
        <v>5.92</v>
      </c>
      <c r="K366" s="302">
        <v>8956.01</v>
      </c>
      <c r="Q366" s="283">
        <f>[4]Source!X332</f>
        <v>0</v>
      </c>
      <c r="R366" s="283">
        <f>[4]Source!X333</f>
        <v>0</v>
      </c>
      <c r="S366" s="283">
        <f>[4]Source!Y332</f>
        <v>0</v>
      </c>
      <c r="T366" s="283">
        <f>[4]Source!Y333</f>
        <v>0</v>
      </c>
      <c r="U366" s="283">
        <f>ROUND((175/100)*ROUND([4]Source!R332, 2), 2)</f>
        <v>0</v>
      </c>
      <c r="V366" s="283">
        <f>ROUND((157/100)*ROUND([4]Source!R333, 2), 2)</f>
        <v>0</v>
      </c>
    </row>
    <row r="367" spans="1:22" ht="14.25" x14ac:dyDescent="0.2">
      <c r="A367" s="297"/>
      <c r="B367" s="298"/>
      <c r="C367" s="298" t="s">
        <v>184</v>
      </c>
      <c r="D367" s="299" t="s">
        <v>177</v>
      </c>
      <c r="E367" s="284">
        <v>85</v>
      </c>
      <c r="F367" s="300"/>
      <c r="G367" s="301"/>
      <c r="H367" s="284"/>
      <c r="I367" s="302">
        <v>21.2</v>
      </c>
      <c r="J367" s="284">
        <v>68</v>
      </c>
      <c r="K367" s="302">
        <v>396</v>
      </c>
    </row>
    <row r="368" spans="1:22" ht="14.25" x14ac:dyDescent="0.2">
      <c r="A368" s="297"/>
      <c r="B368" s="298"/>
      <c r="C368" s="298" t="s">
        <v>183</v>
      </c>
      <c r="D368" s="299" t="s">
        <v>177</v>
      </c>
      <c r="E368" s="284">
        <v>70</v>
      </c>
      <c r="F368" s="300"/>
      <c r="G368" s="301"/>
      <c r="H368" s="284"/>
      <c r="I368" s="302">
        <v>17.46</v>
      </c>
      <c r="J368" s="284">
        <v>41</v>
      </c>
      <c r="K368" s="302">
        <v>238.76</v>
      </c>
    </row>
    <row r="369" spans="1:22" ht="14.25" x14ac:dyDescent="0.2">
      <c r="A369" s="297"/>
      <c r="B369" s="298"/>
      <c r="C369" s="298" t="s">
        <v>178</v>
      </c>
      <c r="D369" s="299" t="s">
        <v>177</v>
      </c>
      <c r="E369" s="284">
        <v>175</v>
      </c>
      <c r="F369" s="300"/>
      <c r="G369" s="301"/>
      <c r="H369" s="284"/>
      <c r="I369" s="302">
        <v>0.96</v>
      </c>
      <c r="J369" s="284">
        <v>157</v>
      </c>
      <c r="K369" s="302">
        <v>20.16</v>
      </c>
    </row>
    <row r="370" spans="1:22" ht="14.25" x14ac:dyDescent="0.2">
      <c r="A370" s="305"/>
      <c r="B370" s="306"/>
      <c r="C370" s="306" t="s">
        <v>182</v>
      </c>
      <c r="D370" s="307" t="s">
        <v>181</v>
      </c>
      <c r="E370" s="308">
        <v>97</v>
      </c>
      <c r="F370" s="309"/>
      <c r="G370" s="310" t="s">
        <v>1338</v>
      </c>
      <c r="H370" s="308">
        <v>1</v>
      </c>
      <c r="I370" s="311">
        <v>2.23</v>
      </c>
      <c r="J370" s="308"/>
      <c r="K370" s="311"/>
    </row>
    <row r="371" spans="1:22" ht="15" x14ac:dyDescent="0.25">
      <c r="A371" s="312"/>
      <c r="B371" s="312"/>
      <c r="C371" s="313" t="s">
        <v>173</v>
      </c>
      <c r="D371" s="312"/>
      <c r="E371" s="312"/>
      <c r="F371" s="312"/>
      <c r="G371" s="312"/>
      <c r="H371" s="406">
        <v>1594.51</v>
      </c>
      <c r="I371" s="406"/>
      <c r="J371" s="406">
        <v>10273.02</v>
      </c>
      <c r="K371" s="406"/>
      <c r="O371" s="318">
        <f>I362+I363+I365+I367+I368+I369+SUM(I366:I366)</f>
        <v>1594.51</v>
      </c>
      <c r="P371" s="318">
        <f>K362+K363+K365+K367+K368+K369+SUM(K366:K366)</f>
        <v>10273.02</v>
      </c>
    </row>
    <row r="373" spans="1:22" ht="71.25" x14ac:dyDescent="0.2">
      <c r="A373" s="297" t="s">
        <v>1509</v>
      </c>
      <c r="B373" s="298" t="s">
        <v>560</v>
      </c>
      <c r="C373" s="298" t="s">
        <v>559</v>
      </c>
      <c r="D373" s="299" t="s">
        <v>1645</v>
      </c>
      <c r="E373" s="284">
        <v>0.16</v>
      </c>
      <c r="F373" s="300"/>
      <c r="G373" s="301"/>
      <c r="H373" s="284"/>
      <c r="I373" s="302"/>
      <c r="J373" s="284"/>
      <c r="K373" s="302"/>
      <c r="Q373" s="283">
        <f>[4]Source!X334</f>
        <v>45.42</v>
      </c>
      <c r="R373" s="283">
        <f>[4]Source!X335</f>
        <v>866.74</v>
      </c>
      <c r="S373" s="283">
        <f>[4]Source!Y334</f>
        <v>30.57</v>
      </c>
      <c r="T373" s="283">
        <f>[4]Source!Y335</f>
        <v>418.07</v>
      </c>
      <c r="U373" s="283">
        <f>ROUND((175/100)*ROUND([4]Source!R334, 2), 2)</f>
        <v>11.48</v>
      </c>
      <c r="V373" s="283">
        <f>ROUND((157/100)*ROUND([4]Source!R335, 2), 2)</f>
        <v>240.49</v>
      </c>
    </row>
    <row r="374" spans="1:22" x14ac:dyDescent="0.2">
      <c r="C374" s="303" t="s">
        <v>1961</v>
      </c>
    </row>
    <row r="375" spans="1:22" ht="14.25" x14ac:dyDescent="0.2">
      <c r="A375" s="297"/>
      <c r="B375" s="298"/>
      <c r="C375" s="298" t="s">
        <v>187</v>
      </c>
      <c r="D375" s="299"/>
      <c r="E375" s="284"/>
      <c r="F375" s="300">
        <v>237.31</v>
      </c>
      <c r="G375" s="301" t="s">
        <v>1338</v>
      </c>
      <c r="H375" s="284">
        <v>1</v>
      </c>
      <c r="I375" s="302">
        <v>43.67</v>
      </c>
      <c r="J375" s="284">
        <v>23.35</v>
      </c>
      <c r="K375" s="302">
        <v>1019.69</v>
      </c>
    </row>
    <row r="376" spans="1:22" ht="14.25" x14ac:dyDescent="0.2">
      <c r="A376" s="297"/>
      <c r="B376" s="298"/>
      <c r="C376" s="298" t="s">
        <v>174</v>
      </c>
      <c r="D376" s="299"/>
      <c r="E376" s="284"/>
      <c r="F376" s="300">
        <v>189.59</v>
      </c>
      <c r="G376" s="301" t="s">
        <v>1339</v>
      </c>
      <c r="H376" s="284">
        <v>1</v>
      </c>
      <c r="I376" s="302">
        <v>37.92</v>
      </c>
      <c r="J376" s="284">
        <v>8.4600000000000009</v>
      </c>
      <c r="K376" s="302">
        <v>320.8</v>
      </c>
    </row>
    <row r="377" spans="1:22" ht="14.25" x14ac:dyDescent="0.2">
      <c r="A377" s="297"/>
      <c r="B377" s="298"/>
      <c r="C377" s="298" t="s">
        <v>179</v>
      </c>
      <c r="D377" s="299"/>
      <c r="E377" s="284"/>
      <c r="F377" s="300">
        <v>32.799999999999997</v>
      </c>
      <c r="G377" s="301" t="s">
        <v>1339</v>
      </c>
      <c r="H377" s="284">
        <v>1</v>
      </c>
      <c r="I377" s="314">
        <v>6.56</v>
      </c>
      <c r="J377" s="284">
        <v>23.35</v>
      </c>
      <c r="K377" s="314">
        <v>153.18</v>
      </c>
    </row>
    <row r="378" spans="1:22" ht="14.25" x14ac:dyDescent="0.2">
      <c r="A378" s="297"/>
      <c r="B378" s="298"/>
      <c r="C378" s="298" t="s">
        <v>195</v>
      </c>
      <c r="D378" s="299"/>
      <c r="E378" s="284"/>
      <c r="F378" s="300">
        <v>5970.27</v>
      </c>
      <c r="G378" s="301" t="s">
        <v>185</v>
      </c>
      <c r="H378" s="284">
        <v>1</v>
      </c>
      <c r="I378" s="302">
        <v>955.24</v>
      </c>
      <c r="J378" s="284">
        <v>2.69</v>
      </c>
      <c r="K378" s="302">
        <v>2569.6</v>
      </c>
    </row>
    <row r="379" spans="1:22" ht="14.25" x14ac:dyDescent="0.2">
      <c r="A379" s="297"/>
      <c r="B379" s="298"/>
      <c r="C379" s="298" t="s">
        <v>184</v>
      </c>
      <c r="D379" s="299" t="s">
        <v>177</v>
      </c>
      <c r="E379" s="284">
        <v>104</v>
      </c>
      <c r="F379" s="300"/>
      <c r="G379" s="301"/>
      <c r="H379" s="284"/>
      <c r="I379" s="302">
        <v>45.42</v>
      </c>
      <c r="J379" s="284">
        <v>85</v>
      </c>
      <c r="K379" s="302">
        <v>866.74</v>
      </c>
    </row>
    <row r="380" spans="1:22" ht="14.25" x14ac:dyDescent="0.2">
      <c r="A380" s="297"/>
      <c r="B380" s="298"/>
      <c r="C380" s="298" t="s">
        <v>183</v>
      </c>
      <c r="D380" s="299" t="s">
        <v>177</v>
      </c>
      <c r="E380" s="284">
        <v>70</v>
      </c>
      <c r="F380" s="300"/>
      <c r="G380" s="301"/>
      <c r="H380" s="284"/>
      <c r="I380" s="302">
        <v>30.57</v>
      </c>
      <c r="J380" s="284">
        <v>41</v>
      </c>
      <c r="K380" s="302">
        <v>418.07</v>
      </c>
    </row>
    <row r="381" spans="1:22" ht="14.25" x14ac:dyDescent="0.2">
      <c r="A381" s="297"/>
      <c r="B381" s="298"/>
      <c r="C381" s="298" t="s">
        <v>178</v>
      </c>
      <c r="D381" s="299" t="s">
        <v>177</v>
      </c>
      <c r="E381" s="284">
        <v>175</v>
      </c>
      <c r="F381" s="300"/>
      <c r="G381" s="301"/>
      <c r="H381" s="284"/>
      <c r="I381" s="302">
        <v>11.48</v>
      </c>
      <c r="J381" s="284">
        <v>157</v>
      </c>
      <c r="K381" s="302">
        <v>240.49</v>
      </c>
    </row>
    <row r="382" spans="1:22" ht="14.25" x14ac:dyDescent="0.2">
      <c r="A382" s="305"/>
      <c r="B382" s="306"/>
      <c r="C382" s="306" t="s">
        <v>182</v>
      </c>
      <c r="D382" s="307" t="s">
        <v>181</v>
      </c>
      <c r="E382" s="308">
        <v>19</v>
      </c>
      <c r="F382" s="309"/>
      <c r="G382" s="310" t="s">
        <v>1338</v>
      </c>
      <c r="H382" s="308">
        <v>1</v>
      </c>
      <c r="I382" s="311">
        <v>3.5</v>
      </c>
      <c r="J382" s="308"/>
      <c r="K382" s="311"/>
    </row>
    <row r="383" spans="1:22" ht="15" x14ac:dyDescent="0.25">
      <c r="A383" s="312"/>
      <c r="B383" s="312"/>
      <c r="C383" s="313" t="s">
        <v>173</v>
      </c>
      <c r="D383" s="312"/>
      <c r="E383" s="312"/>
      <c r="F383" s="312"/>
      <c r="G383" s="312"/>
      <c r="H383" s="406">
        <v>1124.3</v>
      </c>
      <c r="I383" s="406"/>
      <c r="J383" s="406">
        <v>5435.39</v>
      </c>
      <c r="K383" s="406"/>
      <c r="O383" s="318">
        <f>I375+I376+I378+I379+I380+I381</f>
        <v>1124.3</v>
      </c>
      <c r="P383" s="318">
        <f>K375+K376+K378+K379+K380+K381</f>
        <v>5435.39</v>
      </c>
    </row>
    <row r="386" spans="1:32" ht="15" x14ac:dyDescent="0.25">
      <c r="A386" s="409" t="s">
        <v>1962</v>
      </c>
      <c r="B386" s="409"/>
      <c r="C386" s="409"/>
      <c r="D386" s="409"/>
      <c r="E386" s="409"/>
      <c r="F386" s="409"/>
      <c r="G386" s="409"/>
      <c r="H386" s="407">
        <v>4580.63</v>
      </c>
      <c r="I386" s="408"/>
      <c r="J386" s="407">
        <v>31680.97</v>
      </c>
      <c r="K386" s="408"/>
      <c r="AF386" s="319" t="str">
        <f>CONCATENATE("Итого по подразделу: ",IF([4]Source!G337&lt;&gt;"Новый подраздел", [4]Source!G337, ""))</f>
        <v>Итого по подразделу: Монолитный железобетонный фундамент ФБ-2. 023/18КН-КР 4.2 лист 2</v>
      </c>
    </row>
    <row r="387" spans="1:32" hidden="1" x14ac:dyDescent="0.2">
      <c r="A387" s="283" t="s">
        <v>172</v>
      </c>
      <c r="I387" s="283">
        <v>0</v>
      </c>
      <c r="J387" s="283">
        <v>0</v>
      </c>
    </row>
    <row r="388" spans="1:32" hidden="1" x14ac:dyDescent="0.2">
      <c r="A388" s="283" t="s">
        <v>171</v>
      </c>
      <c r="I388" s="283">
        <v>0</v>
      </c>
      <c r="J388" s="283">
        <v>0</v>
      </c>
    </row>
    <row r="390" spans="1:32" ht="16.5" x14ac:dyDescent="0.25">
      <c r="A390" s="405" t="s">
        <v>1963</v>
      </c>
      <c r="B390" s="405"/>
      <c r="C390" s="405"/>
      <c r="D390" s="405"/>
      <c r="E390" s="405"/>
      <c r="F390" s="405"/>
      <c r="G390" s="405"/>
      <c r="H390" s="405"/>
      <c r="I390" s="405"/>
      <c r="J390" s="405"/>
      <c r="K390" s="405"/>
    </row>
    <row r="391" spans="1:32" ht="57" x14ac:dyDescent="0.2">
      <c r="A391" s="297" t="s">
        <v>1512</v>
      </c>
      <c r="B391" s="298" t="s">
        <v>558</v>
      </c>
      <c r="C391" s="298" t="s">
        <v>557</v>
      </c>
      <c r="D391" s="299" t="s">
        <v>1964</v>
      </c>
      <c r="E391" s="284">
        <v>0.61199999999999999</v>
      </c>
      <c r="F391" s="300"/>
      <c r="G391" s="301"/>
      <c r="H391" s="284"/>
      <c r="I391" s="302"/>
      <c r="J391" s="284"/>
      <c r="K391" s="302"/>
      <c r="Q391" s="283">
        <f>[4]Source!X371</f>
        <v>73.83</v>
      </c>
      <c r="R391" s="283">
        <f>[4]Source!X372</f>
        <v>1379.16</v>
      </c>
      <c r="S391" s="283">
        <f>[4]Source!Y371</f>
        <v>60.8</v>
      </c>
      <c r="T391" s="283">
        <f>[4]Source!Y372</f>
        <v>831.55</v>
      </c>
      <c r="U391" s="283">
        <f>ROUND((175/100)*ROUND([4]Source!R371, 2), 2)</f>
        <v>9.92</v>
      </c>
      <c r="V391" s="283">
        <f>ROUND((157/100)*ROUND([4]Source!R372, 2), 2)</f>
        <v>207.85</v>
      </c>
    </row>
    <row r="392" spans="1:32" ht="14.25" x14ac:dyDescent="0.2">
      <c r="A392" s="297"/>
      <c r="B392" s="298"/>
      <c r="C392" s="298" t="s">
        <v>187</v>
      </c>
      <c r="D392" s="299"/>
      <c r="E392" s="284"/>
      <c r="F392" s="300">
        <v>123.42</v>
      </c>
      <c r="G392" s="301" t="s">
        <v>1338</v>
      </c>
      <c r="H392" s="284">
        <v>1</v>
      </c>
      <c r="I392" s="302">
        <v>86.86</v>
      </c>
      <c r="J392" s="284">
        <v>23.35</v>
      </c>
      <c r="K392" s="302">
        <v>2028.18</v>
      </c>
    </row>
    <row r="393" spans="1:32" ht="14.25" x14ac:dyDescent="0.2">
      <c r="A393" s="297"/>
      <c r="B393" s="298"/>
      <c r="C393" s="298" t="s">
        <v>174</v>
      </c>
      <c r="D393" s="299"/>
      <c r="E393" s="284"/>
      <c r="F393" s="300">
        <v>59.44</v>
      </c>
      <c r="G393" s="301" t="s">
        <v>1339</v>
      </c>
      <c r="H393" s="284">
        <v>1</v>
      </c>
      <c r="I393" s="302">
        <v>45.47</v>
      </c>
      <c r="J393" s="284">
        <v>8.31</v>
      </c>
      <c r="K393" s="302">
        <v>377.86</v>
      </c>
    </row>
    <row r="394" spans="1:32" ht="14.25" x14ac:dyDescent="0.2">
      <c r="A394" s="297"/>
      <c r="B394" s="298"/>
      <c r="C394" s="298" t="s">
        <v>179</v>
      </c>
      <c r="D394" s="299"/>
      <c r="E394" s="284"/>
      <c r="F394" s="300">
        <v>7.41</v>
      </c>
      <c r="G394" s="301" t="s">
        <v>1339</v>
      </c>
      <c r="H394" s="284">
        <v>1</v>
      </c>
      <c r="I394" s="314">
        <v>5.67</v>
      </c>
      <c r="J394" s="284">
        <v>23.35</v>
      </c>
      <c r="K394" s="314">
        <v>132.38999999999999</v>
      </c>
    </row>
    <row r="395" spans="1:32" ht="14.25" x14ac:dyDescent="0.2">
      <c r="A395" s="297"/>
      <c r="B395" s="298"/>
      <c r="C395" s="298" t="s">
        <v>195</v>
      </c>
      <c r="D395" s="299"/>
      <c r="E395" s="284"/>
      <c r="F395" s="300">
        <v>32.549999999999997</v>
      </c>
      <c r="G395" s="301" t="s">
        <v>185</v>
      </c>
      <c r="H395" s="284">
        <v>1</v>
      </c>
      <c r="I395" s="302">
        <v>19.920000000000002</v>
      </c>
      <c r="J395" s="284">
        <v>5.99</v>
      </c>
      <c r="K395" s="302">
        <v>119.32</v>
      </c>
    </row>
    <row r="396" spans="1:32" ht="42.75" x14ac:dyDescent="0.2">
      <c r="A396" s="297" t="s">
        <v>1514</v>
      </c>
      <c r="B396" s="298" t="s">
        <v>1965</v>
      </c>
      <c r="C396" s="298" t="s">
        <v>556</v>
      </c>
      <c r="D396" s="299" t="s">
        <v>1323</v>
      </c>
      <c r="E396" s="284">
        <v>0.61199999999999999</v>
      </c>
      <c r="F396" s="300">
        <v>13723.23</v>
      </c>
      <c r="G396" s="304" t="s">
        <v>185</v>
      </c>
      <c r="H396" s="284">
        <v>1</v>
      </c>
      <c r="I396" s="302">
        <v>8398.6200000000008</v>
      </c>
      <c r="J396" s="284">
        <v>5.35</v>
      </c>
      <c r="K396" s="302">
        <v>44932.62</v>
      </c>
      <c r="Q396" s="283">
        <f>[4]Source!X373</f>
        <v>0</v>
      </c>
      <c r="R396" s="283">
        <f>[4]Source!X374</f>
        <v>0</v>
      </c>
      <c r="S396" s="283">
        <f>[4]Source!Y373</f>
        <v>0</v>
      </c>
      <c r="T396" s="283">
        <f>[4]Source!Y374</f>
        <v>0</v>
      </c>
      <c r="U396" s="283">
        <f>ROUND((175/100)*ROUND([4]Source!R373, 2), 2)</f>
        <v>0</v>
      </c>
      <c r="V396" s="283">
        <f>ROUND((157/100)*ROUND([4]Source!R374, 2), 2)</f>
        <v>0</v>
      </c>
    </row>
    <row r="397" spans="1:32" ht="14.25" x14ac:dyDescent="0.2">
      <c r="A397" s="297"/>
      <c r="B397" s="298"/>
      <c r="C397" s="298" t="s">
        <v>184</v>
      </c>
      <c r="D397" s="299" t="s">
        <v>177</v>
      </c>
      <c r="E397" s="284">
        <v>85</v>
      </c>
      <c r="F397" s="300"/>
      <c r="G397" s="301"/>
      <c r="H397" s="284"/>
      <c r="I397" s="302">
        <v>73.83</v>
      </c>
      <c r="J397" s="284">
        <v>68</v>
      </c>
      <c r="K397" s="302">
        <v>1379.16</v>
      </c>
    </row>
    <row r="398" spans="1:32" ht="14.25" x14ac:dyDescent="0.2">
      <c r="A398" s="297"/>
      <c r="B398" s="298"/>
      <c r="C398" s="298" t="s">
        <v>183</v>
      </c>
      <c r="D398" s="299" t="s">
        <v>177</v>
      </c>
      <c r="E398" s="284">
        <v>70</v>
      </c>
      <c r="F398" s="300"/>
      <c r="G398" s="301"/>
      <c r="H398" s="284"/>
      <c r="I398" s="302">
        <v>60.8</v>
      </c>
      <c r="J398" s="284">
        <v>41</v>
      </c>
      <c r="K398" s="302">
        <v>831.55</v>
      </c>
    </row>
    <row r="399" spans="1:32" ht="14.25" x14ac:dyDescent="0.2">
      <c r="A399" s="297"/>
      <c r="B399" s="298"/>
      <c r="C399" s="298" t="s">
        <v>178</v>
      </c>
      <c r="D399" s="299" t="s">
        <v>177</v>
      </c>
      <c r="E399" s="284">
        <v>175</v>
      </c>
      <c r="F399" s="300"/>
      <c r="G399" s="301"/>
      <c r="H399" s="284"/>
      <c r="I399" s="302">
        <v>9.92</v>
      </c>
      <c r="J399" s="284">
        <v>157</v>
      </c>
      <c r="K399" s="302">
        <v>207.85</v>
      </c>
    </row>
    <row r="400" spans="1:32" ht="14.25" x14ac:dyDescent="0.2">
      <c r="A400" s="305"/>
      <c r="B400" s="306"/>
      <c r="C400" s="306" t="s">
        <v>182</v>
      </c>
      <c r="D400" s="307" t="s">
        <v>181</v>
      </c>
      <c r="E400" s="308">
        <v>9.35</v>
      </c>
      <c r="F400" s="309"/>
      <c r="G400" s="310" t="s">
        <v>1338</v>
      </c>
      <c r="H400" s="308">
        <v>1</v>
      </c>
      <c r="I400" s="311">
        <v>6.58</v>
      </c>
      <c r="J400" s="308"/>
      <c r="K400" s="311"/>
    </row>
    <row r="401" spans="1:22" ht="15" x14ac:dyDescent="0.25">
      <c r="A401" s="312"/>
      <c r="B401" s="312"/>
      <c r="C401" s="313" t="s">
        <v>173</v>
      </c>
      <c r="D401" s="312"/>
      <c r="E401" s="312"/>
      <c r="F401" s="312"/>
      <c r="G401" s="312"/>
      <c r="H401" s="406">
        <v>8695.42</v>
      </c>
      <c r="I401" s="406"/>
      <c r="J401" s="406">
        <v>49876.54</v>
      </c>
      <c r="K401" s="406"/>
      <c r="O401" s="318">
        <f>I392+I393+I395+I397+I398+I399+SUM(I396:I396)</f>
        <v>8695.42</v>
      </c>
      <c r="P401" s="318">
        <f>K392+K393+K395+K397+K398+K399+SUM(K396:K396)</f>
        <v>49876.54</v>
      </c>
    </row>
    <row r="403" spans="1:22" ht="28.5" x14ac:dyDescent="0.2">
      <c r="A403" s="297" t="s">
        <v>1519</v>
      </c>
      <c r="B403" s="298" t="s">
        <v>1966</v>
      </c>
      <c r="C403" s="298" t="s">
        <v>553</v>
      </c>
      <c r="D403" s="299" t="s">
        <v>1575</v>
      </c>
      <c r="E403" s="284">
        <v>2.1833</v>
      </c>
      <c r="F403" s="300"/>
      <c r="G403" s="301"/>
      <c r="H403" s="284"/>
      <c r="I403" s="302"/>
      <c r="J403" s="284"/>
      <c r="K403" s="302"/>
      <c r="Q403" s="283">
        <f>[4]Source!X379</f>
        <v>231.53</v>
      </c>
      <c r="R403" s="283">
        <f>[4]Source!X380</f>
        <v>4325.01</v>
      </c>
      <c r="S403" s="283">
        <f>[4]Source!Y379</f>
        <v>190.67</v>
      </c>
      <c r="T403" s="283">
        <f>[4]Source!Y380</f>
        <v>2607.73</v>
      </c>
      <c r="U403" s="283">
        <f>ROUND((175/100)*ROUND([4]Source!R379, 2), 2)</f>
        <v>178.82</v>
      </c>
      <c r="V403" s="283">
        <f>ROUND((157/100)*ROUND([4]Source!R380, 2), 2)</f>
        <v>3745.86</v>
      </c>
    </row>
    <row r="404" spans="1:22" x14ac:dyDescent="0.2">
      <c r="C404" s="303" t="s">
        <v>1967</v>
      </c>
    </row>
    <row r="405" spans="1:22" ht="14.25" x14ac:dyDescent="0.2">
      <c r="A405" s="297"/>
      <c r="B405" s="298"/>
      <c r="C405" s="298" t="s">
        <v>187</v>
      </c>
      <c r="D405" s="299"/>
      <c r="E405" s="284"/>
      <c r="F405" s="300">
        <v>124.76</v>
      </c>
      <c r="G405" s="301" t="s">
        <v>185</v>
      </c>
      <c r="H405" s="284">
        <v>1</v>
      </c>
      <c r="I405" s="302">
        <v>272.39</v>
      </c>
      <c r="J405" s="284">
        <v>23.35</v>
      </c>
      <c r="K405" s="302">
        <v>6360.31</v>
      </c>
    </row>
    <row r="406" spans="1:22" ht="14.25" x14ac:dyDescent="0.2">
      <c r="A406" s="297"/>
      <c r="B406" s="298"/>
      <c r="C406" s="298" t="s">
        <v>174</v>
      </c>
      <c r="D406" s="299"/>
      <c r="E406" s="284"/>
      <c r="F406" s="300">
        <v>182.59</v>
      </c>
      <c r="G406" s="301" t="s">
        <v>185</v>
      </c>
      <c r="H406" s="284">
        <v>1</v>
      </c>
      <c r="I406" s="302">
        <v>398.65</v>
      </c>
      <c r="J406" s="284">
        <v>9.9600000000000009</v>
      </c>
      <c r="K406" s="302">
        <v>3970.55</v>
      </c>
    </row>
    <row r="407" spans="1:22" ht="14.25" x14ac:dyDescent="0.2">
      <c r="A407" s="297"/>
      <c r="B407" s="298"/>
      <c r="C407" s="298" t="s">
        <v>179</v>
      </c>
      <c r="D407" s="299"/>
      <c r="E407" s="284"/>
      <c r="F407" s="300">
        <v>46.8</v>
      </c>
      <c r="G407" s="301" t="s">
        <v>185</v>
      </c>
      <c r="H407" s="284">
        <v>1</v>
      </c>
      <c r="I407" s="314">
        <v>102.18</v>
      </c>
      <c r="J407" s="284">
        <v>23.35</v>
      </c>
      <c r="K407" s="314">
        <v>2385.9</v>
      </c>
    </row>
    <row r="408" spans="1:22" ht="14.25" x14ac:dyDescent="0.2">
      <c r="A408" s="297"/>
      <c r="B408" s="298"/>
      <c r="C408" s="298" t="s">
        <v>195</v>
      </c>
      <c r="D408" s="299"/>
      <c r="E408" s="284"/>
      <c r="F408" s="300">
        <v>3.64</v>
      </c>
      <c r="G408" s="301" t="s">
        <v>185</v>
      </c>
      <c r="H408" s="284">
        <v>1</v>
      </c>
      <c r="I408" s="302">
        <v>7.95</v>
      </c>
      <c r="J408" s="284">
        <v>5.42</v>
      </c>
      <c r="K408" s="302">
        <v>43.09</v>
      </c>
    </row>
    <row r="409" spans="1:22" ht="42.75" x14ac:dyDescent="0.2">
      <c r="A409" s="297" t="s">
        <v>1520</v>
      </c>
      <c r="B409" s="298" t="s">
        <v>1968</v>
      </c>
      <c r="C409" s="298" t="s">
        <v>555</v>
      </c>
      <c r="D409" s="299" t="s">
        <v>1323</v>
      </c>
      <c r="E409" s="284">
        <v>2.1833</v>
      </c>
      <c r="F409" s="300">
        <v>13876.75</v>
      </c>
      <c r="G409" s="304" t="s">
        <v>185</v>
      </c>
      <c r="H409" s="284">
        <v>1</v>
      </c>
      <c r="I409" s="302">
        <v>30297.11</v>
      </c>
      <c r="J409" s="284">
        <v>5.14</v>
      </c>
      <c r="K409" s="302">
        <v>155727.15</v>
      </c>
      <c r="Q409" s="283">
        <f>[4]Source!X381</f>
        <v>0</v>
      </c>
      <c r="R409" s="283">
        <f>[4]Source!X382</f>
        <v>0</v>
      </c>
      <c r="S409" s="283">
        <f>[4]Source!Y381</f>
        <v>0</v>
      </c>
      <c r="T409" s="283">
        <f>[4]Source!Y382</f>
        <v>0</v>
      </c>
      <c r="U409" s="283">
        <f>ROUND((175/100)*ROUND([4]Source!R381, 2), 2)</f>
        <v>0</v>
      </c>
      <c r="V409" s="283">
        <f>ROUND((157/100)*ROUND([4]Source!R382, 2), 2)</f>
        <v>0</v>
      </c>
    </row>
    <row r="410" spans="1:22" ht="14.25" x14ac:dyDescent="0.2">
      <c r="A410" s="297"/>
      <c r="B410" s="298"/>
      <c r="C410" s="298" t="s">
        <v>184</v>
      </c>
      <c r="D410" s="299" t="s">
        <v>177</v>
      </c>
      <c r="E410" s="284">
        <v>85</v>
      </c>
      <c r="F410" s="300"/>
      <c r="G410" s="301"/>
      <c r="H410" s="284"/>
      <c r="I410" s="302">
        <v>231.53</v>
      </c>
      <c r="J410" s="284">
        <v>68</v>
      </c>
      <c r="K410" s="302">
        <v>4325.01</v>
      </c>
    </row>
    <row r="411" spans="1:22" ht="14.25" x14ac:dyDescent="0.2">
      <c r="A411" s="297"/>
      <c r="B411" s="298"/>
      <c r="C411" s="298" t="s">
        <v>183</v>
      </c>
      <c r="D411" s="299" t="s">
        <v>177</v>
      </c>
      <c r="E411" s="284">
        <v>70</v>
      </c>
      <c r="F411" s="300"/>
      <c r="G411" s="301"/>
      <c r="H411" s="284"/>
      <c r="I411" s="302">
        <v>190.67</v>
      </c>
      <c r="J411" s="284">
        <v>41</v>
      </c>
      <c r="K411" s="302">
        <v>2607.73</v>
      </c>
    </row>
    <row r="412" spans="1:22" ht="14.25" x14ac:dyDescent="0.2">
      <c r="A412" s="297"/>
      <c r="B412" s="298"/>
      <c r="C412" s="298" t="s">
        <v>178</v>
      </c>
      <c r="D412" s="299" t="s">
        <v>177</v>
      </c>
      <c r="E412" s="284">
        <v>175</v>
      </c>
      <c r="F412" s="300"/>
      <c r="G412" s="301"/>
      <c r="H412" s="284"/>
      <c r="I412" s="302">
        <v>178.82</v>
      </c>
      <c r="J412" s="284">
        <v>157</v>
      </c>
      <c r="K412" s="302">
        <v>3745.86</v>
      </c>
    </row>
    <row r="413" spans="1:22" ht="14.25" x14ac:dyDescent="0.2">
      <c r="A413" s="305"/>
      <c r="B413" s="306"/>
      <c r="C413" s="306" t="s">
        <v>182</v>
      </c>
      <c r="D413" s="307" t="s">
        <v>181</v>
      </c>
      <c r="E413" s="308">
        <v>11.66</v>
      </c>
      <c r="F413" s="309"/>
      <c r="G413" s="310" t="s">
        <v>185</v>
      </c>
      <c r="H413" s="308">
        <v>1</v>
      </c>
      <c r="I413" s="311">
        <v>25.46</v>
      </c>
      <c r="J413" s="308"/>
      <c r="K413" s="311"/>
    </row>
    <row r="414" spans="1:22" ht="15" x14ac:dyDescent="0.25">
      <c r="A414" s="312"/>
      <c r="B414" s="312"/>
      <c r="C414" s="313" t="s">
        <v>173</v>
      </c>
      <c r="D414" s="312"/>
      <c r="E414" s="312"/>
      <c r="F414" s="312"/>
      <c r="G414" s="312"/>
      <c r="H414" s="406">
        <v>31577.119999999999</v>
      </c>
      <c r="I414" s="406"/>
      <c r="J414" s="406">
        <v>176779.7</v>
      </c>
      <c r="K414" s="406"/>
      <c r="O414" s="318">
        <f>I405+I406+I408+I410+I411+I412+SUM(I409:I409)</f>
        <v>31577.119999999999</v>
      </c>
      <c r="P414" s="318">
        <f>K405+K406+K408+K410+K411+K412+SUM(K409:K409)</f>
        <v>176779.7</v>
      </c>
    </row>
    <row r="416" spans="1:22" ht="52.5" x14ac:dyDescent="0.2">
      <c r="A416" s="297" t="s">
        <v>1527</v>
      </c>
      <c r="B416" s="298" t="s">
        <v>549</v>
      </c>
      <c r="C416" s="298" t="s">
        <v>554</v>
      </c>
      <c r="D416" s="299" t="s">
        <v>1575</v>
      </c>
      <c r="E416" s="284">
        <v>0.25600000000000001</v>
      </c>
      <c r="F416" s="300"/>
      <c r="G416" s="301"/>
      <c r="H416" s="284"/>
      <c r="I416" s="302"/>
      <c r="J416" s="284"/>
      <c r="K416" s="302"/>
      <c r="Q416" s="283">
        <f>[4]Source!X383</f>
        <v>172.71</v>
      </c>
      <c r="R416" s="283">
        <f>[4]Source!X384</f>
        <v>3226.25</v>
      </c>
      <c r="S416" s="283">
        <f>[4]Source!Y383</f>
        <v>142.22999999999999</v>
      </c>
      <c r="T416" s="283">
        <f>[4]Source!Y384</f>
        <v>1945.24</v>
      </c>
      <c r="U416" s="283">
        <f>ROUND((175/100)*ROUND([4]Source!R383, 2), 2)</f>
        <v>2.96</v>
      </c>
      <c r="V416" s="283">
        <f>ROUND((157/100)*ROUND([4]Source!R384, 2), 2)</f>
        <v>61.95</v>
      </c>
    </row>
    <row r="417" spans="1:22" x14ac:dyDescent="0.2">
      <c r="C417" s="303" t="s">
        <v>1969</v>
      </c>
    </row>
    <row r="418" spans="1:22" ht="14.25" x14ac:dyDescent="0.2">
      <c r="A418" s="297"/>
      <c r="B418" s="298"/>
      <c r="C418" s="298" t="s">
        <v>187</v>
      </c>
      <c r="D418" s="299"/>
      <c r="E418" s="284"/>
      <c r="F418" s="300">
        <v>690.2</v>
      </c>
      <c r="G418" s="301" t="s">
        <v>1338</v>
      </c>
      <c r="H418" s="284">
        <v>1</v>
      </c>
      <c r="I418" s="302">
        <v>203.19</v>
      </c>
      <c r="J418" s="284">
        <v>23.35</v>
      </c>
      <c r="K418" s="302">
        <v>4744.49</v>
      </c>
    </row>
    <row r="419" spans="1:22" ht="14.25" x14ac:dyDescent="0.2">
      <c r="A419" s="297"/>
      <c r="B419" s="298"/>
      <c r="C419" s="298" t="s">
        <v>174</v>
      </c>
      <c r="D419" s="299"/>
      <c r="E419" s="284"/>
      <c r="F419" s="300">
        <v>41.32</v>
      </c>
      <c r="G419" s="301" t="s">
        <v>1339</v>
      </c>
      <c r="H419" s="284">
        <v>1</v>
      </c>
      <c r="I419" s="302">
        <v>13.22</v>
      </c>
      <c r="J419" s="284">
        <v>8.1999999999999993</v>
      </c>
      <c r="K419" s="302">
        <v>108.4</v>
      </c>
    </row>
    <row r="420" spans="1:22" ht="14.25" x14ac:dyDescent="0.2">
      <c r="A420" s="297"/>
      <c r="B420" s="298"/>
      <c r="C420" s="298" t="s">
        <v>179</v>
      </c>
      <c r="D420" s="299"/>
      <c r="E420" s="284"/>
      <c r="F420" s="300">
        <v>5.27</v>
      </c>
      <c r="G420" s="301" t="s">
        <v>1339</v>
      </c>
      <c r="H420" s="284">
        <v>1</v>
      </c>
      <c r="I420" s="314">
        <v>1.69</v>
      </c>
      <c r="J420" s="284">
        <v>23.35</v>
      </c>
      <c r="K420" s="314">
        <v>39.46</v>
      </c>
    </row>
    <row r="421" spans="1:22" ht="57" x14ac:dyDescent="0.2">
      <c r="A421" s="297" t="s">
        <v>1970</v>
      </c>
      <c r="B421" s="298" t="s">
        <v>1361</v>
      </c>
      <c r="C421" s="298" t="s">
        <v>330</v>
      </c>
      <c r="D421" s="299" t="s">
        <v>1323</v>
      </c>
      <c r="E421" s="284">
        <v>0.25600000000000001</v>
      </c>
      <c r="F421" s="300">
        <v>20268.29</v>
      </c>
      <c r="G421" s="304" t="s">
        <v>185</v>
      </c>
      <c r="H421" s="284">
        <v>1</v>
      </c>
      <c r="I421" s="302">
        <v>5188.68</v>
      </c>
      <c r="J421" s="284">
        <v>5.13</v>
      </c>
      <c r="K421" s="302">
        <v>26617.93</v>
      </c>
      <c r="Q421" s="283">
        <f>[4]Source!X385</f>
        <v>0</v>
      </c>
      <c r="R421" s="283">
        <f>[4]Source!X386</f>
        <v>0</v>
      </c>
      <c r="S421" s="283">
        <f>[4]Source!Y385</f>
        <v>0</v>
      </c>
      <c r="T421" s="283">
        <f>[4]Source!Y386</f>
        <v>0</v>
      </c>
      <c r="U421" s="283">
        <f>ROUND((175/100)*ROUND([4]Source!R385, 2), 2)</f>
        <v>0</v>
      </c>
      <c r="V421" s="283">
        <f>ROUND((157/100)*ROUND([4]Source!R386, 2), 2)</f>
        <v>0</v>
      </c>
    </row>
    <row r="422" spans="1:22" ht="14.25" x14ac:dyDescent="0.2">
      <c r="A422" s="297"/>
      <c r="B422" s="298"/>
      <c r="C422" s="298" t="s">
        <v>184</v>
      </c>
      <c r="D422" s="299" t="s">
        <v>177</v>
      </c>
      <c r="E422" s="284">
        <v>85</v>
      </c>
      <c r="F422" s="300"/>
      <c r="G422" s="301"/>
      <c r="H422" s="284"/>
      <c r="I422" s="302">
        <v>172.71</v>
      </c>
      <c r="J422" s="284">
        <v>68</v>
      </c>
      <c r="K422" s="302">
        <v>3226.25</v>
      </c>
    </row>
    <row r="423" spans="1:22" ht="14.25" x14ac:dyDescent="0.2">
      <c r="A423" s="297"/>
      <c r="B423" s="298"/>
      <c r="C423" s="298" t="s">
        <v>183</v>
      </c>
      <c r="D423" s="299" t="s">
        <v>177</v>
      </c>
      <c r="E423" s="284">
        <v>70</v>
      </c>
      <c r="F423" s="300"/>
      <c r="G423" s="301"/>
      <c r="H423" s="284"/>
      <c r="I423" s="302">
        <v>142.22999999999999</v>
      </c>
      <c r="J423" s="284">
        <v>41</v>
      </c>
      <c r="K423" s="302">
        <v>1945.24</v>
      </c>
    </row>
    <row r="424" spans="1:22" ht="14.25" x14ac:dyDescent="0.2">
      <c r="A424" s="297"/>
      <c r="B424" s="298"/>
      <c r="C424" s="298" t="s">
        <v>178</v>
      </c>
      <c r="D424" s="299" t="s">
        <v>177</v>
      </c>
      <c r="E424" s="284">
        <v>175</v>
      </c>
      <c r="F424" s="300"/>
      <c r="G424" s="301"/>
      <c r="H424" s="284"/>
      <c r="I424" s="302">
        <v>2.96</v>
      </c>
      <c r="J424" s="284">
        <v>157</v>
      </c>
      <c r="K424" s="302">
        <v>61.95</v>
      </c>
    </row>
    <row r="425" spans="1:22" ht="14.25" x14ac:dyDescent="0.2">
      <c r="A425" s="305"/>
      <c r="B425" s="306"/>
      <c r="C425" s="306" t="s">
        <v>182</v>
      </c>
      <c r="D425" s="307" t="s">
        <v>181</v>
      </c>
      <c r="E425" s="308">
        <v>58</v>
      </c>
      <c r="F425" s="309"/>
      <c r="G425" s="310" t="s">
        <v>1338</v>
      </c>
      <c r="H425" s="308">
        <v>1</v>
      </c>
      <c r="I425" s="311">
        <v>17.079999999999998</v>
      </c>
      <c r="J425" s="308"/>
      <c r="K425" s="311"/>
    </row>
    <row r="426" spans="1:22" ht="15" x14ac:dyDescent="0.25">
      <c r="A426" s="312"/>
      <c r="B426" s="312"/>
      <c r="C426" s="313" t="s">
        <v>173</v>
      </c>
      <c r="D426" s="312"/>
      <c r="E426" s="312"/>
      <c r="F426" s="312"/>
      <c r="G426" s="312"/>
      <c r="H426" s="406">
        <v>5722.99</v>
      </c>
      <c r="I426" s="406"/>
      <c r="J426" s="406">
        <v>36704.26</v>
      </c>
      <c r="K426" s="406"/>
      <c r="O426" s="318">
        <f>I418+I419+I422+I423+I424+SUM(I421:I421)</f>
        <v>5722.99</v>
      </c>
      <c r="P426" s="318">
        <f>K418+K419+K422+K423+K424+SUM(K421:K421)</f>
        <v>36704.26</v>
      </c>
    </row>
    <row r="428" spans="1:22" ht="28.5" x14ac:dyDescent="0.2">
      <c r="A428" s="297" t="s">
        <v>1530</v>
      </c>
      <c r="B428" s="298" t="s">
        <v>1966</v>
      </c>
      <c r="C428" s="298" t="s">
        <v>553</v>
      </c>
      <c r="D428" s="299" t="s">
        <v>1575</v>
      </c>
      <c r="E428" s="284">
        <v>6.6000000000000003E-2</v>
      </c>
      <c r="F428" s="300"/>
      <c r="G428" s="301"/>
      <c r="H428" s="284"/>
      <c r="I428" s="302"/>
      <c r="J428" s="284"/>
      <c r="K428" s="302"/>
      <c r="Q428" s="283">
        <f>[4]Source!X387</f>
        <v>7</v>
      </c>
      <c r="R428" s="283">
        <f>[4]Source!X388</f>
        <v>130.68</v>
      </c>
      <c r="S428" s="283">
        <f>[4]Source!Y387</f>
        <v>5.76</v>
      </c>
      <c r="T428" s="283">
        <f>[4]Source!Y388</f>
        <v>78.790000000000006</v>
      </c>
      <c r="U428" s="283">
        <f>ROUND((175/100)*ROUND([4]Source!R387, 2), 2)</f>
        <v>5.41</v>
      </c>
      <c r="V428" s="283">
        <f>ROUND((157/100)*ROUND([4]Source!R388, 2), 2)</f>
        <v>113.28</v>
      </c>
    </row>
    <row r="429" spans="1:22" x14ac:dyDescent="0.2">
      <c r="C429" s="303" t="s">
        <v>1971</v>
      </c>
    </row>
    <row r="430" spans="1:22" ht="14.25" x14ac:dyDescent="0.2">
      <c r="A430" s="297"/>
      <c r="B430" s="298"/>
      <c r="C430" s="298" t="s">
        <v>187</v>
      </c>
      <c r="D430" s="299"/>
      <c r="E430" s="284"/>
      <c r="F430" s="300">
        <v>124.76</v>
      </c>
      <c r="G430" s="301" t="s">
        <v>185</v>
      </c>
      <c r="H430" s="284">
        <v>1</v>
      </c>
      <c r="I430" s="302">
        <v>8.23</v>
      </c>
      <c r="J430" s="284">
        <v>23.35</v>
      </c>
      <c r="K430" s="302">
        <v>192.17</v>
      </c>
    </row>
    <row r="431" spans="1:22" ht="14.25" x14ac:dyDescent="0.2">
      <c r="A431" s="297"/>
      <c r="B431" s="298"/>
      <c r="C431" s="298" t="s">
        <v>174</v>
      </c>
      <c r="D431" s="299"/>
      <c r="E431" s="284"/>
      <c r="F431" s="300">
        <v>182.59</v>
      </c>
      <c r="G431" s="301" t="s">
        <v>185</v>
      </c>
      <c r="H431" s="284">
        <v>1</v>
      </c>
      <c r="I431" s="302">
        <v>12.05</v>
      </c>
      <c r="J431" s="284">
        <v>9.9600000000000009</v>
      </c>
      <c r="K431" s="302">
        <v>120.02</v>
      </c>
    </row>
    <row r="432" spans="1:22" ht="14.25" x14ac:dyDescent="0.2">
      <c r="A432" s="297"/>
      <c r="B432" s="298"/>
      <c r="C432" s="298" t="s">
        <v>179</v>
      </c>
      <c r="D432" s="299"/>
      <c r="E432" s="284"/>
      <c r="F432" s="300">
        <v>46.8</v>
      </c>
      <c r="G432" s="301" t="s">
        <v>185</v>
      </c>
      <c r="H432" s="284">
        <v>1</v>
      </c>
      <c r="I432" s="314">
        <v>3.09</v>
      </c>
      <c r="J432" s="284">
        <v>23.35</v>
      </c>
      <c r="K432" s="314">
        <v>72.150000000000006</v>
      </c>
    </row>
    <row r="433" spans="1:32" ht="14.25" x14ac:dyDescent="0.2">
      <c r="A433" s="297"/>
      <c r="B433" s="298"/>
      <c r="C433" s="298" t="s">
        <v>195</v>
      </c>
      <c r="D433" s="299"/>
      <c r="E433" s="284"/>
      <c r="F433" s="300">
        <v>3.64</v>
      </c>
      <c r="G433" s="301" t="s">
        <v>185</v>
      </c>
      <c r="H433" s="284">
        <v>1</v>
      </c>
      <c r="I433" s="302">
        <v>0.24</v>
      </c>
      <c r="J433" s="284">
        <v>5.42</v>
      </c>
      <c r="K433" s="302">
        <v>1.3</v>
      </c>
    </row>
    <row r="434" spans="1:32" ht="57" x14ac:dyDescent="0.2">
      <c r="A434" s="297" t="s">
        <v>1532</v>
      </c>
      <c r="B434" s="298" t="s">
        <v>1361</v>
      </c>
      <c r="C434" s="298" t="s">
        <v>330</v>
      </c>
      <c r="D434" s="299" t="s">
        <v>1323</v>
      </c>
      <c r="E434" s="284">
        <v>1.2E-2</v>
      </c>
      <c r="F434" s="300">
        <v>20268.29</v>
      </c>
      <c r="G434" s="304" t="s">
        <v>185</v>
      </c>
      <c r="H434" s="284">
        <v>1</v>
      </c>
      <c r="I434" s="302">
        <v>243.22</v>
      </c>
      <c r="J434" s="284">
        <v>5.13</v>
      </c>
      <c r="K434" s="302">
        <v>1247.72</v>
      </c>
      <c r="Q434" s="283">
        <f>[4]Source!X389</f>
        <v>0</v>
      </c>
      <c r="R434" s="283">
        <f>[4]Source!X390</f>
        <v>0</v>
      </c>
      <c r="S434" s="283">
        <f>[4]Source!Y389</f>
        <v>0</v>
      </c>
      <c r="T434" s="283">
        <f>[4]Source!Y390</f>
        <v>0</v>
      </c>
      <c r="U434" s="283">
        <f>ROUND((175/100)*ROUND([4]Source!R389, 2), 2)</f>
        <v>0</v>
      </c>
      <c r="V434" s="283">
        <f>ROUND((157/100)*ROUND([4]Source!R390, 2), 2)</f>
        <v>0</v>
      </c>
    </row>
    <row r="435" spans="1:32" ht="57" x14ac:dyDescent="0.2">
      <c r="A435" s="297" t="s">
        <v>1822</v>
      </c>
      <c r="B435" s="298" t="s">
        <v>1972</v>
      </c>
      <c r="C435" s="298" t="s">
        <v>552</v>
      </c>
      <c r="D435" s="299" t="s">
        <v>1323</v>
      </c>
      <c r="E435" s="284">
        <v>5.3999999999999999E-2</v>
      </c>
      <c r="F435" s="300">
        <v>12267.8</v>
      </c>
      <c r="G435" s="304" t="s">
        <v>185</v>
      </c>
      <c r="H435" s="284">
        <v>1</v>
      </c>
      <c r="I435" s="302">
        <v>662.46</v>
      </c>
      <c r="J435" s="284">
        <v>5.15</v>
      </c>
      <c r="K435" s="302">
        <v>3411.67</v>
      </c>
      <c r="Q435" s="283">
        <f>[4]Source!X391</f>
        <v>0</v>
      </c>
      <c r="R435" s="283">
        <f>[4]Source!X392</f>
        <v>0</v>
      </c>
      <c r="S435" s="283">
        <f>[4]Source!Y391</f>
        <v>0</v>
      </c>
      <c r="T435" s="283">
        <f>[4]Source!Y392</f>
        <v>0</v>
      </c>
      <c r="U435" s="283">
        <f>ROUND((175/100)*ROUND([4]Source!R391, 2), 2)</f>
        <v>0</v>
      </c>
      <c r="V435" s="283">
        <f>ROUND((157/100)*ROUND([4]Source!R392, 2), 2)</f>
        <v>0</v>
      </c>
    </row>
    <row r="436" spans="1:32" ht="14.25" x14ac:dyDescent="0.2">
      <c r="A436" s="297"/>
      <c r="B436" s="298"/>
      <c r="C436" s="298" t="s">
        <v>184</v>
      </c>
      <c r="D436" s="299" t="s">
        <v>177</v>
      </c>
      <c r="E436" s="284">
        <v>85</v>
      </c>
      <c r="F436" s="300"/>
      <c r="G436" s="301"/>
      <c r="H436" s="284"/>
      <c r="I436" s="302">
        <v>7</v>
      </c>
      <c r="J436" s="284">
        <v>68</v>
      </c>
      <c r="K436" s="302">
        <v>130.68</v>
      </c>
    </row>
    <row r="437" spans="1:32" ht="14.25" x14ac:dyDescent="0.2">
      <c r="A437" s="297"/>
      <c r="B437" s="298"/>
      <c r="C437" s="298" t="s">
        <v>183</v>
      </c>
      <c r="D437" s="299" t="s">
        <v>177</v>
      </c>
      <c r="E437" s="284">
        <v>70</v>
      </c>
      <c r="F437" s="300"/>
      <c r="G437" s="301"/>
      <c r="H437" s="284"/>
      <c r="I437" s="302">
        <v>5.76</v>
      </c>
      <c r="J437" s="284">
        <v>41</v>
      </c>
      <c r="K437" s="302">
        <v>78.790000000000006</v>
      </c>
    </row>
    <row r="438" spans="1:32" ht="14.25" x14ac:dyDescent="0.2">
      <c r="A438" s="297"/>
      <c r="B438" s="298"/>
      <c r="C438" s="298" t="s">
        <v>178</v>
      </c>
      <c r="D438" s="299" t="s">
        <v>177</v>
      </c>
      <c r="E438" s="284">
        <v>175</v>
      </c>
      <c r="F438" s="300"/>
      <c r="G438" s="301"/>
      <c r="H438" s="284"/>
      <c r="I438" s="302">
        <v>5.41</v>
      </c>
      <c r="J438" s="284">
        <v>157</v>
      </c>
      <c r="K438" s="302">
        <v>113.28</v>
      </c>
    </row>
    <row r="439" spans="1:32" ht="14.25" x14ac:dyDescent="0.2">
      <c r="A439" s="305"/>
      <c r="B439" s="306"/>
      <c r="C439" s="306" t="s">
        <v>182</v>
      </c>
      <c r="D439" s="307" t="s">
        <v>181</v>
      </c>
      <c r="E439" s="308">
        <v>11.66</v>
      </c>
      <c r="F439" s="309"/>
      <c r="G439" s="310" t="s">
        <v>185</v>
      </c>
      <c r="H439" s="308">
        <v>1</v>
      </c>
      <c r="I439" s="311">
        <v>0.77</v>
      </c>
      <c r="J439" s="308"/>
      <c r="K439" s="311"/>
    </row>
    <row r="440" spans="1:32" ht="15" x14ac:dyDescent="0.25">
      <c r="A440" s="312"/>
      <c r="B440" s="312"/>
      <c r="C440" s="313" t="s">
        <v>173</v>
      </c>
      <c r="D440" s="312"/>
      <c r="E440" s="312"/>
      <c r="F440" s="312"/>
      <c r="G440" s="312"/>
      <c r="H440" s="406">
        <v>944.37</v>
      </c>
      <c r="I440" s="406"/>
      <c r="J440" s="406">
        <v>5295.63</v>
      </c>
      <c r="K440" s="406"/>
      <c r="O440" s="318">
        <f>I430+I431+I433+I436+I437+I438+SUM(I434:I435)</f>
        <v>944.37</v>
      </c>
      <c r="P440" s="318">
        <f>K430+K431+K433+K436+K437+K438+SUM(K434:K435)</f>
        <v>5295.63</v>
      </c>
    </row>
    <row r="443" spans="1:32" ht="15" x14ac:dyDescent="0.25">
      <c r="A443" s="409" t="s">
        <v>1973</v>
      </c>
      <c r="B443" s="409"/>
      <c r="C443" s="409"/>
      <c r="D443" s="409"/>
      <c r="E443" s="409"/>
      <c r="F443" s="409"/>
      <c r="G443" s="409"/>
      <c r="H443" s="407">
        <v>46939.9</v>
      </c>
      <c r="I443" s="408"/>
      <c r="J443" s="407">
        <v>268656.13</v>
      </c>
      <c r="K443" s="408"/>
      <c r="AF443" s="319" t="str">
        <f>CONCATENATE("Итого по подразделу: ",IF([4]Source!G400&lt;&gt;"Новый подраздел", [4]Source!G400, ""))</f>
        <v>Итого по подразделу: Устройство перекрытия./ 023/18КН-КР 4.2 лист 2, 2.1</v>
      </c>
    </row>
    <row r="444" spans="1:32" hidden="1" x14ac:dyDescent="0.2">
      <c r="A444" s="283" t="s">
        <v>172</v>
      </c>
      <c r="I444" s="283">
        <v>0</v>
      </c>
      <c r="J444" s="283">
        <v>0</v>
      </c>
    </row>
    <row r="445" spans="1:32" hidden="1" x14ac:dyDescent="0.2">
      <c r="A445" s="283" t="s">
        <v>171</v>
      </c>
      <c r="I445" s="283">
        <v>0</v>
      </c>
      <c r="J445" s="283">
        <v>0</v>
      </c>
    </row>
    <row r="447" spans="1:32" ht="16.5" x14ac:dyDescent="0.25">
      <c r="A447" s="405" t="s">
        <v>1974</v>
      </c>
      <c r="B447" s="405"/>
      <c r="C447" s="405"/>
      <c r="D447" s="405"/>
      <c r="E447" s="405"/>
      <c r="F447" s="405"/>
      <c r="G447" s="405"/>
      <c r="H447" s="405"/>
      <c r="I447" s="405"/>
      <c r="J447" s="405"/>
      <c r="K447" s="405"/>
    </row>
    <row r="448" spans="1:32" ht="28.5" x14ac:dyDescent="0.2">
      <c r="A448" s="297" t="s">
        <v>1534</v>
      </c>
      <c r="B448" s="298" t="s">
        <v>1975</v>
      </c>
      <c r="C448" s="298" t="s">
        <v>551</v>
      </c>
      <c r="D448" s="299" t="s">
        <v>1575</v>
      </c>
      <c r="E448" s="284">
        <v>0.34</v>
      </c>
      <c r="F448" s="300"/>
      <c r="G448" s="301"/>
      <c r="H448" s="284"/>
      <c r="I448" s="302"/>
      <c r="J448" s="284"/>
      <c r="K448" s="302"/>
      <c r="Q448" s="283">
        <f>[4]Source!X434</f>
        <v>68.78</v>
      </c>
      <c r="R448" s="283">
        <f>[4]Source!X435</f>
        <v>1284.8499999999999</v>
      </c>
      <c r="S448" s="283">
        <f>[4]Source!Y434</f>
        <v>56.64</v>
      </c>
      <c r="T448" s="283">
        <f>[4]Source!Y435</f>
        <v>774.69</v>
      </c>
      <c r="U448" s="283">
        <f>ROUND((175/100)*ROUND([4]Source!R434, 2), 2)</f>
        <v>3.13</v>
      </c>
      <c r="V448" s="283">
        <f>ROUND((157/100)*ROUND([4]Source!R435, 2), 2)</f>
        <v>65.63</v>
      </c>
    </row>
    <row r="449" spans="1:22" x14ac:dyDescent="0.2">
      <c r="C449" s="303" t="s">
        <v>1976</v>
      </c>
    </row>
    <row r="450" spans="1:22" ht="14.25" x14ac:dyDescent="0.2">
      <c r="A450" s="297"/>
      <c r="B450" s="298"/>
      <c r="C450" s="298" t="s">
        <v>187</v>
      </c>
      <c r="D450" s="299"/>
      <c r="E450" s="284"/>
      <c r="F450" s="300">
        <v>238</v>
      </c>
      <c r="G450" s="301" t="s">
        <v>185</v>
      </c>
      <c r="H450" s="284">
        <v>1</v>
      </c>
      <c r="I450" s="302">
        <v>80.92</v>
      </c>
      <c r="J450" s="284">
        <v>23.35</v>
      </c>
      <c r="K450" s="302">
        <v>1889.48</v>
      </c>
    </row>
    <row r="451" spans="1:22" ht="14.25" x14ac:dyDescent="0.2">
      <c r="A451" s="297"/>
      <c r="B451" s="298"/>
      <c r="C451" s="298" t="s">
        <v>174</v>
      </c>
      <c r="D451" s="299"/>
      <c r="E451" s="284"/>
      <c r="F451" s="300">
        <v>41.32</v>
      </c>
      <c r="G451" s="301" t="s">
        <v>185</v>
      </c>
      <c r="H451" s="284">
        <v>1</v>
      </c>
      <c r="I451" s="302">
        <v>14.05</v>
      </c>
      <c r="J451" s="284">
        <v>8.1999999999999993</v>
      </c>
      <c r="K451" s="302">
        <v>115.21</v>
      </c>
    </row>
    <row r="452" spans="1:22" ht="14.25" x14ac:dyDescent="0.2">
      <c r="A452" s="297"/>
      <c r="B452" s="298"/>
      <c r="C452" s="298" t="s">
        <v>179</v>
      </c>
      <c r="D452" s="299"/>
      <c r="E452" s="284"/>
      <c r="F452" s="300">
        <v>5.27</v>
      </c>
      <c r="G452" s="301" t="s">
        <v>185</v>
      </c>
      <c r="H452" s="284">
        <v>1</v>
      </c>
      <c r="I452" s="314">
        <v>1.79</v>
      </c>
      <c r="J452" s="284">
        <v>23.35</v>
      </c>
      <c r="K452" s="314">
        <v>41.8</v>
      </c>
    </row>
    <row r="453" spans="1:22" ht="57" x14ac:dyDescent="0.2">
      <c r="A453" s="297" t="s">
        <v>1537</v>
      </c>
      <c r="B453" s="298" t="s">
        <v>1361</v>
      </c>
      <c r="C453" s="298" t="s">
        <v>330</v>
      </c>
      <c r="D453" s="299" t="s">
        <v>1323</v>
      </c>
      <c r="E453" s="284">
        <v>0.34</v>
      </c>
      <c r="F453" s="300">
        <v>20268.29</v>
      </c>
      <c r="G453" s="304" t="s">
        <v>185</v>
      </c>
      <c r="H453" s="284">
        <v>1</v>
      </c>
      <c r="I453" s="302">
        <v>6891.22</v>
      </c>
      <c r="J453" s="284">
        <v>5.13</v>
      </c>
      <c r="K453" s="302">
        <v>35351.96</v>
      </c>
      <c r="Q453" s="283">
        <f>[4]Source!X436</f>
        <v>0</v>
      </c>
      <c r="R453" s="283">
        <f>[4]Source!X437</f>
        <v>0</v>
      </c>
      <c r="S453" s="283">
        <f>[4]Source!Y436</f>
        <v>0</v>
      </c>
      <c r="T453" s="283">
        <f>[4]Source!Y437</f>
        <v>0</v>
      </c>
      <c r="U453" s="283">
        <f>ROUND((175/100)*ROUND([4]Source!R436, 2), 2)</f>
        <v>0</v>
      </c>
      <c r="V453" s="283">
        <f>ROUND((157/100)*ROUND([4]Source!R437, 2), 2)</f>
        <v>0</v>
      </c>
    </row>
    <row r="454" spans="1:22" ht="28.5" x14ac:dyDescent="0.2">
      <c r="A454" s="297" t="s">
        <v>1977</v>
      </c>
      <c r="B454" s="298" t="s">
        <v>1978</v>
      </c>
      <c r="C454" s="298" t="s">
        <v>550</v>
      </c>
      <c r="D454" s="299" t="s">
        <v>1323</v>
      </c>
      <c r="E454" s="284">
        <v>0.02</v>
      </c>
      <c r="F454" s="300">
        <v>30362.36</v>
      </c>
      <c r="G454" s="304" t="s">
        <v>185</v>
      </c>
      <c r="H454" s="284">
        <v>1</v>
      </c>
      <c r="I454" s="302">
        <v>607.25</v>
      </c>
      <c r="J454" s="284">
        <v>4.42</v>
      </c>
      <c r="K454" s="302">
        <v>2684.05</v>
      </c>
      <c r="Q454" s="283">
        <f>[4]Source!X438</f>
        <v>0</v>
      </c>
      <c r="R454" s="283">
        <f>[4]Source!X439</f>
        <v>0</v>
      </c>
      <c r="S454" s="283">
        <f>[4]Source!Y438</f>
        <v>0</v>
      </c>
      <c r="T454" s="283">
        <f>[4]Source!Y439</f>
        <v>0</v>
      </c>
      <c r="U454" s="283">
        <f>ROUND((175/100)*ROUND([4]Source!R438, 2), 2)</f>
        <v>0</v>
      </c>
      <c r="V454" s="283">
        <f>ROUND((157/100)*ROUND([4]Source!R439, 2), 2)</f>
        <v>0</v>
      </c>
    </row>
    <row r="455" spans="1:22" ht="14.25" x14ac:dyDescent="0.2">
      <c r="A455" s="297"/>
      <c r="B455" s="298"/>
      <c r="C455" s="298" t="s">
        <v>184</v>
      </c>
      <c r="D455" s="299" t="s">
        <v>177</v>
      </c>
      <c r="E455" s="284">
        <v>85</v>
      </c>
      <c r="F455" s="300"/>
      <c r="G455" s="301"/>
      <c r="H455" s="284"/>
      <c r="I455" s="302">
        <v>68.78</v>
      </c>
      <c r="J455" s="284">
        <v>68</v>
      </c>
      <c r="K455" s="302">
        <v>1284.8499999999999</v>
      </c>
    </row>
    <row r="456" spans="1:22" ht="14.25" x14ac:dyDescent="0.2">
      <c r="A456" s="297"/>
      <c r="B456" s="298"/>
      <c r="C456" s="298" t="s">
        <v>183</v>
      </c>
      <c r="D456" s="299" t="s">
        <v>177</v>
      </c>
      <c r="E456" s="284">
        <v>70</v>
      </c>
      <c r="F456" s="300"/>
      <c r="G456" s="301"/>
      <c r="H456" s="284"/>
      <c r="I456" s="302">
        <v>56.64</v>
      </c>
      <c r="J456" s="284">
        <v>41</v>
      </c>
      <c r="K456" s="302">
        <v>774.69</v>
      </c>
    </row>
    <row r="457" spans="1:22" ht="14.25" x14ac:dyDescent="0.2">
      <c r="A457" s="297"/>
      <c r="B457" s="298"/>
      <c r="C457" s="298" t="s">
        <v>178</v>
      </c>
      <c r="D457" s="299" t="s">
        <v>177</v>
      </c>
      <c r="E457" s="284">
        <v>175</v>
      </c>
      <c r="F457" s="300"/>
      <c r="G457" s="301"/>
      <c r="H457" s="284"/>
      <c r="I457" s="302">
        <v>3.13</v>
      </c>
      <c r="J457" s="284">
        <v>157</v>
      </c>
      <c r="K457" s="302">
        <v>65.63</v>
      </c>
    </row>
    <row r="458" spans="1:22" ht="14.25" x14ac:dyDescent="0.2">
      <c r="A458" s="305"/>
      <c r="B458" s="306"/>
      <c r="C458" s="306" t="s">
        <v>182</v>
      </c>
      <c r="D458" s="307" t="s">
        <v>181</v>
      </c>
      <c r="E458" s="308">
        <v>20</v>
      </c>
      <c r="F458" s="309"/>
      <c r="G458" s="310" t="s">
        <v>185</v>
      </c>
      <c r="H458" s="308">
        <v>1</v>
      </c>
      <c r="I458" s="311">
        <v>6.8</v>
      </c>
      <c r="J458" s="308"/>
      <c r="K458" s="311"/>
    </row>
    <row r="459" spans="1:22" ht="15" x14ac:dyDescent="0.25">
      <c r="A459" s="312"/>
      <c r="B459" s="312"/>
      <c r="C459" s="313" t="s">
        <v>173</v>
      </c>
      <c r="D459" s="312"/>
      <c r="E459" s="312"/>
      <c r="F459" s="312"/>
      <c r="G459" s="312"/>
      <c r="H459" s="406">
        <v>7721.99</v>
      </c>
      <c r="I459" s="406"/>
      <c r="J459" s="406">
        <v>42165.87</v>
      </c>
      <c r="K459" s="406"/>
      <c r="O459" s="318">
        <f>I450+I451+I455+I456+I457+SUM(I453:I454)</f>
        <v>7721.99</v>
      </c>
      <c r="P459" s="318">
        <f>K450+K451+K455+K456+K457+SUM(K453:K454)</f>
        <v>42165.87</v>
      </c>
    </row>
    <row r="461" spans="1:22" ht="52.5" x14ac:dyDescent="0.2">
      <c r="A461" s="297" t="s">
        <v>1829</v>
      </c>
      <c r="B461" s="298" t="s">
        <v>549</v>
      </c>
      <c r="C461" s="298" t="s">
        <v>548</v>
      </c>
      <c r="D461" s="299" t="s">
        <v>1575</v>
      </c>
      <c r="E461" s="284">
        <v>3.1099999999999999E-2</v>
      </c>
      <c r="F461" s="300"/>
      <c r="G461" s="301"/>
      <c r="H461" s="284"/>
      <c r="I461" s="302"/>
      <c r="J461" s="284"/>
      <c r="K461" s="302"/>
      <c r="Q461" s="283">
        <f>[4]Source!X446</f>
        <v>20.99</v>
      </c>
      <c r="R461" s="283">
        <f>[4]Source!X447</f>
        <v>392.03</v>
      </c>
      <c r="S461" s="283">
        <f>[4]Source!Y446</f>
        <v>17.28</v>
      </c>
      <c r="T461" s="283">
        <f>[4]Source!Y447</f>
        <v>236.37</v>
      </c>
      <c r="U461" s="283">
        <f>ROUND((175/100)*ROUND([4]Source!R446, 2), 2)</f>
        <v>0.35</v>
      </c>
      <c r="V461" s="283">
        <f>ROUND((157/100)*ROUND([4]Source!R447, 2), 2)</f>
        <v>7.33</v>
      </c>
    </row>
    <row r="462" spans="1:22" x14ac:dyDescent="0.2">
      <c r="C462" s="303" t="s">
        <v>1979</v>
      </c>
    </row>
    <row r="463" spans="1:22" ht="14.25" x14ac:dyDescent="0.2">
      <c r="A463" s="297"/>
      <c r="B463" s="298"/>
      <c r="C463" s="298" t="s">
        <v>187</v>
      </c>
      <c r="D463" s="299"/>
      <c r="E463" s="284"/>
      <c r="F463" s="300">
        <v>690.2</v>
      </c>
      <c r="G463" s="301" t="s">
        <v>1338</v>
      </c>
      <c r="H463" s="284">
        <v>1</v>
      </c>
      <c r="I463" s="302">
        <v>24.69</v>
      </c>
      <c r="J463" s="284">
        <v>23.35</v>
      </c>
      <c r="K463" s="302">
        <v>576.51</v>
      </c>
    </row>
    <row r="464" spans="1:22" ht="14.25" x14ac:dyDescent="0.2">
      <c r="A464" s="297"/>
      <c r="B464" s="298"/>
      <c r="C464" s="298" t="s">
        <v>174</v>
      </c>
      <c r="D464" s="299"/>
      <c r="E464" s="284"/>
      <c r="F464" s="300">
        <v>41.32</v>
      </c>
      <c r="G464" s="301" t="s">
        <v>1339</v>
      </c>
      <c r="H464" s="284">
        <v>1</v>
      </c>
      <c r="I464" s="302">
        <v>1.61</v>
      </c>
      <c r="J464" s="284">
        <v>8.1999999999999993</v>
      </c>
      <c r="K464" s="302">
        <v>13.2</v>
      </c>
    </row>
    <row r="465" spans="1:22" ht="14.25" x14ac:dyDescent="0.2">
      <c r="A465" s="297"/>
      <c r="B465" s="298"/>
      <c r="C465" s="298" t="s">
        <v>179</v>
      </c>
      <c r="D465" s="299"/>
      <c r="E465" s="284"/>
      <c r="F465" s="300">
        <v>5.27</v>
      </c>
      <c r="G465" s="301" t="s">
        <v>1339</v>
      </c>
      <c r="H465" s="284">
        <v>1</v>
      </c>
      <c r="I465" s="314">
        <v>0.2</v>
      </c>
      <c r="J465" s="284">
        <v>23.35</v>
      </c>
      <c r="K465" s="314">
        <v>4.67</v>
      </c>
    </row>
    <row r="466" spans="1:22" ht="57" x14ac:dyDescent="0.2">
      <c r="A466" s="297" t="s">
        <v>1832</v>
      </c>
      <c r="B466" s="298" t="s">
        <v>1361</v>
      </c>
      <c r="C466" s="298" t="s">
        <v>330</v>
      </c>
      <c r="D466" s="299" t="s">
        <v>1323</v>
      </c>
      <c r="E466" s="284">
        <v>3.1099999999999999E-2</v>
      </c>
      <c r="F466" s="300">
        <v>20268.29</v>
      </c>
      <c r="G466" s="304" t="s">
        <v>185</v>
      </c>
      <c r="H466" s="284">
        <v>1</v>
      </c>
      <c r="I466" s="302">
        <v>630.34</v>
      </c>
      <c r="J466" s="284">
        <v>5.13</v>
      </c>
      <c r="K466" s="302">
        <v>3233.64</v>
      </c>
      <c r="Q466" s="283">
        <f>[4]Source!X448</f>
        <v>0</v>
      </c>
      <c r="R466" s="283">
        <f>[4]Source!X449</f>
        <v>0</v>
      </c>
      <c r="S466" s="283">
        <f>[4]Source!Y448</f>
        <v>0</v>
      </c>
      <c r="T466" s="283">
        <f>[4]Source!Y449</f>
        <v>0</v>
      </c>
      <c r="U466" s="283">
        <f>ROUND((175/100)*ROUND([4]Source!R448, 2), 2)</f>
        <v>0</v>
      </c>
      <c r="V466" s="283">
        <f>ROUND((157/100)*ROUND([4]Source!R449, 2), 2)</f>
        <v>0</v>
      </c>
    </row>
    <row r="467" spans="1:22" ht="114" x14ac:dyDescent="0.2">
      <c r="A467" s="297" t="s">
        <v>1980</v>
      </c>
      <c r="B467" s="298" t="s">
        <v>1981</v>
      </c>
      <c r="C467" s="298" t="s">
        <v>547</v>
      </c>
      <c r="D467" s="299" t="s">
        <v>1451</v>
      </c>
      <c r="E467" s="284">
        <v>14</v>
      </c>
      <c r="F467" s="300">
        <v>49.66</v>
      </c>
      <c r="G467" s="304" t="s">
        <v>185</v>
      </c>
      <c r="H467" s="284">
        <v>1</v>
      </c>
      <c r="I467" s="302">
        <v>695.24</v>
      </c>
      <c r="J467" s="284">
        <v>5.0599999999999996</v>
      </c>
      <c r="K467" s="302">
        <v>3517.91</v>
      </c>
      <c r="Q467" s="283">
        <f>[4]Source!X450</f>
        <v>0</v>
      </c>
      <c r="R467" s="283">
        <f>[4]Source!X451</f>
        <v>0</v>
      </c>
      <c r="S467" s="283">
        <f>[4]Source!Y450</f>
        <v>0</v>
      </c>
      <c r="T467" s="283">
        <f>[4]Source!Y451</f>
        <v>0</v>
      </c>
      <c r="U467" s="283">
        <f>ROUND((175/100)*ROUND([4]Source!R450, 2), 2)</f>
        <v>0</v>
      </c>
      <c r="V467" s="283">
        <f>ROUND((157/100)*ROUND([4]Source!R451, 2), 2)</f>
        <v>0</v>
      </c>
    </row>
    <row r="468" spans="1:22" ht="14.25" x14ac:dyDescent="0.2">
      <c r="A468" s="297"/>
      <c r="B468" s="298"/>
      <c r="C468" s="298" t="s">
        <v>184</v>
      </c>
      <c r="D468" s="299" t="s">
        <v>177</v>
      </c>
      <c r="E468" s="284">
        <v>85</v>
      </c>
      <c r="F468" s="300"/>
      <c r="G468" s="301"/>
      <c r="H468" s="284"/>
      <c r="I468" s="302">
        <v>20.99</v>
      </c>
      <c r="J468" s="284">
        <v>68</v>
      </c>
      <c r="K468" s="302">
        <v>392.03</v>
      </c>
    </row>
    <row r="469" spans="1:22" ht="14.25" x14ac:dyDescent="0.2">
      <c r="A469" s="297"/>
      <c r="B469" s="298"/>
      <c r="C469" s="298" t="s">
        <v>183</v>
      </c>
      <c r="D469" s="299" t="s">
        <v>177</v>
      </c>
      <c r="E469" s="284">
        <v>70</v>
      </c>
      <c r="F469" s="300"/>
      <c r="G469" s="301"/>
      <c r="H469" s="284"/>
      <c r="I469" s="302">
        <v>17.28</v>
      </c>
      <c r="J469" s="284">
        <v>41</v>
      </c>
      <c r="K469" s="302">
        <v>236.37</v>
      </c>
    </row>
    <row r="470" spans="1:22" ht="14.25" x14ac:dyDescent="0.2">
      <c r="A470" s="297"/>
      <c r="B470" s="298"/>
      <c r="C470" s="298" t="s">
        <v>178</v>
      </c>
      <c r="D470" s="299" t="s">
        <v>177</v>
      </c>
      <c r="E470" s="284">
        <v>175</v>
      </c>
      <c r="F470" s="300"/>
      <c r="G470" s="301"/>
      <c r="H470" s="284"/>
      <c r="I470" s="302">
        <v>0.35</v>
      </c>
      <c r="J470" s="284">
        <v>157</v>
      </c>
      <c r="K470" s="302">
        <v>7.33</v>
      </c>
    </row>
    <row r="471" spans="1:22" ht="14.25" x14ac:dyDescent="0.2">
      <c r="A471" s="305"/>
      <c r="B471" s="306"/>
      <c r="C471" s="306" t="s">
        <v>182</v>
      </c>
      <c r="D471" s="307" t="s">
        <v>181</v>
      </c>
      <c r="E471" s="308">
        <v>58</v>
      </c>
      <c r="F471" s="309"/>
      <c r="G471" s="310" t="s">
        <v>1338</v>
      </c>
      <c r="H471" s="308">
        <v>1</v>
      </c>
      <c r="I471" s="311">
        <v>2.0699999999999998</v>
      </c>
      <c r="J471" s="308"/>
      <c r="K471" s="311"/>
    </row>
    <row r="472" spans="1:22" ht="15" x14ac:dyDescent="0.25">
      <c r="A472" s="312"/>
      <c r="B472" s="312"/>
      <c r="C472" s="313" t="s">
        <v>173</v>
      </c>
      <c r="D472" s="312"/>
      <c r="E472" s="312"/>
      <c r="F472" s="312"/>
      <c r="G472" s="312"/>
      <c r="H472" s="406">
        <v>1390.5</v>
      </c>
      <c r="I472" s="406"/>
      <c r="J472" s="406">
        <v>7976.99</v>
      </c>
      <c r="K472" s="406"/>
      <c r="O472" s="318">
        <f>I463+I464+I468+I469+I470+SUM(I466:I467)</f>
        <v>1390.5</v>
      </c>
      <c r="P472" s="318">
        <f>K463+K464+K468+K469+K470+SUM(K466:K467)</f>
        <v>7976.99</v>
      </c>
    </row>
    <row r="475" spans="1:22" ht="15" x14ac:dyDescent="0.25">
      <c r="A475" s="409" t="s">
        <v>1982</v>
      </c>
      <c r="B475" s="409"/>
      <c r="C475" s="409"/>
      <c r="D475" s="409"/>
      <c r="E475" s="409"/>
      <c r="F475" s="409"/>
      <c r="G475" s="409"/>
      <c r="H475" s="407">
        <v>9112.49</v>
      </c>
      <c r="I475" s="408"/>
      <c r="J475" s="407">
        <v>50142.86</v>
      </c>
      <c r="K475" s="408"/>
    </row>
    <row r="476" spans="1:22" hidden="1" x14ac:dyDescent="0.2">
      <c r="A476" s="283" t="s">
        <v>172</v>
      </c>
      <c r="I476" s="283">
        <v>0</v>
      </c>
      <c r="J476" s="283">
        <v>0</v>
      </c>
    </row>
    <row r="477" spans="1:22" hidden="1" x14ac:dyDescent="0.2">
      <c r="A477" s="283" t="s">
        <v>171</v>
      </c>
      <c r="I477" s="283">
        <v>0</v>
      </c>
      <c r="J477" s="283">
        <v>0</v>
      </c>
    </row>
    <row r="479" spans="1:22" ht="16.5" x14ac:dyDescent="0.25">
      <c r="A479" s="405" t="s">
        <v>1983</v>
      </c>
      <c r="B479" s="405"/>
      <c r="C479" s="405"/>
      <c r="D479" s="405"/>
      <c r="E479" s="405"/>
      <c r="F479" s="405"/>
      <c r="G479" s="405"/>
      <c r="H479" s="405"/>
      <c r="I479" s="405"/>
      <c r="J479" s="405"/>
      <c r="K479" s="405"/>
    </row>
    <row r="480" spans="1:22" ht="71.25" x14ac:dyDescent="0.2">
      <c r="A480" s="297" t="s">
        <v>1538</v>
      </c>
      <c r="B480" s="298" t="s">
        <v>546</v>
      </c>
      <c r="C480" s="298" t="s">
        <v>545</v>
      </c>
      <c r="D480" s="299" t="s">
        <v>1539</v>
      </c>
      <c r="E480" s="284">
        <v>0.122</v>
      </c>
      <c r="F480" s="300"/>
      <c r="G480" s="301"/>
      <c r="H480" s="284"/>
      <c r="I480" s="302"/>
      <c r="J480" s="284"/>
      <c r="K480" s="302"/>
      <c r="Q480" s="283">
        <f>[4]Source!X489</f>
        <v>1403.96</v>
      </c>
      <c r="R480" s="283">
        <f>[4]Source!X490</f>
        <v>26226.01</v>
      </c>
      <c r="S480" s="283">
        <f>[4]Source!Y489</f>
        <v>1156.2</v>
      </c>
      <c r="T480" s="283">
        <f>[4]Source!Y490</f>
        <v>15812.74</v>
      </c>
      <c r="U480" s="283">
        <f>ROUND((175/100)*ROUND([4]Source!R489, 2), 2)</f>
        <v>26.65</v>
      </c>
      <c r="V480" s="283">
        <f>ROUND((157/100)*ROUND([4]Source!R490, 2), 2)</f>
        <v>558.32000000000005</v>
      </c>
    </row>
    <row r="481" spans="1:22" x14ac:dyDescent="0.2">
      <c r="C481" s="303" t="s">
        <v>1984</v>
      </c>
    </row>
    <row r="482" spans="1:22" ht="14.25" x14ac:dyDescent="0.2">
      <c r="A482" s="297"/>
      <c r="B482" s="298"/>
      <c r="C482" s="298" t="s">
        <v>187</v>
      </c>
      <c r="D482" s="299"/>
      <c r="E482" s="284"/>
      <c r="F482" s="300">
        <v>11772.8</v>
      </c>
      <c r="G482" s="301" t="s">
        <v>1338</v>
      </c>
      <c r="H482" s="284">
        <v>1</v>
      </c>
      <c r="I482" s="302">
        <v>1651.72</v>
      </c>
      <c r="J482" s="284">
        <v>23.35</v>
      </c>
      <c r="K482" s="302">
        <v>38567.660000000003</v>
      </c>
    </row>
    <row r="483" spans="1:22" ht="14.25" x14ac:dyDescent="0.2">
      <c r="A483" s="297"/>
      <c r="B483" s="298"/>
      <c r="C483" s="298" t="s">
        <v>174</v>
      </c>
      <c r="D483" s="299"/>
      <c r="E483" s="284"/>
      <c r="F483" s="300">
        <v>1499.88</v>
      </c>
      <c r="G483" s="301" t="s">
        <v>1339</v>
      </c>
      <c r="H483" s="284">
        <v>1</v>
      </c>
      <c r="I483" s="302">
        <v>228.73</v>
      </c>
      <c r="J483" s="284">
        <v>6.52</v>
      </c>
      <c r="K483" s="302">
        <v>1491.32</v>
      </c>
    </row>
    <row r="484" spans="1:22" ht="14.25" x14ac:dyDescent="0.2">
      <c r="A484" s="297"/>
      <c r="B484" s="298"/>
      <c r="C484" s="298" t="s">
        <v>179</v>
      </c>
      <c r="D484" s="299"/>
      <c r="E484" s="284"/>
      <c r="F484" s="300">
        <v>99.85</v>
      </c>
      <c r="G484" s="301" t="s">
        <v>1339</v>
      </c>
      <c r="H484" s="284">
        <v>1</v>
      </c>
      <c r="I484" s="314">
        <v>15.23</v>
      </c>
      <c r="J484" s="284">
        <v>23.35</v>
      </c>
      <c r="K484" s="314">
        <v>355.62</v>
      </c>
    </row>
    <row r="485" spans="1:22" ht="14.25" x14ac:dyDescent="0.2">
      <c r="A485" s="297"/>
      <c r="B485" s="298"/>
      <c r="C485" s="298" t="s">
        <v>195</v>
      </c>
      <c r="D485" s="299"/>
      <c r="E485" s="284"/>
      <c r="F485" s="300">
        <v>22161.75</v>
      </c>
      <c r="G485" s="301" t="s">
        <v>185</v>
      </c>
      <c r="H485" s="284">
        <v>1</v>
      </c>
      <c r="I485" s="302">
        <v>2703.73</v>
      </c>
      <c r="J485" s="284">
        <v>4.29</v>
      </c>
      <c r="K485" s="302">
        <v>11599</v>
      </c>
    </row>
    <row r="486" spans="1:22" ht="57" x14ac:dyDescent="0.2">
      <c r="A486" s="297" t="s">
        <v>1541</v>
      </c>
      <c r="B486" s="298" t="s">
        <v>1927</v>
      </c>
      <c r="C486" s="298" t="s">
        <v>544</v>
      </c>
      <c r="D486" s="299" t="s">
        <v>1384</v>
      </c>
      <c r="E486" s="284">
        <v>12.382999999999999</v>
      </c>
      <c r="F486" s="300">
        <v>745.24</v>
      </c>
      <c r="G486" s="304" t="s">
        <v>185</v>
      </c>
      <c r="H486" s="284">
        <v>1</v>
      </c>
      <c r="I486" s="302">
        <v>9228.31</v>
      </c>
      <c r="J486" s="284">
        <v>5.92</v>
      </c>
      <c r="K486" s="302">
        <v>54631.6</v>
      </c>
      <c r="Q486" s="283">
        <f>[4]Source!X491</f>
        <v>0</v>
      </c>
      <c r="R486" s="283">
        <f>[4]Source!X492</f>
        <v>0</v>
      </c>
      <c r="S486" s="283">
        <f>[4]Source!Y491</f>
        <v>0</v>
      </c>
      <c r="T486" s="283">
        <f>[4]Source!Y492</f>
        <v>0</v>
      </c>
      <c r="U486" s="283">
        <f>ROUND((175/100)*ROUND([4]Source!R491, 2), 2)</f>
        <v>0</v>
      </c>
      <c r="V486" s="283">
        <f>ROUND((157/100)*ROUND([4]Source!R492, 2), 2)</f>
        <v>0</v>
      </c>
    </row>
    <row r="487" spans="1:22" ht="71.25" x14ac:dyDescent="0.2">
      <c r="A487" s="297" t="s">
        <v>1985</v>
      </c>
      <c r="B487" s="298" t="s">
        <v>1986</v>
      </c>
      <c r="C487" s="298" t="s">
        <v>543</v>
      </c>
      <c r="D487" s="299" t="s">
        <v>1323</v>
      </c>
      <c r="E487" s="284">
        <v>0.43190000000000001</v>
      </c>
      <c r="F487" s="300">
        <v>5681.92</v>
      </c>
      <c r="G487" s="304" t="s">
        <v>185</v>
      </c>
      <c r="H487" s="284">
        <v>1</v>
      </c>
      <c r="I487" s="302">
        <v>2454.02</v>
      </c>
      <c r="J487" s="284">
        <v>7.54</v>
      </c>
      <c r="K487" s="302">
        <v>18503.310000000001</v>
      </c>
      <c r="Q487" s="283">
        <f>[4]Source!X493</f>
        <v>0</v>
      </c>
      <c r="R487" s="283">
        <f>[4]Source!X494</f>
        <v>0</v>
      </c>
      <c r="S487" s="283">
        <f>[4]Source!Y493</f>
        <v>0</v>
      </c>
      <c r="T487" s="283">
        <f>[4]Source!Y494</f>
        <v>0</v>
      </c>
      <c r="U487" s="283">
        <f>ROUND((175/100)*ROUND([4]Source!R493, 2), 2)</f>
        <v>0</v>
      </c>
      <c r="V487" s="283">
        <f>ROUND((157/100)*ROUND([4]Source!R494, 2), 2)</f>
        <v>0</v>
      </c>
    </row>
    <row r="488" spans="1:22" ht="57" x14ac:dyDescent="0.2">
      <c r="A488" s="297" t="s">
        <v>1987</v>
      </c>
      <c r="B488" s="298" t="s">
        <v>1578</v>
      </c>
      <c r="C488" s="298" t="s">
        <v>218</v>
      </c>
      <c r="D488" s="299" t="s">
        <v>1323</v>
      </c>
      <c r="E488" s="284">
        <v>0.59899999999999998</v>
      </c>
      <c r="F488" s="300">
        <v>9733.52</v>
      </c>
      <c r="G488" s="304" t="s">
        <v>185</v>
      </c>
      <c r="H488" s="284">
        <v>1</v>
      </c>
      <c r="I488" s="302">
        <v>5830.38</v>
      </c>
      <c r="J488" s="284">
        <v>3.64</v>
      </c>
      <c r="K488" s="302">
        <v>21222.58</v>
      </c>
      <c r="Q488" s="283">
        <f>[4]Source!X495</f>
        <v>0</v>
      </c>
      <c r="R488" s="283">
        <f>[4]Source!X496</f>
        <v>0</v>
      </c>
      <c r="S488" s="283">
        <f>[4]Source!Y495</f>
        <v>0</v>
      </c>
      <c r="T488" s="283">
        <f>[4]Source!Y496</f>
        <v>0</v>
      </c>
      <c r="U488" s="283">
        <f>ROUND((175/100)*ROUND([4]Source!R495, 2), 2)</f>
        <v>0</v>
      </c>
      <c r="V488" s="283">
        <f>ROUND((157/100)*ROUND([4]Source!R496, 2), 2)</f>
        <v>0</v>
      </c>
    </row>
    <row r="489" spans="1:22" ht="14.25" x14ac:dyDescent="0.2">
      <c r="A489" s="297"/>
      <c r="B489" s="298"/>
      <c r="C489" s="298" t="s">
        <v>184</v>
      </c>
      <c r="D489" s="299" t="s">
        <v>177</v>
      </c>
      <c r="E489" s="284">
        <v>85</v>
      </c>
      <c r="F489" s="300"/>
      <c r="G489" s="301"/>
      <c r="H489" s="284"/>
      <c r="I489" s="302">
        <v>1403.96</v>
      </c>
      <c r="J489" s="284">
        <v>68</v>
      </c>
      <c r="K489" s="302">
        <v>26226.01</v>
      </c>
    </row>
    <row r="490" spans="1:22" ht="14.25" x14ac:dyDescent="0.2">
      <c r="A490" s="297"/>
      <c r="B490" s="298"/>
      <c r="C490" s="298" t="s">
        <v>183</v>
      </c>
      <c r="D490" s="299" t="s">
        <v>177</v>
      </c>
      <c r="E490" s="284">
        <v>70</v>
      </c>
      <c r="F490" s="300"/>
      <c r="G490" s="301"/>
      <c r="H490" s="284"/>
      <c r="I490" s="302">
        <v>1156.2</v>
      </c>
      <c r="J490" s="284">
        <v>41</v>
      </c>
      <c r="K490" s="302">
        <v>15812.74</v>
      </c>
    </row>
    <row r="491" spans="1:22" ht="14.25" x14ac:dyDescent="0.2">
      <c r="A491" s="297"/>
      <c r="B491" s="298"/>
      <c r="C491" s="298" t="s">
        <v>178</v>
      </c>
      <c r="D491" s="299" t="s">
        <v>177</v>
      </c>
      <c r="E491" s="284">
        <v>175</v>
      </c>
      <c r="F491" s="300"/>
      <c r="G491" s="301"/>
      <c r="H491" s="284"/>
      <c r="I491" s="302">
        <v>26.65</v>
      </c>
      <c r="J491" s="284">
        <v>157</v>
      </c>
      <c r="K491" s="302">
        <v>558.32000000000005</v>
      </c>
    </row>
    <row r="492" spans="1:22" ht="14.25" x14ac:dyDescent="0.2">
      <c r="A492" s="305"/>
      <c r="B492" s="306"/>
      <c r="C492" s="306" t="s">
        <v>182</v>
      </c>
      <c r="D492" s="307" t="s">
        <v>181</v>
      </c>
      <c r="E492" s="308">
        <v>1040</v>
      </c>
      <c r="F492" s="309"/>
      <c r="G492" s="310" t="s">
        <v>1338</v>
      </c>
      <c r="H492" s="308">
        <v>1</v>
      </c>
      <c r="I492" s="311">
        <v>145.91</v>
      </c>
      <c r="J492" s="308"/>
      <c r="K492" s="311"/>
    </row>
    <row r="493" spans="1:22" ht="15" x14ac:dyDescent="0.25">
      <c r="A493" s="312"/>
      <c r="B493" s="312"/>
      <c r="C493" s="313" t="s">
        <v>173</v>
      </c>
      <c r="D493" s="312"/>
      <c r="E493" s="312"/>
      <c r="F493" s="312"/>
      <c r="G493" s="312"/>
      <c r="H493" s="406">
        <v>24683.7</v>
      </c>
      <c r="I493" s="406"/>
      <c r="J493" s="406">
        <v>188612.54</v>
      </c>
      <c r="K493" s="406"/>
      <c r="O493" s="318">
        <f>I482+I483+I485+I489+I490+I491+SUM(I486:I488)</f>
        <v>24683.7</v>
      </c>
      <c r="P493" s="318">
        <f>K482+K483+K485+K489+K490+K491+SUM(K486:K488)</f>
        <v>188612.54</v>
      </c>
    </row>
    <row r="495" spans="1:22" ht="52.5" x14ac:dyDescent="0.2">
      <c r="A495" s="297" t="s">
        <v>1558</v>
      </c>
      <c r="B495" s="298" t="s">
        <v>509</v>
      </c>
      <c r="C495" s="298" t="s">
        <v>508</v>
      </c>
      <c r="D495" s="299" t="s">
        <v>1930</v>
      </c>
      <c r="E495" s="284">
        <v>2.7</v>
      </c>
      <c r="F495" s="300"/>
      <c r="G495" s="301"/>
      <c r="H495" s="284"/>
      <c r="I495" s="302"/>
      <c r="J495" s="284"/>
      <c r="K495" s="302"/>
      <c r="Q495" s="283">
        <f>[4]Source!X517</f>
        <v>119.06</v>
      </c>
      <c r="R495" s="283">
        <f>[4]Source!X518</f>
        <v>2272.14</v>
      </c>
      <c r="S495" s="283">
        <f>[4]Source!Y517</f>
        <v>80.14</v>
      </c>
      <c r="T495" s="283">
        <f>[4]Source!Y518</f>
        <v>1095.98</v>
      </c>
      <c r="U495" s="283">
        <f>ROUND((175/100)*ROUND([4]Source!R517, 2), 2)</f>
        <v>53.17</v>
      </c>
      <c r="V495" s="283">
        <f>ROUND((157/100)*ROUND([4]Source!R518, 2), 2)</f>
        <v>1113.71</v>
      </c>
    </row>
    <row r="496" spans="1:22" ht="14.25" x14ac:dyDescent="0.2">
      <c r="A496" s="297"/>
      <c r="B496" s="298"/>
      <c r="C496" s="298" t="s">
        <v>187</v>
      </c>
      <c r="D496" s="299"/>
      <c r="E496" s="284"/>
      <c r="F496" s="300">
        <v>36.869999999999997</v>
      </c>
      <c r="G496" s="301" t="s">
        <v>1338</v>
      </c>
      <c r="H496" s="284">
        <v>1</v>
      </c>
      <c r="I496" s="302">
        <v>114.48</v>
      </c>
      <c r="J496" s="284">
        <v>23.35</v>
      </c>
      <c r="K496" s="302">
        <v>2673.11</v>
      </c>
    </row>
    <row r="497" spans="1:22" ht="14.25" x14ac:dyDescent="0.2">
      <c r="A497" s="297"/>
      <c r="B497" s="298"/>
      <c r="C497" s="298" t="s">
        <v>174</v>
      </c>
      <c r="D497" s="299"/>
      <c r="E497" s="284"/>
      <c r="F497" s="300">
        <v>36.61</v>
      </c>
      <c r="G497" s="301" t="s">
        <v>1339</v>
      </c>
      <c r="H497" s="284">
        <v>1</v>
      </c>
      <c r="I497" s="302">
        <v>123.56</v>
      </c>
      <c r="J497" s="284">
        <v>9.77</v>
      </c>
      <c r="K497" s="302">
        <v>1207.18</v>
      </c>
    </row>
    <row r="498" spans="1:22" ht="14.25" x14ac:dyDescent="0.2">
      <c r="A498" s="297"/>
      <c r="B498" s="298"/>
      <c r="C498" s="298" t="s">
        <v>179</v>
      </c>
      <c r="D498" s="299"/>
      <c r="E498" s="284"/>
      <c r="F498" s="300">
        <v>9</v>
      </c>
      <c r="G498" s="301" t="s">
        <v>1339</v>
      </c>
      <c r="H498" s="284">
        <v>1</v>
      </c>
      <c r="I498" s="314">
        <v>30.38</v>
      </c>
      <c r="J498" s="284">
        <v>23.35</v>
      </c>
      <c r="K498" s="314">
        <v>709.37</v>
      </c>
    </row>
    <row r="499" spans="1:22" ht="14.25" x14ac:dyDescent="0.2">
      <c r="A499" s="297"/>
      <c r="B499" s="298"/>
      <c r="C499" s="298" t="s">
        <v>195</v>
      </c>
      <c r="D499" s="299"/>
      <c r="E499" s="284"/>
      <c r="F499" s="300">
        <v>397.67</v>
      </c>
      <c r="G499" s="301" t="s">
        <v>185</v>
      </c>
      <c r="H499" s="284">
        <v>1</v>
      </c>
      <c r="I499" s="302">
        <v>1073.71</v>
      </c>
      <c r="J499" s="284">
        <v>5.53</v>
      </c>
      <c r="K499" s="302">
        <v>5937.62</v>
      </c>
    </row>
    <row r="500" spans="1:22" ht="14.25" x14ac:dyDescent="0.2">
      <c r="A500" s="297"/>
      <c r="B500" s="298"/>
      <c r="C500" s="298" t="s">
        <v>184</v>
      </c>
      <c r="D500" s="299" t="s">
        <v>177</v>
      </c>
      <c r="E500" s="284">
        <v>104</v>
      </c>
      <c r="F500" s="300"/>
      <c r="G500" s="301"/>
      <c r="H500" s="284"/>
      <c r="I500" s="302">
        <v>119.06</v>
      </c>
      <c r="J500" s="284">
        <v>85</v>
      </c>
      <c r="K500" s="302">
        <v>2272.14</v>
      </c>
    </row>
    <row r="501" spans="1:22" ht="14.25" x14ac:dyDescent="0.2">
      <c r="A501" s="297"/>
      <c r="B501" s="298"/>
      <c r="C501" s="298" t="s">
        <v>183</v>
      </c>
      <c r="D501" s="299" t="s">
        <v>177</v>
      </c>
      <c r="E501" s="284">
        <v>70</v>
      </c>
      <c r="F501" s="300"/>
      <c r="G501" s="301"/>
      <c r="H501" s="284"/>
      <c r="I501" s="302">
        <v>80.14</v>
      </c>
      <c r="J501" s="284">
        <v>41</v>
      </c>
      <c r="K501" s="302">
        <v>1095.98</v>
      </c>
    </row>
    <row r="502" spans="1:22" ht="14.25" x14ac:dyDescent="0.2">
      <c r="A502" s="297"/>
      <c r="B502" s="298"/>
      <c r="C502" s="298" t="s">
        <v>178</v>
      </c>
      <c r="D502" s="299" t="s">
        <v>177</v>
      </c>
      <c r="E502" s="284">
        <v>175</v>
      </c>
      <c r="F502" s="300"/>
      <c r="G502" s="301"/>
      <c r="H502" s="284"/>
      <c r="I502" s="302">
        <v>53.17</v>
      </c>
      <c r="J502" s="284">
        <v>157</v>
      </c>
      <c r="K502" s="302">
        <v>1113.71</v>
      </c>
    </row>
    <row r="503" spans="1:22" ht="14.25" x14ac:dyDescent="0.2">
      <c r="A503" s="305"/>
      <c r="B503" s="306"/>
      <c r="C503" s="306" t="s">
        <v>182</v>
      </c>
      <c r="D503" s="307" t="s">
        <v>181</v>
      </c>
      <c r="E503" s="308">
        <v>3.58</v>
      </c>
      <c r="F503" s="309"/>
      <c r="G503" s="310" t="s">
        <v>1338</v>
      </c>
      <c r="H503" s="308">
        <v>1</v>
      </c>
      <c r="I503" s="311">
        <v>11.12</v>
      </c>
      <c r="J503" s="308"/>
      <c r="K503" s="311"/>
    </row>
    <row r="504" spans="1:22" ht="15" x14ac:dyDescent="0.25">
      <c r="A504" s="312"/>
      <c r="B504" s="312"/>
      <c r="C504" s="313" t="s">
        <v>173</v>
      </c>
      <c r="D504" s="312"/>
      <c r="E504" s="312"/>
      <c r="F504" s="312"/>
      <c r="G504" s="312"/>
      <c r="H504" s="406">
        <v>1564.12</v>
      </c>
      <c r="I504" s="406"/>
      <c r="J504" s="406">
        <v>14299.74</v>
      </c>
      <c r="K504" s="406"/>
      <c r="O504" s="318">
        <f>I496+I497+I499+I500+I501+I502</f>
        <v>1564.12</v>
      </c>
      <c r="P504" s="318">
        <f>K496+K497+K499+K500+K501+K502</f>
        <v>14299.74</v>
      </c>
    </row>
    <row r="506" spans="1:22" ht="52.5" x14ac:dyDescent="0.2">
      <c r="A506" s="297" t="s">
        <v>1561</v>
      </c>
      <c r="B506" s="298" t="s">
        <v>542</v>
      </c>
      <c r="C506" s="298" t="s">
        <v>541</v>
      </c>
      <c r="D506" s="299" t="s">
        <v>1988</v>
      </c>
      <c r="E506" s="284">
        <v>2.7</v>
      </c>
      <c r="F506" s="300"/>
      <c r="G506" s="301"/>
      <c r="H506" s="284"/>
      <c r="I506" s="302"/>
      <c r="J506" s="284"/>
      <c r="K506" s="302"/>
      <c r="Q506" s="283">
        <f>[4]Source!X519</f>
        <v>74.02</v>
      </c>
      <c r="R506" s="283">
        <f>[4]Source!X520</f>
        <v>1412.55</v>
      </c>
      <c r="S506" s="283">
        <f>[4]Source!Y519</f>
        <v>49.82</v>
      </c>
      <c r="T506" s="283">
        <f>[4]Source!Y520</f>
        <v>681.35</v>
      </c>
      <c r="U506" s="283">
        <f>ROUND((175/100)*ROUND([4]Source!R519, 2), 2)</f>
        <v>10.17</v>
      </c>
      <c r="V506" s="283">
        <f>ROUND((157/100)*ROUND([4]Source!R520, 2), 2)</f>
        <v>212.99</v>
      </c>
    </row>
    <row r="507" spans="1:22" ht="14.25" x14ac:dyDescent="0.2">
      <c r="A507" s="297"/>
      <c r="B507" s="298"/>
      <c r="C507" s="298" t="s">
        <v>187</v>
      </c>
      <c r="D507" s="299"/>
      <c r="E507" s="284"/>
      <c r="F507" s="300">
        <v>22.92</v>
      </c>
      <c r="G507" s="301" t="s">
        <v>1338</v>
      </c>
      <c r="H507" s="284">
        <v>1</v>
      </c>
      <c r="I507" s="302">
        <v>71.17</v>
      </c>
      <c r="J507" s="284">
        <v>23.35</v>
      </c>
      <c r="K507" s="302">
        <v>1661.82</v>
      </c>
    </row>
    <row r="508" spans="1:22" ht="14.25" x14ac:dyDescent="0.2">
      <c r="A508" s="297"/>
      <c r="B508" s="298"/>
      <c r="C508" s="298" t="s">
        <v>174</v>
      </c>
      <c r="D508" s="299"/>
      <c r="E508" s="284"/>
      <c r="F508" s="300">
        <v>6.88</v>
      </c>
      <c r="G508" s="301" t="s">
        <v>1339</v>
      </c>
      <c r="H508" s="284">
        <v>1</v>
      </c>
      <c r="I508" s="302">
        <v>23.22</v>
      </c>
      <c r="J508" s="284">
        <v>9.69</v>
      </c>
      <c r="K508" s="302">
        <v>225</v>
      </c>
    </row>
    <row r="509" spans="1:22" ht="14.25" x14ac:dyDescent="0.2">
      <c r="A509" s="297"/>
      <c r="B509" s="298"/>
      <c r="C509" s="298" t="s">
        <v>179</v>
      </c>
      <c r="D509" s="299"/>
      <c r="E509" s="284"/>
      <c r="F509" s="300">
        <v>1.72</v>
      </c>
      <c r="G509" s="301" t="s">
        <v>1339</v>
      </c>
      <c r="H509" s="284">
        <v>1</v>
      </c>
      <c r="I509" s="314">
        <v>5.81</v>
      </c>
      <c r="J509" s="284">
        <v>23.35</v>
      </c>
      <c r="K509" s="314">
        <v>135.66</v>
      </c>
    </row>
    <row r="510" spans="1:22" ht="14.25" x14ac:dyDescent="0.2">
      <c r="A510" s="297" t="s">
        <v>1564</v>
      </c>
      <c r="B510" s="298" t="s">
        <v>1989</v>
      </c>
      <c r="C510" s="298" t="s">
        <v>540</v>
      </c>
      <c r="D510" s="299" t="s">
        <v>1384</v>
      </c>
      <c r="E510" s="284">
        <v>1.2150000000000001</v>
      </c>
      <c r="F510" s="300">
        <v>1664.47</v>
      </c>
      <c r="G510" s="304" t="s">
        <v>185</v>
      </c>
      <c r="H510" s="284">
        <v>1</v>
      </c>
      <c r="I510" s="302">
        <v>2022.33</v>
      </c>
      <c r="J510" s="284">
        <v>2.36</v>
      </c>
      <c r="K510" s="302">
        <v>4772.7</v>
      </c>
      <c r="Q510" s="283">
        <f>[4]Source!X521</f>
        <v>0</v>
      </c>
      <c r="R510" s="283">
        <f>[4]Source!X522</f>
        <v>0</v>
      </c>
      <c r="S510" s="283">
        <f>[4]Source!Y521</f>
        <v>0</v>
      </c>
      <c r="T510" s="283">
        <f>[4]Source!Y522</f>
        <v>0</v>
      </c>
      <c r="U510" s="283">
        <f>ROUND((175/100)*ROUND([4]Source!R521, 2), 2)</f>
        <v>0</v>
      </c>
      <c r="V510" s="283">
        <f>ROUND((157/100)*ROUND([4]Source!R522, 2), 2)</f>
        <v>0</v>
      </c>
    </row>
    <row r="511" spans="1:22" ht="14.25" x14ac:dyDescent="0.2">
      <c r="A511" s="297"/>
      <c r="B511" s="298"/>
      <c r="C511" s="298" t="s">
        <v>184</v>
      </c>
      <c r="D511" s="299" t="s">
        <v>177</v>
      </c>
      <c r="E511" s="284">
        <v>104</v>
      </c>
      <c r="F511" s="300"/>
      <c r="G511" s="301"/>
      <c r="H511" s="284"/>
      <c r="I511" s="302">
        <v>74.02</v>
      </c>
      <c r="J511" s="284">
        <v>85</v>
      </c>
      <c r="K511" s="302">
        <v>1412.55</v>
      </c>
    </row>
    <row r="512" spans="1:22" ht="14.25" x14ac:dyDescent="0.2">
      <c r="A512" s="297"/>
      <c r="B512" s="298"/>
      <c r="C512" s="298" t="s">
        <v>183</v>
      </c>
      <c r="D512" s="299" t="s">
        <v>177</v>
      </c>
      <c r="E512" s="284">
        <v>70</v>
      </c>
      <c r="F512" s="300"/>
      <c r="G512" s="301"/>
      <c r="H512" s="284"/>
      <c r="I512" s="302">
        <v>49.82</v>
      </c>
      <c r="J512" s="284">
        <v>41</v>
      </c>
      <c r="K512" s="302">
        <v>681.35</v>
      </c>
    </row>
    <row r="513" spans="1:22" ht="14.25" x14ac:dyDescent="0.2">
      <c r="A513" s="297"/>
      <c r="B513" s="298"/>
      <c r="C513" s="298" t="s">
        <v>178</v>
      </c>
      <c r="D513" s="299" t="s">
        <v>177</v>
      </c>
      <c r="E513" s="284">
        <v>175</v>
      </c>
      <c r="F513" s="300"/>
      <c r="G513" s="301"/>
      <c r="H513" s="284"/>
      <c r="I513" s="302">
        <v>10.17</v>
      </c>
      <c r="J513" s="284">
        <v>157</v>
      </c>
      <c r="K513" s="302">
        <v>212.99</v>
      </c>
    </row>
    <row r="514" spans="1:22" ht="14.25" x14ac:dyDescent="0.2">
      <c r="A514" s="305"/>
      <c r="B514" s="306"/>
      <c r="C514" s="306" t="s">
        <v>182</v>
      </c>
      <c r="D514" s="307" t="s">
        <v>181</v>
      </c>
      <c r="E514" s="308">
        <v>2.0499999999999998</v>
      </c>
      <c r="F514" s="309"/>
      <c r="G514" s="310" t="s">
        <v>1338</v>
      </c>
      <c r="H514" s="308">
        <v>1</v>
      </c>
      <c r="I514" s="311">
        <v>6.37</v>
      </c>
      <c r="J514" s="308"/>
      <c r="K514" s="311"/>
    </row>
    <row r="515" spans="1:22" ht="15" x14ac:dyDescent="0.25">
      <c r="A515" s="312"/>
      <c r="B515" s="312"/>
      <c r="C515" s="313" t="s">
        <v>173</v>
      </c>
      <c r="D515" s="312"/>
      <c r="E515" s="312"/>
      <c r="F515" s="312"/>
      <c r="G515" s="312"/>
      <c r="H515" s="406">
        <v>2250.73</v>
      </c>
      <c r="I515" s="406"/>
      <c r="J515" s="406">
        <v>8966.41</v>
      </c>
      <c r="K515" s="406"/>
      <c r="O515" s="318">
        <f>I507+I508+I511+I512+I513+SUM(I510:I510)</f>
        <v>2250.73</v>
      </c>
      <c r="P515" s="318">
        <f>K507+K508+K511+K512+K513+SUM(K510:K510)</f>
        <v>8966.41</v>
      </c>
    </row>
    <row r="517" spans="1:22" ht="71.25" x14ac:dyDescent="0.2">
      <c r="A517" s="297" t="s">
        <v>1565</v>
      </c>
      <c r="B517" s="298" t="s">
        <v>539</v>
      </c>
      <c r="C517" s="298" t="s">
        <v>538</v>
      </c>
      <c r="D517" s="299" t="s">
        <v>1645</v>
      </c>
      <c r="E517" s="284">
        <v>0.53</v>
      </c>
      <c r="F517" s="300"/>
      <c r="G517" s="301"/>
      <c r="H517" s="284"/>
      <c r="I517" s="302"/>
      <c r="J517" s="284"/>
      <c r="K517" s="302"/>
      <c r="Q517" s="283">
        <f>[4]Source!X523</f>
        <v>238.54</v>
      </c>
      <c r="R517" s="283">
        <f>[4]Source!X524</f>
        <v>4552.42</v>
      </c>
      <c r="S517" s="283">
        <f>[4]Source!Y523</f>
        <v>160.56</v>
      </c>
      <c r="T517" s="283">
        <f>[4]Source!Y524</f>
        <v>2195.87</v>
      </c>
      <c r="U517" s="283">
        <f>ROUND((175/100)*ROUND([4]Source!R523, 2), 2)</f>
        <v>74.41</v>
      </c>
      <c r="V517" s="283">
        <f>ROUND((157/100)*ROUND([4]Source!R524, 2), 2)</f>
        <v>1558.76</v>
      </c>
    </row>
    <row r="518" spans="1:22" x14ac:dyDescent="0.2">
      <c r="C518" s="303" t="s">
        <v>1990</v>
      </c>
    </row>
    <row r="519" spans="1:22" ht="14.25" x14ac:dyDescent="0.2">
      <c r="A519" s="297"/>
      <c r="B519" s="298"/>
      <c r="C519" s="298" t="s">
        <v>187</v>
      </c>
      <c r="D519" s="299"/>
      <c r="E519" s="284"/>
      <c r="F519" s="300">
        <v>376.32</v>
      </c>
      <c r="G519" s="301" t="s">
        <v>1338</v>
      </c>
      <c r="H519" s="284">
        <v>1</v>
      </c>
      <c r="I519" s="302">
        <v>229.37</v>
      </c>
      <c r="J519" s="284">
        <v>23.35</v>
      </c>
      <c r="K519" s="302">
        <v>5355.79</v>
      </c>
    </row>
    <row r="520" spans="1:22" ht="14.25" x14ac:dyDescent="0.2">
      <c r="A520" s="297"/>
      <c r="B520" s="298"/>
      <c r="C520" s="298" t="s">
        <v>174</v>
      </c>
      <c r="D520" s="299"/>
      <c r="E520" s="284"/>
      <c r="F520" s="300">
        <v>403.01</v>
      </c>
      <c r="G520" s="301" t="s">
        <v>1339</v>
      </c>
      <c r="H520" s="284">
        <v>1</v>
      </c>
      <c r="I520" s="302">
        <v>266.99</v>
      </c>
      <c r="J520" s="284">
        <v>8.2200000000000006</v>
      </c>
      <c r="K520" s="302">
        <v>2194.66</v>
      </c>
    </row>
    <row r="521" spans="1:22" ht="14.25" x14ac:dyDescent="0.2">
      <c r="A521" s="297"/>
      <c r="B521" s="298"/>
      <c r="C521" s="298" t="s">
        <v>179</v>
      </c>
      <c r="D521" s="299"/>
      <c r="E521" s="284"/>
      <c r="F521" s="300">
        <v>64.180000000000007</v>
      </c>
      <c r="G521" s="301" t="s">
        <v>1339</v>
      </c>
      <c r="H521" s="284">
        <v>1</v>
      </c>
      <c r="I521" s="314">
        <v>42.52</v>
      </c>
      <c r="J521" s="284">
        <v>23.35</v>
      </c>
      <c r="K521" s="314">
        <v>992.84</v>
      </c>
    </row>
    <row r="522" spans="1:22" ht="14.25" x14ac:dyDescent="0.2">
      <c r="A522" s="297"/>
      <c r="B522" s="298"/>
      <c r="C522" s="298" t="s">
        <v>195</v>
      </c>
      <c r="D522" s="299"/>
      <c r="E522" s="284"/>
      <c r="F522" s="300">
        <v>10508.86</v>
      </c>
      <c r="G522" s="301" t="s">
        <v>185</v>
      </c>
      <c r="H522" s="284">
        <v>1</v>
      </c>
      <c r="I522" s="302">
        <v>5569.7</v>
      </c>
      <c r="J522" s="284">
        <v>2.58</v>
      </c>
      <c r="K522" s="302">
        <v>14369.83</v>
      </c>
    </row>
    <row r="523" spans="1:22" ht="185.25" x14ac:dyDescent="0.2">
      <c r="A523" s="297" t="s">
        <v>1566</v>
      </c>
      <c r="B523" s="298" t="s">
        <v>1991</v>
      </c>
      <c r="C523" s="298" t="s">
        <v>537</v>
      </c>
      <c r="D523" s="299" t="s">
        <v>1347</v>
      </c>
      <c r="E523" s="284">
        <v>59.36</v>
      </c>
      <c r="F523" s="300">
        <v>40.380000000000003</v>
      </c>
      <c r="G523" s="304" t="s">
        <v>185</v>
      </c>
      <c r="H523" s="284">
        <v>1</v>
      </c>
      <c r="I523" s="302">
        <v>2396.96</v>
      </c>
      <c r="J523" s="284">
        <v>4.37</v>
      </c>
      <c r="K523" s="302">
        <v>10474.719999999999</v>
      </c>
      <c r="Q523" s="283">
        <f>[4]Source!X525</f>
        <v>0</v>
      </c>
      <c r="R523" s="283">
        <f>[4]Source!X526</f>
        <v>0</v>
      </c>
      <c r="S523" s="283">
        <f>[4]Source!Y525</f>
        <v>0</v>
      </c>
      <c r="T523" s="283">
        <f>[4]Source!Y526</f>
        <v>0</v>
      </c>
      <c r="U523" s="283">
        <f>ROUND((175/100)*ROUND([4]Source!R525, 2), 2)</f>
        <v>0</v>
      </c>
      <c r="V523" s="283">
        <f>ROUND((157/100)*ROUND([4]Source!R526, 2), 2)</f>
        <v>0</v>
      </c>
    </row>
    <row r="524" spans="1:22" ht="14.25" x14ac:dyDescent="0.2">
      <c r="A524" s="297"/>
      <c r="B524" s="298"/>
      <c r="C524" s="298" t="s">
        <v>184</v>
      </c>
      <c r="D524" s="299" t="s">
        <v>177</v>
      </c>
      <c r="E524" s="284">
        <v>104</v>
      </c>
      <c r="F524" s="300"/>
      <c r="G524" s="301"/>
      <c r="H524" s="284"/>
      <c r="I524" s="302">
        <v>238.54</v>
      </c>
      <c r="J524" s="284">
        <v>85</v>
      </c>
      <c r="K524" s="302">
        <v>4552.42</v>
      </c>
    </row>
    <row r="525" spans="1:22" ht="14.25" x14ac:dyDescent="0.2">
      <c r="A525" s="297"/>
      <c r="B525" s="298"/>
      <c r="C525" s="298" t="s">
        <v>183</v>
      </c>
      <c r="D525" s="299" t="s">
        <v>177</v>
      </c>
      <c r="E525" s="284">
        <v>70</v>
      </c>
      <c r="F525" s="300"/>
      <c r="G525" s="301"/>
      <c r="H525" s="284"/>
      <c r="I525" s="302">
        <v>160.56</v>
      </c>
      <c r="J525" s="284">
        <v>41</v>
      </c>
      <c r="K525" s="302">
        <v>2195.87</v>
      </c>
    </row>
    <row r="526" spans="1:22" ht="14.25" x14ac:dyDescent="0.2">
      <c r="A526" s="297"/>
      <c r="B526" s="298"/>
      <c r="C526" s="298" t="s">
        <v>178</v>
      </c>
      <c r="D526" s="299" t="s">
        <v>177</v>
      </c>
      <c r="E526" s="284">
        <v>175</v>
      </c>
      <c r="F526" s="300"/>
      <c r="G526" s="301"/>
      <c r="H526" s="284"/>
      <c r="I526" s="302">
        <v>74.41</v>
      </c>
      <c r="J526" s="284">
        <v>157</v>
      </c>
      <c r="K526" s="302">
        <v>1558.76</v>
      </c>
    </row>
    <row r="527" spans="1:22" ht="14.25" x14ac:dyDescent="0.2">
      <c r="A527" s="305"/>
      <c r="B527" s="306"/>
      <c r="C527" s="306" t="s">
        <v>182</v>
      </c>
      <c r="D527" s="307" t="s">
        <v>181</v>
      </c>
      <c r="E527" s="308">
        <v>32</v>
      </c>
      <c r="F527" s="309"/>
      <c r="G527" s="310" t="s">
        <v>1338</v>
      </c>
      <c r="H527" s="308">
        <v>1</v>
      </c>
      <c r="I527" s="311">
        <v>19.5</v>
      </c>
      <c r="J527" s="308"/>
      <c r="K527" s="311"/>
    </row>
    <row r="528" spans="1:22" ht="15" x14ac:dyDescent="0.25">
      <c r="A528" s="312"/>
      <c r="B528" s="312"/>
      <c r="C528" s="313" t="s">
        <v>173</v>
      </c>
      <c r="D528" s="312"/>
      <c r="E528" s="312"/>
      <c r="F528" s="312"/>
      <c r="G528" s="312"/>
      <c r="H528" s="406">
        <v>8936.5300000000007</v>
      </c>
      <c r="I528" s="406"/>
      <c r="J528" s="406">
        <v>40702.050000000003</v>
      </c>
      <c r="K528" s="406"/>
      <c r="O528" s="318">
        <f>I519+I520+I522+I524+I525+I526+SUM(I523:I523)</f>
        <v>8936.5300000000007</v>
      </c>
      <c r="P528" s="318">
        <f>K519+K520+K522+K524+K525+K526+SUM(K523:K523)</f>
        <v>40702.050000000003</v>
      </c>
    </row>
    <row r="531" spans="1:32" ht="15" x14ac:dyDescent="0.25">
      <c r="A531" s="409" t="s">
        <v>1992</v>
      </c>
      <c r="B531" s="409"/>
      <c r="C531" s="409"/>
      <c r="D531" s="409"/>
      <c r="E531" s="409"/>
      <c r="F531" s="409"/>
      <c r="G531" s="409"/>
      <c r="H531" s="407">
        <v>37435.08</v>
      </c>
      <c r="I531" s="408"/>
      <c r="J531" s="407">
        <v>252580.74</v>
      </c>
      <c r="K531" s="408"/>
      <c r="AF531" s="319" t="str">
        <f>CONCATENATE("Итого по подразделу: ",IF([4]Source!G530&lt;&gt;"Новый подраздел", [4]Source!G530, ""))</f>
        <v>Итого по подразделу: Монтаж перектытия в осях "11-14/В-Г". 023/18КН-КР 4.2 лист 2.3</v>
      </c>
    </row>
    <row r="532" spans="1:32" hidden="1" x14ac:dyDescent="0.2">
      <c r="A532" s="283" t="s">
        <v>172</v>
      </c>
      <c r="I532" s="283">
        <v>0</v>
      </c>
      <c r="J532" s="283">
        <v>0</v>
      </c>
    </row>
    <row r="533" spans="1:32" hidden="1" x14ac:dyDescent="0.2">
      <c r="A533" s="283" t="s">
        <v>171</v>
      </c>
      <c r="I533" s="283">
        <v>0</v>
      </c>
      <c r="J533" s="283">
        <v>0</v>
      </c>
    </row>
    <row r="535" spans="1:32" ht="15" x14ac:dyDescent="0.25">
      <c r="A535" s="409" t="s">
        <v>1993</v>
      </c>
      <c r="B535" s="409"/>
      <c r="C535" s="409"/>
      <c r="D535" s="409"/>
      <c r="E535" s="409"/>
      <c r="F535" s="409"/>
      <c r="G535" s="409"/>
      <c r="H535" s="407">
        <v>109857.75</v>
      </c>
      <c r="I535" s="408"/>
      <c r="J535" s="407">
        <v>685049.27</v>
      </c>
      <c r="K535" s="408"/>
      <c r="AF535" s="319" t="str">
        <f>CONCATENATE("Итого по разделу: ",IF([4]Source!G560&lt;&gt;"Новый раздел", [4]Source!G560, ""))</f>
        <v>Итого по разделу: Устройство перекрытия в осях "11-14/В-Г". 023/18КН-КР 4.2 лист 2</v>
      </c>
    </row>
    <row r="536" spans="1:32" hidden="1" x14ac:dyDescent="0.2">
      <c r="A536" s="283" t="s">
        <v>172</v>
      </c>
      <c r="I536" s="283">
        <v>0</v>
      </c>
      <c r="J536" s="283">
        <v>0</v>
      </c>
    </row>
    <row r="537" spans="1:32" hidden="1" x14ac:dyDescent="0.2">
      <c r="A537" s="283" t="s">
        <v>171</v>
      </c>
      <c r="I537" s="283">
        <v>0</v>
      </c>
      <c r="J537" s="283">
        <v>0</v>
      </c>
    </row>
    <row r="539" spans="1:32" ht="16.5" x14ac:dyDescent="0.25">
      <c r="A539" s="405" t="s">
        <v>1994</v>
      </c>
      <c r="B539" s="405"/>
      <c r="C539" s="405"/>
      <c r="D539" s="405"/>
      <c r="E539" s="405"/>
      <c r="F539" s="405"/>
      <c r="G539" s="405"/>
      <c r="H539" s="405"/>
      <c r="I539" s="405"/>
      <c r="J539" s="405"/>
      <c r="K539" s="405"/>
    </row>
    <row r="540" spans="1:32" ht="57" x14ac:dyDescent="0.2">
      <c r="A540" s="297" t="s">
        <v>1568</v>
      </c>
      <c r="B540" s="298" t="s">
        <v>532</v>
      </c>
      <c r="C540" s="298" t="s">
        <v>531</v>
      </c>
      <c r="D540" s="299" t="s">
        <v>1964</v>
      </c>
      <c r="E540" s="284">
        <v>2.5095999999999998</v>
      </c>
      <c r="F540" s="300"/>
      <c r="G540" s="301"/>
      <c r="H540" s="284"/>
      <c r="I540" s="302"/>
      <c r="J540" s="284"/>
      <c r="K540" s="302"/>
      <c r="Q540" s="283">
        <f>[4]Source!X594</f>
        <v>1280.69</v>
      </c>
      <c r="R540" s="283">
        <f>[4]Source!X595</f>
        <v>23923.22</v>
      </c>
      <c r="S540" s="283">
        <f>[4]Source!Y594</f>
        <v>1054.68</v>
      </c>
      <c r="T540" s="283">
        <f>[4]Source!Y595</f>
        <v>14424.3</v>
      </c>
      <c r="U540" s="283">
        <f>ROUND((175/100)*ROUND([4]Source!R594, 2), 2)</f>
        <v>48.58</v>
      </c>
      <c r="V540" s="283">
        <f>ROUND((157/100)*ROUND([4]Source!R595, 2), 2)</f>
        <v>1017.67</v>
      </c>
    </row>
    <row r="541" spans="1:32" x14ac:dyDescent="0.2">
      <c r="C541" s="303" t="s">
        <v>1995</v>
      </c>
    </row>
    <row r="542" spans="1:32" ht="14.25" x14ac:dyDescent="0.2">
      <c r="A542" s="297"/>
      <c r="B542" s="298"/>
      <c r="C542" s="298" t="s">
        <v>187</v>
      </c>
      <c r="D542" s="299"/>
      <c r="E542" s="284"/>
      <c r="F542" s="300">
        <v>522.05999999999995</v>
      </c>
      <c r="G542" s="301" t="s">
        <v>1338</v>
      </c>
      <c r="H542" s="284">
        <v>1</v>
      </c>
      <c r="I542" s="302">
        <v>1506.69</v>
      </c>
      <c r="J542" s="284">
        <v>23.35</v>
      </c>
      <c r="K542" s="302">
        <v>35181.21</v>
      </c>
    </row>
    <row r="543" spans="1:32" ht="14.25" x14ac:dyDescent="0.2">
      <c r="A543" s="297"/>
      <c r="B543" s="298"/>
      <c r="C543" s="298" t="s">
        <v>174</v>
      </c>
      <c r="D543" s="299"/>
      <c r="E543" s="284"/>
      <c r="F543" s="300">
        <v>37.450000000000003</v>
      </c>
      <c r="G543" s="301" t="s">
        <v>1339</v>
      </c>
      <c r="H543" s="284">
        <v>1</v>
      </c>
      <c r="I543" s="302">
        <v>117.48</v>
      </c>
      <c r="J543" s="284">
        <v>9.6</v>
      </c>
      <c r="K543" s="302">
        <v>1127.81</v>
      </c>
    </row>
    <row r="544" spans="1:32" ht="14.25" x14ac:dyDescent="0.2">
      <c r="A544" s="297"/>
      <c r="B544" s="298"/>
      <c r="C544" s="298" t="s">
        <v>179</v>
      </c>
      <c r="D544" s="299"/>
      <c r="E544" s="284"/>
      <c r="F544" s="300">
        <v>8.85</v>
      </c>
      <c r="G544" s="301" t="s">
        <v>1339</v>
      </c>
      <c r="H544" s="284">
        <v>1</v>
      </c>
      <c r="I544" s="314">
        <v>27.76</v>
      </c>
      <c r="J544" s="284">
        <v>23.35</v>
      </c>
      <c r="K544" s="314">
        <v>648.20000000000005</v>
      </c>
    </row>
    <row r="545" spans="1:22" ht="14.25" x14ac:dyDescent="0.2">
      <c r="A545" s="297"/>
      <c r="B545" s="298"/>
      <c r="C545" s="298" t="s">
        <v>195</v>
      </c>
      <c r="D545" s="299"/>
      <c r="E545" s="284"/>
      <c r="F545" s="300">
        <v>42.01</v>
      </c>
      <c r="G545" s="301" t="s">
        <v>185</v>
      </c>
      <c r="H545" s="284">
        <v>1</v>
      </c>
      <c r="I545" s="302">
        <v>105.43</v>
      </c>
      <c r="J545" s="284">
        <v>5.41</v>
      </c>
      <c r="K545" s="302">
        <v>570.38</v>
      </c>
    </row>
    <row r="546" spans="1:22" ht="57" x14ac:dyDescent="0.2">
      <c r="A546" s="297" t="s">
        <v>1569</v>
      </c>
      <c r="B546" s="298" t="s">
        <v>1996</v>
      </c>
      <c r="C546" s="298" t="s">
        <v>536</v>
      </c>
      <c r="D546" s="299" t="s">
        <v>1323</v>
      </c>
      <c r="E546" s="284">
        <v>0.49399999999999999</v>
      </c>
      <c r="F546" s="300">
        <v>10799.36</v>
      </c>
      <c r="G546" s="304" t="s">
        <v>185</v>
      </c>
      <c r="H546" s="284">
        <v>1</v>
      </c>
      <c r="I546" s="302">
        <v>5334.88</v>
      </c>
      <c r="J546" s="284">
        <v>3.52</v>
      </c>
      <c r="K546" s="302">
        <v>18778.78</v>
      </c>
      <c r="Q546" s="283">
        <f>[4]Source!X596</f>
        <v>0</v>
      </c>
      <c r="R546" s="283">
        <f>[4]Source!X597</f>
        <v>0</v>
      </c>
      <c r="S546" s="283">
        <f>[4]Source!Y596</f>
        <v>0</v>
      </c>
      <c r="T546" s="283">
        <f>[4]Source!Y597</f>
        <v>0</v>
      </c>
      <c r="U546" s="283">
        <f>ROUND((175/100)*ROUND([4]Source!R596, 2), 2)</f>
        <v>0</v>
      </c>
      <c r="V546" s="283">
        <f>ROUND((157/100)*ROUND([4]Source!R597, 2), 2)</f>
        <v>0</v>
      </c>
    </row>
    <row r="547" spans="1:22" ht="57" x14ac:dyDescent="0.2">
      <c r="A547" s="297" t="s">
        <v>1997</v>
      </c>
      <c r="B547" s="298" t="s">
        <v>1998</v>
      </c>
      <c r="C547" s="298" t="s">
        <v>535</v>
      </c>
      <c r="D547" s="299" t="s">
        <v>1323</v>
      </c>
      <c r="E547" s="284">
        <v>0.29239999999999999</v>
      </c>
      <c r="F547" s="300">
        <v>11816.67</v>
      </c>
      <c r="G547" s="304" t="s">
        <v>185</v>
      </c>
      <c r="H547" s="284">
        <v>1</v>
      </c>
      <c r="I547" s="302">
        <v>3455.19</v>
      </c>
      <c r="J547" s="284">
        <v>2.9</v>
      </c>
      <c r="K547" s="302">
        <v>10020.049999999999</v>
      </c>
      <c r="Q547" s="283">
        <f>[4]Source!X598</f>
        <v>0</v>
      </c>
      <c r="R547" s="283">
        <f>[4]Source!X599</f>
        <v>0</v>
      </c>
      <c r="S547" s="283">
        <f>[4]Source!Y598</f>
        <v>0</v>
      </c>
      <c r="T547" s="283">
        <f>[4]Source!Y599</f>
        <v>0</v>
      </c>
      <c r="U547" s="283">
        <f>ROUND((175/100)*ROUND([4]Source!R598, 2), 2)</f>
        <v>0</v>
      </c>
      <c r="V547" s="283">
        <f>ROUND((157/100)*ROUND([4]Source!R599, 2), 2)</f>
        <v>0</v>
      </c>
    </row>
    <row r="548" spans="1:22" ht="57" x14ac:dyDescent="0.2">
      <c r="A548" s="297" t="s">
        <v>1999</v>
      </c>
      <c r="B548" s="298" t="s">
        <v>2000</v>
      </c>
      <c r="C548" s="298" t="s">
        <v>534</v>
      </c>
      <c r="D548" s="299" t="s">
        <v>1323</v>
      </c>
      <c r="E548" s="284">
        <v>1.8200000000000001E-2</v>
      </c>
      <c r="F548" s="300">
        <v>12459.74</v>
      </c>
      <c r="G548" s="304" t="s">
        <v>185</v>
      </c>
      <c r="H548" s="284">
        <v>1</v>
      </c>
      <c r="I548" s="302">
        <v>226.77</v>
      </c>
      <c r="J548" s="284">
        <v>3.31</v>
      </c>
      <c r="K548" s="302">
        <v>750.61</v>
      </c>
      <c r="Q548" s="283">
        <f>[4]Source!X600</f>
        <v>0</v>
      </c>
      <c r="R548" s="283">
        <f>[4]Source!X601</f>
        <v>0</v>
      </c>
      <c r="S548" s="283">
        <f>[4]Source!Y600</f>
        <v>0</v>
      </c>
      <c r="T548" s="283">
        <f>[4]Source!Y601</f>
        <v>0</v>
      </c>
      <c r="U548" s="283">
        <f>ROUND((175/100)*ROUND([4]Source!R600, 2), 2)</f>
        <v>0</v>
      </c>
      <c r="V548" s="283">
        <f>ROUND((157/100)*ROUND([4]Source!R601, 2), 2)</f>
        <v>0</v>
      </c>
    </row>
    <row r="549" spans="1:22" ht="57" x14ac:dyDescent="0.2">
      <c r="A549" s="297" t="s">
        <v>2001</v>
      </c>
      <c r="B549" s="298" t="s">
        <v>2002</v>
      </c>
      <c r="C549" s="298" t="s">
        <v>533</v>
      </c>
      <c r="D549" s="299" t="s">
        <v>1323</v>
      </c>
      <c r="E549" s="284">
        <v>1.7050000000000001</v>
      </c>
      <c r="F549" s="300">
        <v>11355</v>
      </c>
      <c r="G549" s="304" t="s">
        <v>185</v>
      </c>
      <c r="H549" s="284">
        <v>1</v>
      </c>
      <c r="I549" s="302">
        <v>19360.28</v>
      </c>
      <c r="J549" s="284">
        <v>3.02</v>
      </c>
      <c r="K549" s="302">
        <v>58468.05</v>
      </c>
      <c r="Q549" s="283">
        <f>[4]Source!X602</f>
        <v>0</v>
      </c>
      <c r="R549" s="283">
        <f>[4]Source!X603</f>
        <v>0</v>
      </c>
      <c r="S549" s="283">
        <f>[4]Source!Y602</f>
        <v>0</v>
      </c>
      <c r="T549" s="283">
        <f>[4]Source!Y603</f>
        <v>0</v>
      </c>
      <c r="U549" s="283">
        <f>ROUND((175/100)*ROUND([4]Source!R602, 2), 2)</f>
        <v>0</v>
      </c>
      <c r="V549" s="283">
        <f>ROUND((157/100)*ROUND([4]Source!R603, 2), 2)</f>
        <v>0</v>
      </c>
    </row>
    <row r="550" spans="1:22" ht="14.25" x14ac:dyDescent="0.2">
      <c r="A550" s="297"/>
      <c r="B550" s="298"/>
      <c r="C550" s="298" t="s">
        <v>184</v>
      </c>
      <c r="D550" s="299" t="s">
        <v>177</v>
      </c>
      <c r="E550" s="284">
        <v>85</v>
      </c>
      <c r="F550" s="300"/>
      <c r="G550" s="301"/>
      <c r="H550" s="284"/>
      <c r="I550" s="302">
        <v>1280.69</v>
      </c>
      <c r="J550" s="284">
        <v>68</v>
      </c>
      <c r="K550" s="302">
        <v>23923.22</v>
      </c>
    </row>
    <row r="551" spans="1:22" ht="14.25" x14ac:dyDescent="0.2">
      <c r="A551" s="297"/>
      <c r="B551" s="298"/>
      <c r="C551" s="298" t="s">
        <v>183</v>
      </c>
      <c r="D551" s="299" t="s">
        <v>177</v>
      </c>
      <c r="E551" s="284">
        <v>70</v>
      </c>
      <c r="F551" s="300"/>
      <c r="G551" s="301"/>
      <c r="H551" s="284"/>
      <c r="I551" s="302">
        <v>1054.68</v>
      </c>
      <c r="J551" s="284">
        <v>41</v>
      </c>
      <c r="K551" s="302">
        <v>14424.3</v>
      </c>
    </row>
    <row r="552" spans="1:22" ht="14.25" x14ac:dyDescent="0.2">
      <c r="A552" s="297"/>
      <c r="B552" s="298"/>
      <c r="C552" s="298" t="s">
        <v>178</v>
      </c>
      <c r="D552" s="299" t="s">
        <v>177</v>
      </c>
      <c r="E552" s="284">
        <v>175</v>
      </c>
      <c r="F552" s="300"/>
      <c r="G552" s="301"/>
      <c r="H552" s="284"/>
      <c r="I552" s="302">
        <v>48.58</v>
      </c>
      <c r="J552" s="284">
        <v>157</v>
      </c>
      <c r="K552" s="302">
        <v>1017.67</v>
      </c>
    </row>
    <row r="553" spans="1:22" ht="14.25" x14ac:dyDescent="0.2">
      <c r="A553" s="305"/>
      <c r="B553" s="306"/>
      <c r="C553" s="306" t="s">
        <v>182</v>
      </c>
      <c r="D553" s="307" t="s">
        <v>181</v>
      </c>
      <c r="E553" s="308">
        <v>39.549999999999997</v>
      </c>
      <c r="F553" s="309"/>
      <c r="G553" s="310" t="s">
        <v>1338</v>
      </c>
      <c r="H553" s="308">
        <v>1</v>
      </c>
      <c r="I553" s="311">
        <v>114.14</v>
      </c>
      <c r="J553" s="308"/>
      <c r="K553" s="311"/>
    </row>
    <row r="554" spans="1:22" ht="15" x14ac:dyDescent="0.25">
      <c r="A554" s="312"/>
      <c r="B554" s="312"/>
      <c r="C554" s="313" t="s">
        <v>173</v>
      </c>
      <c r="D554" s="312"/>
      <c r="E554" s="312"/>
      <c r="F554" s="312"/>
      <c r="G554" s="312"/>
      <c r="H554" s="406">
        <v>32490.67</v>
      </c>
      <c r="I554" s="406"/>
      <c r="J554" s="406">
        <v>164262.07999999999</v>
      </c>
      <c r="K554" s="406"/>
      <c r="O554" s="318">
        <f>I542+I543+I545+I550+I551+I552+SUM(I546:I549)</f>
        <v>32490.67</v>
      </c>
      <c r="P554" s="318">
        <f>K542+K543+K545+K550+K551+K552+SUM(K546:K549)</f>
        <v>164262.07999999999</v>
      </c>
    </row>
    <row r="556" spans="1:22" ht="57" x14ac:dyDescent="0.2">
      <c r="A556" s="297" t="s">
        <v>1570</v>
      </c>
      <c r="B556" s="298" t="s">
        <v>532</v>
      </c>
      <c r="C556" s="298" t="s">
        <v>531</v>
      </c>
      <c r="D556" s="299" t="s">
        <v>1964</v>
      </c>
      <c r="E556" s="284">
        <v>0.4</v>
      </c>
      <c r="F556" s="300"/>
      <c r="G556" s="301"/>
      <c r="H556" s="284"/>
      <c r="I556" s="302"/>
      <c r="J556" s="284"/>
      <c r="K556" s="302"/>
      <c r="Q556" s="283">
        <f>[4]Source!X604</f>
        <v>204.13</v>
      </c>
      <c r="R556" s="283">
        <f>[4]Source!X605</f>
        <v>3813.1</v>
      </c>
      <c r="S556" s="283">
        <f>[4]Source!Y604</f>
        <v>168.11</v>
      </c>
      <c r="T556" s="283">
        <f>[4]Source!Y605</f>
        <v>2299.08</v>
      </c>
      <c r="U556" s="283">
        <f>ROUND((175/100)*ROUND([4]Source!R604, 2), 2)</f>
        <v>7.75</v>
      </c>
      <c r="V556" s="283">
        <f>ROUND((157/100)*ROUND([4]Source!R605, 2), 2)</f>
        <v>162.4</v>
      </c>
    </row>
    <row r="557" spans="1:22" ht="14.25" x14ac:dyDescent="0.2">
      <c r="A557" s="297"/>
      <c r="B557" s="298"/>
      <c r="C557" s="298" t="s">
        <v>187</v>
      </c>
      <c r="D557" s="299"/>
      <c r="E557" s="284"/>
      <c r="F557" s="300">
        <v>522.05999999999995</v>
      </c>
      <c r="G557" s="301" t="s">
        <v>1338</v>
      </c>
      <c r="H557" s="284">
        <v>1</v>
      </c>
      <c r="I557" s="302">
        <v>240.15</v>
      </c>
      <c r="J557" s="284">
        <v>23.35</v>
      </c>
      <c r="K557" s="302">
        <v>5607.5</v>
      </c>
    </row>
    <row r="558" spans="1:22" ht="14.25" x14ac:dyDescent="0.2">
      <c r="A558" s="297"/>
      <c r="B558" s="298"/>
      <c r="C558" s="298" t="s">
        <v>174</v>
      </c>
      <c r="D558" s="299"/>
      <c r="E558" s="284"/>
      <c r="F558" s="300">
        <v>37.450000000000003</v>
      </c>
      <c r="G558" s="301" t="s">
        <v>1339</v>
      </c>
      <c r="H558" s="284">
        <v>1</v>
      </c>
      <c r="I558" s="302">
        <v>18.73</v>
      </c>
      <c r="J558" s="284">
        <v>9.6</v>
      </c>
      <c r="K558" s="302">
        <v>179.81</v>
      </c>
    </row>
    <row r="559" spans="1:22" ht="14.25" x14ac:dyDescent="0.2">
      <c r="A559" s="297"/>
      <c r="B559" s="298"/>
      <c r="C559" s="298" t="s">
        <v>179</v>
      </c>
      <c r="D559" s="299"/>
      <c r="E559" s="284"/>
      <c r="F559" s="300">
        <v>8.85</v>
      </c>
      <c r="G559" s="301" t="s">
        <v>1339</v>
      </c>
      <c r="H559" s="284">
        <v>1</v>
      </c>
      <c r="I559" s="314">
        <v>4.43</v>
      </c>
      <c r="J559" s="284">
        <v>23.35</v>
      </c>
      <c r="K559" s="314">
        <v>103.44</v>
      </c>
    </row>
    <row r="560" spans="1:22" ht="14.25" x14ac:dyDescent="0.2">
      <c r="A560" s="297"/>
      <c r="B560" s="298"/>
      <c r="C560" s="298" t="s">
        <v>195</v>
      </c>
      <c r="D560" s="299"/>
      <c r="E560" s="284"/>
      <c r="F560" s="300">
        <v>42.01</v>
      </c>
      <c r="G560" s="301" t="s">
        <v>185</v>
      </c>
      <c r="H560" s="284">
        <v>1</v>
      </c>
      <c r="I560" s="302">
        <v>16.8</v>
      </c>
      <c r="J560" s="284">
        <v>5.41</v>
      </c>
      <c r="K560" s="302">
        <v>90.89</v>
      </c>
    </row>
    <row r="561" spans="1:22" ht="57" x14ac:dyDescent="0.2">
      <c r="A561" s="297" t="s">
        <v>1573</v>
      </c>
      <c r="B561" s="298" t="s">
        <v>2003</v>
      </c>
      <c r="C561" s="298" t="s">
        <v>530</v>
      </c>
      <c r="D561" s="299" t="s">
        <v>1323</v>
      </c>
      <c r="E561" s="284">
        <v>0.4</v>
      </c>
      <c r="F561" s="300">
        <v>8344.7099999999991</v>
      </c>
      <c r="G561" s="304" t="s">
        <v>185</v>
      </c>
      <c r="H561" s="284">
        <v>1</v>
      </c>
      <c r="I561" s="302">
        <v>3337.88</v>
      </c>
      <c r="J561" s="284">
        <v>4.51</v>
      </c>
      <c r="K561" s="302">
        <v>15053.84</v>
      </c>
      <c r="Q561" s="283">
        <f>[4]Source!X606</f>
        <v>0</v>
      </c>
      <c r="R561" s="283">
        <f>[4]Source!X607</f>
        <v>0</v>
      </c>
      <c r="S561" s="283">
        <f>[4]Source!Y606</f>
        <v>0</v>
      </c>
      <c r="T561" s="283">
        <f>[4]Source!Y607</f>
        <v>0</v>
      </c>
      <c r="U561" s="283">
        <f>ROUND((175/100)*ROUND([4]Source!R606, 2), 2)</f>
        <v>0</v>
      </c>
      <c r="V561" s="283">
        <f>ROUND((157/100)*ROUND([4]Source!R607, 2), 2)</f>
        <v>0</v>
      </c>
    </row>
    <row r="562" spans="1:22" ht="14.25" x14ac:dyDescent="0.2">
      <c r="A562" s="297"/>
      <c r="B562" s="298"/>
      <c r="C562" s="298" t="s">
        <v>184</v>
      </c>
      <c r="D562" s="299" t="s">
        <v>177</v>
      </c>
      <c r="E562" s="284">
        <v>85</v>
      </c>
      <c r="F562" s="300"/>
      <c r="G562" s="301"/>
      <c r="H562" s="284"/>
      <c r="I562" s="302">
        <v>204.13</v>
      </c>
      <c r="J562" s="284">
        <v>68</v>
      </c>
      <c r="K562" s="302">
        <v>3813.1</v>
      </c>
    </row>
    <row r="563" spans="1:22" ht="14.25" x14ac:dyDescent="0.2">
      <c r="A563" s="297"/>
      <c r="B563" s="298"/>
      <c r="C563" s="298" t="s">
        <v>183</v>
      </c>
      <c r="D563" s="299" t="s">
        <v>177</v>
      </c>
      <c r="E563" s="284">
        <v>70</v>
      </c>
      <c r="F563" s="300"/>
      <c r="G563" s="301"/>
      <c r="H563" s="284"/>
      <c r="I563" s="302">
        <v>168.11</v>
      </c>
      <c r="J563" s="284">
        <v>41</v>
      </c>
      <c r="K563" s="302">
        <v>2299.08</v>
      </c>
    </row>
    <row r="564" spans="1:22" ht="14.25" x14ac:dyDescent="0.2">
      <c r="A564" s="297"/>
      <c r="B564" s="298"/>
      <c r="C564" s="298" t="s">
        <v>178</v>
      </c>
      <c r="D564" s="299" t="s">
        <v>177</v>
      </c>
      <c r="E564" s="284">
        <v>175</v>
      </c>
      <c r="F564" s="300"/>
      <c r="G564" s="301"/>
      <c r="H564" s="284"/>
      <c r="I564" s="302">
        <v>7.75</v>
      </c>
      <c r="J564" s="284">
        <v>157</v>
      </c>
      <c r="K564" s="302">
        <v>162.4</v>
      </c>
    </row>
    <row r="565" spans="1:22" ht="14.25" x14ac:dyDescent="0.2">
      <c r="A565" s="305"/>
      <c r="B565" s="306"/>
      <c r="C565" s="306" t="s">
        <v>182</v>
      </c>
      <c r="D565" s="307" t="s">
        <v>181</v>
      </c>
      <c r="E565" s="308">
        <v>39.549999999999997</v>
      </c>
      <c r="F565" s="309"/>
      <c r="G565" s="310" t="s">
        <v>1338</v>
      </c>
      <c r="H565" s="308">
        <v>1</v>
      </c>
      <c r="I565" s="311">
        <v>18.190000000000001</v>
      </c>
      <c r="J565" s="308"/>
      <c r="K565" s="311"/>
    </row>
    <row r="566" spans="1:22" ht="15" x14ac:dyDescent="0.25">
      <c r="A566" s="312"/>
      <c r="B566" s="312"/>
      <c r="C566" s="313" t="s">
        <v>173</v>
      </c>
      <c r="D566" s="312"/>
      <c r="E566" s="312"/>
      <c r="F566" s="312"/>
      <c r="G566" s="312"/>
      <c r="H566" s="406">
        <v>3993.55</v>
      </c>
      <c r="I566" s="406"/>
      <c r="J566" s="406">
        <v>27206.62</v>
      </c>
      <c r="K566" s="406"/>
      <c r="O566" s="318">
        <f>I557+I558+I560+I562+I563+I564+SUM(I561:I561)</f>
        <v>3993.55</v>
      </c>
      <c r="P566" s="318">
        <f>K557+K558+K560+K562+K563+K564+SUM(K561:K561)</f>
        <v>27206.62</v>
      </c>
    </row>
    <row r="568" spans="1:22" ht="42.75" x14ac:dyDescent="0.2">
      <c r="A568" s="297" t="s">
        <v>1574</v>
      </c>
      <c r="B568" s="298" t="s">
        <v>529</v>
      </c>
      <c r="C568" s="298" t="s">
        <v>528</v>
      </c>
      <c r="D568" s="299" t="s">
        <v>1964</v>
      </c>
      <c r="E568" s="284">
        <v>1.4601</v>
      </c>
      <c r="F568" s="300"/>
      <c r="G568" s="301"/>
      <c r="H568" s="284"/>
      <c r="I568" s="302"/>
      <c r="J568" s="284"/>
      <c r="K568" s="302"/>
      <c r="Q568" s="283">
        <f>[4]Source!X608</f>
        <v>676.35</v>
      </c>
      <c r="R568" s="283">
        <f>[4]Source!X609</f>
        <v>12634.13</v>
      </c>
      <c r="S568" s="283">
        <f>[4]Source!Y608</f>
        <v>556.99</v>
      </c>
      <c r="T568" s="283">
        <f>[4]Source!Y609</f>
        <v>7617.64</v>
      </c>
      <c r="U568" s="283">
        <f>ROUND((175/100)*ROUND([4]Source!R608, 2), 2)</f>
        <v>431.45</v>
      </c>
      <c r="V568" s="283">
        <f>ROUND((157/100)*ROUND([4]Source!R609, 2), 2)</f>
        <v>5058.2700000000004</v>
      </c>
    </row>
    <row r="569" spans="1:22" x14ac:dyDescent="0.2">
      <c r="C569" s="303" t="s">
        <v>2004</v>
      </c>
    </row>
    <row r="570" spans="1:22" ht="14.25" x14ac:dyDescent="0.2">
      <c r="A570" s="297"/>
      <c r="B570" s="298"/>
      <c r="C570" s="298" t="s">
        <v>187</v>
      </c>
      <c r="D570" s="299"/>
      <c r="E570" s="284"/>
      <c r="F570" s="300">
        <v>473.88</v>
      </c>
      <c r="G570" s="301" t="s">
        <v>1338</v>
      </c>
      <c r="H570" s="284">
        <v>1</v>
      </c>
      <c r="I570" s="302">
        <v>795.7</v>
      </c>
      <c r="J570" s="284">
        <v>23.35</v>
      </c>
      <c r="K570" s="302">
        <v>18579.599999999999</v>
      </c>
    </row>
    <row r="571" spans="1:22" ht="14.25" x14ac:dyDescent="0.2">
      <c r="A571" s="297"/>
      <c r="B571" s="298"/>
      <c r="C571" s="298" t="s">
        <v>174</v>
      </c>
      <c r="D571" s="299"/>
      <c r="E571" s="284"/>
      <c r="F571" s="300">
        <v>569.51</v>
      </c>
      <c r="G571" s="301" t="s">
        <v>1339</v>
      </c>
      <c r="H571" s="284">
        <v>1</v>
      </c>
      <c r="I571" s="302">
        <v>1039.43</v>
      </c>
      <c r="J571" s="284">
        <v>7.77</v>
      </c>
      <c r="K571" s="302">
        <v>12005.66</v>
      </c>
    </row>
    <row r="572" spans="1:22" ht="14.25" x14ac:dyDescent="0.2">
      <c r="A572" s="297"/>
      <c r="B572" s="298"/>
      <c r="C572" s="298" t="s">
        <v>179</v>
      </c>
      <c r="D572" s="299"/>
      <c r="E572" s="284"/>
      <c r="F572" s="300">
        <v>135.08000000000001</v>
      </c>
      <c r="G572" s="301" t="s">
        <v>1339</v>
      </c>
      <c r="H572" s="284">
        <v>1</v>
      </c>
      <c r="I572" s="314">
        <v>246.54</v>
      </c>
      <c r="J572" s="284">
        <v>23.35</v>
      </c>
      <c r="K572" s="314">
        <v>3221.83</v>
      </c>
    </row>
    <row r="573" spans="1:22" ht="14.25" x14ac:dyDescent="0.2">
      <c r="A573" s="297"/>
      <c r="B573" s="298"/>
      <c r="C573" s="298" t="s">
        <v>195</v>
      </c>
      <c r="D573" s="299"/>
      <c r="E573" s="284"/>
      <c r="F573" s="300">
        <v>80.900000000000006</v>
      </c>
      <c r="G573" s="301" t="s">
        <v>185</v>
      </c>
      <c r="H573" s="284">
        <v>1</v>
      </c>
      <c r="I573" s="302">
        <v>118.12</v>
      </c>
      <c r="J573" s="284">
        <v>7.52</v>
      </c>
      <c r="K573" s="302">
        <v>888.26</v>
      </c>
    </row>
    <row r="574" spans="1:22" ht="85.5" x14ac:dyDescent="0.2">
      <c r="A574" s="297" t="s">
        <v>1577</v>
      </c>
      <c r="B574" s="298" t="s">
        <v>2005</v>
      </c>
      <c r="C574" s="298" t="s">
        <v>527</v>
      </c>
      <c r="D574" s="299" t="s">
        <v>1323</v>
      </c>
      <c r="E574" s="284">
        <v>1.4550000000000001</v>
      </c>
      <c r="F574" s="300">
        <v>17021.419999999998</v>
      </c>
      <c r="G574" s="304" t="s">
        <v>185</v>
      </c>
      <c r="H574" s="284">
        <v>1</v>
      </c>
      <c r="I574" s="302">
        <v>24766.17</v>
      </c>
      <c r="J574" s="284">
        <v>5.14</v>
      </c>
      <c r="K574" s="302">
        <v>127298.11</v>
      </c>
      <c r="Q574" s="283">
        <f>[4]Source!X610</f>
        <v>0</v>
      </c>
      <c r="R574" s="283">
        <f>[4]Source!X611</f>
        <v>0</v>
      </c>
      <c r="S574" s="283">
        <f>[4]Source!Y610</f>
        <v>0</v>
      </c>
      <c r="T574" s="283">
        <f>[4]Source!Y611</f>
        <v>0</v>
      </c>
      <c r="U574" s="283">
        <f>ROUND((175/100)*ROUND([4]Source!R610, 2), 2)</f>
        <v>0</v>
      </c>
      <c r="V574" s="283">
        <f>ROUND((157/100)*ROUND([4]Source!R611, 2), 2)</f>
        <v>0</v>
      </c>
    </row>
    <row r="575" spans="1:22" ht="42.75" x14ac:dyDescent="0.2">
      <c r="A575" s="297" t="s">
        <v>2006</v>
      </c>
      <c r="B575" s="298" t="s">
        <v>2007</v>
      </c>
      <c r="C575" s="298" t="s">
        <v>526</v>
      </c>
      <c r="D575" s="299" t="s">
        <v>1323</v>
      </c>
      <c r="E575" s="284">
        <v>5.1000000000000004E-3</v>
      </c>
      <c r="F575" s="300">
        <v>7133</v>
      </c>
      <c r="G575" s="304" t="s">
        <v>185</v>
      </c>
      <c r="H575" s="284">
        <v>1</v>
      </c>
      <c r="I575" s="302">
        <v>36.380000000000003</v>
      </c>
      <c r="J575" s="284">
        <v>6.03</v>
      </c>
      <c r="K575" s="302">
        <v>219.37</v>
      </c>
      <c r="Q575" s="283">
        <f>[4]Source!X612</f>
        <v>0</v>
      </c>
      <c r="R575" s="283">
        <f>[4]Source!X613</f>
        <v>0</v>
      </c>
      <c r="S575" s="283">
        <f>[4]Source!Y612</f>
        <v>0</v>
      </c>
      <c r="T575" s="283">
        <f>[4]Source!Y613</f>
        <v>0</v>
      </c>
      <c r="U575" s="283">
        <f>ROUND((175/100)*ROUND([4]Source!R612, 2), 2)</f>
        <v>0</v>
      </c>
      <c r="V575" s="283">
        <f>ROUND((157/100)*ROUND([4]Source!R613, 2), 2)</f>
        <v>0</v>
      </c>
    </row>
    <row r="576" spans="1:22" ht="14.25" x14ac:dyDescent="0.2">
      <c r="A576" s="297"/>
      <c r="B576" s="298"/>
      <c r="C576" s="298" t="s">
        <v>184</v>
      </c>
      <c r="D576" s="299" t="s">
        <v>177</v>
      </c>
      <c r="E576" s="284">
        <v>85</v>
      </c>
      <c r="F576" s="300"/>
      <c r="G576" s="301"/>
      <c r="H576" s="284"/>
      <c r="I576" s="302">
        <v>676.35</v>
      </c>
      <c r="J576" s="284">
        <v>68</v>
      </c>
      <c r="K576" s="302">
        <v>12634.13</v>
      </c>
    </row>
    <row r="577" spans="1:22" ht="14.25" x14ac:dyDescent="0.2">
      <c r="A577" s="297"/>
      <c r="B577" s="298"/>
      <c r="C577" s="298" t="s">
        <v>183</v>
      </c>
      <c r="D577" s="299" t="s">
        <v>177</v>
      </c>
      <c r="E577" s="284">
        <v>70</v>
      </c>
      <c r="F577" s="300"/>
      <c r="G577" s="301"/>
      <c r="H577" s="284"/>
      <c r="I577" s="302">
        <v>556.99</v>
      </c>
      <c r="J577" s="284">
        <v>41</v>
      </c>
      <c r="K577" s="302">
        <v>7617.64</v>
      </c>
    </row>
    <row r="578" spans="1:22" ht="14.25" x14ac:dyDescent="0.2">
      <c r="A578" s="297"/>
      <c r="B578" s="298"/>
      <c r="C578" s="298" t="s">
        <v>178</v>
      </c>
      <c r="D578" s="299" t="s">
        <v>177</v>
      </c>
      <c r="E578" s="284">
        <v>175</v>
      </c>
      <c r="F578" s="300"/>
      <c r="G578" s="301"/>
      <c r="H578" s="284"/>
      <c r="I578" s="302">
        <v>431.45</v>
      </c>
      <c r="J578" s="284">
        <v>157</v>
      </c>
      <c r="K578" s="302">
        <v>5058.2700000000004</v>
      </c>
    </row>
    <row r="579" spans="1:22" ht="14.25" x14ac:dyDescent="0.2">
      <c r="A579" s="305"/>
      <c r="B579" s="306"/>
      <c r="C579" s="306" t="s">
        <v>182</v>
      </c>
      <c r="D579" s="307" t="s">
        <v>181</v>
      </c>
      <c r="E579" s="308">
        <v>35.9</v>
      </c>
      <c r="F579" s="309"/>
      <c r="G579" s="310" t="s">
        <v>1338</v>
      </c>
      <c r="H579" s="308">
        <v>1</v>
      </c>
      <c r="I579" s="311">
        <v>60.28</v>
      </c>
      <c r="J579" s="308"/>
      <c r="K579" s="311"/>
    </row>
    <row r="580" spans="1:22" ht="15" x14ac:dyDescent="0.25">
      <c r="A580" s="312"/>
      <c r="B580" s="312"/>
      <c r="C580" s="313" t="s">
        <v>173</v>
      </c>
      <c r="D580" s="312"/>
      <c r="E580" s="312"/>
      <c r="F580" s="312"/>
      <c r="G580" s="312"/>
      <c r="H580" s="406">
        <v>28420.59</v>
      </c>
      <c r="I580" s="406"/>
      <c r="J580" s="406">
        <v>184301.04</v>
      </c>
      <c r="K580" s="406"/>
      <c r="O580" s="318">
        <f>I570+I571+I573+I576+I577+I578+SUM(I574:I575)</f>
        <v>28420.59</v>
      </c>
      <c r="P580" s="318">
        <f>K570+K571+K573+K576+K577+K578+SUM(K574:K575)</f>
        <v>184301.04</v>
      </c>
    </row>
    <row r="583" spans="1:22" ht="15" x14ac:dyDescent="0.25">
      <c r="A583" s="409" t="s">
        <v>2008</v>
      </c>
      <c r="B583" s="409"/>
      <c r="C583" s="409"/>
      <c r="D583" s="409"/>
      <c r="E583" s="409"/>
      <c r="F583" s="409"/>
      <c r="G583" s="409"/>
      <c r="H583" s="407">
        <v>64904.81</v>
      </c>
      <c r="I583" s="408"/>
      <c r="J583" s="407">
        <v>375769.74</v>
      </c>
      <c r="K583" s="408"/>
    </row>
    <row r="584" spans="1:22" hidden="1" x14ac:dyDescent="0.2">
      <c r="A584" s="283" t="s">
        <v>172</v>
      </c>
      <c r="I584" s="283">
        <v>0</v>
      </c>
      <c r="J584" s="283">
        <v>0</v>
      </c>
    </row>
    <row r="585" spans="1:22" hidden="1" x14ac:dyDescent="0.2">
      <c r="A585" s="283" t="s">
        <v>171</v>
      </c>
      <c r="I585" s="283">
        <v>0</v>
      </c>
      <c r="J585" s="283">
        <v>0</v>
      </c>
    </row>
    <row r="587" spans="1:22" ht="16.5" x14ac:dyDescent="0.25">
      <c r="A587" s="405" t="s">
        <v>2009</v>
      </c>
      <c r="B587" s="405"/>
      <c r="C587" s="405"/>
      <c r="D587" s="405"/>
      <c r="E587" s="405"/>
      <c r="F587" s="405"/>
      <c r="G587" s="405"/>
      <c r="H587" s="405"/>
      <c r="I587" s="405"/>
      <c r="J587" s="405"/>
      <c r="K587" s="405"/>
    </row>
    <row r="588" spans="1:22" ht="42.75" x14ac:dyDescent="0.2">
      <c r="A588" s="297" t="s">
        <v>1579</v>
      </c>
      <c r="B588" s="298" t="s">
        <v>2010</v>
      </c>
      <c r="C588" s="298" t="s">
        <v>525</v>
      </c>
      <c r="D588" s="299" t="s">
        <v>1330</v>
      </c>
      <c r="E588" s="284">
        <v>6.23</v>
      </c>
      <c r="F588" s="300"/>
      <c r="G588" s="301"/>
      <c r="H588" s="284"/>
      <c r="I588" s="302"/>
      <c r="J588" s="284"/>
      <c r="K588" s="302"/>
      <c r="Q588" s="283">
        <f>[4]Source!X649</f>
        <v>37423.22</v>
      </c>
      <c r="R588" s="283">
        <f>[4]Source!X650</f>
        <v>700986.3</v>
      </c>
      <c r="S588" s="283">
        <f>[4]Source!Y649</f>
        <v>28787.09</v>
      </c>
      <c r="T588" s="283">
        <f>[4]Source!Y650</f>
        <v>393704.64</v>
      </c>
      <c r="U588" s="283">
        <f>ROUND((175/100)*ROUND([4]Source!R649, 2), 2)</f>
        <v>19.62</v>
      </c>
      <c r="V588" s="283">
        <f>ROUND((157/100)*ROUND([4]Source!R650, 2), 2)</f>
        <v>410.95</v>
      </c>
    </row>
    <row r="589" spans="1:22" x14ac:dyDescent="0.2">
      <c r="C589" s="303" t="s">
        <v>2011</v>
      </c>
    </row>
    <row r="590" spans="1:22" ht="14.25" x14ac:dyDescent="0.2">
      <c r="A590" s="297"/>
      <c r="B590" s="298"/>
      <c r="C590" s="298" t="s">
        <v>187</v>
      </c>
      <c r="D590" s="299"/>
      <c r="E590" s="284"/>
      <c r="F590" s="300">
        <v>6601.03</v>
      </c>
      <c r="G590" s="301" t="s">
        <v>185</v>
      </c>
      <c r="H590" s="284">
        <v>1</v>
      </c>
      <c r="I590" s="302">
        <v>41124.42</v>
      </c>
      <c r="J590" s="284">
        <v>23.35</v>
      </c>
      <c r="K590" s="302">
        <v>960255.21</v>
      </c>
    </row>
    <row r="591" spans="1:22" ht="14.25" x14ac:dyDescent="0.2">
      <c r="A591" s="297"/>
      <c r="B591" s="298"/>
      <c r="C591" s="298" t="s">
        <v>174</v>
      </c>
      <c r="D591" s="299"/>
      <c r="E591" s="284"/>
      <c r="F591" s="300">
        <v>31.8</v>
      </c>
      <c r="G591" s="301" t="s">
        <v>185</v>
      </c>
      <c r="H591" s="284">
        <v>1</v>
      </c>
      <c r="I591" s="302">
        <v>198.11</v>
      </c>
      <c r="J591" s="284">
        <v>3.77</v>
      </c>
      <c r="K591" s="302">
        <v>746.87</v>
      </c>
    </row>
    <row r="592" spans="1:22" ht="14.25" x14ac:dyDescent="0.2">
      <c r="A592" s="297"/>
      <c r="B592" s="298"/>
      <c r="C592" s="298" t="s">
        <v>179</v>
      </c>
      <c r="D592" s="299"/>
      <c r="E592" s="284"/>
      <c r="F592" s="300">
        <v>1.8</v>
      </c>
      <c r="G592" s="301" t="s">
        <v>185</v>
      </c>
      <c r="H592" s="284">
        <v>1</v>
      </c>
      <c r="I592" s="314">
        <v>11.21</v>
      </c>
      <c r="J592" s="284">
        <v>23.35</v>
      </c>
      <c r="K592" s="314">
        <v>261.75</v>
      </c>
    </row>
    <row r="593" spans="1:22" ht="14.25" x14ac:dyDescent="0.2">
      <c r="A593" s="297"/>
      <c r="B593" s="298"/>
      <c r="C593" s="298" t="s">
        <v>195</v>
      </c>
      <c r="D593" s="299"/>
      <c r="E593" s="284"/>
      <c r="F593" s="300">
        <v>1050.57</v>
      </c>
      <c r="G593" s="301" t="s">
        <v>185</v>
      </c>
      <c r="H593" s="284">
        <v>1</v>
      </c>
      <c r="I593" s="302">
        <v>6545.05</v>
      </c>
      <c r="J593" s="284">
        <v>3.06</v>
      </c>
      <c r="K593" s="302">
        <v>20027.849999999999</v>
      </c>
    </row>
    <row r="594" spans="1:22" ht="42.75" x14ac:dyDescent="0.2">
      <c r="A594" s="297" t="s">
        <v>1580</v>
      </c>
      <c r="B594" s="298" t="s">
        <v>2012</v>
      </c>
      <c r="C594" s="298" t="s">
        <v>522</v>
      </c>
      <c r="D594" s="299" t="s">
        <v>1374</v>
      </c>
      <c r="E594" s="284">
        <v>21182</v>
      </c>
      <c r="F594" s="300">
        <v>36.770000000000003</v>
      </c>
      <c r="G594" s="304" t="s">
        <v>185</v>
      </c>
      <c r="H594" s="284">
        <v>1</v>
      </c>
      <c r="I594" s="302">
        <v>778862.14</v>
      </c>
      <c r="J594" s="284">
        <v>1.51</v>
      </c>
      <c r="K594" s="302">
        <v>1176081.83</v>
      </c>
      <c r="Q594" s="283">
        <f>[4]Source!X651</f>
        <v>0</v>
      </c>
      <c r="R594" s="283">
        <f>[4]Source!X652</f>
        <v>0</v>
      </c>
      <c r="S594" s="283">
        <f>[4]Source!Y651</f>
        <v>0</v>
      </c>
      <c r="T594" s="283">
        <f>[4]Source!Y652</f>
        <v>0</v>
      </c>
      <c r="U594" s="283">
        <f>ROUND((175/100)*ROUND([4]Source!R651, 2), 2)</f>
        <v>0</v>
      </c>
      <c r="V594" s="283">
        <f>ROUND((157/100)*ROUND([4]Source!R652, 2), 2)</f>
        <v>0</v>
      </c>
    </row>
    <row r="595" spans="1:22" ht="14.25" x14ac:dyDescent="0.2">
      <c r="A595" s="297"/>
      <c r="B595" s="298"/>
      <c r="C595" s="298" t="s">
        <v>184</v>
      </c>
      <c r="D595" s="299" t="s">
        <v>177</v>
      </c>
      <c r="E595" s="284">
        <v>91</v>
      </c>
      <c r="F595" s="300"/>
      <c r="G595" s="301"/>
      <c r="H595" s="284"/>
      <c r="I595" s="302">
        <v>37423.22</v>
      </c>
      <c r="J595" s="284">
        <v>73</v>
      </c>
      <c r="K595" s="302">
        <v>700986.3</v>
      </c>
    </row>
    <row r="596" spans="1:22" ht="14.25" x14ac:dyDescent="0.2">
      <c r="A596" s="297"/>
      <c r="B596" s="298"/>
      <c r="C596" s="298" t="s">
        <v>183</v>
      </c>
      <c r="D596" s="299" t="s">
        <v>177</v>
      </c>
      <c r="E596" s="284">
        <v>70</v>
      </c>
      <c r="F596" s="300"/>
      <c r="G596" s="301"/>
      <c r="H596" s="284"/>
      <c r="I596" s="302">
        <v>28787.09</v>
      </c>
      <c r="J596" s="284">
        <v>41</v>
      </c>
      <c r="K596" s="302">
        <v>393704.64</v>
      </c>
    </row>
    <row r="597" spans="1:22" ht="14.25" x14ac:dyDescent="0.2">
      <c r="A597" s="297"/>
      <c r="B597" s="298"/>
      <c r="C597" s="298" t="s">
        <v>178</v>
      </c>
      <c r="D597" s="299" t="s">
        <v>177</v>
      </c>
      <c r="E597" s="284">
        <v>175</v>
      </c>
      <c r="F597" s="300"/>
      <c r="G597" s="301"/>
      <c r="H597" s="284"/>
      <c r="I597" s="302">
        <v>19.62</v>
      </c>
      <c r="J597" s="284">
        <v>157</v>
      </c>
      <c r="K597" s="302">
        <v>410.95</v>
      </c>
    </row>
    <row r="598" spans="1:22" ht="14.25" x14ac:dyDescent="0.2">
      <c r="A598" s="305"/>
      <c r="B598" s="306"/>
      <c r="C598" s="306" t="s">
        <v>182</v>
      </c>
      <c r="D598" s="307" t="s">
        <v>181</v>
      </c>
      <c r="E598" s="308">
        <v>645.5</v>
      </c>
      <c r="F598" s="309"/>
      <c r="G598" s="310" t="s">
        <v>185</v>
      </c>
      <c r="H598" s="308">
        <v>1</v>
      </c>
      <c r="I598" s="311">
        <v>4021.47</v>
      </c>
      <c r="J598" s="308"/>
      <c r="K598" s="311"/>
    </row>
    <row r="599" spans="1:22" ht="15" x14ac:dyDescent="0.25">
      <c r="A599" s="312"/>
      <c r="B599" s="312"/>
      <c r="C599" s="313" t="s">
        <v>173</v>
      </c>
      <c r="D599" s="312"/>
      <c r="E599" s="312"/>
      <c r="F599" s="312"/>
      <c r="G599" s="312"/>
      <c r="H599" s="406">
        <v>892959.65</v>
      </c>
      <c r="I599" s="406"/>
      <c r="J599" s="406">
        <v>3252213.65</v>
      </c>
      <c r="K599" s="406"/>
      <c r="O599" s="318">
        <f>I590+I591+I593+I595+I596+I597+SUM(I594:I594)</f>
        <v>892959.65</v>
      </c>
      <c r="P599" s="318">
        <f>K590+K591+K593+K595+K596+K597+SUM(K594:K594)</f>
        <v>3252213.65</v>
      </c>
    </row>
    <row r="601" spans="1:22" ht="28.5" x14ac:dyDescent="0.2">
      <c r="A601" s="297" t="s">
        <v>1585</v>
      </c>
      <c r="B601" s="298" t="s">
        <v>2013</v>
      </c>
      <c r="C601" s="298" t="s">
        <v>524</v>
      </c>
      <c r="D601" s="299" t="s">
        <v>1476</v>
      </c>
      <c r="E601" s="284">
        <v>2.09</v>
      </c>
      <c r="F601" s="300"/>
      <c r="G601" s="301"/>
      <c r="H601" s="284"/>
      <c r="I601" s="302"/>
      <c r="J601" s="284"/>
      <c r="K601" s="302"/>
      <c r="Q601" s="283">
        <f>[4]Source!X653</f>
        <v>3692.52</v>
      </c>
      <c r="R601" s="283">
        <f>[4]Source!X654</f>
        <v>69165.7</v>
      </c>
      <c r="S601" s="283">
        <f>[4]Source!Y653</f>
        <v>2840.4</v>
      </c>
      <c r="T601" s="283">
        <f>[4]Source!Y654</f>
        <v>38846.49</v>
      </c>
      <c r="U601" s="283">
        <f>ROUND((175/100)*ROUND([4]Source!R653, 2), 2)</f>
        <v>9.8699999999999992</v>
      </c>
      <c r="V601" s="283">
        <f>ROUND((157/100)*ROUND([4]Source!R654, 2), 2)</f>
        <v>206.75</v>
      </c>
    </row>
    <row r="602" spans="1:22" x14ac:dyDescent="0.2">
      <c r="C602" s="303" t="s">
        <v>2014</v>
      </c>
    </row>
    <row r="603" spans="1:22" ht="14.25" x14ac:dyDescent="0.2">
      <c r="A603" s="297"/>
      <c r="B603" s="298"/>
      <c r="C603" s="298" t="s">
        <v>187</v>
      </c>
      <c r="D603" s="299"/>
      <c r="E603" s="284"/>
      <c r="F603" s="300">
        <v>1941.49</v>
      </c>
      <c r="G603" s="301" t="s">
        <v>185</v>
      </c>
      <c r="H603" s="284">
        <v>1</v>
      </c>
      <c r="I603" s="302">
        <v>4057.71</v>
      </c>
      <c r="J603" s="284">
        <v>23.35</v>
      </c>
      <c r="K603" s="302">
        <v>94747.53</v>
      </c>
    </row>
    <row r="604" spans="1:22" ht="14.25" x14ac:dyDescent="0.2">
      <c r="A604" s="297"/>
      <c r="B604" s="298"/>
      <c r="C604" s="298" t="s">
        <v>174</v>
      </c>
      <c r="D604" s="299"/>
      <c r="E604" s="284"/>
      <c r="F604" s="300">
        <v>47.7</v>
      </c>
      <c r="G604" s="301" t="s">
        <v>185</v>
      </c>
      <c r="H604" s="284">
        <v>1</v>
      </c>
      <c r="I604" s="302">
        <v>99.69</v>
      </c>
      <c r="J604" s="284">
        <v>3.77</v>
      </c>
      <c r="K604" s="302">
        <v>375.83</v>
      </c>
    </row>
    <row r="605" spans="1:22" ht="14.25" x14ac:dyDescent="0.2">
      <c r="A605" s="297"/>
      <c r="B605" s="298"/>
      <c r="C605" s="298" t="s">
        <v>179</v>
      </c>
      <c r="D605" s="299"/>
      <c r="E605" s="284"/>
      <c r="F605" s="300">
        <v>2.7</v>
      </c>
      <c r="G605" s="301" t="s">
        <v>185</v>
      </c>
      <c r="H605" s="284">
        <v>1</v>
      </c>
      <c r="I605" s="314">
        <v>5.64</v>
      </c>
      <c r="J605" s="284">
        <v>23.35</v>
      </c>
      <c r="K605" s="314">
        <v>131.69</v>
      </c>
    </row>
    <row r="606" spans="1:22" ht="14.25" x14ac:dyDescent="0.2">
      <c r="A606" s="297"/>
      <c r="B606" s="298"/>
      <c r="C606" s="298" t="s">
        <v>195</v>
      </c>
      <c r="D606" s="299"/>
      <c r="E606" s="284"/>
      <c r="F606" s="300">
        <v>377.39</v>
      </c>
      <c r="G606" s="301" t="s">
        <v>185</v>
      </c>
      <c r="H606" s="284">
        <v>1</v>
      </c>
      <c r="I606" s="302">
        <v>788.75</v>
      </c>
      <c r="J606" s="284">
        <v>3.08</v>
      </c>
      <c r="K606" s="302">
        <v>2429.35</v>
      </c>
    </row>
    <row r="607" spans="1:22" ht="42.75" x14ac:dyDescent="0.2">
      <c r="A607" s="297" t="s">
        <v>1587</v>
      </c>
      <c r="B607" s="298" t="s">
        <v>2012</v>
      </c>
      <c r="C607" s="298" t="s">
        <v>522</v>
      </c>
      <c r="D607" s="299" t="s">
        <v>1374</v>
      </c>
      <c r="E607" s="284">
        <v>209</v>
      </c>
      <c r="F607" s="300">
        <v>36.770000000000003</v>
      </c>
      <c r="G607" s="304" t="s">
        <v>185</v>
      </c>
      <c r="H607" s="284">
        <v>1</v>
      </c>
      <c r="I607" s="302">
        <v>7684.93</v>
      </c>
      <c r="J607" s="284">
        <v>1.51</v>
      </c>
      <c r="K607" s="302">
        <v>11604.24</v>
      </c>
      <c r="Q607" s="283">
        <f>[4]Source!X655</f>
        <v>0</v>
      </c>
      <c r="R607" s="283">
        <f>[4]Source!X656</f>
        <v>0</v>
      </c>
      <c r="S607" s="283">
        <f>[4]Source!Y655</f>
        <v>0</v>
      </c>
      <c r="T607" s="283">
        <f>[4]Source!Y656</f>
        <v>0</v>
      </c>
      <c r="U607" s="283">
        <f>ROUND((175/100)*ROUND([4]Source!R655, 2), 2)</f>
        <v>0</v>
      </c>
      <c r="V607" s="283">
        <f>ROUND((157/100)*ROUND([4]Source!R656, 2), 2)</f>
        <v>0</v>
      </c>
    </row>
    <row r="608" spans="1:22" ht="14.25" x14ac:dyDescent="0.2">
      <c r="A608" s="297"/>
      <c r="B608" s="298"/>
      <c r="C608" s="298" t="s">
        <v>184</v>
      </c>
      <c r="D608" s="299" t="s">
        <v>177</v>
      </c>
      <c r="E608" s="284">
        <v>91</v>
      </c>
      <c r="F608" s="300"/>
      <c r="G608" s="301"/>
      <c r="H608" s="284"/>
      <c r="I608" s="302">
        <v>3692.52</v>
      </c>
      <c r="J608" s="284">
        <v>73</v>
      </c>
      <c r="K608" s="302">
        <v>69165.7</v>
      </c>
    </row>
    <row r="609" spans="1:22" ht="14.25" x14ac:dyDescent="0.2">
      <c r="A609" s="297"/>
      <c r="B609" s="298"/>
      <c r="C609" s="298" t="s">
        <v>183</v>
      </c>
      <c r="D609" s="299" t="s">
        <v>177</v>
      </c>
      <c r="E609" s="284">
        <v>70</v>
      </c>
      <c r="F609" s="300"/>
      <c r="G609" s="301"/>
      <c r="H609" s="284"/>
      <c r="I609" s="302">
        <v>2840.4</v>
      </c>
      <c r="J609" s="284">
        <v>41</v>
      </c>
      <c r="K609" s="302">
        <v>38846.49</v>
      </c>
    </row>
    <row r="610" spans="1:22" ht="14.25" x14ac:dyDescent="0.2">
      <c r="A610" s="297"/>
      <c r="B610" s="298"/>
      <c r="C610" s="298" t="s">
        <v>178</v>
      </c>
      <c r="D610" s="299" t="s">
        <v>177</v>
      </c>
      <c r="E610" s="284">
        <v>175</v>
      </c>
      <c r="F610" s="300"/>
      <c r="G610" s="301"/>
      <c r="H610" s="284"/>
      <c r="I610" s="302">
        <v>9.8699999999999992</v>
      </c>
      <c r="J610" s="284">
        <v>157</v>
      </c>
      <c r="K610" s="302">
        <v>206.75</v>
      </c>
    </row>
    <row r="611" spans="1:22" ht="14.25" x14ac:dyDescent="0.2">
      <c r="A611" s="305"/>
      <c r="B611" s="306"/>
      <c r="C611" s="306" t="s">
        <v>182</v>
      </c>
      <c r="D611" s="307" t="s">
        <v>181</v>
      </c>
      <c r="E611" s="308">
        <v>186.3</v>
      </c>
      <c r="F611" s="309"/>
      <c r="G611" s="310" t="s">
        <v>185</v>
      </c>
      <c r="H611" s="308">
        <v>1</v>
      </c>
      <c r="I611" s="311">
        <v>389.37</v>
      </c>
      <c r="J611" s="308"/>
      <c r="K611" s="311"/>
    </row>
    <row r="612" spans="1:22" ht="15" x14ac:dyDescent="0.25">
      <c r="A612" s="312"/>
      <c r="B612" s="312"/>
      <c r="C612" s="313" t="s">
        <v>173</v>
      </c>
      <c r="D612" s="312"/>
      <c r="E612" s="312"/>
      <c r="F612" s="312"/>
      <c r="G612" s="312"/>
      <c r="H612" s="406">
        <v>19173.87</v>
      </c>
      <c r="I612" s="406"/>
      <c r="J612" s="406">
        <v>217375.89</v>
      </c>
      <c r="K612" s="406"/>
      <c r="O612" s="318">
        <f>I603+I604+I606+I608+I609+I610+SUM(I607:I607)</f>
        <v>19173.87</v>
      </c>
      <c r="P612" s="318">
        <f>K603+K604+K606+K608+K609+K610+SUM(K607:K607)</f>
        <v>217375.89</v>
      </c>
    </row>
    <row r="614" spans="1:22" ht="28.5" x14ac:dyDescent="0.2">
      <c r="A614" s="297" t="s">
        <v>1588</v>
      </c>
      <c r="B614" s="298" t="s">
        <v>2010</v>
      </c>
      <c r="C614" s="298" t="s">
        <v>523</v>
      </c>
      <c r="D614" s="299" t="s">
        <v>1330</v>
      </c>
      <c r="E614" s="284">
        <v>3.073</v>
      </c>
      <c r="F614" s="300"/>
      <c r="G614" s="301"/>
      <c r="H614" s="284"/>
      <c r="I614" s="302"/>
      <c r="J614" s="284"/>
      <c r="K614" s="302"/>
      <c r="Q614" s="283">
        <f>[4]Source!X657</f>
        <v>18459.32</v>
      </c>
      <c r="R614" s="283">
        <f>[4]Source!X658</f>
        <v>345767.46</v>
      </c>
      <c r="S614" s="283">
        <f>[4]Source!Y657</f>
        <v>14199.48</v>
      </c>
      <c r="T614" s="283">
        <f>[4]Source!Y658</f>
        <v>194198.16</v>
      </c>
      <c r="U614" s="283">
        <f>ROUND((175/100)*ROUND([4]Source!R657, 2), 2)</f>
        <v>9.68</v>
      </c>
      <c r="V614" s="283">
        <f>ROUND((157/100)*ROUND([4]Source!R658, 2), 2)</f>
        <v>202.73</v>
      </c>
    </row>
    <row r="615" spans="1:22" x14ac:dyDescent="0.2">
      <c r="C615" s="303" t="s">
        <v>2015</v>
      </c>
    </row>
    <row r="616" spans="1:22" ht="14.25" x14ac:dyDescent="0.2">
      <c r="A616" s="297"/>
      <c r="B616" s="298"/>
      <c r="C616" s="298" t="s">
        <v>187</v>
      </c>
      <c r="D616" s="299"/>
      <c r="E616" s="284"/>
      <c r="F616" s="300">
        <v>6601.03</v>
      </c>
      <c r="G616" s="301" t="s">
        <v>185</v>
      </c>
      <c r="H616" s="284">
        <v>1</v>
      </c>
      <c r="I616" s="302">
        <v>20284.97</v>
      </c>
      <c r="J616" s="284">
        <v>23.35</v>
      </c>
      <c r="K616" s="302">
        <v>473654.05</v>
      </c>
    </row>
    <row r="617" spans="1:22" ht="14.25" x14ac:dyDescent="0.2">
      <c r="A617" s="297"/>
      <c r="B617" s="298"/>
      <c r="C617" s="298" t="s">
        <v>174</v>
      </c>
      <c r="D617" s="299"/>
      <c r="E617" s="284"/>
      <c r="F617" s="300">
        <v>31.8</v>
      </c>
      <c r="G617" s="301" t="s">
        <v>185</v>
      </c>
      <c r="H617" s="284">
        <v>1</v>
      </c>
      <c r="I617" s="302">
        <v>97.72</v>
      </c>
      <c r="J617" s="284">
        <v>3.77</v>
      </c>
      <c r="K617" s="302">
        <v>368.4</v>
      </c>
    </row>
    <row r="618" spans="1:22" ht="14.25" x14ac:dyDescent="0.2">
      <c r="A618" s="297"/>
      <c r="B618" s="298"/>
      <c r="C618" s="298" t="s">
        <v>179</v>
      </c>
      <c r="D618" s="299"/>
      <c r="E618" s="284"/>
      <c r="F618" s="300">
        <v>1.8</v>
      </c>
      <c r="G618" s="301" t="s">
        <v>185</v>
      </c>
      <c r="H618" s="284">
        <v>1</v>
      </c>
      <c r="I618" s="314">
        <v>5.53</v>
      </c>
      <c r="J618" s="284">
        <v>23.35</v>
      </c>
      <c r="K618" s="314">
        <v>129.13</v>
      </c>
    </row>
    <row r="619" spans="1:22" ht="14.25" x14ac:dyDescent="0.2">
      <c r="A619" s="297"/>
      <c r="B619" s="298"/>
      <c r="C619" s="298" t="s">
        <v>195</v>
      </c>
      <c r="D619" s="299"/>
      <c r="E619" s="284"/>
      <c r="F619" s="300">
        <v>1050.57</v>
      </c>
      <c r="G619" s="301" t="s">
        <v>185</v>
      </c>
      <c r="H619" s="284">
        <v>1</v>
      </c>
      <c r="I619" s="302">
        <v>3228.4</v>
      </c>
      <c r="J619" s="284">
        <v>3.06</v>
      </c>
      <c r="K619" s="302">
        <v>9878.9</v>
      </c>
    </row>
    <row r="620" spans="1:22" ht="42.75" x14ac:dyDescent="0.2">
      <c r="A620" s="297" t="s">
        <v>1591</v>
      </c>
      <c r="B620" s="298" t="s">
        <v>2012</v>
      </c>
      <c r="C620" s="298" t="s">
        <v>522</v>
      </c>
      <c r="D620" s="299" t="s">
        <v>1374</v>
      </c>
      <c r="E620" s="284">
        <v>982.5</v>
      </c>
      <c r="F620" s="300">
        <v>36.770000000000003</v>
      </c>
      <c r="G620" s="304" t="s">
        <v>185</v>
      </c>
      <c r="H620" s="284">
        <v>1</v>
      </c>
      <c r="I620" s="302">
        <v>36126.53</v>
      </c>
      <c r="J620" s="284">
        <v>1.51</v>
      </c>
      <c r="K620" s="302">
        <v>54551.06</v>
      </c>
      <c r="Q620" s="283">
        <f>[4]Source!X659</f>
        <v>0</v>
      </c>
      <c r="R620" s="283">
        <f>[4]Source!X660</f>
        <v>0</v>
      </c>
      <c r="S620" s="283">
        <f>[4]Source!Y659</f>
        <v>0</v>
      </c>
      <c r="T620" s="283">
        <f>[4]Source!Y660</f>
        <v>0</v>
      </c>
      <c r="U620" s="283">
        <f>ROUND((175/100)*ROUND([4]Source!R659, 2), 2)</f>
        <v>0</v>
      </c>
      <c r="V620" s="283">
        <f>ROUND((157/100)*ROUND([4]Source!R660, 2), 2)</f>
        <v>0</v>
      </c>
    </row>
    <row r="621" spans="1:22" ht="14.25" x14ac:dyDescent="0.2">
      <c r="A621" s="297"/>
      <c r="B621" s="298"/>
      <c r="C621" s="298" t="s">
        <v>184</v>
      </c>
      <c r="D621" s="299" t="s">
        <v>177</v>
      </c>
      <c r="E621" s="284">
        <v>91</v>
      </c>
      <c r="F621" s="300"/>
      <c r="G621" s="301"/>
      <c r="H621" s="284"/>
      <c r="I621" s="302">
        <v>18459.32</v>
      </c>
      <c r="J621" s="284">
        <v>73</v>
      </c>
      <c r="K621" s="302">
        <v>345767.46</v>
      </c>
    </row>
    <row r="622" spans="1:22" ht="14.25" x14ac:dyDescent="0.2">
      <c r="A622" s="297"/>
      <c r="B622" s="298"/>
      <c r="C622" s="298" t="s">
        <v>183</v>
      </c>
      <c r="D622" s="299" t="s">
        <v>177</v>
      </c>
      <c r="E622" s="284">
        <v>70</v>
      </c>
      <c r="F622" s="300"/>
      <c r="G622" s="301"/>
      <c r="H622" s="284"/>
      <c r="I622" s="302">
        <v>14199.48</v>
      </c>
      <c r="J622" s="284">
        <v>41</v>
      </c>
      <c r="K622" s="302">
        <v>194198.16</v>
      </c>
    </row>
    <row r="623" spans="1:22" ht="14.25" x14ac:dyDescent="0.2">
      <c r="A623" s="297"/>
      <c r="B623" s="298"/>
      <c r="C623" s="298" t="s">
        <v>178</v>
      </c>
      <c r="D623" s="299" t="s">
        <v>177</v>
      </c>
      <c r="E623" s="284">
        <v>175</v>
      </c>
      <c r="F623" s="300"/>
      <c r="G623" s="301"/>
      <c r="H623" s="284"/>
      <c r="I623" s="302">
        <v>9.68</v>
      </c>
      <c r="J623" s="284">
        <v>157</v>
      </c>
      <c r="K623" s="302">
        <v>202.73</v>
      </c>
    </row>
    <row r="624" spans="1:22" ht="14.25" x14ac:dyDescent="0.2">
      <c r="A624" s="305"/>
      <c r="B624" s="306"/>
      <c r="C624" s="306" t="s">
        <v>182</v>
      </c>
      <c r="D624" s="307" t="s">
        <v>181</v>
      </c>
      <c r="E624" s="308">
        <v>645.5</v>
      </c>
      <c r="F624" s="309"/>
      <c r="G624" s="310" t="s">
        <v>185</v>
      </c>
      <c r="H624" s="308">
        <v>1</v>
      </c>
      <c r="I624" s="311">
        <v>1983.62</v>
      </c>
      <c r="J624" s="308"/>
      <c r="K624" s="311"/>
    </row>
    <row r="625" spans="1:32" ht="15" x14ac:dyDescent="0.25">
      <c r="A625" s="312"/>
      <c r="B625" s="312"/>
      <c r="C625" s="313" t="s">
        <v>173</v>
      </c>
      <c r="D625" s="312"/>
      <c r="E625" s="312"/>
      <c r="F625" s="312"/>
      <c r="G625" s="312"/>
      <c r="H625" s="406">
        <v>92406.1</v>
      </c>
      <c r="I625" s="406"/>
      <c r="J625" s="406">
        <v>1078620.76</v>
      </c>
      <c r="K625" s="406"/>
      <c r="O625" s="318">
        <f>I616+I617+I619+I621+I622+I623+SUM(I620:I620)</f>
        <v>92406.1</v>
      </c>
      <c r="P625" s="318">
        <f>K616+K617+K619+K621+K622+K623+SUM(K620:K620)</f>
        <v>1078620.76</v>
      </c>
    </row>
    <row r="628" spans="1:32" ht="15" x14ac:dyDescent="0.25">
      <c r="A628" s="409" t="s">
        <v>2016</v>
      </c>
      <c r="B628" s="409"/>
      <c r="C628" s="409"/>
      <c r="D628" s="409"/>
      <c r="E628" s="409"/>
      <c r="F628" s="409"/>
      <c r="G628" s="409"/>
      <c r="H628" s="407">
        <v>1004539.62</v>
      </c>
      <c r="I628" s="408"/>
      <c r="J628" s="407">
        <v>4548210.3</v>
      </c>
      <c r="K628" s="408"/>
      <c r="AF628" s="319" t="str">
        <f>CONCATENATE("Итого по разделу: ",IF([4]Source!G662&lt;&gt;"Новый раздел", [4]Source!G662, ""))</f>
        <v>Итого по разделу: Гидроизоляция подвала здания. 023/18КН-КР 4.2 лист 4</v>
      </c>
    </row>
    <row r="629" spans="1:32" hidden="1" x14ac:dyDescent="0.2">
      <c r="A629" s="283" t="s">
        <v>172</v>
      </c>
      <c r="I629" s="283">
        <v>0</v>
      </c>
      <c r="J629" s="283">
        <v>0</v>
      </c>
    </row>
    <row r="630" spans="1:32" hidden="1" x14ac:dyDescent="0.2">
      <c r="A630" s="283" t="s">
        <v>171</v>
      </c>
      <c r="I630" s="283">
        <v>0</v>
      </c>
      <c r="J630" s="283">
        <v>0</v>
      </c>
    </row>
    <row r="632" spans="1:32" ht="16.5" x14ac:dyDescent="0.25">
      <c r="A632" s="405" t="s">
        <v>2017</v>
      </c>
      <c r="B632" s="405"/>
      <c r="C632" s="405"/>
      <c r="D632" s="405"/>
      <c r="E632" s="405"/>
      <c r="F632" s="405"/>
      <c r="G632" s="405"/>
      <c r="H632" s="405"/>
      <c r="I632" s="405"/>
      <c r="J632" s="405"/>
      <c r="K632" s="405"/>
    </row>
    <row r="633" spans="1:32" ht="42.75" x14ac:dyDescent="0.2">
      <c r="A633" s="297" t="s">
        <v>1592</v>
      </c>
      <c r="B633" s="298" t="s">
        <v>2018</v>
      </c>
      <c r="C633" s="298" t="s">
        <v>521</v>
      </c>
      <c r="D633" s="299" t="s">
        <v>2019</v>
      </c>
      <c r="E633" s="284">
        <v>7.3999999999999996E-2</v>
      </c>
      <c r="F633" s="300"/>
      <c r="G633" s="301"/>
      <c r="H633" s="284"/>
      <c r="I633" s="302"/>
      <c r="J633" s="284"/>
      <c r="K633" s="302"/>
      <c r="Q633" s="283">
        <f>[4]Source!X696</f>
        <v>99.93</v>
      </c>
      <c r="R633" s="283">
        <f>[4]Source!X697</f>
        <v>1983.32</v>
      </c>
      <c r="S633" s="283">
        <f>[4]Source!Y696</f>
        <v>68.7</v>
      </c>
      <c r="T633" s="283">
        <f>[4]Source!Y697</f>
        <v>1195.83</v>
      </c>
      <c r="U633" s="283">
        <f>ROUND((175/100)*ROUND([4]Source!R696, 2), 2)</f>
        <v>95.22</v>
      </c>
      <c r="V633" s="283">
        <f>ROUND((157/100)*ROUND([4]Source!R697, 2), 2)</f>
        <v>1994.64</v>
      </c>
    </row>
    <row r="634" spans="1:32" x14ac:dyDescent="0.2">
      <c r="C634" s="303" t="s">
        <v>2020</v>
      </c>
    </row>
    <row r="635" spans="1:32" ht="14.25" x14ac:dyDescent="0.2">
      <c r="A635" s="297"/>
      <c r="B635" s="298"/>
      <c r="C635" s="298" t="s">
        <v>187</v>
      </c>
      <c r="D635" s="299"/>
      <c r="E635" s="284"/>
      <c r="F635" s="300">
        <v>1687.95</v>
      </c>
      <c r="G635" s="301" t="s">
        <v>185</v>
      </c>
      <c r="H635" s="284">
        <v>1</v>
      </c>
      <c r="I635" s="302">
        <v>124.91</v>
      </c>
      <c r="J635" s="284">
        <v>23.35</v>
      </c>
      <c r="K635" s="302">
        <v>2916.65</v>
      </c>
    </row>
    <row r="636" spans="1:32" ht="14.25" x14ac:dyDescent="0.2">
      <c r="A636" s="297"/>
      <c r="B636" s="298"/>
      <c r="C636" s="298" t="s">
        <v>174</v>
      </c>
      <c r="D636" s="299"/>
      <c r="E636" s="284"/>
      <c r="F636" s="300">
        <v>2713.55</v>
      </c>
      <c r="G636" s="301" t="s">
        <v>185</v>
      </c>
      <c r="H636" s="284">
        <v>1</v>
      </c>
      <c r="I636" s="302">
        <v>200.8</v>
      </c>
      <c r="J636" s="284">
        <v>10.76</v>
      </c>
      <c r="K636" s="302">
        <v>2160.61</v>
      </c>
    </row>
    <row r="637" spans="1:32" ht="14.25" x14ac:dyDescent="0.2">
      <c r="A637" s="297"/>
      <c r="B637" s="298"/>
      <c r="C637" s="298" t="s">
        <v>179</v>
      </c>
      <c r="D637" s="299"/>
      <c r="E637" s="284"/>
      <c r="F637" s="300">
        <v>735.23</v>
      </c>
      <c r="G637" s="301" t="s">
        <v>185</v>
      </c>
      <c r="H637" s="284">
        <v>1</v>
      </c>
      <c r="I637" s="314">
        <v>54.41</v>
      </c>
      <c r="J637" s="284">
        <v>23.35</v>
      </c>
      <c r="K637" s="314">
        <v>1270.47</v>
      </c>
    </row>
    <row r="638" spans="1:32" ht="28.5" x14ac:dyDescent="0.2">
      <c r="A638" s="297" t="s">
        <v>1593</v>
      </c>
      <c r="B638" s="298" t="s">
        <v>1322</v>
      </c>
      <c r="C638" s="298" t="s">
        <v>341</v>
      </c>
      <c r="D638" s="299" t="s">
        <v>1323</v>
      </c>
      <c r="E638" s="284">
        <v>-13.32</v>
      </c>
      <c r="F638" s="300">
        <v>0</v>
      </c>
      <c r="G638" s="304" t="s">
        <v>185</v>
      </c>
      <c r="H638" s="284">
        <v>1</v>
      </c>
      <c r="I638" s="302">
        <v>0</v>
      </c>
      <c r="J638" s="284">
        <v>5.36</v>
      </c>
      <c r="K638" s="302">
        <v>0</v>
      </c>
      <c r="Q638" s="283">
        <f>[4]Source!X698</f>
        <v>0</v>
      </c>
      <c r="R638" s="283">
        <f>[4]Source!X699</f>
        <v>0</v>
      </c>
      <c r="S638" s="283">
        <f>[4]Source!Y698</f>
        <v>0</v>
      </c>
      <c r="T638" s="283">
        <f>[4]Source!Y699</f>
        <v>0</v>
      </c>
      <c r="U638" s="283">
        <f>ROUND((175/100)*ROUND([4]Source!R698, 2), 2)</f>
        <v>0</v>
      </c>
      <c r="V638" s="283">
        <f>ROUND((157/100)*ROUND([4]Source!R699, 2), 2)</f>
        <v>0</v>
      </c>
    </row>
    <row r="639" spans="1:32" ht="14.25" x14ac:dyDescent="0.2">
      <c r="A639" s="297"/>
      <c r="B639" s="298"/>
      <c r="C639" s="298" t="s">
        <v>184</v>
      </c>
      <c r="D639" s="299" t="s">
        <v>177</v>
      </c>
      <c r="E639" s="284">
        <v>80</v>
      </c>
      <c r="F639" s="300"/>
      <c r="G639" s="301"/>
      <c r="H639" s="284"/>
      <c r="I639" s="302">
        <v>99.93</v>
      </c>
      <c r="J639" s="284">
        <v>68</v>
      </c>
      <c r="K639" s="302">
        <v>1983.32</v>
      </c>
    </row>
    <row r="640" spans="1:32" ht="14.25" x14ac:dyDescent="0.2">
      <c r="A640" s="297"/>
      <c r="B640" s="298"/>
      <c r="C640" s="298" t="s">
        <v>183</v>
      </c>
      <c r="D640" s="299" t="s">
        <v>177</v>
      </c>
      <c r="E640" s="284">
        <v>55</v>
      </c>
      <c r="F640" s="300"/>
      <c r="G640" s="301"/>
      <c r="H640" s="284"/>
      <c r="I640" s="302">
        <v>68.7</v>
      </c>
      <c r="J640" s="284">
        <v>41</v>
      </c>
      <c r="K640" s="302">
        <v>1195.83</v>
      </c>
    </row>
    <row r="641" spans="1:22" ht="14.25" x14ac:dyDescent="0.2">
      <c r="A641" s="297"/>
      <c r="B641" s="298"/>
      <c r="C641" s="298" t="s">
        <v>178</v>
      </c>
      <c r="D641" s="299" t="s">
        <v>177</v>
      </c>
      <c r="E641" s="284">
        <v>175</v>
      </c>
      <c r="F641" s="300"/>
      <c r="G641" s="301"/>
      <c r="H641" s="284"/>
      <c r="I641" s="302">
        <v>95.22</v>
      </c>
      <c r="J641" s="284">
        <v>157</v>
      </c>
      <c r="K641" s="302">
        <v>1994.64</v>
      </c>
    </row>
    <row r="642" spans="1:22" ht="14.25" x14ac:dyDescent="0.2">
      <c r="A642" s="305"/>
      <c r="B642" s="306"/>
      <c r="C642" s="306" t="s">
        <v>182</v>
      </c>
      <c r="D642" s="307" t="s">
        <v>181</v>
      </c>
      <c r="E642" s="308">
        <v>155</v>
      </c>
      <c r="F642" s="309"/>
      <c r="G642" s="310" t="s">
        <v>185</v>
      </c>
      <c r="H642" s="308">
        <v>1</v>
      </c>
      <c r="I642" s="311">
        <v>11.47</v>
      </c>
      <c r="J642" s="308"/>
      <c r="K642" s="311"/>
    </row>
    <row r="643" spans="1:22" ht="15" x14ac:dyDescent="0.25">
      <c r="A643" s="312"/>
      <c r="B643" s="312"/>
      <c r="C643" s="313" t="s">
        <v>173</v>
      </c>
      <c r="D643" s="312"/>
      <c r="E643" s="312"/>
      <c r="F643" s="312"/>
      <c r="G643" s="312"/>
      <c r="H643" s="406">
        <v>589.55999999999995</v>
      </c>
      <c r="I643" s="406"/>
      <c r="J643" s="406">
        <v>10251.049999999999</v>
      </c>
      <c r="K643" s="406"/>
      <c r="O643" s="318">
        <f>I635+I636+I639+I640+I641+SUM(I638:I638)</f>
        <v>589.55999999999995</v>
      </c>
      <c r="P643" s="318">
        <f>K635+K636+K639+K640+K641+SUM(K638:K638)</f>
        <v>10251.049999999999</v>
      </c>
    </row>
    <row r="645" spans="1:22" ht="42.75" x14ac:dyDescent="0.2">
      <c r="A645" s="297" t="s">
        <v>1594</v>
      </c>
      <c r="B645" s="298" t="s">
        <v>2021</v>
      </c>
      <c r="C645" s="298" t="s">
        <v>520</v>
      </c>
      <c r="D645" s="299" t="s">
        <v>2019</v>
      </c>
      <c r="E645" s="284">
        <v>0.185</v>
      </c>
      <c r="F645" s="300"/>
      <c r="G645" s="301"/>
      <c r="H645" s="284"/>
      <c r="I645" s="302"/>
      <c r="J645" s="284"/>
      <c r="K645" s="302"/>
      <c r="Q645" s="283">
        <f>[4]Source!X700</f>
        <v>92.46</v>
      </c>
      <c r="R645" s="283">
        <f>[4]Source!X701</f>
        <v>1835.02</v>
      </c>
      <c r="S645" s="283">
        <f>[4]Source!Y700</f>
        <v>63.56</v>
      </c>
      <c r="T645" s="283">
        <f>[4]Source!Y701</f>
        <v>1106.4100000000001</v>
      </c>
      <c r="U645" s="283">
        <f>ROUND((175/100)*ROUND([4]Source!R700, 2), 2)</f>
        <v>90.95</v>
      </c>
      <c r="V645" s="283">
        <f>ROUND((157/100)*ROUND([4]Source!R701, 2), 2)</f>
        <v>1905.2</v>
      </c>
    </row>
    <row r="646" spans="1:22" x14ac:dyDescent="0.2">
      <c r="C646" s="303" t="s">
        <v>2022</v>
      </c>
    </row>
    <row r="647" spans="1:22" ht="14.25" x14ac:dyDescent="0.2">
      <c r="A647" s="297"/>
      <c r="B647" s="298"/>
      <c r="C647" s="298" t="s">
        <v>187</v>
      </c>
      <c r="D647" s="299"/>
      <c r="E647" s="284"/>
      <c r="F647" s="300">
        <v>624.69000000000005</v>
      </c>
      <c r="G647" s="301" t="s">
        <v>185</v>
      </c>
      <c r="H647" s="284">
        <v>1</v>
      </c>
      <c r="I647" s="302">
        <v>115.57</v>
      </c>
      <c r="J647" s="284">
        <v>23.35</v>
      </c>
      <c r="K647" s="302">
        <v>2698.56</v>
      </c>
    </row>
    <row r="648" spans="1:22" ht="14.25" x14ac:dyDescent="0.2">
      <c r="A648" s="297"/>
      <c r="B648" s="298"/>
      <c r="C648" s="298" t="s">
        <v>174</v>
      </c>
      <c r="D648" s="299"/>
      <c r="E648" s="284"/>
      <c r="F648" s="300">
        <v>1574.15</v>
      </c>
      <c r="G648" s="301" t="s">
        <v>185</v>
      </c>
      <c r="H648" s="284">
        <v>1</v>
      </c>
      <c r="I648" s="302">
        <v>291.22000000000003</v>
      </c>
      <c r="J648" s="284">
        <v>9.5399999999999991</v>
      </c>
      <c r="K648" s="302">
        <v>2778.24</v>
      </c>
    </row>
    <row r="649" spans="1:22" ht="14.25" x14ac:dyDescent="0.2">
      <c r="A649" s="297"/>
      <c r="B649" s="298"/>
      <c r="C649" s="298" t="s">
        <v>179</v>
      </c>
      <c r="D649" s="299"/>
      <c r="E649" s="284"/>
      <c r="F649" s="300">
        <v>280.92</v>
      </c>
      <c r="G649" s="301" t="s">
        <v>185</v>
      </c>
      <c r="H649" s="284">
        <v>1</v>
      </c>
      <c r="I649" s="314">
        <v>51.97</v>
      </c>
      <c r="J649" s="284">
        <v>23.35</v>
      </c>
      <c r="K649" s="314">
        <v>1213.5</v>
      </c>
    </row>
    <row r="650" spans="1:22" ht="28.5" x14ac:dyDescent="0.2">
      <c r="A650" s="297" t="s">
        <v>1595</v>
      </c>
      <c r="B650" s="298" t="s">
        <v>1322</v>
      </c>
      <c r="C650" s="298" t="s">
        <v>341</v>
      </c>
      <c r="D650" s="299" t="s">
        <v>1323</v>
      </c>
      <c r="E650" s="284">
        <v>-33.299999999999997</v>
      </c>
      <c r="F650" s="300">
        <v>0</v>
      </c>
      <c r="G650" s="304" t="s">
        <v>185</v>
      </c>
      <c r="H650" s="284">
        <v>1</v>
      </c>
      <c r="I650" s="302">
        <v>0</v>
      </c>
      <c r="J650" s="284">
        <v>5.36</v>
      </c>
      <c r="K650" s="302">
        <v>0</v>
      </c>
      <c r="Q650" s="283">
        <f>[4]Source!X702</f>
        <v>0</v>
      </c>
      <c r="R650" s="283">
        <f>[4]Source!X703</f>
        <v>0</v>
      </c>
      <c r="S650" s="283">
        <f>[4]Source!Y702</f>
        <v>0</v>
      </c>
      <c r="T650" s="283">
        <f>[4]Source!Y703</f>
        <v>0</v>
      </c>
      <c r="U650" s="283">
        <f>ROUND((175/100)*ROUND([4]Source!R702, 2), 2)</f>
        <v>0</v>
      </c>
      <c r="V650" s="283">
        <f>ROUND((157/100)*ROUND([4]Source!R703, 2), 2)</f>
        <v>0</v>
      </c>
    </row>
    <row r="651" spans="1:22" ht="14.25" x14ac:dyDescent="0.2">
      <c r="A651" s="297"/>
      <c r="B651" s="298"/>
      <c r="C651" s="298" t="s">
        <v>184</v>
      </c>
      <c r="D651" s="299" t="s">
        <v>177</v>
      </c>
      <c r="E651" s="284">
        <v>80</v>
      </c>
      <c r="F651" s="300"/>
      <c r="G651" s="301"/>
      <c r="H651" s="284"/>
      <c r="I651" s="302">
        <v>92.46</v>
      </c>
      <c r="J651" s="284">
        <v>68</v>
      </c>
      <c r="K651" s="302">
        <v>1835.02</v>
      </c>
    </row>
    <row r="652" spans="1:22" ht="14.25" x14ac:dyDescent="0.2">
      <c r="A652" s="297"/>
      <c r="B652" s="298"/>
      <c r="C652" s="298" t="s">
        <v>183</v>
      </c>
      <c r="D652" s="299" t="s">
        <v>177</v>
      </c>
      <c r="E652" s="284">
        <v>55</v>
      </c>
      <c r="F652" s="300"/>
      <c r="G652" s="301"/>
      <c r="H652" s="284"/>
      <c r="I652" s="302">
        <v>63.56</v>
      </c>
      <c r="J652" s="284">
        <v>41</v>
      </c>
      <c r="K652" s="302">
        <v>1106.4100000000001</v>
      </c>
    </row>
    <row r="653" spans="1:22" ht="14.25" x14ac:dyDescent="0.2">
      <c r="A653" s="297"/>
      <c r="B653" s="298"/>
      <c r="C653" s="298" t="s">
        <v>178</v>
      </c>
      <c r="D653" s="299" t="s">
        <v>177</v>
      </c>
      <c r="E653" s="284">
        <v>175</v>
      </c>
      <c r="F653" s="300"/>
      <c r="G653" s="301"/>
      <c r="H653" s="284"/>
      <c r="I653" s="302">
        <v>90.95</v>
      </c>
      <c r="J653" s="284">
        <v>157</v>
      </c>
      <c r="K653" s="302">
        <v>1905.2</v>
      </c>
    </row>
    <row r="654" spans="1:22" ht="14.25" x14ac:dyDescent="0.2">
      <c r="A654" s="305"/>
      <c r="B654" s="306"/>
      <c r="C654" s="306" t="s">
        <v>182</v>
      </c>
      <c r="D654" s="307" t="s">
        <v>181</v>
      </c>
      <c r="E654" s="308">
        <v>49.5</v>
      </c>
      <c r="F654" s="309"/>
      <c r="G654" s="310" t="s">
        <v>185</v>
      </c>
      <c r="H654" s="308">
        <v>1</v>
      </c>
      <c r="I654" s="311">
        <v>9.16</v>
      </c>
      <c r="J654" s="308"/>
      <c r="K654" s="311"/>
    </row>
    <row r="655" spans="1:22" ht="15" x14ac:dyDescent="0.25">
      <c r="A655" s="312"/>
      <c r="B655" s="312"/>
      <c r="C655" s="313" t="s">
        <v>173</v>
      </c>
      <c r="D655" s="312"/>
      <c r="E655" s="312"/>
      <c r="F655" s="312"/>
      <c r="G655" s="312"/>
      <c r="H655" s="406">
        <v>653.76</v>
      </c>
      <c r="I655" s="406"/>
      <c r="J655" s="406">
        <v>10323.43</v>
      </c>
      <c r="K655" s="406"/>
      <c r="O655" s="318">
        <f>I647+I648+I651+I652+I653+SUM(I650:I650)</f>
        <v>653.76</v>
      </c>
      <c r="P655" s="318">
        <f>K647+K648+K651+K652+K653+SUM(K650:K650)</f>
        <v>10323.43</v>
      </c>
    </row>
    <row r="657" spans="1:22" ht="65.25" x14ac:dyDescent="0.2">
      <c r="A657" s="297" t="s">
        <v>1596</v>
      </c>
      <c r="B657" s="298" t="s">
        <v>519</v>
      </c>
      <c r="C657" s="298" t="s">
        <v>518</v>
      </c>
      <c r="D657" s="299" t="s">
        <v>1918</v>
      </c>
      <c r="E657" s="284">
        <v>37</v>
      </c>
      <c r="F657" s="300"/>
      <c r="G657" s="301"/>
      <c r="H657" s="284"/>
      <c r="I657" s="302"/>
      <c r="J657" s="284"/>
      <c r="K657" s="302"/>
      <c r="Q657" s="283">
        <f>[4]Source!X704</f>
        <v>1497.93</v>
      </c>
      <c r="R657" s="283">
        <f>[4]Source!X705</f>
        <v>28586.75</v>
      </c>
      <c r="S657" s="283">
        <f>[4]Source!Y704</f>
        <v>1008.22</v>
      </c>
      <c r="T657" s="283">
        <f>[4]Source!Y705</f>
        <v>13788.9</v>
      </c>
      <c r="U657" s="283">
        <f>ROUND((175/100)*ROUND([4]Source!R704, 2), 2)</f>
        <v>450.82</v>
      </c>
      <c r="V657" s="283">
        <f>ROUND((157/100)*ROUND([4]Source!R705, 2), 2)</f>
        <v>9443.85</v>
      </c>
    </row>
    <row r="658" spans="1:22" x14ac:dyDescent="0.2">
      <c r="C658" s="303" t="s">
        <v>2023</v>
      </c>
    </row>
    <row r="659" spans="1:22" ht="14.25" x14ac:dyDescent="0.2">
      <c r="A659" s="297"/>
      <c r="B659" s="298"/>
      <c r="C659" s="298" t="s">
        <v>187</v>
      </c>
      <c r="D659" s="299"/>
      <c r="E659" s="284"/>
      <c r="F659" s="300">
        <v>33.85</v>
      </c>
      <c r="G659" s="301" t="s">
        <v>1338</v>
      </c>
      <c r="H659" s="284">
        <v>1</v>
      </c>
      <c r="I659" s="302">
        <v>1440.32</v>
      </c>
      <c r="J659" s="284">
        <v>23.35</v>
      </c>
      <c r="K659" s="302">
        <v>33631.47</v>
      </c>
    </row>
    <row r="660" spans="1:22" ht="14.25" x14ac:dyDescent="0.2">
      <c r="A660" s="297"/>
      <c r="B660" s="298"/>
      <c r="C660" s="298" t="s">
        <v>174</v>
      </c>
      <c r="D660" s="299"/>
      <c r="E660" s="284"/>
      <c r="F660" s="300">
        <v>18.399999999999999</v>
      </c>
      <c r="G660" s="301" t="s">
        <v>1339</v>
      </c>
      <c r="H660" s="284">
        <v>1</v>
      </c>
      <c r="I660" s="302">
        <v>851</v>
      </c>
      <c r="J660" s="284">
        <v>11.6</v>
      </c>
      <c r="K660" s="302">
        <v>9871.6</v>
      </c>
    </row>
    <row r="661" spans="1:22" ht="14.25" x14ac:dyDescent="0.2">
      <c r="A661" s="297"/>
      <c r="B661" s="298"/>
      <c r="C661" s="298" t="s">
        <v>179</v>
      </c>
      <c r="D661" s="299"/>
      <c r="E661" s="284"/>
      <c r="F661" s="300">
        <v>5.57</v>
      </c>
      <c r="G661" s="301" t="s">
        <v>1339</v>
      </c>
      <c r="H661" s="284">
        <v>1</v>
      </c>
      <c r="I661" s="314">
        <v>257.61</v>
      </c>
      <c r="J661" s="284">
        <v>23.35</v>
      </c>
      <c r="K661" s="314">
        <v>6015.19</v>
      </c>
    </row>
    <row r="662" spans="1:22" ht="14.25" x14ac:dyDescent="0.2">
      <c r="A662" s="297"/>
      <c r="B662" s="298"/>
      <c r="C662" s="298" t="s">
        <v>195</v>
      </c>
      <c r="D662" s="299"/>
      <c r="E662" s="284"/>
      <c r="F662" s="300">
        <v>117.73</v>
      </c>
      <c r="G662" s="301" t="s">
        <v>185</v>
      </c>
      <c r="H662" s="284">
        <v>1</v>
      </c>
      <c r="I662" s="302">
        <v>4356.01</v>
      </c>
      <c r="J662" s="284">
        <v>5.26</v>
      </c>
      <c r="K662" s="302">
        <v>22912.61</v>
      </c>
    </row>
    <row r="663" spans="1:22" ht="14.25" x14ac:dyDescent="0.2">
      <c r="A663" s="297"/>
      <c r="B663" s="298"/>
      <c r="C663" s="298" t="s">
        <v>184</v>
      </c>
      <c r="D663" s="299" t="s">
        <v>177</v>
      </c>
      <c r="E663" s="284">
        <v>104</v>
      </c>
      <c r="F663" s="300"/>
      <c r="G663" s="301"/>
      <c r="H663" s="284"/>
      <c r="I663" s="302">
        <v>1497.93</v>
      </c>
      <c r="J663" s="284">
        <v>85</v>
      </c>
      <c r="K663" s="302">
        <v>28586.75</v>
      </c>
    </row>
    <row r="664" spans="1:22" ht="14.25" x14ac:dyDescent="0.2">
      <c r="A664" s="297"/>
      <c r="B664" s="298"/>
      <c r="C664" s="298" t="s">
        <v>183</v>
      </c>
      <c r="D664" s="299" t="s">
        <v>177</v>
      </c>
      <c r="E664" s="284">
        <v>70</v>
      </c>
      <c r="F664" s="300"/>
      <c r="G664" s="301"/>
      <c r="H664" s="284"/>
      <c r="I664" s="302">
        <v>1008.22</v>
      </c>
      <c r="J664" s="284">
        <v>41</v>
      </c>
      <c r="K664" s="302">
        <v>13788.9</v>
      </c>
    </row>
    <row r="665" spans="1:22" ht="14.25" x14ac:dyDescent="0.2">
      <c r="A665" s="297"/>
      <c r="B665" s="298"/>
      <c r="C665" s="298" t="s">
        <v>178</v>
      </c>
      <c r="D665" s="299" t="s">
        <v>177</v>
      </c>
      <c r="E665" s="284">
        <v>175</v>
      </c>
      <c r="F665" s="300"/>
      <c r="G665" s="301"/>
      <c r="H665" s="284"/>
      <c r="I665" s="302">
        <v>450.82</v>
      </c>
      <c r="J665" s="284">
        <v>157</v>
      </c>
      <c r="K665" s="302">
        <v>9443.85</v>
      </c>
    </row>
    <row r="666" spans="1:22" ht="14.25" x14ac:dyDescent="0.2">
      <c r="A666" s="305"/>
      <c r="B666" s="306"/>
      <c r="C666" s="306" t="s">
        <v>182</v>
      </c>
      <c r="D666" s="307" t="s">
        <v>181</v>
      </c>
      <c r="E666" s="308">
        <v>2.99</v>
      </c>
      <c r="F666" s="309"/>
      <c r="G666" s="310" t="s">
        <v>1338</v>
      </c>
      <c r="H666" s="308">
        <v>1</v>
      </c>
      <c r="I666" s="311">
        <v>127.22</v>
      </c>
      <c r="J666" s="308"/>
      <c r="K666" s="311"/>
    </row>
    <row r="667" spans="1:22" ht="15" x14ac:dyDescent="0.25">
      <c r="A667" s="312"/>
      <c r="B667" s="312"/>
      <c r="C667" s="313" t="s">
        <v>173</v>
      </c>
      <c r="D667" s="312"/>
      <c r="E667" s="312"/>
      <c r="F667" s="312"/>
      <c r="G667" s="312"/>
      <c r="H667" s="406">
        <v>9604.2999999999993</v>
      </c>
      <c r="I667" s="406"/>
      <c r="J667" s="406">
        <v>118235.18</v>
      </c>
      <c r="K667" s="406"/>
      <c r="O667" s="318">
        <f>I659+I660+I662+I663+I664+I665</f>
        <v>9604.2999999999993</v>
      </c>
      <c r="P667" s="318">
        <f>K659+K660+K662+K663+K664+K665</f>
        <v>118235.18</v>
      </c>
    </row>
    <row r="669" spans="1:22" ht="39.75" x14ac:dyDescent="0.2">
      <c r="A669" s="297" t="s">
        <v>1599</v>
      </c>
      <c r="B669" s="298" t="s">
        <v>517</v>
      </c>
      <c r="C669" s="298" t="s">
        <v>252</v>
      </c>
      <c r="D669" s="299" t="s">
        <v>1539</v>
      </c>
      <c r="E669" s="284">
        <v>0.185</v>
      </c>
      <c r="F669" s="300"/>
      <c r="G669" s="301"/>
      <c r="H669" s="284"/>
      <c r="I669" s="302"/>
      <c r="J669" s="284"/>
      <c r="K669" s="302"/>
      <c r="Q669" s="283">
        <f>[4]Source!X706</f>
        <v>249.5</v>
      </c>
      <c r="R669" s="283">
        <f>[4]Source!X707</f>
        <v>4660.67</v>
      </c>
      <c r="S669" s="283">
        <f>[4]Source!Y706</f>
        <v>205.47</v>
      </c>
      <c r="T669" s="283">
        <f>[4]Source!Y707</f>
        <v>2810.11</v>
      </c>
      <c r="U669" s="283">
        <f>ROUND((175/100)*ROUND([4]Source!R706, 2), 2)</f>
        <v>0.84</v>
      </c>
      <c r="V669" s="283">
        <f>ROUND((157/100)*ROUND([4]Source!R707, 2), 2)</f>
        <v>17.600000000000001</v>
      </c>
    </row>
    <row r="670" spans="1:22" x14ac:dyDescent="0.2">
      <c r="C670" s="303" t="s">
        <v>2022</v>
      </c>
    </row>
    <row r="671" spans="1:22" ht="14.25" x14ac:dyDescent="0.2">
      <c r="A671" s="297"/>
      <c r="B671" s="298"/>
      <c r="C671" s="298" t="s">
        <v>187</v>
      </c>
      <c r="D671" s="299"/>
      <c r="E671" s="284"/>
      <c r="F671" s="300">
        <v>1379.7</v>
      </c>
      <c r="G671" s="301" t="s">
        <v>1338</v>
      </c>
      <c r="H671" s="284">
        <v>1</v>
      </c>
      <c r="I671" s="302">
        <v>293.52999999999997</v>
      </c>
      <c r="J671" s="284">
        <v>23.35</v>
      </c>
      <c r="K671" s="302">
        <v>6853.93</v>
      </c>
    </row>
    <row r="672" spans="1:22" ht="14.25" x14ac:dyDescent="0.2">
      <c r="A672" s="297"/>
      <c r="B672" s="298"/>
      <c r="C672" s="298" t="s">
        <v>174</v>
      </c>
      <c r="D672" s="299"/>
      <c r="E672" s="284"/>
      <c r="F672" s="300">
        <v>22.6</v>
      </c>
      <c r="G672" s="301" t="s">
        <v>1339</v>
      </c>
      <c r="H672" s="284">
        <v>1</v>
      </c>
      <c r="I672" s="302">
        <v>5.23</v>
      </c>
      <c r="J672" s="284">
        <v>5.49</v>
      </c>
      <c r="K672" s="302">
        <v>28.71</v>
      </c>
    </row>
    <row r="673" spans="1:22" ht="14.25" x14ac:dyDescent="0.2">
      <c r="A673" s="297"/>
      <c r="B673" s="298"/>
      <c r="C673" s="298" t="s">
        <v>179</v>
      </c>
      <c r="D673" s="299"/>
      <c r="E673" s="284"/>
      <c r="F673" s="300">
        <v>2.09</v>
      </c>
      <c r="G673" s="301" t="s">
        <v>1339</v>
      </c>
      <c r="H673" s="284">
        <v>1</v>
      </c>
      <c r="I673" s="314">
        <v>0.48</v>
      </c>
      <c r="J673" s="284">
        <v>23.35</v>
      </c>
      <c r="K673" s="314">
        <v>11.21</v>
      </c>
    </row>
    <row r="674" spans="1:22" ht="14.25" x14ac:dyDescent="0.2">
      <c r="A674" s="297"/>
      <c r="B674" s="298"/>
      <c r="C674" s="298" t="s">
        <v>195</v>
      </c>
      <c r="D674" s="299"/>
      <c r="E674" s="284"/>
      <c r="F674" s="300">
        <v>1859.87</v>
      </c>
      <c r="G674" s="301" t="s">
        <v>185</v>
      </c>
      <c r="H674" s="284">
        <v>1</v>
      </c>
      <c r="I674" s="302">
        <v>344.08</v>
      </c>
      <c r="J674" s="284">
        <v>3.05</v>
      </c>
      <c r="K674" s="302">
        <v>1049.44</v>
      </c>
    </row>
    <row r="675" spans="1:22" ht="57" x14ac:dyDescent="0.2">
      <c r="A675" s="297" t="s">
        <v>1600</v>
      </c>
      <c r="B675" s="298" t="s">
        <v>2024</v>
      </c>
      <c r="C675" s="298" t="s">
        <v>516</v>
      </c>
      <c r="D675" s="299" t="s">
        <v>1384</v>
      </c>
      <c r="E675" s="284">
        <v>18.87</v>
      </c>
      <c r="F675" s="300">
        <v>614.04999999999995</v>
      </c>
      <c r="G675" s="304" t="s">
        <v>185</v>
      </c>
      <c r="H675" s="284">
        <v>1</v>
      </c>
      <c r="I675" s="302">
        <v>11587.12</v>
      </c>
      <c r="J675" s="284">
        <v>6.19</v>
      </c>
      <c r="K675" s="302">
        <v>71724.27</v>
      </c>
      <c r="Q675" s="283">
        <f>[4]Source!X708</f>
        <v>0</v>
      </c>
      <c r="R675" s="283">
        <f>[4]Source!X709</f>
        <v>0</v>
      </c>
      <c r="S675" s="283">
        <f>[4]Source!Y708</f>
        <v>0</v>
      </c>
      <c r="T675" s="283">
        <f>[4]Source!Y709</f>
        <v>0</v>
      </c>
      <c r="U675" s="283">
        <f>ROUND((175/100)*ROUND([4]Source!R708, 2), 2)</f>
        <v>0</v>
      </c>
      <c r="V675" s="283">
        <f>ROUND((157/100)*ROUND([4]Source!R709, 2), 2)</f>
        <v>0</v>
      </c>
    </row>
    <row r="676" spans="1:22" ht="14.25" x14ac:dyDescent="0.2">
      <c r="A676" s="297"/>
      <c r="B676" s="298"/>
      <c r="C676" s="298" t="s">
        <v>184</v>
      </c>
      <c r="D676" s="299" t="s">
        <v>177</v>
      </c>
      <c r="E676" s="284">
        <v>85</v>
      </c>
      <c r="F676" s="300"/>
      <c r="G676" s="301"/>
      <c r="H676" s="284"/>
      <c r="I676" s="302">
        <v>249.5</v>
      </c>
      <c r="J676" s="284">
        <v>68</v>
      </c>
      <c r="K676" s="302">
        <v>4660.67</v>
      </c>
    </row>
    <row r="677" spans="1:22" ht="14.25" x14ac:dyDescent="0.2">
      <c r="A677" s="297"/>
      <c r="B677" s="298"/>
      <c r="C677" s="298" t="s">
        <v>183</v>
      </c>
      <c r="D677" s="299" t="s">
        <v>177</v>
      </c>
      <c r="E677" s="284">
        <v>70</v>
      </c>
      <c r="F677" s="300"/>
      <c r="G677" s="301"/>
      <c r="H677" s="284"/>
      <c r="I677" s="302">
        <v>205.47</v>
      </c>
      <c r="J677" s="284">
        <v>41</v>
      </c>
      <c r="K677" s="302">
        <v>2810.11</v>
      </c>
    </row>
    <row r="678" spans="1:22" ht="14.25" x14ac:dyDescent="0.2">
      <c r="A678" s="297"/>
      <c r="B678" s="298"/>
      <c r="C678" s="298" t="s">
        <v>178</v>
      </c>
      <c r="D678" s="299" t="s">
        <v>177</v>
      </c>
      <c r="E678" s="284">
        <v>175</v>
      </c>
      <c r="F678" s="300"/>
      <c r="G678" s="301"/>
      <c r="H678" s="284"/>
      <c r="I678" s="302">
        <v>0.84</v>
      </c>
      <c r="J678" s="284">
        <v>157</v>
      </c>
      <c r="K678" s="302">
        <v>17.600000000000001</v>
      </c>
    </row>
    <row r="679" spans="1:22" ht="14.25" x14ac:dyDescent="0.2">
      <c r="A679" s="305"/>
      <c r="B679" s="306"/>
      <c r="C679" s="306" t="s">
        <v>182</v>
      </c>
      <c r="D679" s="307" t="s">
        <v>181</v>
      </c>
      <c r="E679" s="308">
        <v>135</v>
      </c>
      <c r="F679" s="309"/>
      <c r="G679" s="310" t="s">
        <v>1338</v>
      </c>
      <c r="H679" s="308">
        <v>1</v>
      </c>
      <c r="I679" s="311">
        <v>28.72</v>
      </c>
      <c r="J679" s="308"/>
      <c r="K679" s="311"/>
    </row>
    <row r="680" spans="1:22" ht="15" x14ac:dyDescent="0.25">
      <c r="A680" s="312"/>
      <c r="B680" s="312"/>
      <c r="C680" s="313" t="s">
        <v>173</v>
      </c>
      <c r="D680" s="312"/>
      <c r="E680" s="312"/>
      <c r="F680" s="312"/>
      <c r="G680" s="312"/>
      <c r="H680" s="406">
        <v>12685.77</v>
      </c>
      <c r="I680" s="406"/>
      <c r="J680" s="406">
        <v>87144.73</v>
      </c>
      <c r="K680" s="406"/>
      <c r="O680" s="318">
        <f>I671+I672+I674+I676+I677+I678+SUM(I675:I675)</f>
        <v>12685.77</v>
      </c>
      <c r="P680" s="318">
        <f>K671+K672+K674+K676+K677+K678+SUM(K675:K675)</f>
        <v>87144.73</v>
      </c>
    </row>
    <row r="682" spans="1:22" ht="42.75" x14ac:dyDescent="0.2">
      <c r="A682" s="297" t="s">
        <v>1604</v>
      </c>
      <c r="B682" s="298" t="s">
        <v>2025</v>
      </c>
      <c r="C682" s="298" t="s">
        <v>515</v>
      </c>
      <c r="D682" s="299" t="s">
        <v>1330</v>
      </c>
      <c r="E682" s="284">
        <v>1.85</v>
      </c>
      <c r="F682" s="300"/>
      <c r="G682" s="301"/>
      <c r="H682" s="284"/>
      <c r="I682" s="302"/>
      <c r="J682" s="284"/>
      <c r="K682" s="302"/>
      <c r="Q682" s="283">
        <f>[4]Source!X710</f>
        <v>422.8</v>
      </c>
      <c r="R682" s="283">
        <f>[4]Source!X711</f>
        <v>7897.9</v>
      </c>
      <c r="S682" s="283">
        <f>[4]Source!Y710</f>
        <v>238.58</v>
      </c>
      <c r="T682" s="283">
        <f>[4]Source!Y711</f>
        <v>2891.2</v>
      </c>
      <c r="U682" s="283">
        <f>ROUND((175/100)*ROUND([4]Source!R710, 2), 2)</f>
        <v>143.13</v>
      </c>
      <c r="V682" s="283">
        <f>ROUND((157/100)*ROUND([4]Source!R711, 2), 2)</f>
        <v>2998.39</v>
      </c>
    </row>
    <row r="683" spans="1:22" x14ac:dyDescent="0.2">
      <c r="C683" s="303" t="s">
        <v>2026</v>
      </c>
    </row>
    <row r="684" spans="1:22" ht="14.25" x14ac:dyDescent="0.2">
      <c r="A684" s="297"/>
      <c r="B684" s="298"/>
      <c r="C684" s="298" t="s">
        <v>187</v>
      </c>
      <c r="D684" s="299"/>
      <c r="E684" s="284"/>
      <c r="F684" s="300">
        <v>141.94999999999999</v>
      </c>
      <c r="G684" s="301" t="s">
        <v>1338</v>
      </c>
      <c r="H684" s="284">
        <v>1</v>
      </c>
      <c r="I684" s="302">
        <v>302</v>
      </c>
      <c r="J684" s="284">
        <v>23.35</v>
      </c>
      <c r="K684" s="302">
        <v>7051.7</v>
      </c>
    </row>
    <row r="685" spans="1:22" ht="14.25" x14ac:dyDescent="0.2">
      <c r="A685" s="297"/>
      <c r="B685" s="298"/>
      <c r="C685" s="298" t="s">
        <v>174</v>
      </c>
      <c r="D685" s="299"/>
      <c r="E685" s="284"/>
      <c r="F685" s="300">
        <v>123.28</v>
      </c>
      <c r="G685" s="301" t="s">
        <v>1865</v>
      </c>
      <c r="H685" s="284">
        <v>1</v>
      </c>
      <c r="I685" s="302">
        <v>285.08999999999997</v>
      </c>
      <c r="J685" s="284">
        <v>10.5</v>
      </c>
      <c r="K685" s="302">
        <v>2993.45</v>
      </c>
    </row>
    <row r="686" spans="1:22" ht="14.25" x14ac:dyDescent="0.2">
      <c r="A686" s="297"/>
      <c r="B686" s="298"/>
      <c r="C686" s="298" t="s">
        <v>179</v>
      </c>
      <c r="D686" s="299"/>
      <c r="E686" s="284"/>
      <c r="F686" s="300">
        <v>35.369999999999997</v>
      </c>
      <c r="G686" s="301" t="s">
        <v>1865</v>
      </c>
      <c r="H686" s="284">
        <v>1</v>
      </c>
      <c r="I686" s="314">
        <v>81.790000000000006</v>
      </c>
      <c r="J686" s="284">
        <v>23.35</v>
      </c>
      <c r="K686" s="314">
        <v>1909.8</v>
      </c>
    </row>
    <row r="687" spans="1:22" ht="14.25" x14ac:dyDescent="0.2">
      <c r="A687" s="297"/>
      <c r="B687" s="298"/>
      <c r="C687" s="298" t="s">
        <v>195</v>
      </c>
      <c r="D687" s="299"/>
      <c r="E687" s="284"/>
      <c r="F687" s="300">
        <v>14.5</v>
      </c>
      <c r="G687" s="301" t="s">
        <v>185</v>
      </c>
      <c r="H687" s="284">
        <v>1</v>
      </c>
      <c r="I687" s="302">
        <v>26.83</v>
      </c>
      <c r="J687" s="284">
        <v>5.42</v>
      </c>
      <c r="K687" s="302">
        <v>145.41999999999999</v>
      </c>
    </row>
    <row r="688" spans="1:22" ht="42.75" x14ac:dyDescent="0.2">
      <c r="A688" s="297" t="s">
        <v>1606</v>
      </c>
      <c r="B688" s="298" t="s">
        <v>2027</v>
      </c>
      <c r="C688" s="298" t="s">
        <v>514</v>
      </c>
      <c r="D688" s="299" t="s">
        <v>1323</v>
      </c>
      <c r="E688" s="284">
        <v>17.686</v>
      </c>
      <c r="F688" s="300">
        <v>317.29000000000002</v>
      </c>
      <c r="G688" s="304" t="s">
        <v>185</v>
      </c>
      <c r="H688" s="284">
        <v>1</v>
      </c>
      <c r="I688" s="302">
        <v>5611.59</v>
      </c>
      <c r="J688" s="284">
        <v>8.2799999999999994</v>
      </c>
      <c r="K688" s="302">
        <v>46463.97</v>
      </c>
      <c r="Q688" s="283">
        <f>[4]Source!X712</f>
        <v>0</v>
      </c>
      <c r="R688" s="283">
        <f>[4]Source!X713</f>
        <v>0</v>
      </c>
      <c r="S688" s="283">
        <f>[4]Source!Y712</f>
        <v>0</v>
      </c>
      <c r="T688" s="283">
        <f>[4]Source!Y713</f>
        <v>0</v>
      </c>
      <c r="U688" s="283">
        <f>ROUND((175/100)*ROUND([4]Source!R712, 2), 2)</f>
        <v>0</v>
      </c>
      <c r="V688" s="283">
        <f>ROUND((157/100)*ROUND([4]Source!R713, 2), 2)</f>
        <v>0</v>
      </c>
    </row>
    <row r="689" spans="1:22" ht="14.25" x14ac:dyDescent="0.2">
      <c r="A689" s="297"/>
      <c r="B689" s="298"/>
      <c r="C689" s="298" t="s">
        <v>184</v>
      </c>
      <c r="D689" s="299" t="s">
        <v>177</v>
      </c>
      <c r="E689" s="284">
        <v>140</v>
      </c>
      <c r="F689" s="300"/>
      <c r="G689" s="301"/>
      <c r="H689" s="284"/>
      <c r="I689" s="302">
        <v>422.8</v>
      </c>
      <c r="J689" s="284">
        <v>112</v>
      </c>
      <c r="K689" s="302">
        <v>7897.9</v>
      </c>
    </row>
    <row r="690" spans="1:22" ht="14.25" x14ac:dyDescent="0.2">
      <c r="A690" s="297"/>
      <c r="B690" s="298"/>
      <c r="C690" s="298" t="s">
        <v>183</v>
      </c>
      <c r="D690" s="299" t="s">
        <v>177</v>
      </c>
      <c r="E690" s="284">
        <v>79</v>
      </c>
      <c r="F690" s="300"/>
      <c r="G690" s="301"/>
      <c r="H690" s="284"/>
      <c r="I690" s="302">
        <v>238.58</v>
      </c>
      <c r="J690" s="284">
        <v>41</v>
      </c>
      <c r="K690" s="302">
        <v>2891.2</v>
      </c>
    </row>
    <row r="691" spans="1:22" ht="14.25" x14ac:dyDescent="0.2">
      <c r="A691" s="297"/>
      <c r="B691" s="298"/>
      <c r="C691" s="298" t="s">
        <v>178</v>
      </c>
      <c r="D691" s="299" t="s">
        <v>177</v>
      </c>
      <c r="E691" s="284">
        <v>175</v>
      </c>
      <c r="F691" s="300"/>
      <c r="G691" s="301"/>
      <c r="H691" s="284"/>
      <c r="I691" s="302">
        <v>143.13</v>
      </c>
      <c r="J691" s="284">
        <v>157</v>
      </c>
      <c r="K691" s="302">
        <v>2998.39</v>
      </c>
    </row>
    <row r="692" spans="1:22" ht="14.25" x14ac:dyDescent="0.2">
      <c r="A692" s="305"/>
      <c r="B692" s="306"/>
      <c r="C692" s="306" t="s">
        <v>182</v>
      </c>
      <c r="D692" s="307" t="s">
        <v>181</v>
      </c>
      <c r="E692" s="308">
        <v>11.8</v>
      </c>
      <c r="F692" s="309"/>
      <c r="G692" s="310" t="s">
        <v>1338</v>
      </c>
      <c r="H692" s="308">
        <v>1</v>
      </c>
      <c r="I692" s="311">
        <v>25.1</v>
      </c>
      <c r="J692" s="308"/>
      <c r="K692" s="311"/>
    </row>
    <row r="693" spans="1:22" ht="15" x14ac:dyDescent="0.25">
      <c r="A693" s="312"/>
      <c r="B693" s="312"/>
      <c r="C693" s="313" t="s">
        <v>173</v>
      </c>
      <c r="D693" s="312"/>
      <c r="E693" s="312"/>
      <c r="F693" s="312"/>
      <c r="G693" s="312"/>
      <c r="H693" s="406">
        <v>7030.02</v>
      </c>
      <c r="I693" s="406"/>
      <c r="J693" s="406">
        <v>70442.03</v>
      </c>
      <c r="K693" s="406"/>
      <c r="O693" s="318">
        <f>I684+I685+I687+I689+I690+I691+SUM(I688:I688)</f>
        <v>7030.02</v>
      </c>
      <c r="P693" s="318">
        <f>K684+K685+K687+K689+K690+K691+SUM(K688:K688)</f>
        <v>70442.03</v>
      </c>
    </row>
    <row r="695" spans="1:22" ht="42.75" x14ac:dyDescent="0.2">
      <c r="A695" s="297" t="s">
        <v>1607</v>
      </c>
      <c r="B695" s="298" t="s">
        <v>2028</v>
      </c>
      <c r="C695" s="298" t="s">
        <v>513</v>
      </c>
      <c r="D695" s="299" t="s">
        <v>1487</v>
      </c>
      <c r="E695" s="284">
        <v>5.6</v>
      </c>
      <c r="F695" s="300"/>
      <c r="G695" s="301"/>
      <c r="H695" s="284"/>
      <c r="I695" s="302"/>
      <c r="J695" s="284"/>
      <c r="K695" s="302"/>
      <c r="Q695" s="283">
        <f>[4]Source!X714</f>
        <v>305.58999999999997</v>
      </c>
      <c r="R695" s="283">
        <f>[4]Source!X715</f>
        <v>4116.63</v>
      </c>
      <c r="S695" s="283">
        <f>[4]Source!Y714</f>
        <v>164.55</v>
      </c>
      <c r="T695" s="283">
        <f>[4]Source!Y715</f>
        <v>1875.35</v>
      </c>
      <c r="U695" s="283">
        <f>ROUND((175/100)*ROUND([4]Source!R714, 2), 2)</f>
        <v>4.5199999999999996</v>
      </c>
      <c r="V695" s="283">
        <f>ROUND((157/100)*ROUND([4]Source!R715, 2), 2)</f>
        <v>94.58</v>
      </c>
    </row>
    <row r="696" spans="1:22" x14ac:dyDescent="0.2">
      <c r="C696" s="303" t="s">
        <v>2029</v>
      </c>
    </row>
    <row r="697" spans="1:22" ht="14.25" x14ac:dyDescent="0.2">
      <c r="A697" s="297"/>
      <c r="B697" s="298"/>
      <c r="C697" s="298" t="s">
        <v>187</v>
      </c>
      <c r="D697" s="299"/>
      <c r="E697" s="284"/>
      <c r="F697" s="300">
        <v>34.979999999999997</v>
      </c>
      <c r="G697" s="301" t="s">
        <v>185</v>
      </c>
      <c r="H697" s="284">
        <v>1</v>
      </c>
      <c r="I697" s="302">
        <v>195.89</v>
      </c>
      <c r="J697" s="284">
        <v>23.35</v>
      </c>
      <c r="K697" s="302">
        <v>4574.03</v>
      </c>
    </row>
    <row r="698" spans="1:22" ht="14.25" x14ac:dyDescent="0.2">
      <c r="A698" s="297"/>
      <c r="B698" s="298"/>
      <c r="C698" s="298" t="s">
        <v>174</v>
      </c>
      <c r="D698" s="299"/>
      <c r="E698" s="284"/>
      <c r="F698" s="300">
        <v>2.82</v>
      </c>
      <c r="G698" s="301" t="s">
        <v>185</v>
      </c>
      <c r="H698" s="284">
        <v>1</v>
      </c>
      <c r="I698" s="302">
        <v>15.79</v>
      </c>
      <c r="J698" s="284">
        <v>8.74</v>
      </c>
      <c r="K698" s="302">
        <v>138</v>
      </c>
    </row>
    <row r="699" spans="1:22" ht="14.25" x14ac:dyDescent="0.2">
      <c r="A699" s="297"/>
      <c r="B699" s="298"/>
      <c r="C699" s="298" t="s">
        <v>179</v>
      </c>
      <c r="D699" s="299"/>
      <c r="E699" s="284"/>
      <c r="F699" s="300">
        <v>0.46</v>
      </c>
      <c r="G699" s="301" t="s">
        <v>185</v>
      </c>
      <c r="H699" s="284">
        <v>1</v>
      </c>
      <c r="I699" s="314">
        <v>2.58</v>
      </c>
      <c r="J699" s="284">
        <v>23.35</v>
      </c>
      <c r="K699" s="314">
        <v>60.24</v>
      </c>
    </row>
    <row r="700" spans="1:22" ht="71.25" x14ac:dyDescent="0.2">
      <c r="A700" s="297" t="s">
        <v>1608</v>
      </c>
      <c r="B700" s="298" t="s">
        <v>2030</v>
      </c>
      <c r="C700" s="298" t="s">
        <v>512</v>
      </c>
      <c r="D700" s="299" t="s">
        <v>1384</v>
      </c>
      <c r="E700" s="284">
        <v>0.64</v>
      </c>
      <c r="F700" s="300">
        <v>647.83000000000004</v>
      </c>
      <c r="G700" s="304" t="s">
        <v>185</v>
      </c>
      <c r="H700" s="284">
        <v>1</v>
      </c>
      <c r="I700" s="302">
        <v>414.61</v>
      </c>
      <c r="J700" s="284">
        <v>5.94</v>
      </c>
      <c r="K700" s="302">
        <v>2462.7800000000002</v>
      </c>
      <c r="Q700" s="283">
        <f>[4]Source!X716</f>
        <v>0</v>
      </c>
      <c r="R700" s="283">
        <f>[4]Source!X717</f>
        <v>0</v>
      </c>
      <c r="S700" s="283">
        <f>[4]Source!Y716</f>
        <v>0</v>
      </c>
      <c r="T700" s="283">
        <f>[4]Source!Y717</f>
        <v>0</v>
      </c>
      <c r="U700" s="283">
        <f>ROUND((175/100)*ROUND([4]Source!R716, 2), 2)</f>
        <v>0</v>
      </c>
      <c r="V700" s="283">
        <f>ROUND((157/100)*ROUND([4]Source!R717, 2), 2)</f>
        <v>0</v>
      </c>
    </row>
    <row r="701" spans="1:22" ht="57" x14ac:dyDescent="0.2">
      <c r="A701" s="297" t="s">
        <v>1869</v>
      </c>
      <c r="B701" s="298" t="s">
        <v>2031</v>
      </c>
      <c r="C701" s="298" t="s">
        <v>511</v>
      </c>
      <c r="D701" s="299" t="s">
        <v>1342</v>
      </c>
      <c r="E701" s="284">
        <v>28.56</v>
      </c>
      <c r="F701" s="300">
        <v>35.340000000000003</v>
      </c>
      <c r="G701" s="304" t="s">
        <v>185</v>
      </c>
      <c r="H701" s="284">
        <v>1</v>
      </c>
      <c r="I701" s="302">
        <v>1009.31</v>
      </c>
      <c r="J701" s="284">
        <v>6.09</v>
      </c>
      <c r="K701" s="302">
        <v>6146.7</v>
      </c>
      <c r="Q701" s="283">
        <f>[4]Source!X718</f>
        <v>0</v>
      </c>
      <c r="R701" s="283">
        <f>[4]Source!X719</f>
        <v>0</v>
      </c>
      <c r="S701" s="283">
        <f>[4]Source!Y718</f>
        <v>0</v>
      </c>
      <c r="T701" s="283">
        <f>[4]Source!Y719</f>
        <v>0</v>
      </c>
      <c r="U701" s="283">
        <f>ROUND((175/100)*ROUND([4]Source!R718, 2), 2)</f>
        <v>0</v>
      </c>
      <c r="V701" s="283">
        <f>ROUND((157/100)*ROUND([4]Source!R719, 2), 2)</f>
        <v>0</v>
      </c>
    </row>
    <row r="702" spans="1:22" ht="14.25" x14ac:dyDescent="0.2">
      <c r="A702" s="297"/>
      <c r="B702" s="298"/>
      <c r="C702" s="298" t="s">
        <v>184</v>
      </c>
      <c r="D702" s="299" t="s">
        <v>177</v>
      </c>
      <c r="E702" s="284">
        <v>156</v>
      </c>
      <c r="F702" s="300"/>
      <c r="G702" s="301"/>
      <c r="H702" s="284"/>
      <c r="I702" s="302">
        <v>305.58999999999997</v>
      </c>
      <c r="J702" s="284">
        <v>90</v>
      </c>
      <c r="K702" s="302">
        <v>4116.63</v>
      </c>
    </row>
    <row r="703" spans="1:22" ht="14.25" x14ac:dyDescent="0.2">
      <c r="A703" s="297"/>
      <c r="B703" s="298"/>
      <c r="C703" s="298" t="s">
        <v>183</v>
      </c>
      <c r="D703" s="299" t="s">
        <v>177</v>
      </c>
      <c r="E703" s="284">
        <v>84</v>
      </c>
      <c r="F703" s="300"/>
      <c r="G703" s="301"/>
      <c r="H703" s="284"/>
      <c r="I703" s="302">
        <v>164.55</v>
      </c>
      <c r="J703" s="284">
        <v>41</v>
      </c>
      <c r="K703" s="302">
        <v>1875.35</v>
      </c>
    </row>
    <row r="704" spans="1:22" ht="14.25" x14ac:dyDescent="0.2">
      <c r="A704" s="297"/>
      <c r="B704" s="298"/>
      <c r="C704" s="298" t="s">
        <v>178</v>
      </c>
      <c r="D704" s="299" t="s">
        <v>177</v>
      </c>
      <c r="E704" s="284">
        <v>175</v>
      </c>
      <c r="F704" s="300"/>
      <c r="G704" s="301"/>
      <c r="H704" s="284"/>
      <c r="I704" s="302">
        <v>4.5199999999999996</v>
      </c>
      <c r="J704" s="284">
        <v>157</v>
      </c>
      <c r="K704" s="302">
        <v>94.58</v>
      </c>
    </row>
    <row r="705" spans="1:22" ht="14.25" x14ac:dyDescent="0.2">
      <c r="A705" s="305"/>
      <c r="B705" s="306"/>
      <c r="C705" s="306" t="s">
        <v>182</v>
      </c>
      <c r="D705" s="307" t="s">
        <v>181</v>
      </c>
      <c r="E705" s="308">
        <v>3.31</v>
      </c>
      <c r="F705" s="309"/>
      <c r="G705" s="310" t="s">
        <v>185</v>
      </c>
      <c r="H705" s="308">
        <v>1</v>
      </c>
      <c r="I705" s="311">
        <v>18.54</v>
      </c>
      <c r="J705" s="308"/>
      <c r="K705" s="311"/>
    </row>
    <row r="706" spans="1:22" ht="15" x14ac:dyDescent="0.25">
      <c r="A706" s="312"/>
      <c r="B706" s="312"/>
      <c r="C706" s="313" t="s">
        <v>173</v>
      </c>
      <c r="D706" s="312"/>
      <c r="E706" s="312"/>
      <c r="F706" s="312"/>
      <c r="G706" s="312"/>
      <c r="H706" s="406">
        <v>2110.2600000000002</v>
      </c>
      <c r="I706" s="406"/>
      <c r="J706" s="406">
        <v>19408.07</v>
      </c>
      <c r="K706" s="406"/>
      <c r="O706" s="318">
        <f>I697+I698+I702+I703+I704+SUM(I700:I701)</f>
        <v>2110.2600000000002</v>
      </c>
      <c r="P706" s="318">
        <f>K697+K698+K702+K703+K704+SUM(K700:K701)</f>
        <v>19408.07</v>
      </c>
    </row>
    <row r="709" spans="1:22" ht="15" x14ac:dyDescent="0.25">
      <c r="A709" s="409" t="s">
        <v>2032</v>
      </c>
      <c r="B709" s="409"/>
      <c r="C709" s="409"/>
      <c r="D709" s="409"/>
      <c r="E709" s="409"/>
      <c r="F709" s="409"/>
      <c r="G709" s="409"/>
      <c r="H709" s="407">
        <v>32673.67</v>
      </c>
      <c r="I709" s="408"/>
      <c r="J709" s="407">
        <v>315804.49</v>
      </c>
      <c r="K709" s="408"/>
    </row>
    <row r="710" spans="1:22" hidden="1" x14ac:dyDescent="0.2">
      <c r="A710" s="283" t="s">
        <v>172</v>
      </c>
      <c r="I710" s="283">
        <v>0</v>
      </c>
      <c r="J710" s="283">
        <v>0</v>
      </c>
    </row>
    <row r="711" spans="1:22" hidden="1" x14ac:dyDescent="0.2">
      <c r="A711" s="283" t="s">
        <v>171</v>
      </c>
      <c r="I711" s="283">
        <v>0</v>
      </c>
      <c r="J711" s="283">
        <v>0</v>
      </c>
    </row>
    <row r="713" spans="1:22" ht="16.5" x14ac:dyDescent="0.25">
      <c r="A713" s="405" t="s">
        <v>2033</v>
      </c>
      <c r="B713" s="405"/>
      <c r="C713" s="405"/>
      <c r="D713" s="405"/>
      <c r="E713" s="405"/>
      <c r="F713" s="405"/>
      <c r="G713" s="405"/>
      <c r="H713" s="405"/>
      <c r="I713" s="405"/>
      <c r="J713" s="405"/>
      <c r="K713" s="405"/>
    </row>
    <row r="714" spans="1:22" ht="42.75" x14ac:dyDescent="0.2">
      <c r="A714" s="297" t="s">
        <v>1609</v>
      </c>
      <c r="B714" s="298" t="s">
        <v>2034</v>
      </c>
      <c r="C714" s="298" t="s">
        <v>510</v>
      </c>
      <c r="D714" s="299" t="s">
        <v>1330</v>
      </c>
      <c r="E714" s="284">
        <v>3.375</v>
      </c>
      <c r="F714" s="300"/>
      <c r="G714" s="301"/>
      <c r="H714" s="284"/>
      <c r="I714" s="302"/>
      <c r="J714" s="284"/>
      <c r="K714" s="302"/>
      <c r="Q714" s="283">
        <f>[4]Source!X755</f>
        <v>1251.6600000000001</v>
      </c>
      <c r="R714" s="283">
        <f>[4]Source!X756</f>
        <v>24842.400000000001</v>
      </c>
      <c r="S714" s="283">
        <f>[4]Source!Y755</f>
        <v>860.52</v>
      </c>
      <c r="T714" s="283">
        <f>[4]Source!Y756</f>
        <v>14978.51</v>
      </c>
      <c r="U714" s="283">
        <f>ROUND((175/100)*ROUND([4]Source!R755, 2), 2)</f>
        <v>0</v>
      </c>
      <c r="V714" s="283">
        <f>ROUND((157/100)*ROUND([4]Source!R756, 2), 2)</f>
        <v>0</v>
      </c>
    </row>
    <row r="715" spans="1:22" x14ac:dyDescent="0.2">
      <c r="C715" s="303" t="s">
        <v>2035</v>
      </c>
    </row>
    <row r="716" spans="1:22" ht="14.25" x14ac:dyDescent="0.2">
      <c r="A716" s="297"/>
      <c r="B716" s="298"/>
      <c r="C716" s="298" t="s">
        <v>187</v>
      </c>
      <c r="D716" s="299"/>
      <c r="E716" s="284"/>
      <c r="F716" s="300">
        <v>463.58</v>
      </c>
      <c r="G716" s="301" t="s">
        <v>185</v>
      </c>
      <c r="H716" s="284">
        <v>1</v>
      </c>
      <c r="I716" s="302">
        <v>1564.58</v>
      </c>
      <c r="J716" s="284">
        <v>23.35</v>
      </c>
      <c r="K716" s="302">
        <v>36532.94</v>
      </c>
    </row>
    <row r="717" spans="1:22" ht="28.5" x14ac:dyDescent="0.2">
      <c r="A717" s="297" t="s">
        <v>1610</v>
      </c>
      <c r="B717" s="298" t="s">
        <v>1322</v>
      </c>
      <c r="C717" s="298" t="s">
        <v>341</v>
      </c>
      <c r="D717" s="299" t="s">
        <v>1323</v>
      </c>
      <c r="E717" s="284">
        <v>-39.217500000000001</v>
      </c>
      <c r="F717" s="300">
        <v>0</v>
      </c>
      <c r="G717" s="304" t="s">
        <v>185</v>
      </c>
      <c r="H717" s="284">
        <v>1</v>
      </c>
      <c r="I717" s="302">
        <v>0</v>
      </c>
      <c r="J717" s="284">
        <v>5.36</v>
      </c>
      <c r="K717" s="302">
        <v>0</v>
      </c>
      <c r="Q717" s="283">
        <f>[4]Source!X757</f>
        <v>0</v>
      </c>
      <c r="R717" s="283">
        <f>[4]Source!X758</f>
        <v>0</v>
      </c>
      <c r="S717" s="283">
        <f>[4]Source!Y757</f>
        <v>0</v>
      </c>
      <c r="T717" s="283">
        <f>[4]Source!Y758</f>
        <v>0</v>
      </c>
      <c r="U717" s="283">
        <f>ROUND((175/100)*ROUND([4]Source!R757, 2), 2)</f>
        <v>0</v>
      </c>
      <c r="V717" s="283">
        <f>ROUND((157/100)*ROUND([4]Source!R758, 2), 2)</f>
        <v>0</v>
      </c>
    </row>
    <row r="718" spans="1:22" ht="14.25" x14ac:dyDescent="0.2">
      <c r="A718" s="297"/>
      <c r="B718" s="298"/>
      <c r="C718" s="298" t="s">
        <v>184</v>
      </c>
      <c r="D718" s="299" t="s">
        <v>177</v>
      </c>
      <c r="E718" s="284">
        <v>80</v>
      </c>
      <c r="F718" s="300"/>
      <c r="G718" s="301"/>
      <c r="H718" s="284"/>
      <c r="I718" s="302">
        <v>1251.6600000000001</v>
      </c>
      <c r="J718" s="284">
        <v>68</v>
      </c>
      <c r="K718" s="302">
        <v>24842.400000000001</v>
      </c>
    </row>
    <row r="719" spans="1:22" ht="14.25" x14ac:dyDescent="0.2">
      <c r="A719" s="297"/>
      <c r="B719" s="298"/>
      <c r="C719" s="298" t="s">
        <v>183</v>
      </c>
      <c r="D719" s="299" t="s">
        <v>177</v>
      </c>
      <c r="E719" s="284">
        <v>55</v>
      </c>
      <c r="F719" s="300"/>
      <c r="G719" s="301"/>
      <c r="H719" s="284"/>
      <c r="I719" s="302">
        <v>860.52</v>
      </c>
      <c r="J719" s="284">
        <v>41</v>
      </c>
      <c r="K719" s="302">
        <v>14978.51</v>
      </c>
    </row>
    <row r="720" spans="1:22" ht="14.25" x14ac:dyDescent="0.2">
      <c r="A720" s="305"/>
      <c r="B720" s="306"/>
      <c r="C720" s="306" t="s">
        <v>182</v>
      </c>
      <c r="D720" s="307" t="s">
        <v>181</v>
      </c>
      <c r="E720" s="308">
        <v>45.36</v>
      </c>
      <c r="F720" s="309"/>
      <c r="G720" s="310" t="s">
        <v>185</v>
      </c>
      <c r="H720" s="308">
        <v>1</v>
      </c>
      <c r="I720" s="311">
        <v>153.09</v>
      </c>
      <c r="J720" s="308"/>
      <c r="K720" s="311"/>
    </row>
    <row r="721" spans="1:22" ht="15" x14ac:dyDescent="0.25">
      <c r="A721" s="312"/>
      <c r="B721" s="312"/>
      <c r="C721" s="313" t="s">
        <v>173</v>
      </c>
      <c r="D721" s="312"/>
      <c r="E721" s="312"/>
      <c r="F721" s="312"/>
      <c r="G721" s="312"/>
      <c r="H721" s="406">
        <v>3676.76</v>
      </c>
      <c r="I721" s="406"/>
      <c r="J721" s="406">
        <v>76353.850000000006</v>
      </c>
      <c r="K721" s="406"/>
      <c r="O721" s="318">
        <f>I716+I718+I719+SUM(I717:I717)</f>
        <v>3676.76</v>
      </c>
      <c r="P721" s="318">
        <f>K716+K718+K719+SUM(K717:K717)</f>
        <v>76353.850000000006</v>
      </c>
    </row>
    <row r="723" spans="1:22" ht="28.5" x14ac:dyDescent="0.2">
      <c r="A723" s="297" t="s">
        <v>1611</v>
      </c>
      <c r="B723" s="298" t="s">
        <v>2036</v>
      </c>
      <c r="C723" s="298" t="s">
        <v>219</v>
      </c>
      <c r="D723" s="299" t="s">
        <v>1575</v>
      </c>
      <c r="E723" s="284">
        <v>6.3559999999999999</v>
      </c>
      <c r="F723" s="300"/>
      <c r="G723" s="301"/>
      <c r="H723" s="284"/>
      <c r="I723" s="302"/>
      <c r="J723" s="284"/>
      <c r="K723" s="302"/>
      <c r="Q723" s="283">
        <f>[4]Source!X759</f>
        <v>727.63</v>
      </c>
      <c r="R723" s="283">
        <f>[4]Source!X760</f>
        <v>13592.04</v>
      </c>
      <c r="S723" s="283">
        <f>[4]Source!Y759</f>
        <v>599.22</v>
      </c>
      <c r="T723" s="283">
        <f>[4]Source!Y760</f>
        <v>8195.2000000000007</v>
      </c>
      <c r="U723" s="283">
        <f>ROUND((175/100)*ROUND([4]Source!R759, 2), 2)</f>
        <v>62.18</v>
      </c>
      <c r="V723" s="283">
        <f>ROUND((157/100)*ROUND([4]Source!R760, 2), 2)</f>
        <v>1302.52</v>
      </c>
    </row>
    <row r="724" spans="1:22" ht="14.25" x14ac:dyDescent="0.2">
      <c r="A724" s="297"/>
      <c r="B724" s="298"/>
      <c r="C724" s="298" t="s">
        <v>187</v>
      </c>
      <c r="D724" s="299"/>
      <c r="E724" s="284"/>
      <c r="F724" s="300">
        <v>134.68</v>
      </c>
      <c r="G724" s="301" t="s">
        <v>185</v>
      </c>
      <c r="H724" s="284">
        <v>1</v>
      </c>
      <c r="I724" s="302">
        <v>856.03</v>
      </c>
      <c r="J724" s="284">
        <v>23.35</v>
      </c>
      <c r="K724" s="302">
        <v>19988.3</v>
      </c>
    </row>
    <row r="725" spans="1:22" ht="14.25" x14ac:dyDescent="0.2">
      <c r="A725" s="297"/>
      <c r="B725" s="298"/>
      <c r="C725" s="298" t="s">
        <v>174</v>
      </c>
      <c r="D725" s="299"/>
      <c r="E725" s="284"/>
      <c r="F725" s="300">
        <v>44</v>
      </c>
      <c r="G725" s="301" t="s">
        <v>185</v>
      </c>
      <c r="H725" s="284">
        <v>1</v>
      </c>
      <c r="I725" s="302">
        <v>279.66000000000003</v>
      </c>
      <c r="J725" s="284">
        <v>8.19</v>
      </c>
      <c r="K725" s="302">
        <v>2290.42</v>
      </c>
    </row>
    <row r="726" spans="1:22" ht="14.25" x14ac:dyDescent="0.2">
      <c r="A726" s="297"/>
      <c r="B726" s="298"/>
      <c r="C726" s="298" t="s">
        <v>179</v>
      </c>
      <c r="D726" s="299"/>
      <c r="E726" s="284"/>
      <c r="F726" s="300">
        <v>5.59</v>
      </c>
      <c r="G726" s="301" t="s">
        <v>185</v>
      </c>
      <c r="H726" s="284">
        <v>1</v>
      </c>
      <c r="I726" s="314">
        <v>35.53</v>
      </c>
      <c r="J726" s="284">
        <v>23.35</v>
      </c>
      <c r="K726" s="314">
        <v>829.63</v>
      </c>
    </row>
    <row r="727" spans="1:22" ht="14.25" x14ac:dyDescent="0.2">
      <c r="A727" s="297"/>
      <c r="B727" s="298"/>
      <c r="C727" s="298" t="s">
        <v>195</v>
      </c>
      <c r="D727" s="299"/>
      <c r="E727" s="284"/>
      <c r="F727" s="300">
        <v>258.91000000000003</v>
      </c>
      <c r="G727" s="301" t="s">
        <v>185</v>
      </c>
      <c r="H727" s="284">
        <v>1</v>
      </c>
      <c r="I727" s="302">
        <v>1645.63</v>
      </c>
      <c r="J727" s="284">
        <v>5.54</v>
      </c>
      <c r="K727" s="302">
        <v>9116.7900000000009</v>
      </c>
    </row>
    <row r="728" spans="1:22" ht="57" x14ac:dyDescent="0.2">
      <c r="A728" s="297" t="s">
        <v>1612</v>
      </c>
      <c r="B728" s="298" t="s">
        <v>1578</v>
      </c>
      <c r="C728" s="298" t="s">
        <v>218</v>
      </c>
      <c r="D728" s="299" t="s">
        <v>1323</v>
      </c>
      <c r="E728" s="284">
        <v>6.3559999999999999</v>
      </c>
      <c r="F728" s="300">
        <v>9733.52</v>
      </c>
      <c r="G728" s="304" t="s">
        <v>185</v>
      </c>
      <c r="H728" s="284">
        <v>1</v>
      </c>
      <c r="I728" s="302">
        <v>61866.25</v>
      </c>
      <c r="J728" s="284">
        <v>3.64</v>
      </c>
      <c r="K728" s="302">
        <v>225193.15</v>
      </c>
      <c r="Q728" s="283">
        <f>[4]Source!X761</f>
        <v>0</v>
      </c>
      <c r="R728" s="283">
        <f>[4]Source!X762</f>
        <v>0</v>
      </c>
      <c r="S728" s="283">
        <f>[4]Source!Y761</f>
        <v>0</v>
      </c>
      <c r="T728" s="283">
        <f>[4]Source!Y762</f>
        <v>0</v>
      </c>
      <c r="U728" s="283">
        <f>ROUND((175/100)*ROUND([4]Source!R761, 2), 2)</f>
        <v>0</v>
      </c>
      <c r="V728" s="283">
        <f>ROUND((157/100)*ROUND([4]Source!R762, 2), 2)</f>
        <v>0</v>
      </c>
    </row>
    <row r="729" spans="1:22" ht="14.25" x14ac:dyDescent="0.2">
      <c r="A729" s="297"/>
      <c r="B729" s="298"/>
      <c r="C729" s="298" t="s">
        <v>184</v>
      </c>
      <c r="D729" s="299" t="s">
        <v>177</v>
      </c>
      <c r="E729" s="284">
        <v>85</v>
      </c>
      <c r="F729" s="300"/>
      <c r="G729" s="301"/>
      <c r="H729" s="284"/>
      <c r="I729" s="302">
        <v>727.63</v>
      </c>
      <c r="J729" s="284">
        <v>68</v>
      </c>
      <c r="K729" s="302">
        <v>13592.04</v>
      </c>
    </row>
    <row r="730" spans="1:22" ht="14.25" x14ac:dyDescent="0.2">
      <c r="A730" s="297"/>
      <c r="B730" s="298"/>
      <c r="C730" s="298" t="s">
        <v>183</v>
      </c>
      <c r="D730" s="299" t="s">
        <v>177</v>
      </c>
      <c r="E730" s="284">
        <v>70</v>
      </c>
      <c r="F730" s="300"/>
      <c r="G730" s="301"/>
      <c r="H730" s="284"/>
      <c r="I730" s="302">
        <v>599.22</v>
      </c>
      <c r="J730" s="284">
        <v>41</v>
      </c>
      <c r="K730" s="302">
        <v>8195.2000000000007</v>
      </c>
    </row>
    <row r="731" spans="1:22" ht="14.25" x14ac:dyDescent="0.2">
      <c r="A731" s="297"/>
      <c r="B731" s="298"/>
      <c r="C731" s="298" t="s">
        <v>178</v>
      </c>
      <c r="D731" s="299" t="s">
        <v>177</v>
      </c>
      <c r="E731" s="284">
        <v>175</v>
      </c>
      <c r="F731" s="300"/>
      <c r="G731" s="301"/>
      <c r="H731" s="284"/>
      <c r="I731" s="302">
        <v>62.18</v>
      </c>
      <c r="J731" s="284">
        <v>157</v>
      </c>
      <c r="K731" s="302">
        <v>1302.52</v>
      </c>
    </row>
    <row r="732" spans="1:22" ht="14.25" x14ac:dyDescent="0.2">
      <c r="A732" s="305"/>
      <c r="B732" s="306"/>
      <c r="C732" s="306" t="s">
        <v>182</v>
      </c>
      <c r="D732" s="307" t="s">
        <v>181</v>
      </c>
      <c r="E732" s="308">
        <v>11.6</v>
      </c>
      <c r="F732" s="309"/>
      <c r="G732" s="310" t="s">
        <v>185</v>
      </c>
      <c r="H732" s="308">
        <v>1</v>
      </c>
      <c r="I732" s="311">
        <v>73.73</v>
      </c>
      <c r="J732" s="308"/>
      <c r="K732" s="311"/>
    </row>
    <row r="733" spans="1:22" ht="15" x14ac:dyDescent="0.25">
      <c r="A733" s="312"/>
      <c r="B733" s="312"/>
      <c r="C733" s="313" t="s">
        <v>173</v>
      </c>
      <c r="D733" s="312"/>
      <c r="E733" s="312"/>
      <c r="F733" s="312"/>
      <c r="G733" s="312"/>
      <c r="H733" s="406">
        <v>66036.600000000006</v>
      </c>
      <c r="I733" s="406"/>
      <c r="J733" s="406">
        <v>279678.42</v>
      </c>
      <c r="K733" s="406"/>
      <c r="O733" s="318">
        <f>I724+I725+I727+I729+I730+I731+SUM(I728:I728)</f>
        <v>66036.600000000006</v>
      </c>
      <c r="P733" s="318">
        <f>K724+K725+K727+K729+K730+K731+SUM(K728:K728)</f>
        <v>279678.42</v>
      </c>
    </row>
    <row r="735" spans="1:22" ht="52.5" x14ac:dyDescent="0.2">
      <c r="A735" s="297" t="s">
        <v>1613</v>
      </c>
      <c r="B735" s="298" t="s">
        <v>227</v>
      </c>
      <c r="C735" s="298" t="s">
        <v>226</v>
      </c>
      <c r="D735" s="299" t="s">
        <v>1531</v>
      </c>
      <c r="E735" s="284">
        <v>11.25</v>
      </c>
      <c r="F735" s="300"/>
      <c r="G735" s="301"/>
      <c r="H735" s="284"/>
      <c r="I735" s="302"/>
      <c r="J735" s="284"/>
      <c r="K735" s="302"/>
      <c r="Q735" s="283">
        <f>[4]Source!X763</f>
        <v>3267.82</v>
      </c>
      <c r="R735" s="283">
        <f>[4]Source!X764</f>
        <v>62363.43</v>
      </c>
      <c r="S735" s="283">
        <f>[4]Source!Y763</f>
        <v>2199.4899999999998</v>
      </c>
      <c r="T735" s="283">
        <f>[4]Source!Y764</f>
        <v>30081.18</v>
      </c>
      <c r="U735" s="283">
        <f>ROUND((175/100)*ROUND([4]Source!R763, 2), 2)</f>
        <v>7.63</v>
      </c>
      <c r="V735" s="283">
        <f>ROUND((157/100)*ROUND([4]Source!R764, 2), 2)</f>
        <v>159.84</v>
      </c>
    </row>
    <row r="736" spans="1:22" x14ac:dyDescent="0.2">
      <c r="C736" s="303" t="s">
        <v>2037</v>
      </c>
    </row>
    <row r="737" spans="1:22" ht="14.25" x14ac:dyDescent="0.2">
      <c r="A737" s="297"/>
      <c r="B737" s="298"/>
      <c r="C737" s="298" t="s">
        <v>187</v>
      </c>
      <c r="D737" s="299"/>
      <c r="E737" s="284"/>
      <c r="F737" s="300">
        <v>242.87</v>
      </c>
      <c r="G737" s="301" t="s">
        <v>1338</v>
      </c>
      <c r="H737" s="284">
        <v>1</v>
      </c>
      <c r="I737" s="302">
        <v>3142.13</v>
      </c>
      <c r="J737" s="284">
        <v>23.35</v>
      </c>
      <c r="K737" s="302">
        <v>73368.740000000005</v>
      </c>
    </row>
    <row r="738" spans="1:22" ht="14.25" x14ac:dyDescent="0.2">
      <c r="A738" s="297"/>
      <c r="B738" s="298"/>
      <c r="C738" s="298" t="s">
        <v>174</v>
      </c>
      <c r="D738" s="299"/>
      <c r="E738" s="284"/>
      <c r="F738" s="300">
        <v>12.59</v>
      </c>
      <c r="G738" s="301" t="s">
        <v>1339</v>
      </c>
      <c r="H738" s="284">
        <v>1</v>
      </c>
      <c r="I738" s="302">
        <v>177.05</v>
      </c>
      <c r="J738" s="284">
        <v>1.58</v>
      </c>
      <c r="K738" s="302">
        <v>279.74</v>
      </c>
    </row>
    <row r="739" spans="1:22" ht="14.25" x14ac:dyDescent="0.2">
      <c r="A739" s="297"/>
      <c r="B739" s="298"/>
      <c r="C739" s="298" t="s">
        <v>179</v>
      </c>
      <c r="D739" s="299"/>
      <c r="E739" s="284"/>
      <c r="F739" s="300">
        <v>0.31</v>
      </c>
      <c r="G739" s="301" t="s">
        <v>1339</v>
      </c>
      <c r="H739" s="284">
        <v>1</v>
      </c>
      <c r="I739" s="314">
        <v>4.3600000000000003</v>
      </c>
      <c r="J739" s="284">
        <v>23.35</v>
      </c>
      <c r="K739" s="314">
        <v>101.81</v>
      </c>
    </row>
    <row r="740" spans="1:22" ht="14.25" x14ac:dyDescent="0.2">
      <c r="A740" s="297"/>
      <c r="B740" s="298"/>
      <c r="C740" s="298" t="s">
        <v>195</v>
      </c>
      <c r="D740" s="299"/>
      <c r="E740" s="284"/>
      <c r="F740" s="300">
        <v>24.75</v>
      </c>
      <c r="G740" s="301" t="s">
        <v>185</v>
      </c>
      <c r="H740" s="284">
        <v>1</v>
      </c>
      <c r="I740" s="302">
        <v>278.44</v>
      </c>
      <c r="J740" s="284">
        <v>4.7699999999999996</v>
      </c>
      <c r="K740" s="302">
        <v>1328.16</v>
      </c>
    </row>
    <row r="741" spans="1:22" ht="14.25" x14ac:dyDescent="0.2">
      <c r="A741" s="297" t="s">
        <v>1614</v>
      </c>
      <c r="B741" s="298" t="s">
        <v>1545</v>
      </c>
      <c r="C741" s="298" t="s">
        <v>222</v>
      </c>
      <c r="D741" s="299" t="s">
        <v>1384</v>
      </c>
      <c r="E741" s="284">
        <v>22.95</v>
      </c>
      <c r="F741" s="300">
        <v>478.96</v>
      </c>
      <c r="G741" s="304" t="s">
        <v>185</v>
      </c>
      <c r="H741" s="284">
        <v>1</v>
      </c>
      <c r="I741" s="302">
        <v>10992.13</v>
      </c>
      <c r="J741" s="284">
        <v>6.89</v>
      </c>
      <c r="K741" s="302">
        <v>75735.78</v>
      </c>
      <c r="Q741" s="283">
        <f>[4]Source!X765</f>
        <v>0</v>
      </c>
      <c r="R741" s="283">
        <f>[4]Source!X766</f>
        <v>0</v>
      </c>
      <c r="S741" s="283">
        <f>[4]Source!Y765</f>
        <v>0</v>
      </c>
      <c r="T741" s="283">
        <f>[4]Source!Y766</f>
        <v>0</v>
      </c>
      <c r="U741" s="283">
        <f>ROUND((175/100)*ROUND([4]Source!R765, 2), 2)</f>
        <v>0</v>
      </c>
      <c r="V741" s="283">
        <f>ROUND((157/100)*ROUND([4]Source!R766, 2), 2)</f>
        <v>0</v>
      </c>
    </row>
    <row r="742" spans="1:22" ht="14.25" x14ac:dyDescent="0.2">
      <c r="A742" s="297"/>
      <c r="B742" s="298"/>
      <c r="C742" s="298" t="s">
        <v>184</v>
      </c>
      <c r="D742" s="299" t="s">
        <v>177</v>
      </c>
      <c r="E742" s="284">
        <v>104</v>
      </c>
      <c r="F742" s="300"/>
      <c r="G742" s="301"/>
      <c r="H742" s="284"/>
      <c r="I742" s="302">
        <v>3267.82</v>
      </c>
      <c r="J742" s="284">
        <v>85</v>
      </c>
      <c r="K742" s="302">
        <v>62363.43</v>
      </c>
    </row>
    <row r="743" spans="1:22" ht="14.25" x14ac:dyDescent="0.2">
      <c r="A743" s="297"/>
      <c r="B743" s="298"/>
      <c r="C743" s="298" t="s">
        <v>183</v>
      </c>
      <c r="D743" s="299" t="s">
        <v>177</v>
      </c>
      <c r="E743" s="284">
        <v>70</v>
      </c>
      <c r="F743" s="300"/>
      <c r="G743" s="301"/>
      <c r="H743" s="284"/>
      <c r="I743" s="302">
        <v>2199.4899999999998</v>
      </c>
      <c r="J743" s="284">
        <v>41</v>
      </c>
      <c r="K743" s="302">
        <v>30081.18</v>
      </c>
    </row>
    <row r="744" spans="1:22" ht="14.25" x14ac:dyDescent="0.2">
      <c r="A744" s="297"/>
      <c r="B744" s="298"/>
      <c r="C744" s="298" t="s">
        <v>178</v>
      </c>
      <c r="D744" s="299" t="s">
        <v>177</v>
      </c>
      <c r="E744" s="284">
        <v>175</v>
      </c>
      <c r="F744" s="300"/>
      <c r="G744" s="301"/>
      <c r="H744" s="284"/>
      <c r="I744" s="302">
        <v>7.63</v>
      </c>
      <c r="J744" s="284">
        <v>157</v>
      </c>
      <c r="K744" s="302">
        <v>159.84</v>
      </c>
    </row>
    <row r="745" spans="1:22" ht="14.25" x14ac:dyDescent="0.2">
      <c r="A745" s="305"/>
      <c r="B745" s="306"/>
      <c r="C745" s="306" t="s">
        <v>182</v>
      </c>
      <c r="D745" s="307" t="s">
        <v>181</v>
      </c>
      <c r="E745" s="308">
        <v>23.33</v>
      </c>
      <c r="F745" s="309"/>
      <c r="G745" s="310" t="s">
        <v>1338</v>
      </c>
      <c r="H745" s="308">
        <v>1</v>
      </c>
      <c r="I745" s="311">
        <v>301.83</v>
      </c>
      <c r="J745" s="308"/>
      <c r="K745" s="311"/>
    </row>
    <row r="746" spans="1:22" ht="15" x14ac:dyDescent="0.25">
      <c r="A746" s="312"/>
      <c r="B746" s="312"/>
      <c r="C746" s="313" t="s">
        <v>173</v>
      </c>
      <c r="D746" s="312"/>
      <c r="E746" s="312"/>
      <c r="F746" s="312"/>
      <c r="G746" s="312"/>
      <c r="H746" s="406">
        <v>20064.689999999999</v>
      </c>
      <c r="I746" s="406"/>
      <c r="J746" s="406">
        <v>243316.87</v>
      </c>
      <c r="K746" s="406"/>
      <c r="O746" s="318">
        <f>I737+I738+I740+I742+I743+I744+SUM(I741:I741)</f>
        <v>20064.689999999999</v>
      </c>
      <c r="P746" s="318">
        <f>K737+K738+K740+K742+K743+K744+SUM(K741:K741)</f>
        <v>243316.87</v>
      </c>
    </row>
    <row r="748" spans="1:22" ht="52.5" x14ac:dyDescent="0.2">
      <c r="A748" s="297" t="s">
        <v>1615</v>
      </c>
      <c r="B748" s="298" t="s">
        <v>225</v>
      </c>
      <c r="C748" s="298" t="s">
        <v>224</v>
      </c>
      <c r="D748" s="299" t="s">
        <v>1531</v>
      </c>
      <c r="E748" s="284">
        <v>11.25</v>
      </c>
      <c r="F748" s="300"/>
      <c r="G748" s="301"/>
      <c r="H748" s="284"/>
      <c r="I748" s="302"/>
      <c r="J748" s="284"/>
      <c r="K748" s="302"/>
      <c r="Q748" s="283">
        <f>[4]Source!X767</f>
        <v>363.28</v>
      </c>
      <c r="R748" s="283">
        <f>[4]Source!X768</f>
        <v>6932.93</v>
      </c>
      <c r="S748" s="283">
        <f>[4]Source!Y767</f>
        <v>244.52</v>
      </c>
      <c r="T748" s="283">
        <f>[4]Source!Y768</f>
        <v>3344.12</v>
      </c>
      <c r="U748" s="283">
        <f>ROUND((175/100)*ROUND([4]Source!R767, 2), 2)</f>
        <v>11.81</v>
      </c>
      <c r="V748" s="283">
        <f>ROUND((157/100)*ROUND([4]Source!R768, 2), 2)</f>
        <v>247.45</v>
      </c>
    </row>
    <row r="749" spans="1:22" x14ac:dyDescent="0.2">
      <c r="C749" s="303" t="s">
        <v>2037</v>
      </c>
    </row>
    <row r="750" spans="1:22" ht="14.25" x14ac:dyDescent="0.2">
      <c r="A750" s="297"/>
      <c r="B750" s="298"/>
      <c r="C750" s="298" t="s">
        <v>187</v>
      </c>
      <c r="D750" s="299"/>
      <c r="E750" s="284"/>
      <c r="F750" s="300">
        <v>4.5</v>
      </c>
      <c r="G750" s="301" t="s">
        <v>1571</v>
      </c>
      <c r="H750" s="284">
        <v>1</v>
      </c>
      <c r="I750" s="302">
        <v>349.31</v>
      </c>
      <c r="J750" s="284">
        <v>23.35</v>
      </c>
      <c r="K750" s="302">
        <v>8156.39</v>
      </c>
    </row>
    <row r="751" spans="1:22" ht="14.25" x14ac:dyDescent="0.2">
      <c r="A751" s="297"/>
      <c r="B751" s="298"/>
      <c r="C751" s="298" t="s">
        <v>174</v>
      </c>
      <c r="D751" s="299"/>
      <c r="E751" s="284"/>
      <c r="F751" s="300">
        <v>3.22</v>
      </c>
      <c r="G751" s="301" t="s">
        <v>1572</v>
      </c>
      <c r="H751" s="284">
        <v>1</v>
      </c>
      <c r="I751" s="302">
        <v>271.69</v>
      </c>
      <c r="J751" s="284">
        <v>1.58</v>
      </c>
      <c r="K751" s="302">
        <v>429.27</v>
      </c>
    </row>
    <row r="752" spans="1:22" ht="14.25" x14ac:dyDescent="0.2">
      <c r="A752" s="297"/>
      <c r="B752" s="298"/>
      <c r="C752" s="298" t="s">
        <v>179</v>
      </c>
      <c r="D752" s="299"/>
      <c r="E752" s="284"/>
      <c r="F752" s="300">
        <v>0.08</v>
      </c>
      <c r="G752" s="301" t="s">
        <v>1572</v>
      </c>
      <c r="H752" s="284">
        <v>1</v>
      </c>
      <c r="I752" s="314">
        <v>6.75</v>
      </c>
      <c r="J752" s="284">
        <v>23.35</v>
      </c>
      <c r="K752" s="314">
        <v>157.61000000000001</v>
      </c>
    </row>
    <row r="753" spans="1:22" ht="52.5" x14ac:dyDescent="0.2">
      <c r="A753" s="297" t="s">
        <v>1617</v>
      </c>
      <c r="B753" s="298" t="s">
        <v>223</v>
      </c>
      <c r="C753" s="298" t="s">
        <v>222</v>
      </c>
      <c r="D753" s="299" t="s">
        <v>1384</v>
      </c>
      <c r="E753" s="284">
        <v>34.424999999999997</v>
      </c>
      <c r="F753" s="300">
        <v>478.96</v>
      </c>
      <c r="G753" s="304" t="s">
        <v>238</v>
      </c>
      <c r="H753" s="284">
        <v>1</v>
      </c>
      <c r="I753" s="302">
        <v>16488.2</v>
      </c>
      <c r="J753" s="284">
        <v>6.89</v>
      </c>
      <c r="K753" s="302">
        <v>113603.7</v>
      </c>
      <c r="Q753" s="283">
        <f>[4]Source!X769</f>
        <v>0</v>
      </c>
      <c r="R753" s="283">
        <f>[4]Source!X770</f>
        <v>0</v>
      </c>
      <c r="S753" s="283">
        <f>[4]Source!Y769</f>
        <v>0</v>
      </c>
      <c r="T753" s="283">
        <f>[4]Source!Y770</f>
        <v>0</v>
      </c>
      <c r="U753" s="283">
        <f>ROUND((175/100)*ROUND([4]Source!R769, 2), 2)</f>
        <v>0</v>
      </c>
      <c r="V753" s="283">
        <f>ROUND((157/100)*ROUND([4]Source!R770, 2), 2)</f>
        <v>0</v>
      </c>
    </row>
    <row r="754" spans="1:22" ht="14.25" x14ac:dyDescent="0.2">
      <c r="A754" s="297"/>
      <c r="B754" s="298"/>
      <c r="C754" s="298" t="s">
        <v>184</v>
      </c>
      <c r="D754" s="299" t="s">
        <v>177</v>
      </c>
      <c r="E754" s="284">
        <v>104</v>
      </c>
      <c r="F754" s="300"/>
      <c r="G754" s="301"/>
      <c r="H754" s="284"/>
      <c r="I754" s="302">
        <v>363.28</v>
      </c>
      <c r="J754" s="284">
        <v>85</v>
      </c>
      <c r="K754" s="302">
        <v>6932.93</v>
      </c>
    </row>
    <row r="755" spans="1:22" ht="14.25" x14ac:dyDescent="0.2">
      <c r="A755" s="297"/>
      <c r="B755" s="298"/>
      <c r="C755" s="298" t="s">
        <v>183</v>
      </c>
      <c r="D755" s="299" t="s">
        <v>177</v>
      </c>
      <c r="E755" s="284">
        <v>70</v>
      </c>
      <c r="F755" s="300"/>
      <c r="G755" s="301"/>
      <c r="H755" s="284"/>
      <c r="I755" s="302">
        <v>244.52</v>
      </c>
      <c r="J755" s="284">
        <v>41</v>
      </c>
      <c r="K755" s="302">
        <v>3344.12</v>
      </c>
    </row>
    <row r="756" spans="1:22" ht="14.25" x14ac:dyDescent="0.2">
      <c r="A756" s="297"/>
      <c r="B756" s="298"/>
      <c r="C756" s="298" t="s">
        <v>178</v>
      </c>
      <c r="D756" s="299" t="s">
        <v>177</v>
      </c>
      <c r="E756" s="284">
        <v>175</v>
      </c>
      <c r="F756" s="300"/>
      <c r="G756" s="301"/>
      <c r="H756" s="284"/>
      <c r="I756" s="302">
        <v>11.81</v>
      </c>
      <c r="J756" s="284">
        <v>157</v>
      </c>
      <c r="K756" s="302">
        <v>247.45</v>
      </c>
    </row>
    <row r="757" spans="1:22" ht="14.25" x14ac:dyDescent="0.2">
      <c r="A757" s="305"/>
      <c r="B757" s="306"/>
      <c r="C757" s="306" t="s">
        <v>182</v>
      </c>
      <c r="D757" s="307" t="s">
        <v>181</v>
      </c>
      <c r="E757" s="308">
        <v>0.44</v>
      </c>
      <c r="F757" s="309"/>
      <c r="G757" s="310" t="s">
        <v>1571</v>
      </c>
      <c r="H757" s="308">
        <v>1</v>
      </c>
      <c r="I757" s="311">
        <v>34.159999999999997</v>
      </c>
      <c r="J757" s="308"/>
      <c r="K757" s="311"/>
    </row>
    <row r="758" spans="1:22" ht="15" x14ac:dyDescent="0.25">
      <c r="A758" s="312"/>
      <c r="B758" s="312"/>
      <c r="C758" s="313" t="s">
        <v>173</v>
      </c>
      <c r="D758" s="312"/>
      <c r="E758" s="312"/>
      <c r="F758" s="312"/>
      <c r="G758" s="312"/>
      <c r="H758" s="406">
        <v>17728.810000000001</v>
      </c>
      <c r="I758" s="406"/>
      <c r="J758" s="406">
        <v>132713.85999999999</v>
      </c>
      <c r="K758" s="406"/>
      <c r="O758" s="318">
        <f>I750+I751+I754+I755+I756+SUM(I753:I753)</f>
        <v>17728.810000000001</v>
      </c>
      <c r="P758" s="318">
        <f>K750+K751+K754+K755+K756+SUM(K753:K753)</f>
        <v>132713.85999999999</v>
      </c>
    </row>
    <row r="760" spans="1:22" ht="52.5" x14ac:dyDescent="0.2">
      <c r="A760" s="297" t="s">
        <v>1618</v>
      </c>
      <c r="B760" s="298" t="s">
        <v>227</v>
      </c>
      <c r="C760" s="298" t="s">
        <v>226</v>
      </c>
      <c r="D760" s="299" t="s">
        <v>1531</v>
      </c>
      <c r="E760" s="284">
        <v>11.25</v>
      </c>
      <c r="F760" s="300"/>
      <c r="G760" s="301"/>
      <c r="H760" s="284"/>
      <c r="I760" s="302"/>
      <c r="J760" s="284"/>
      <c r="K760" s="302"/>
      <c r="Q760" s="283">
        <f>[4]Source!X771</f>
        <v>3267.82</v>
      </c>
      <c r="R760" s="283">
        <f>[4]Source!X772</f>
        <v>62363.43</v>
      </c>
      <c r="S760" s="283">
        <f>[4]Source!Y771</f>
        <v>2199.4899999999998</v>
      </c>
      <c r="T760" s="283">
        <f>[4]Source!Y772</f>
        <v>30081.18</v>
      </c>
      <c r="U760" s="283">
        <f>ROUND((175/100)*ROUND([4]Source!R771, 2), 2)</f>
        <v>7.63</v>
      </c>
      <c r="V760" s="283">
        <f>ROUND((157/100)*ROUND([4]Source!R772, 2), 2)</f>
        <v>159.84</v>
      </c>
    </row>
    <row r="761" spans="1:22" x14ac:dyDescent="0.2">
      <c r="C761" s="303" t="s">
        <v>2037</v>
      </c>
    </row>
    <row r="762" spans="1:22" ht="14.25" x14ac:dyDescent="0.2">
      <c r="A762" s="297"/>
      <c r="B762" s="298"/>
      <c r="C762" s="298" t="s">
        <v>187</v>
      </c>
      <c r="D762" s="299"/>
      <c r="E762" s="284"/>
      <c r="F762" s="300">
        <v>242.87</v>
      </c>
      <c r="G762" s="301" t="s">
        <v>1338</v>
      </c>
      <c r="H762" s="284">
        <v>1</v>
      </c>
      <c r="I762" s="302">
        <v>3142.13</v>
      </c>
      <c r="J762" s="284">
        <v>23.35</v>
      </c>
      <c r="K762" s="302">
        <v>73368.740000000005</v>
      </c>
    </row>
    <row r="763" spans="1:22" ht="14.25" x14ac:dyDescent="0.2">
      <c r="A763" s="297"/>
      <c r="B763" s="298"/>
      <c r="C763" s="298" t="s">
        <v>174</v>
      </c>
      <c r="D763" s="299"/>
      <c r="E763" s="284"/>
      <c r="F763" s="300">
        <v>12.59</v>
      </c>
      <c r="G763" s="301" t="s">
        <v>1339</v>
      </c>
      <c r="H763" s="284">
        <v>1</v>
      </c>
      <c r="I763" s="302">
        <v>177.05</v>
      </c>
      <c r="J763" s="284">
        <v>1.58</v>
      </c>
      <c r="K763" s="302">
        <v>279.74</v>
      </c>
    </row>
    <row r="764" spans="1:22" ht="14.25" x14ac:dyDescent="0.2">
      <c r="A764" s="297"/>
      <c r="B764" s="298"/>
      <c r="C764" s="298" t="s">
        <v>179</v>
      </c>
      <c r="D764" s="299"/>
      <c r="E764" s="284"/>
      <c r="F764" s="300">
        <v>0.31</v>
      </c>
      <c r="G764" s="301" t="s">
        <v>1339</v>
      </c>
      <c r="H764" s="284">
        <v>1</v>
      </c>
      <c r="I764" s="314">
        <v>4.3600000000000003</v>
      </c>
      <c r="J764" s="284">
        <v>23.35</v>
      </c>
      <c r="K764" s="314">
        <v>101.81</v>
      </c>
    </row>
    <row r="765" spans="1:22" ht="14.25" x14ac:dyDescent="0.2">
      <c r="A765" s="297"/>
      <c r="B765" s="298"/>
      <c r="C765" s="298" t="s">
        <v>195</v>
      </c>
      <c r="D765" s="299"/>
      <c r="E765" s="284"/>
      <c r="F765" s="300">
        <v>24.75</v>
      </c>
      <c r="G765" s="301" t="s">
        <v>185</v>
      </c>
      <c r="H765" s="284">
        <v>1</v>
      </c>
      <c r="I765" s="302">
        <v>278.44</v>
      </c>
      <c r="J765" s="284">
        <v>4.7699999999999996</v>
      </c>
      <c r="K765" s="302">
        <v>1328.16</v>
      </c>
    </row>
    <row r="766" spans="1:22" ht="14.25" x14ac:dyDescent="0.2">
      <c r="A766" s="297" t="s">
        <v>1619</v>
      </c>
      <c r="B766" s="298" t="s">
        <v>1432</v>
      </c>
      <c r="C766" s="298" t="s">
        <v>261</v>
      </c>
      <c r="D766" s="299" t="s">
        <v>1384</v>
      </c>
      <c r="E766" s="284">
        <v>22.95</v>
      </c>
      <c r="F766" s="300">
        <v>540.41999999999996</v>
      </c>
      <c r="G766" s="304" t="s">
        <v>185</v>
      </c>
      <c r="H766" s="284">
        <v>1</v>
      </c>
      <c r="I766" s="302">
        <v>12402.64</v>
      </c>
      <c r="J766" s="284">
        <v>5.86</v>
      </c>
      <c r="K766" s="302">
        <v>72679.47</v>
      </c>
      <c r="Q766" s="283">
        <f>[4]Source!X773</f>
        <v>0</v>
      </c>
      <c r="R766" s="283">
        <f>[4]Source!X774</f>
        <v>0</v>
      </c>
      <c r="S766" s="283">
        <f>[4]Source!Y773</f>
        <v>0</v>
      </c>
      <c r="T766" s="283">
        <f>[4]Source!Y774</f>
        <v>0</v>
      </c>
      <c r="U766" s="283">
        <f>ROUND((175/100)*ROUND([4]Source!R773, 2), 2)</f>
        <v>0</v>
      </c>
      <c r="V766" s="283">
        <f>ROUND((157/100)*ROUND([4]Source!R774, 2), 2)</f>
        <v>0</v>
      </c>
    </row>
    <row r="767" spans="1:22" ht="14.25" x14ac:dyDescent="0.2">
      <c r="A767" s="297"/>
      <c r="B767" s="298"/>
      <c r="C767" s="298" t="s">
        <v>184</v>
      </c>
      <c r="D767" s="299" t="s">
        <v>177</v>
      </c>
      <c r="E767" s="284">
        <v>104</v>
      </c>
      <c r="F767" s="300"/>
      <c r="G767" s="301"/>
      <c r="H767" s="284"/>
      <c r="I767" s="302">
        <v>3267.82</v>
      </c>
      <c r="J767" s="284">
        <v>85</v>
      </c>
      <c r="K767" s="302">
        <v>62363.43</v>
      </c>
    </row>
    <row r="768" spans="1:22" ht="14.25" x14ac:dyDescent="0.2">
      <c r="A768" s="297"/>
      <c r="B768" s="298"/>
      <c r="C768" s="298" t="s">
        <v>183</v>
      </c>
      <c r="D768" s="299" t="s">
        <v>177</v>
      </c>
      <c r="E768" s="284">
        <v>70</v>
      </c>
      <c r="F768" s="300"/>
      <c r="G768" s="301"/>
      <c r="H768" s="284"/>
      <c r="I768" s="302">
        <v>2199.4899999999998</v>
      </c>
      <c r="J768" s="284">
        <v>41</v>
      </c>
      <c r="K768" s="302">
        <v>30081.18</v>
      </c>
    </row>
    <row r="769" spans="1:22" ht="14.25" x14ac:dyDescent="0.2">
      <c r="A769" s="297"/>
      <c r="B769" s="298"/>
      <c r="C769" s="298" t="s">
        <v>178</v>
      </c>
      <c r="D769" s="299" t="s">
        <v>177</v>
      </c>
      <c r="E769" s="284">
        <v>175</v>
      </c>
      <c r="F769" s="300"/>
      <c r="G769" s="301"/>
      <c r="H769" s="284"/>
      <c r="I769" s="302">
        <v>7.63</v>
      </c>
      <c r="J769" s="284">
        <v>157</v>
      </c>
      <c r="K769" s="302">
        <v>159.84</v>
      </c>
    </row>
    <row r="770" spans="1:22" ht="14.25" x14ac:dyDescent="0.2">
      <c r="A770" s="305"/>
      <c r="B770" s="306"/>
      <c r="C770" s="306" t="s">
        <v>182</v>
      </c>
      <c r="D770" s="307" t="s">
        <v>181</v>
      </c>
      <c r="E770" s="308">
        <v>23.33</v>
      </c>
      <c r="F770" s="309"/>
      <c r="G770" s="310" t="s">
        <v>1338</v>
      </c>
      <c r="H770" s="308">
        <v>1</v>
      </c>
      <c r="I770" s="311">
        <v>301.83</v>
      </c>
      <c r="J770" s="308"/>
      <c r="K770" s="311"/>
    </row>
    <row r="771" spans="1:22" ht="15" x14ac:dyDescent="0.25">
      <c r="A771" s="312"/>
      <c r="B771" s="312"/>
      <c r="C771" s="313" t="s">
        <v>173</v>
      </c>
      <c r="D771" s="312"/>
      <c r="E771" s="312"/>
      <c r="F771" s="312"/>
      <c r="G771" s="312"/>
      <c r="H771" s="406">
        <v>21475.200000000001</v>
      </c>
      <c r="I771" s="406"/>
      <c r="J771" s="406">
        <v>240260.56</v>
      </c>
      <c r="K771" s="406"/>
      <c r="O771" s="318">
        <f>I762+I763+I765+I767+I768+I769+SUM(I766:I766)</f>
        <v>21475.200000000001</v>
      </c>
      <c r="P771" s="318">
        <f>K762+K763+K765+K767+K768+K769+SUM(K766:K766)</f>
        <v>240260.56</v>
      </c>
    </row>
    <row r="773" spans="1:22" ht="52.5" x14ac:dyDescent="0.2">
      <c r="A773" s="297" t="s">
        <v>1625</v>
      </c>
      <c r="B773" s="298" t="s">
        <v>509</v>
      </c>
      <c r="C773" s="298" t="s">
        <v>508</v>
      </c>
      <c r="D773" s="299" t="s">
        <v>1930</v>
      </c>
      <c r="E773" s="284">
        <v>112.5</v>
      </c>
      <c r="F773" s="300"/>
      <c r="G773" s="301"/>
      <c r="H773" s="284"/>
      <c r="I773" s="302"/>
      <c r="J773" s="284"/>
      <c r="K773" s="302"/>
      <c r="Q773" s="283">
        <f>[4]Source!X775</f>
        <v>4960.8599999999997</v>
      </c>
      <c r="R773" s="283">
        <f>[4]Source!X776</f>
        <v>94673.77</v>
      </c>
      <c r="S773" s="283">
        <f>[4]Source!Y775</f>
        <v>3339.04</v>
      </c>
      <c r="T773" s="283">
        <f>[4]Source!Y776</f>
        <v>45666.17</v>
      </c>
      <c r="U773" s="283">
        <f>ROUND((175/100)*ROUND([4]Source!R775, 2), 2)</f>
        <v>2214.85</v>
      </c>
      <c r="V773" s="283">
        <f>ROUND((157/100)*ROUND([4]Source!R776, 2), 2)</f>
        <v>46397.36</v>
      </c>
    </row>
    <row r="774" spans="1:22" ht="14.25" x14ac:dyDescent="0.2">
      <c r="A774" s="297"/>
      <c r="B774" s="298"/>
      <c r="C774" s="298" t="s">
        <v>187</v>
      </c>
      <c r="D774" s="299"/>
      <c r="E774" s="284"/>
      <c r="F774" s="300">
        <v>36.869999999999997</v>
      </c>
      <c r="G774" s="301" t="s">
        <v>1338</v>
      </c>
      <c r="H774" s="284">
        <v>1</v>
      </c>
      <c r="I774" s="302">
        <v>4770.0600000000004</v>
      </c>
      <c r="J774" s="284">
        <v>23.35</v>
      </c>
      <c r="K774" s="302">
        <v>111380.9</v>
      </c>
    </row>
    <row r="775" spans="1:22" ht="14.25" x14ac:dyDescent="0.2">
      <c r="A775" s="297"/>
      <c r="B775" s="298"/>
      <c r="C775" s="298" t="s">
        <v>174</v>
      </c>
      <c r="D775" s="299"/>
      <c r="E775" s="284"/>
      <c r="F775" s="300">
        <v>36.61</v>
      </c>
      <c r="G775" s="301" t="s">
        <v>1339</v>
      </c>
      <c r="H775" s="284">
        <v>1</v>
      </c>
      <c r="I775" s="302">
        <v>5148.28</v>
      </c>
      <c r="J775" s="284">
        <v>9.77</v>
      </c>
      <c r="K775" s="302">
        <v>50298.7</v>
      </c>
    </row>
    <row r="776" spans="1:22" ht="14.25" x14ac:dyDescent="0.2">
      <c r="A776" s="297"/>
      <c r="B776" s="298"/>
      <c r="C776" s="298" t="s">
        <v>179</v>
      </c>
      <c r="D776" s="299"/>
      <c r="E776" s="284"/>
      <c r="F776" s="300">
        <v>9</v>
      </c>
      <c r="G776" s="301" t="s">
        <v>1339</v>
      </c>
      <c r="H776" s="284">
        <v>1</v>
      </c>
      <c r="I776" s="314">
        <v>1265.6300000000001</v>
      </c>
      <c r="J776" s="284">
        <v>23.35</v>
      </c>
      <c r="K776" s="314">
        <v>29552.46</v>
      </c>
    </row>
    <row r="777" spans="1:22" ht="14.25" x14ac:dyDescent="0.2">
      <c r="A777" s="297"/>
      <c r="B777" s="298"/>
      <c r="C777" s="298" t="s">
        <v>195</v>
      </c>
      <c r="D777" s="299"/>
      <c r="E777" s="284"/>
      <c r="F777" s="300">
        <v>397.67</v>
      </c>
      <c r="G777" s="301" t="s">
        <v>185</v>
      </c>
      <c r="H777" s="284">
        <v>1</v>
      </c>
      <c r="I777" s="302">
        <v>44737.88</v>
      </c>
      <c r="J777" s="284">
        <v>5.53</v>
      </c>
      <c r="K777" s="302">
        <v>247400.48</v>
      </c>
    </row>
    <row r="778" spans="1:22" ht="14.25" x14ac:dyDescent="0.2">
      <c r="A778" s="297"/>
      <c r="B778" s="298"/>
      <c r="C778" s="298" t="s">
        <v>184</v>
      </c>
      <c r="D778" s="299" t="s">
        <v>177</v>
      </c>
      <c r="E778" s="284">
        <v>104</v>
      </c>
      <c r="F778" s="300"/>
      <c r="G778" s="301"/>
      <c r="H778" s="284"/>
      <c r="I778" s="302">
        <v>4960.8599999999997</v>
      </c>
      <c r="J778" s="284">
        <v>85</v>
      </c>
      <c r="K778" s="302">
        <v>94673.77</v>
      </c>
    </row>
    <row r="779" spans="1:22" ht="14.25" x14ac:dyDescent="0.2">
      <c r="A779" s="297"/>
      <c r="B779" s="298"/>
      <c r="C779" s="298" t="s">
        <v>183</v>
      </c>
      <c r="D779" s="299" t="s">
        <v>177</v>
      </c>
      <c r="E779" s="284">
        <v>70</v>
      </c>
      <c r="F779" s="300"/>
      <c r="G779" s="301"/>
      <c r="H779" s="284"/>
      <c r="I779" s="302">
        <v>3339.04</v>
      </c>
      <c r="J779" s="284">
        <v>41</v>
      </c>
      <c r="K779" s="302">
        <v>45666.17</v>
      </c>
    </row>
    <row r="780" spans="1:22" ht="14.25" x14ac:dyDescent="0.2">
      <c r="A780" s="297"/>
      <c r="B780" s="298"/>
      <c r="C780" s="298" t="s">
        <v>178</v>
      </c>
      <c r="D780" s="299" t="s">
        <v>177</v>
      </c>
      <c r="E780" s="284">
        <v>175</v>
      </c>
      <c r="F780" s="300"/>
      <c r="G780" s="301"/>
      <c r="H780" s="284"/>
      <c r="I780" s="302">
        <v>2214.85</v>
      </c>
      <c r="J780" s="284">
        <v>157</v>
      </c>
      <c r="K780" s="302">
        <v>46397.36</v>
      </c>
    </row>
    <row r="781" spans="1:22" ht="14.25" x14ac:dyDescent="0.2">
      <c r="A781" s="305"/>
      <c r="B781" s="306"/>
      <c r="C781" s="306" t="s">
        <v>182</v>
      </c>
      <c r="D781" s="307" t="s">
        <v>181</v>
      </c>
      <c r="E781" s="308">
        <v>3.58</v>
      </c>
      <c r="F781" s="309"/>
      <c r="G781" s="310" t="s">
        <v>1338</v>
      </c>
      <c r="H781" s="308">
        <v>1</v>
      </c>
      <c r="I781" s="311">
        <v>463.16</v>
      </c>
      <c r="J781" s="308"/>
      <c r="K781" s="311"/>
    </row>
    <row r="782" spans="1:22" ht="15" x14ac:dyDescent="0.25">
      <c r="A782" s="312"/>
      <c r="B782" s="312"/>
      <c r="C782" s="313" t="s">
        <v>173</v>
      </c>
      <c r="D782" s="312"/>
      <c r="E782" s="312"/>
      <c r="F782" s="312"/>
      <c r="G782" s="312"/>
      <c r="H782" s="406">
        <v>65170.97</v>
      </c>
      <c r="I782" s="406"/>
      <c r="J782" s="406">
        <v>595817.38</v>
      </c>
      <c r="K782" s="406"/>
      <c r="O782" s="318">
        <f>I774+I775+I777+I778+I779+I780</f>
        <v>65170.97</v>
      </c>
      <c r="P782" s="318">
        <f>K774+K775+K777+K778+K779+K780</f>
        <v>595817.38</v>
      </c>
    </row>
    <row r="784" spans="1:22" ht="42.75" x14ac:dyDescent="0.2">
      <c r="A784" s="297" t="s">
        <v>1628</v>
      </c>
      <c r="B784" s="298" t="s">
        <v>507</v>
      </c>
      <c r="C784" s="298" t="s">
        <v>229</v>
      </c>
      <c r="D784" s="299" t="s">
        <v>1330</v>
      </c>
      <c r="E784" s="284">
        <v>11.25</v>
      </c>
      <c r="F784" s="300"/>
      <c r="G784" s="301"/>
      <c r="H784" s="284"/>
      <c r="I784" s="302"/>
      <c r="J784" s="284"/>
      <c r="K784" s="302"/>
      <c r="Q784" s="283">
        <f>[4]Source!X777</f>
        <v>518.41999999999996</v>
      </c>
      <c r="R784" s="283">
        <f>[4]Source!X778</f>
        <v>9893.58</v>
      </c>
      <c r="S784" s="283">
        <f>[4]Source!Y777</f>
        <v>348.94</v>
      </c>
      <c r="T784" s="283">
        <f>[4]Source!Y778</f>
        <v>4772.2</v>
      </c>
      <c r="U784" s="283">
        <f>ROUND((175/100)*ROUND([4]Source!R777, 2), 2)</f>
        <v>4.43</v>
      </c>
      <c r="V784" s="283">
        <f>ROUND((157/100)*ROUND([4]Source!R778, 2), 2)</f>
        <v>92.76</v>
      </c>
    </row>
    <row r="785" spans="1:22" x14ac:dyDescent="0.2">
      <c r="C785" s="303" t="s">
        <v>2037</v>
      </c>
    </row>
    <row r="786" spans="1:22" ht="14.25" x14ac:dyDescent="0.2">
      <c r="A786" s="297"/>
      <c r="B786" s="298"/>
      <c r="C786" s="298" t="s">
        <v>187</v>
      </c>
      <c r="D786" s="299"/>
      <c r="E786" s="284"/>
      <c r="F786" s="300">
        <v>38.53</v>
      </c>
      <c r="G786" s="301" t="s">
        <v>1338</v>
      </c>
      <c r="H786" s="284">
        <v>1</v>
      </c>
      <c r="I786" s="302">
        <v>498.48</v>
      </c>
      <c r="J786" s="284">
        <v>23.35</v>
      </c>
      <c r="K786" s="302">
        <v>11639.51</v>
      </c>
    </row>
    <row r="787" spans="1:22" ht="14.25" x14ac:dyDescent="0.2">
      <c r="A787" s="297"/>
      <c r="B787" s="298"/>
      <c r="C787" s="298" t="s">
        <v>174</v>
      </c>
      <c r="D787" s="299"/>
      <c r="E787" s="284"/>
      <c r="F787" s="300">
        <v>0.92</v>
      </c>
      <c r="G787" s="301" t="s">
        <v>1339</v>
      </c>
      <c r="H787" s="284">
        <v>1</v>
      </c>
      <c r="I787" s="302">
        <v>12.94</v>
      </c>
      <c r="J787" s="284">
        <v>8.8699999999999992</v>
      </c>
      <c r="K787" s="302">
        <v>114.78</v>
      </c>
    </row>
    <row r="788" spans="1:22" ht="14.25" x14ac:dyDescent="0.2">
      <c r="A788" s="297"/>
      <c r="B788" s="298"/>
      <c r="C788" s="298" t="s">
        <v>179</v>
      </c>
      <c r="D788" s="299"/>
      <c r="E788" s="284"/>
      <c r="F788" s="300">
        <v>0.18</v>
      </c>
      <c r="G788" s="301" t="s">
        <v>1339</v>
      </c>
      <c r="H788" s="284">
        <v>1</v>
      </c>
      <c r="I788" s="314">
        <v>2.5299999999999998</v>
      </c>
      <c r="J788" s="284">
        <v>23.35</v>
      </c>
      <c r="K788" s="314">
        <v>59.08</v>
      </c>
    </row>
    <row r="789" spans="1:22" ht="28.5" x14ac:dyDescent="0.2">
      <c r="A789" s="297" t="s">
        <v>1629</v>
      </c>
      <c r="B789" s="298" t="s">
        <v>2038</v>
      </c>
      <c r="C789" s="298" t="s">
        <v>506</v>
      </c>
      <c r="D789" s="299" t="s">
        <v>1347</v>
      </c>
      <c r="E789" s="284">
        <v>1377</v>
      </c>
      <c r="F789" s="300">
        <v>4.2</v>
      </c>
      <c r="G789" s="304" t="s">
        <v>185</v>
      </c>
      <c r="H789" s="284">
        <v>1</v>
      </c>
      <c r="I789" s="302">
        <v>5783.4</v>
      </c>
      <c r="J789" s="284">
        <v>6.94</v>
      </c>
      <c r="K789" s="302">
        <v>40136.800000000003</v>
      </c>
      <c r="Q789" s="283">
        <f>[4]Source!X779</f>
        <v>0</v>
      </c>
      <c r="R789" s="283">
        <f>[4]Source!X780</f>
        <v>0</v>
      </c>
      <c r="S789" s="283">
        <f>[4]Source!Y779</f>
        <v>0</v>
      </c>
      <c r="T789" s="283">
        <f>[4]Source!Y780</f>
        <v>0</v>
      </c>
      <c r="U789" s="283">
        <f>ROUND((175/100)*ROUND([4]Source!R779, 2), 2)</f>
        <v>0</v>
      </c>
      <c r="V789" s="283">
        <f>ROUND((157/100)*ROUND([4]Source!R780, 2), 2)</f>
        <v>0</v>
      </c>
    </row>
    <row r="790" spans="1:22" ht="14.25" x14ac:dyDescent="0.2">
      <c r="A790" s="297"/>
      <c r="B790" s="298"/>
      <c r="C790" s="298" t="s">
        <v>184</v>
      </c>
      <c r="D790" s="299" t="s">
        <v>177</v>
      </c>
      <c r="E790" s="284">
        <v>104</v>
      </c>
      <c r="F790" s="300"/>
      <c r="G790" s="301"/>
      <c r="H790" s="284"/>
      <c r="I790" s="302">
        <v>518.41999999999996</v>
      </c>
      <c r="J790" s="284">
        <v>85</v>
      </c>
      <c r="K790" s="302">
        <v>9893.58</v>
      </c>
    </row>
    <row r="791" spans="1:22" ht="14.25" x14ac:dyDescent="0.2">
      <c r="A791" s="297"/>
      <c r="B791" s="298"/>
      <c r="C791" s="298" t="s">
        <v>183</v>
      </c>
      <c r="D791" s="299" t="s">
        <v>177</v>
      </c>
      <c r="E791" s="284">
        <v>70</v>
      </c>
      <c r="F791" s="300"/>
      <c r="G791" s="301"/>
      <c r="H791" s="284"/>
      <c r="I791" s="302">
        <v>348.94</v>
      </c>
      <c r="J791" s="284">
        <v>41</v>
      </c>
      <c r="K791" s="302">
        <v>4772.2</v>
      </c>
    </row>
    <row r="792" spans="1:22" ht="14.25" x14ac:dyDescent="0.2">
      <c r="A792" s="297"/>
      <c r="B792" s="298"/>
      <c r="C792" s="298" t="s">
        <v>178</v>
      </c>
      <c r="D792" s="299" t="s">
        <v>177</v>
      </c>
      <c r="E792" s="284">
        <v>175</v>
      </c>
      <c r="F792" s="300"/>
      <c r="G792" s="301"/>
      <c r="H792" s="284"/>
      <c r="I792" s="302">
        <v>4.43</v>
      </c>
      <c r="J792" s="284">
        <v>157</v>
      </c>
      <c r="K792" s="302">
        <v>92.76</v>
      </c>
    </row>
    <row r="793" spans="1:22" ht="14.25" x14ac:dyDescent="0.2">
      <c r="A793" s="305"/>
      <c r="B793" s="306"/>
      <c r="C793" s="306" t="s">
        <v>182</v>
      </c>
      <c r="D793" s="307" t="s">
        <v>181</v>
      </c>
      <c r="E793" s="308">
        <v>3.45</v>
      </c>
      <c r="F793" s="309"/>
      <c r="G793" s="310" t="s">
        <v>1338</v>
      </c>
      <c r="H793" s="308">
        <v>1</v>
      </c>
      <c r="I793" s="311">
        <v>44.63</v>
      </c>
      <c r="J793" s="308"/>
      <c r="K793" s="311"/>
    </row>
    <row r="794" spans="1:22" ht="15" x14ac:dyDescent="0.25">
      <c r="A794" s="312"/>
      <c r="B794" s="312"/>
      <c r="C794" s="313" t="s">
        <v>173</v>
      </c>
      <c r="D794" s="312"/>
      <c r="E794" s="312"/>
      <c r="F794" s="312"/>
      <c r="G794" s="312"/>
      <c r="H794" s="406">
        <v>7166.61</v>
      </c>
      <c r="I794" s="406"/>
      <c r="J794" s="406">
        <v>66649.63</v>
      </c>
      <c r="K794" s="406"/>
      <c r="O794" s="318">
        <f>I786+I787+I790+I791+I792+SUM(I789:I789)</f>
        <v>7166.61</v>
      </c>
      <c r="P794" s="318">
        <f>K786+K787+K790+K791+K792+SUM(K789:K789)</f>
        <v>66649.63</v>
      </c>
    </row>
    <row r="796" spans="1:22" ht="52.5" x14ac:dyDescent="0.2">
      <c r="A796" s="297" t="s">
        <v>1630</v>
      </c>
      <c r="B796" s="298" t="s">
        <v>505</v>
      </c>
      <c r="C796" s="298" t="s">
        <v>504</v>
      </c>
      <c r="D796" s="299" t="s">
        <v>1930</v>
      </c>
      <c r="E796" s="284">
        <v>168.75</v>
      </c>
      <c r="F796" s="300"/>
      <c r="G796" s="301"/>
      <c r="H796" s="284"/>
      <c r="I796" s="302"/>
      <c r="J796" s="284"/>
      <c r="K796" s="302"/>
      <c r="Q796" s="283">
        <f>[4]Source!X781</f>
        <v>23914.75</v>
      </c>
      <c r="R796" s="283">
        <f>[4]Source!X782</f>
        <v>447954.72</v>
      </c>
      <c r="S796" s="283">
        <f>[4]Source!Y781</f>
        <v>18395.96</v>
      </c>
      <c r="T796" s="283">
        <f>[4]Source!Y782</f>
        <v>251591.01</v>
      </c>
      <c r="U796" s="283">
        <f>ROUND((175/100)*ROUND([4]Source!R781, 2), 2)</f>
        <v>2975.28</v>
      </c>
      <c r="V796" s="283">
        <f>ROUND((157/100)*ROUND([4]Source!R782, 2), 2)</f>
        <v>62327.02</v>
      </c>
    </row>
    <row r="797" spans="1:22" x14ac:dyDescent="0.2">
      <c r="C797" s="303" t="s">
        <v>2039</v>
      </c>
    </row>
    <row r="798" spans="1:22" ht="14.25" x14ac:dyDescent="0.2">
      <c r="A798" s="297"/>
      <c r="B798" s="298"/>
      <c r="C798" s="298" t="s">
        <v>187</v>
      </c>
      <c r="D798" s="299"/>
      <c r="E798" s="284"/>
      <c r="F798" s="300">
        <v>135.41999999999999</v>
      </c>
      <c r="G798" s="301" t="s">
        <v>1338</v>
      </c>
      <c r="H798" s="284">
        <v>1</v>
      </c>
      <c r="I798" s="302">
        <v>26279.94</v>
      </c>
      <c r="J798" s="284">
        <v>23.35</v>
      </c>
      <c r="K798" s="302">
        <v>613636.6</v>
      </c>
    </row>
    <row r="799" spans="1:22" ht="14.25" x14ac:dyDescent="0.2">
      <c r="A799" s="297"/>
      <c r="B799" s="298"/>
      <c r="C799" s="298" t="s">
        <v>174</v>
      </c>
      <c r="D799" s="299"/>
      <c r="E799" s="284"/>
      <c r="F799" s="300">
        <v>45.42</v>
      </c>
      <c r="G799" s="301" t="s">
        <v>1339</v>
      </c>
      <c r="H799" s="284">
        <v>1</v>
      </c>
      <c r="I799" s="302">
        <v>9580.7800000000007</v>
      </c>
      <c r="J799" s="284">
        <v>8.74</v>
      </c>
      <c r="K799" s="302">
        <v>83736.02</v>
      </c>
    </row>
    <row r="800" spans="1:22" ht="14.25" x14ac:dyDescent="0.2">
      <c r="A800" s="297"/>
      <c r="B800" s="298"/>
      <c r="C800" s="298" t="s">
        <v>179</v>
      </c>
      <c r="D800" s="299"/>
      <c r="E800" s="284"/>
      <c r="F800" s="300">
        <v>8.06</v>
      </c>
      <c r="G800" s="301" t="s">
        <v>1339</v>
      </c>
      <c r="H800" s="284">
        <v>1</v>
      </c>
      <c r="I800" s="314">
        <v>1700.16</v>
      </c>
      <c r="J800" s="284">
        <v>23.35</v>
      </c>
      <c r="K800" s="314">
        <v>39698.74</v>
      </c>
    </row>
    <row r="801" spans="1:22" ht="85.5" x14ac:dyDescent="0.2">
      <c r="A801" s="297" t="s">
        <v>1631</v>
      </c>
      <c r="B801" s="298" t="s">
        <v>2040</v>
      </c>
      <c r="C801" s="298" t="s">
        <v>503</v>
      </c>
      <c r="D801" s="299" t="s">
        <v>1384</v>
      </c>
      <c r="E801" s="284">
        <v>112.5</v>
      </c>
      <c r="F801" s="300">
        <v>2203.0100000000002</v>
      </c>
      <c r="G801" s="304" t="s">
        <v>185</v>
      </c>
      <c r="H801" s="284">
        <v>1</v>
      </c>
      <c r="I801" s="302">
        <v>247838.63</v>
      </c>
      <c r="J801" s="284">
        <v>4.2699999999999996</v>
      </c>
      <c r="K801" s="302">
        <v>1058270.95</v>
      </c>
      <c r="Q801" s="283">
        <f>[4]Source!X783</f>
        <v>0</v>
      </c>
      <c r="R801" s="283">
        <f>[4]Source!X784</f>
        <v>0</v>
      </c>
      <c r="S801" s="283">
        <f>[4]Source!Y783</f>
        <v>0</v>
      </c>
      <c r="T801" s="283">
        <f>[4]Source!Y784</f>
        <v>0</v>
      </c>
      <c r="U801" s="283">
        <f>ROUND((175/100)*ROUND([4]Source!R783, 2), 2)</f>
        <v>0</v>
      </c>
      <c r="V801" s="283">
        <f>ROUND((157/100)*ROUND([4]Source!R784, 2), 2)</f>
        <v>0</v>
      </c>
    </row>
    <row r="802" spans="1:22" ht="85.5" x14ac:dyDescent="0.2">
      <c r="A802" s="297" t="s">
        <v>2041</v>
      </c>
      <c r="B802" s="298" t="s">
        <v>2042</v>
      </c>
      <c r="C802" s="298" t="s">
        <v>502</v>
      </c>
      <c r="D802" s="299" t="s">
        <v>1384</v>
      </c>
      <c r="E802" s="284">
        <v>56.25</v>
      </c>
      <c r="F802" s="300">
        <v>1247.1500000000001</v>
      </c>
      <c r="G802" s="304" t="s">
        <v>185</v>
      </c>
      <c r="H802" s="284">
        <v>1</v>
      </c>
      <c r="I802" s="302">
        <v>70152.19</v>
      </c>
      <c r="J802" s="284">
        <v>4.38</v>
      </c>
      <c r="K802" s="302">
        <v>307266.59000000003</v>
      </c>
      <c r="Q802" s="283">
        <f>[4]Source!X785</f>
        <v>0</v>
      </c>
      <c r="R802" s="283">
        <f>[4]Source!X786</f>
        <v>0</v>
      </c>
      <c r="S802" s="283">
        <f>[4]Source!Y785</f>
        <v>0</v>
      </c>
      <c r="T802" s="283">
        <f>[4]Source!Y786</f>
        <v>0</v>
      </c>
      <c r="U802" s="283">
        <f>ROUND((175/100)*ROUND([4]Source!R785, 2), 2)</f>
        <v>0</v>
      </c>
      <c r="V802" s="283">
        <f>ROUND((157/100)*ROUND([4]Source!R786, 2), 2)</f>
        <v>0</v>
      </c>
    </row>
    <row r="803" spans="1:22" ht="14.25" x14ac:dyDescent="0.2">
      <c r="A803" s="297"/>
      <c r="B803" s="298"/>
      <c r="C803" s="298" t="s">
        <v>184</v>
      </c>
      <c r="D803" s="299" t="s">
        <v>177</v>
      </c>
      <c r="E803" s="284">
        <v>91</v>
      </c>
      <c r="F803" s="300"/>
      <c r="G803" s="301"/>
      <c r="H803" s="284"/>
      <c r="I803" s="302">
        <v>23914.75</v>
      </c>
      <c r="J803" s="284">
        <v>73</v>
      </c>
      <c r="K803" s="302">
        <v>447954.72</v>
      </c>
    </row>
    <row r="804" spans="1:22" ht="14.25" x14ac:dyDescent="0.2">
      <c r="A804" s="297"/>
      <c r="B804" s="298"/>
      <c r="C804" s="298" t="s">
        <v>183</v>
      </c>
      <c r="D804" s="299" t="s">
        <v>177</v>
      </c>
      <c r="E804" s="284">
        <v>70</v>
      </c>
      <c r="F804" s="300"/>
      <c r="G804" s="301"/>
      <c r="H804" s="284"/>
      <c r="I804" s="302">
        <v>18395.96</v>
      </c>
      <c r="J804" s="284">
        <v>41</v>
      </c>
      <c r="K804" s="302">
        <v>251591.01</v>
      </c>
    </row>
    <row r="805" spans="1:22" ht="14.25" x14ac:dyDescent="0.2">
      <c r="A805" s="297"/>
      <c r="B805" s="298"/>
      <c r="C805" s="298" t="s">
        <v>178</v>
      </c>
      <c r="D805" s="299" t="s">
        <v>177</v>
      </c>
      <c r="E805" s="284">
        <v>175</v>
      </c>
      <c r="F805" s="300"/>
      <c r="G805" s="301"/>
      <c r="H805" s="284"/>
      <c r="I805" s="302">
        <v>2975.28</v>
      </c>
      <c r="J805" s="284">
        <v>157</v>
      </c>
      <c r="K805" s="302">
        <v>62327.02</v>
      </c>
    </row>
    <row r="806" spans="1:22" ht="14.25" x14ac:dyDescent="0.2">
      <c r="A806" s="305"/>
      <c r="B806" s="306"/>
      <c r="C806" s="306" t="s">
        <v>182</v>
      </c>
      <c r="D806" s="307" t="s">
        <v>181</v>
      </c>
      <c r="E806" s="308">
        <v>10.58</v>
      </c>
      <c r="F806" s="309"/>
      <c r="G806" s="310" t="s">
        <v>1338</v>
      </c>
      <c r="H806" s="308">
        <v>1</v>
      </c>
      <c r="I806" s="311">
        <v>2053.1799999999998</v>
      </c>
      <c r="J806" s="308"/>
      <c r="K806" s="311"/>
    </row>
    <row r="807" spans="1:22" ht="15" x14ac:dyDescent="0.25">
      <c r="A807" s="312"/>
      <c r="B807" s="312"/>
      <c r="C807" s="313" t="s">
        <v>173</v>
      </c>
      <c r="D807" s="312"/>
      <c r="E807" s="312"/>
      <c r="F807" s="312"/>
      <c r="G807" s="312"/>
      <c r="H807" s="406">
        <v>399137.53</v>
      </c>
      <c r="I807" s="406"/>
      <c r="J807" s="406">
        <v>2824782.91</v>
      </c>
      <c r="K807" s="406"/>
      <c r="O807" s="318">
        <f>I798+I799+I803+I804+I805+SUM(I801:I802)</f>
        <v>399137.53</v>
      </c>
      <c r="P807" s="318">
        <f>K798+K799+K803+K804+K805+SUM(K801:K802)</f>
        <v>2824782.91</v>
      </c>
    </row>
    <row r="809" spans="1:22" ht="52.5" x14ac:dyDescent="0.2">
      <c r="A809" s="297" t="s">
        <v>1632</v>
      </c>
      <c r="B809" s="298" t="s">
        <v>501</v>
      </c>
      <c r="C809" s="298" t="s">
        <v>500</v>
      </c>
      <c r="D809" s="299" t="s">
        <v>1476</v>
      </c>
      <c r="E809" s="284">
        <v>1.7</v>
      </c>
      <c r="F809" s="300"/>
      <c r="G809" s="301"/>
      <c r="H809" s="284"/>
      <c r="I809" s="302"/>
      <c r="J809" s="284"/>
      <c r="K809" s="302"/>
      <c r="Q809" s="283">
        <f>[4]Source!X787</f>
        <v>78.739999999999995</v>
      </c>
      <c r="R809" s="283">
        <f>[4]Source!X788</f>
        <v>1488.37</v>
      </c>
      <c r="S809" s="283">
        <f>[4]Source!Y787</f>
        <v>52.49</v>
      </c>
      <c r="T809" s="283">
        <f>[4]Source!Y788</f>
        <v>717.92</v>
      </c>
      <c r="U809" s="283">
        <f>ROUND((175/100)*ROUND([4]Source!R787, 2), 2)</f>
        <v>9.82</v>
      </c>
      <c r="V809" s="283">
        <f>ROUND((157/100)*ROUND([4]Source!R788, 2), 2)</f>
        <v>205.65</v>
      </c>
    </row>
    <row r="810" spans="1:22" x14ac:dyDescent="0.2">
      <c r="C810" s="303" t="s">
        <v>2043</v>
      </c>
    </row>
    <row r="811" spans="1:22" ht="14.25" x14ac:dyDescent="0.2">
      <c r="A811" s="297"/>
      <c r="B811" s="298"/>
      <c r="C811" s="298" t="s">
        <v>187</v>
      </c>
      <c r="D811" s="299"/>
      <c r="E811" s="284"/>
      <c r="F811" s="300">
        <v>38.36</v>
      </c>
      <c r="G811" s="301" t="s">
        <v>1338</v>
      </c>
      <c r="H811" s="284">
        <v>1</v>
      </c>
      <c r="I811" s="302">
        <v>74.989999999999995</v>
      </c>
      <c r="J811" s="284">
        <v>23.35</v>
      </c>
      <c r="K811" s="302">
        <v>1751.02</v>
      </c>
    </row>
    <row r="812" spans="1:22" ht="14.25" x14ac:dyDescent="0.2">
      <c r="A812" s="297"/>
      <c r="B812" s="298"/>
      <c r="C812" s="298" t="s">
        <v>174</v>
      </c>
      <c r="D812" s="299"/>
      <c r="E812" s="284"/>
      <c r="F812" s="300">
        <v>11.17</v>
      </c>
      <c r="G812" s="301" t="s">
        <v>1339</v>
      </c>
      <c r="H812" s="284">
        <v>1</v>
      </c>
      <c r="I812" s="302">
        <v>23.74</v>
      </c>
      <c r="J812" s="284">
        <v>9.6</v>
      </c>
      <c r="K812" s="302">
        <v>227.9</v>
      </c>
    </row>
    <row r="813" spans="1:22" ht="14.25" x14ac:dyDescent="0.2">
      <c r="A813" s="297"/>
      <c r="B813" s="298"/>
      <c r="C813" s="298" t="s">
        <v>179</v>
      </c>
      <c r="D813" s="299"/>
      <c r="E813" s="284"/>
      <c r="F813" s="300">
        <v>2.64</v>
      </c>
      <c r="G813" s="301" t="s">
        <v>1339</v>
      </c>
      <c r="H813" s="284">
        <v>1</v>
      </c>
      <c r="I813" s="314">
        <v>5.61</v>
      </c>
      <c r="J813" s="284">
        <v>23.35</v>
      </c>
      <c r="K813" s="314">
        <v>130.99</v>
      </c>
    </row>
    <row r="814" spans="1:22" ht="14.25" x14ac:dyDescent="0.2">
      <c r="A814" s="297"/>
      <c r="B814" s="298"/>
      <c r="C814" s="298" t="s">
        <v>195</v>
      </c>
      <c r="D814" s="299"/>
      <c r="E814" s="284"/>
      <c r="F814" s="300">
        <v>1.54</v>
      </c>
      <c r="G814" s="301" t="s">
        <v>185</v>
      </c>
      <c r="H814" s="284">
        <v>1</v>
      </c>
      <c r="I814" s="302">
        <v>2.62</v>
      </c>
      <c r="J814" s="284">
        <v>5.42</v>
      </c>
      <c r="K814" s="302">
        <v>14.2</v>
      </c>
    </row>
    <row r="815" spans="1:22" ht="28.5" x14ac:dyDescent="0.2">
      <c r="A815" s="297" t="s">
        <v>1633</v>
      </c>
      <c r="B815" s="298" t="s">
        <v>2044</v>
      </c>
      <c r="C815" s="298" t="s">
        <v>499</v>
      </c>
      <c r="D815" s="299" t="s">
        <v>1384</v>
      </c>
      <c r="E815" s="284">
        <v>2.5499999999999998</v>
      </c>
      <c r="F815" s="300">
        <v>1828.56</v>
      </c>
      <c r="G815" s="304" t="s">
        <v>185</v>
      </c>
      <c r="H815" s="284">
        <v>1</v>
      </c>
      <c r="I815" s="302">
        <v>4662.83</v>
      </c>
      <c r="J815" s="284">
        <v>2.65</v>
      </c>
      <c r="K815" s="302">
        <v>12356.5</v>
      </c>
      <c r="Q815" s="283">
        <f>[4]Source!X789</f>
        <v>0</v>
      </c>
      <c r="R815" s="283">
        <f>[4]Source!X790</f>
        <v>0</v>
      </c>
      <c r="S815" s="283">
        <f>[4]Source!Y789</f>
        <v>0</v>
      </c>
      <c r="T815" s="283">
        <f>[4]Source!Y790</f>
        <v>0</v>
      </c>
      <c r="U815" s="283">
        <f>ROUND((175/100)*ROUND([4]Source!R789, 2), 2)</f>
        <v>0</v>
      </c>
      <c r="V815" s="283">
        <f>ROUND((157/100)*ROUND([4]Source!R790, 2), 2)</f>
        <v>0</v>
      </c>
    </row>
    <row r="816" spans="1:22" ht="14.25" x14ac:dyDescent="0.2">
      <c r="A816" s="297"/>
      <c r="B816" s="298"/>
      <c r="C816" s="298" t="s">
        <v>184</v>
      </c>
      <c r="D816" s="299" t="s">
        <v>177</v>
      </c>
      <c r="E816" s="284">
        <v>105</v>
      </c>
      <c r="F816" s="300"/>
      <c r="G816" s="301"/>
      <c r="H816" s="284"/>
      <c r="I816" s="302">
        <v>78.739999999999995</v>
      </c>
      <c r="J816" s="284">
        <v>85</v>
      </c>
      <c r="K816" s="302">
        <v>1488.37</v>
      </c>
    </row>
    <row r="817" spans="1:22" ht="14.25" x14ac:dyDescent="0.2">
      <c r="A817" s="297"/>
      <c r="B817" s="298"/>
      <c r="C817" s="298" t="s">
        <v>183</v>
      </c>
      <c r="D817" s="299" t="s">
        <v>177</v>
      </c>
      <c r="E817" s="284">
        <v>70</v>
      </c>
      <c r="F817" s="300"/>
      <c r="G817" s="301"/>
      <c r="H817" s="284"/>
      <c r="I817" s="302">
        <v>52.49</v>
      </c>
      <c r="J817" s="284">
        <v>41</v>
      </c>
      <c r="K817" s="302">
        <v>717.92</v>
      </c>
    </row>
    <row r="818" spans="1:22" ht="14.25" x14ac:dyDescent="0.2">
      <c r="A818" s="297"/>
      <c r="B818" s="298"/>
      <c r="C818" s="298" t="s">
        <v>178</v>
      </c>
      <c r="D818" s="299" t="s">
        <v>177</v>
      </c>
      <c r="E818" s="284">
        <v>175</v>
      </c>
      <c r="F818" s="300"/>
      <c r="G818" s="301"/>
      <c r="H818" s="284"/>
      <c r="I818" s="302">
        <v>9.82</v>
      </c>
      <c r="J818" s="284">
        <v>157</v>
      </c>
      <c r="K818" s="302">
        <v>205.65</v>
      </c>
    </row>
    <row r="819" spans="1:22" ht="14.25" x14ac:dyDescent="0.2">
      <c r="A819" s="305"/>
      <c r="B819" s="306"/>
      <c r="C819" s="306" t="s">
        <v>182</v>
      </c>
      <c r="D819" s="307" t="s">
        <v>181</v>
      </c>
      <c r="E819" s="308">
        <v>3.49</v>
      </c>
      <c r="F819" s="309"/>
      <c r="G819" s="310" t="s">
        <v>1338</v>
      </c>
      <c r="H819" s="308">
        <v>1</v>
      </c>
      <c r="I819" s="311">
        <v>6.82</v>
      </c>
      <c r="J819" s="308"/>
      <c r="K819" s="311"/>
    </row>
    <row r="820" spans="1:22" ht="15" x14ac:dyDescent="0.25">
      <c r="A820" s="312"/>
      <c r="B820" s="312"/>
      <c r="C820" s="313" t="s">
        <v>173</v>
      </c>
      <c r="D820" s="312"/>
      <c r="E820" s="312"/>
      <c r="F820" s="312"/>
      <c r="G820" s="312"/>
      <c r="H820" s="406">
        <v>4905.2299999999996</v>
      </c>
      <c r="I820" s="406"/>
      <c r="J820" s="406">
        <v>16761.560000000001</v>
      </c>
      <c r="K820" s="406"/>
      <c r="O820" s="318">
        <f>I811+I812+I814+I816+I817+I818+SUM(I815:I815)</f>
        <v>4905.2299999999996</v>
      </c>
      <c r="P820" s="318">
        <f>K811+K812+K814+K816+K817+K818+SUM(K815:K815)</f>
        <v>16761.560000000001</v>
      </c>
    </row>
    <row r="822" spans="1:22" ht="42.75" x14ac:dyDescent="0.2">
      <c r="A822" s="297" t="s">
        <v>1634</v>
      </c>
      <c r="B822" s="298" t="s">
        <v>2045</v>
      </c>
      <c r="C822" s="298" t="s">
        <v>498</v>
      </c>
      <c r="D822" s="299" t="s">
        <v>2046</v>
      </c>
      <c r="E822" s="284">
        <v>187.5</v>
      </c>
      <c r="F822" s="300"/>
      <c r="G822" s="301"/>
      <c r="H822" s="284"/>
      <c r="I822" s="302"/>
      <c r="J822" s="284"/>
      <c r="K822" s="302"/>
      <c r="Q822" s="283">
        <f>[4]Source!X791</f>
        <v>555</v>
      </c>
      <c r="R822" s="283">
        <f>[4]Source!X792</f>
        <v>10496.99</v>
      </c>
      <c r="S822" s="283">
        <f>[4]Source!Y791</f>
        <v>355.2</v>
      </c>
      <c r="T822" s="283">
        <f>[4]Source!Y792</f>
        <v>5313.29</v>
      </c>
      <c r="U822" s="283">
        <f>ROUND((175/100)*ROUND([4]Source!R791, 2), 2)</f>
        <v>0</v>
      </c>
      <c r="V822" s="283">
        <f>ROUND((157/100)*ROUND([4]Source!R792, 2), 2)</f>
        <v>0</v>
      </c>
    </row>
    <row r="823" spans="1:22" ht="14.25" x14ac:dyDescent="0.2">
      <c r="A823" s="297"/>
      <c r="B823" s="298"/>
      <c r="C823" s="298" t="s">
        <v>187</v>
      </c>
      <c r="D823" s="299"/>
      <c r="E823" s="284"/>
      <c r="F823" s="300">
        <v>2.96</v>
      </c>
      <c r="G823" s="301" t="s">
        <v>185</v>
      </c>
      <c r="H823" s="284">
        <v>1</v>
      </c>
      <c r="I823" s="302">
        <v>555</v>
      </c>
      <c r="J823" s="284">
        <v>23.35</v>
      </c>
      <c r="K823" s="302">
        <v>12959.25</v>
      </c>
    </row>
    <row r="824" spans="1:22" ht="14.25" x14ac:dyDescent="0.2">
      <c r="A824" s="297"/>
      <c r="B824" s="298"/>
      <c r="C824" s="298" t="s">
        <v>195</v>
      </c>
      <c r="D824" s="299"/>
      <c r="E824" s="284"/>
      <c r="F824" s="300">
        <v>12.07</v>
      </c>
      <c r="G824" s="301" t="s">
        <v>185</v>
      </c>
      <c r="H824" s="284">
        <v>1</v>
      </c>
      <c r="I824" s="302">
        <v>2263.13</v>
      </c>
      <c r="J824" s="284">
        <v>4.1900000000000004</v>
      </c>
      <c r="K824" s="302">
        <v>9482.51</v>
      </c>
    </row>
    <row r="825" spans="1:22" ht="14.25" x14ac:dyDescent="0.2">
      <c r="A825" s="297"/>
      <c r="B825" s="298"/>
      <c r="C825" s="298" t="s">
        <v>184</v>
      </c>
      <c r="D825" s="299" t="s">
        <v>177</v>
      </c>
      <c r="E825" s="284">
        <v>100</v>
      </c>
      <c r="F825" s="300"/>
      <c r="G825" s="301"/>
      <c r="H825" s="284"/>
      <c r="I825" s="302">
        <v>555</v>
      </c>
      <c r="J825" s="284">
        <v>81</v>
      </c>
      <c r="K825" s="302">
        <v>10496.99</v>
      </c>
    </row>
    <row r="826" spans="1:22" ht="14.25" x14ac:dyDescent="0.2">
      <c r="A826" s="297"/>
      <c r="B826" s="298"/>
      <c r="C826" s="298" t="s">
        <v>183</v>
      </c>
      <c r="D826" s="299" t="s">
        <v>177</v>
      </c>
      <c r="E826" s="284">
        <v>64</v>
      </c>
      <c r="F826" s="300"/>
      <c r="G826" s="301"/>
      <c r="H826" s="284"/>
      <c r="I826" s="302">
        <v>355.2</v>
      </c>
      <c r="J826" s="284">
        <v>41</v>
      </c>
      <c r="K826" s="302">
        <v>5313.29</v>
      </c>
    </row>
    <row r="827" spans="1:22" ht="14.25" x14ac:dyDescent="0.2">
      <c r="A827" s="305"/>
      <c r="B827" s="306"/>
      <c r="C827" s="306" t="s">
        <v>182</v>
      </c>
      <c r="D827" s="307" t="s">
        <v>181</v>
      </c>
      <c r="E827" s="308">
        <v>0.28000000000000003</v>
      </c>
      <c r="F827" s="309"/>
      <c r="G827" s="310" t="s">
        <v>185</v>
      </c>
      <c r="H827" s="308">
        <v>1</v>
      </c>
      <c r="I827" s="311">
        <v>52.5</v>
      </c>
      <c r="J827" s="308"/>
      <c r="K827" s="311"/>
    </row>
    <row r="828" spans="1:22" ht="15" x14ac:dyDescent="0.25">
      <c r="A828" s="312"/>
      <c r="B828" s="312"/>
      <c r="C828" s="313" t="s">
        <v>173</v>
      </c>
      <c r="D828" s="312"/>
      <c r="E828" s="312"/>
      <c r="F828" s="312"/>
      <c r="G828" s="312"/>
      <c r="H828" s="406">
        <v>3728.33</v>
      </c>
      <c r="I828" s="406"/>
      <c r="J828" s="406">
        <v>38252.04</v>
      </c>
      <c r="K828" s="406"/>
      <c r="O828" s="318">
        <f>I823+I824+I825+I826</f>
        <v>3728.33</v>
      </c>
      <c r="P828" s="318">
        <f>K823+K824+K825+K826</f>
        <v>38252.04</v>
      </c>
    </row>
    <row r="831" spans="1:22" ht="16.5" x14ac:dyDescent="0.25">
      <c r="A831" s="405" t="s">
        <v>2047</v>
      </c>
      <c r="B831" s="405"/>
      <c r="C831" s="405"/>
      <c r="D831" s="405"/>
      <c r="E831" s="405"/>
      <c r="F831" s="405"/>
      <c r="G831" s="405"/>
      <c r="H831" s="405"/>
      <c r="I831" s="405"/>
      <c r="J831" s="405"/>
      <c r="K831" s="405"/>
    </row>
    <row r="832" spans="1:22" ht="52.5" x14ac:dyDescent="0.2">
      <c r="A832" s="297" t="s">
        <v>1636</v>
      </c>
      <c r="B832" s="298" t="s">
        <v>497</v>
      </c>
      <c r="C832" s="298" t="s">
        <v>496</v>
      </c>
      <c r="D832" s="299" t="s">
        <v>1575</v>
      </c>
      <c r="E832" s="284">
        <v>4.7200000000000002E-3</v>
      </c>
      <c r="F832" s="300"/>
      <c r="G832" s="301"/>
      <c r="H832" s="284"/>
      <c r="I832" s="302"/>
      <c r="J832" s="284"/>
      <c r="K832" s="302"/>
      <c r="Q832" s="283">
        <f>[4]Source!X798</f>
        <v>10.87</v>
      </c>
      <c r="R832" s="283">
        <f>[4]Source!X799</f>
        <v>203.08</v>
      </c>
      <c r="S832" s="283">
        <f>[4]Source!Y798</f>
        <v>8.9499999999999993</v>
      </c>
      <c r="T832" s="283">
        <f>[4]Source!Y799</f>
        <v>122.45</v>
      </c>
      <c r="U832" s="283">
        <f>ROUND((175/100)*ROUND([4]Source!R798, 2), 2)</f>
        <v>7.0000000000000007E-2</v>
      </c>
      <c r="V832" s="283">
        <f>ROUND((157/100)*ROUND([4]Source!R799, 2), 2)</f>
        <v>1.1000000000000001</v>
      </c>
    </row>
    <row r="833" spans="1:22" x14ac:dyDescent="0.2">
      <c r="C833" s="303" t="s">
        <v>2048</v>
      </c>
    </row>
    <row r="834" spans="1:22" ht="14.25" x14ac:dyDescent="0.2">
      <c r="A834" s="297"/>
      <c r="B834" s="298"/>
      <c r="C834" s="298" t="s">
        <v>187</v>
      </c>
      <c r="D834" s="299"/>
      <c r="E834" s="284"/>
      <c r="F834" s="300">
        <v>2356.1999999999998</v>
      </c>
      <c r="G834" s="301" t="s">
        <v>1338</v>
      </c>
      <c r="H834" s="284">
        <v>1</v>
      </c>
      <c r="I834" s="302">
        <v>12.79</v>
      </c>
      <c r="J834" s="284">
        <v>23.35</v>
      </c>
      <c r="K834" s="302">
        <v>298.64999999999998</v>
      </c>
    </row>
    <row r="835" spans="1:22" ht="14.25" x14ac:dyDescent="0.2">
      <c r="A835" s="297"/>
      <c r="B835" s="298"/>
      <c r="C835" s="298" t="s">
        <v>174</v>
      </c>
      <c r="D835" s="299"/>
      <c r="E835" s="284"/>
      <c r="F835" s="300">
        <v>28.89</v>
      </c>
      <c r="G835" s="301" t="s">
        <v>1339</v>
      </c>
      <c r="H835" s="284">
        <v>1</v>
      </c>
      <c r="I835" s="302">
        <v>0.17</v>
      </c>
      <c r="J835" s="284">
        <v>8.1999999999999993</v>
      </c>
      <c r="K835" s="302">
        <v>1.97</v>
      </c>
    </row>
    <row r="836" spans="1:22" ht="14.25" x14ac:dyDescent="0.2">
      <c r="A836" s="297"/>
      <c r="B836" s="298"/>
      <c r="C836" s="298" t="s">
        <v>179</v>
      </c>
      <c r="D836" s="299"/>
      <c r="E836" s="284"/>
      <c r="F836" s="300">
        <v>6.93</v>
      </c>
      <c r="G836" s="301" t="s">
        <v>1339</v>
      </c>
      <c r="H836" s="284">
        <v>1</v>
      </c>
      <c r="I836" s="314">
        <v>0.04</v>
      </c>
      <c r="J836" s="284">
        <v>23.35</v>
      </c>
      <c r="K836" s="314">
        <v>0.7</v>
      </c>
    </row>
    <row r="837" spans="1:22" ht="42.75" x14ac:dyDescent="0.2">
      <c r="A837" s="297" t="s">
        <v>1638</v>
      </c>
      <c r="B837" s="298" t="s">
        <v>2049</v>
      </c>
      <c r="C837" s="298" t="s">
        <v>480</v>
      </c>
      <c r="D837" s="299" t="s">
        <v>1323</v>
      </c>
      <c r="E837" s="284">
        <v>4.7200000000000002E-3</v>
      </c>
      <c r="F837" s="300">
        <v>7075.07</v>
      </c>
      <c r="G837" s="304" t="s">
        <v>185</v>
      </c>
      <c r="H837" s="284">
        <v>1</v>
      </c>
      <c r="I837" s="302">
        <v>33.39</v>
      </c>
      <c r="J837" s="284">
        <v>5.82</v>
      </c>
      <c r="K837" s="302">
        <v>194.33</v>
      </c>
      <c r="Q837" s="283">
        <f>[4]Source!X800</f>
        <v>0</v>
      </c>
      <c r="R837" s="283">
        <f>[4]Source!X801</f>
        <v>0</v>
      </c>
      <c r="S837" s="283">
        <f>[4]Source!Y800</f>
        <v>0</v>
      </c>
      <c r="T837" s="283">
        <f>[4]Source!Y801</f>
        <v>0</v>
      </c>
      <c r="U837" s="283">
        <f>ROUND((175/100)*ROUND([4]Source!R800, 2), 2)</f>
        <v>0</v>
      </c>
      <c r="V837" s="283">
        <f>ROUND((157/100)*ROUND([4]Source!R801, 2), 2)</f>
        <v>0</v>
      </c>
    </row>
    <row r="838" spans="1:22" ht="14.25" x14ac:dyDescent="0.2">
      <c r="A838" s="297"/>
      <c r="B838" s="298"/>
      <c r="C838" s="298" t="s">
        <v>184</v>
      </c>
      <c r="D838" s="299" t="s">
        <v>177</v>
      </c>
      <c r="E838" s="284">
        <v>85</v>
      </c>
      <c r="F838" s="300"/>
      <c r="G838" s="301"/>
      <c r="H838" s="284"/>
      <c r="I838" s="302">
        <v>10.87</v>
      </c>
      <c r="J838" s="284">
        <v>68</v>
      </c>
      <c r="K838" s="302">
        <v>203.08</v>
      </c>
    </row>
    <row r="839" spans="1:22" ht="14.25" x14ac:dyDescent="0.2">
      <c r="A839" s="297"/>
      <c r="B839" s="298"/>
      <c r="C839" s="298" t="s">
        <v>183</v>
      </c>
      <c r="D839" s="299" t="s">
        <v>177</v>
      </c>
      <c r="E839" s="284">
        <v>70</v>
      </c>
      <c r="F839" s="300"/>
      <c r="G839" s="301"/>
      <c r="H839" s="284"/>
      <c r="I839" s="302">
        <v>8.9499999999999993</v>
      </c>
      <c r="J839" s="284">
        <v>41</v>
      </c>
      <c r="K839" s="302">
        <v>122.45</v>
      </c>
    </row>
    <row r="840" spans="1:22" ht="14.25" x14ac:dyDescent="0.2">
      <c r="A840" s="297"/>
      <c r="B840" s="298"/>
      <c r="C840" s="298" t="s">
        <v>178</v>
      </c>
      <c r="D840" s="299" t="s">
        <v>177</v>
      </c>
      <c r="E840" s="284">
        <v>175</v>
      </c>
      <c r="F840" s="300"/>
      <c r="G840" s="301"/>
      <c r="H840" s="284"/>
      <c r="I840" s="302">
        <v>7.0000000000000007E-2</v>
      </c>
      <c r="J840" s="284">
        <v>157</v>
      </c>
      <c r="K840" s="302">
        <v>1.1000000000000001</v>
      </c>
    </row>
    <row r="841" spans="1:22" ht="14.25" x14ac:dyDescent="0.2">
      <c r="A841" s="305"/>
      <c r="B841" s="306"/>
      <c r="C841" s="306" t="s">
        <v>182</v>
      </c>
      <c r="D841" s="307" t="s">
        <v>181</v>
      </c>
      <c r="E841" s="308">
        <v>198</v>
      </c>
      <c r="F841" s="309"/>
      <c r="G841" s="310" t="s">
        <v>1338</v>
      </c>
      <c r="H841" s="308">
        <v>1</v>
      </c>
      <c r="I841" s="311">
        <v>1.07</v>
      </c>
      <c r="J841" s="308"/>
      <c r="K841" s="311"/>
    </row>
    <row r="842" spans="1:22" ht="15" x14ac:dyDescent="0.25">
      <c r="A842" s="312"/>
      <c r="B842" s="312"/>
      <c r="C842" s="313" t="s">
        <v>173</v>
      </c>
      <c r="D842" s="312"/>
      <c r="E842" s="312"/>
      <c r="F842" s="312"/>
      <c r="G842" s="312"/>
      <c r="H842" s="406">
        <v>66.239999999999995</v>
      </c>
      <c r="I842" s="406"/>
      <c r="J842" s="406">
        <v>821.58</v>
      </c>
      <c r="K842" s="406"/>
      <c r="O842" s="318">
        <f>I834+I835+I838+I839+I840+SUM(I837:I837)</f>
        <v>66.239999999999995</v>
      </c>
      <c r="P842" s="318">
        <f>K834+K835+K838+K839+K840+SUM(K837:K837)</f>
        <v>821.58</v>
      </c>
    </row>
    <row r="844" spans="1:22" ht="52.5" x14ac:dyDescent="0.2">
      <c r="A844" s="297" t="s">
        <v>1639</v>
      </c>
      <c r="B844" s="298" t="s">
        <v>495</v>
      </c>
      <c r="C844" s="298" t="s">
        <v>494</v>
      </c>
      <c r="D844" s="299" t="s">
        <v>1964</v>
      </c>
      <c r="E844" s="284">
        <v>8.1759999999999999E-2</v>
      </c>
      <c r="F844" s="300"/>
      <c r="G844" s="301"/>
      <c r="H844" s="284"/>
      <c r="I844" s="302"/>
      <c r="J844" s="284"/>
      <c r="K844" s="302"/>
      <c r="Q844" s="283">
        <f>[4]Source!X802</f>
        <v>30.49</v>
      </c>
      <c r="R844" s="283">
        <f>[4]Source!X803</f>
        <v>569.54</v>
      </c>
      <c r="S844" s="283">
        <f>[4]Source!Y802</f>
        <v>25.11</v>
      </c>
      <c r="T844" s="283">
        <f>[4]Source!Y803</f>
        <v>343.4</v>
      </c>
      <c r="U844" s="283">
        <f>ROUND((175/100)*ROUND([4]Source!R802, 2), 2)</f>
        <v>1.72</v>
      </c>
      <c r="V844" s="283">
        <f>ROUND((157/100)*ROUND([4]Source!R803, 2), 2)</f>
        <v>35.92</v>
      </c>
    </row>
    <row r="845" spans="1:22" x14ac:dyDescent="0.2">
      <c r="C845" s="303" t="s">
        <v>2050</v>
      </c>
    </row>
    <row r="846" spans="1:22" ht="14.25" x14ac:dyDescent="0.2">
      <c r="A846" s="297"/>
      <c r="B846" s="298"/>
      <c r="C846" s="298" t="s">
        <v>187</v>
      </c>
      <c r="D846" s="299"/>
      <c r="E846" s="284"/>
      <c r="F846" s="300">
        <v>381.48</v>
      </c>
      <c r="G846" s="301" t="s">
        <v>1338</v>
      </c>
      <c r="H846" s="284">
        <v>1</v>
      </c>
      <c r="I846" s="302">
        <v>35.869999999999997</v>
      </c>
      <c r="J846" s="284">
        <v>23.35</v>
      </c>
      <c r="K846" s="302">
        <v>837.56</v>
      </c>
    </row>
    <row r="847" spans="1:22" ht="14.25" x14ac:dyDescent="0.2">
      <c r="A847" s="297"/>
      <c r="B847" s="298"/>
      <c r="C847" s="298" t="s">
        <v>174</v>
      </c>
      <c r="D847" s="299"/>
      <c r="E847" s="284"/>
      <c r="F847" s="300">
        <v>63.69</v>
      </c>
      <c r="G847" s="301" t="s">
        <v>1339</v>
      </c>
      <c r="H847" s="284">
        <v>1</v>
      </c>
      <c r="I847" s="302">
        <v>6.51</v>
      </c>
      <c r="J847" s="284">
        <v>10</v>
      </c>
      <c r="K847" s="302">
        <v>65.099999999999994</v>
      </c>
    </row>
    <row r="848" spans="1:22" ht="14.25" x14ac:dyDescent="0.2">
      <c r="A848" s="297"/>
      <c r="B848" s="298"/>
      <c r="C848" s="298" t="s">
        <v>179</v>
      </c>
      <c r="D848" s="299"/>
      <c r="E848" s="284"/>
      <c r="F848" s="300">
        <v>9.61</v>
      </c>
      <c r="G848" s="301" t="s">
        <v>1339</v>
      </c>
      <c r="H848" s="284">
        <v>1</v>
      </c>
      <c r="I848" s="314">
        <v>0.98</v>
      </c>
      <c r="J848" s="284">
        <v>23.35</v>
      </c>
      <c r="K848" s="314">
        <v>22.88</v>
      </c>
    </row>
    <row r="849" spans="1:22" ht="14.25" x14ac:dyDescent="0.2">
      <c r="A849" s="297"/>
      <c r="B849" s="298"/>
      <c r="C849" s="298" t="s">
        <v>195</v>
      </c>
      <c r="D849" s="299"/>
      <c r="E849" s="284"/>
      <c r="F849" s="300">
        <v>80.900000000000006</v>
      </c>
      <c r="G849" s="301" t="s">
        <v>185</v>
      </c>
      <c r="H849" s="284">
        <v>1</v>
      </c>
      <c r="I849" s="302">
        <v>6.61</v>
      </c>
      <c r="J849" s="284">
        <v>7.52</v>
      </c>
      <c r="K849" s="302">
        <v>49.71</v>
      </c>
    </row>
    <row r="850" spans="1:22" ht="42.75" x14ac:dyDescent="0.2">
      <c r="A850" s="297" t="s">
        <v>1640</v>
      </c>
      <c r="B850" s="298" t="s">
        <v>2051</v>
      </c>
      <c r="C850" s="298" t="s">
        <v>493</v>
      </c>
      <c r="D850" s="299" t="s">
        <v>1323</v>
      </c>
      <c r="E850" s="284">
        <v>8.1759999999999999E-2</v>
      </c>
      <c r="F850" s="300">
        <v>9869.7099999999991</v>
      </c>
      <c r="G850" s="304" t="s">
        <v>185</v>
      </c>
      <c r="H850" s="284">
        <v>1</v>
      </c>
      <c r="I850" s="302">
        <v>806.95</v>
      </c>
      <c r="J850" s="284">
        <v>3.82</v>
      </c>
      <c r="K850" s="302">
        <v>3082.55</v>
      </c>
      <c r="Q850" s="283">
        <f>[4]Source!X804</f>
        <v>0</v>
      </c>
      <c r="R850" s="283">
        <f>[4]Source!X805</f>
        <v>0</v>
      </c>
      <c r="S850" s="283">
        <f>[4]Source!Y804</f>
        <v>0</v>
      </c>
      <c r="T850" s="283">
        <f>[4]Source!Y805</f>
        <v>0</v>
      </c>
      <c r="U850" s="283">
        <f>ROUND((175/100)*ROUND([4]Source!R804, 2), 2)</f>
        <v>0</v>
      </c>
      <c r="V850" s="283">
        <f>ROUND((157/100)*ROUND([4]Source!R805, 2), 2)</f>
        <v>0</v>
      </c>
    </row>
    <row r="851" spans="1:22" ht="14.25" x14ac:dyDescent="0.2">
      <c r="A851" s="297"/>
      <c r="B851" s="298"/>
      <c r="C851" s="298" t="s">
        <v>184</v>
      </c>
      <c r="D851" s="299" t="s">
        <v>177</v>
      </c>
      <c r="E851" s="284">
        <v>85</v>
      </c>
      <c r="F851" s="300"/>
      <c r="G851" s="301"/>
      <c r="H851" s="284"/>
      <c r="I851" s="302">
        <v>30.49</v>
      </c>
      <c r="J851" s="284">
        <v>68</v>
      </c>
      <c r="K851" s="302">
        <v>569.54</v>
      </c>
    </row>
    <row r="852" spans="1:22" ht="14.25" x14ac:dyDescent="0.2">
      <c r="A852" s="297"/>
      <c r="B852" s="298"/>
      <c r="C852" s="298" t="s">
        <v>183</v>
      </c>
      <c r="D852" s="299" t="s">
        <v>177</v>
      </c>
      <c r="E852" s="284">
        <v>70</v>
      </c>
      <c r="F852" s="300"/>
      <c r="G852" s="301"/>
      <c r="H852" s="284"/>
      <c r="I852" s="302">
        <v>25.11</v>
      </c>
      <c r="J852" s="284">
        <v>41</v>
      </c>
      <c r="K852" s="302">
        <v>343.4</v>
      </c>
    </row>
    <row r="853" spans="1:22" ht="14.25" x14ac:dyDescent="0.2">
      <c r="A853" s="297"/>
      <c r="B853" s="298"/>
      <c r="C853" s="298" t="s">
        <v>178</v>
      </c>
      <c r="D853" s="299" t="s">
        <v>177</v>
      </c>
      <c r="E853" s="284">
        <v>175</v>
      </c>
      <c r="F853" s="300"/>
      <c r="G853" s="301"/>
      <c r="H853" s="284"/>
      <c r="I853" s="302">
        <v>1.72</v>
      </c>
      <c r="J853" s="284">
        <v>157</v>
      </c>
      <c r="K853" s="302">
        <v>35.92</v>
      </c>
    </row>
    <row r="854" spans="1:22" ht="14.25" x14ac:dyDescent="0.2">
      <c r="A854" s="305"/>
      <c r="B854" s="306"/>
      <c r="C854" s="306" t="s">
        <v>182</v>
      </c>
      <c r="D854" s="307" t="s">
        <v>181</v>
      </c>
      <c r="E854" s="308">
        <v>28.9</v>
      </c>
      <c r="F854" s="309"/>
      <c r="G854" s="310" t="s">
        <v>1338</v>
      </c>
      <c r="H854" s="308">
        <v>1</v>
      </c>
      <c r="I854" s="311">
        <v>2.72</v>
      </c>
      <c r="J854" s="308"/>
      <c r="K854" s="311"/>
    </row>
    <row r="855" spans="1:22" ht="15" x14ac:dyDescent="0.25">
      <c r="A855" s="312"/>
      <c r="B855" s="312"/>
      <c r="C855" s="313" t="s">
        <v>173</v>
      </c>
      <c r="D855" s="312"/>
      <c r="E855" s="312"/>
      <c r="F855" s="312"/>
      <c r="G855" s="312"/>
      <c r="H855" s="406">
        <v>913.26</v>
      </c>
      <c r="I855" s="406"/>
      <c r="J855" s="406">
        <v>4983.78</v>
      </c>
      <c r="K855" s="406"/>
      <c r="O855" s="318">
        <f>I846+I847+I849+I851+I852+I853+SUM(I850:I850)</f>
        <v>913.26</v>
      </c>
      <c r="P855" s="318">
        <f>K846+K847+K849+K851+K852+K853+SUM(K850:K850)</f>
        <v>4983.78</v>
      </c>
    </row>
    <row r="857" spans="1:22" ht="42.75" x14ac:dyDescent="0.2">
      <c r="A857" s="297" t="s">
        <v>1644</v>
      </c>
      <c r="B857" s="298" t="s">
        <v>2052</v>
      </c>
      <c r="C857" s="298" t="s">
        <v>492</v>
      </c>
      <c r="D857" s="299" t="s">
        <v>1330</v>
      </c>
      <c r="E857" s="284">
        <v>2.8000000000000001E-2</v>
      </c>
      <c r="F857" s="300"/>
      <c r="G857" s="301"/>
      <c r="H857" s="284"/>
      <c r="I857" s="302"/>
      <c r="J857" s="284"/>
      <c r="K857" s="302"/>
      <c r="Q857" s="283">
        <f>[4]Source!X806</f>
        <v>4.7699999999999996</v>
      </c>
      <c r="R857" s="283">
        <f>[4]Source!X807</f>
        <v>90.22</v>
      </c>
      <c r="S857" s="283">
        <f>[4]Source!Y806</f>
        <v>3.05</v>
      </c>
      <c r="T857" s="283">
        <f>[4]Source!Y807</f>
        <v>45.67</v>
      </c>
      <c r="U857" s="283">
        <f>ROUND((175/100)*ROUND([4]Source!R806, 2), 2)</f>
        <v>0.23</v>
      </c>
      <c r="V857" s="283">
        <f>ROUND((157/100)*ROUND([4]Source!R807, 2), 2)</f>
        <v>4.7699999999999996</v>
      </c>
    </row>
    <row r="858" spans="1:22" x14ac:dyDescent="0.2">
      <c r="C858" s="303" t="s">
        <v>2053</v>
      </c>
    </row>
    <row r="859" spans="1:22" ht="14.25" x14ac:dyDescent="0.2">
      <c r="A859" s="297"/>
      <c r="B859" s="298"/>
      <c r="C859" s="298" t="s">
        <v>187</v>
      </c>
      <c r="D859" s="299"/>
      <c r="E859" s="284"/>
      <c r="F859" s="300">
        <v>74.13</v>
      </c>
      <c r="G859" s="301" t="s">
        <v>2054</v>
      </c>
      <c r="H859" s="284">
        <v>1</v>
      </c>
      <c r="I859" s="302">
        <v>4.7699999999999996</v>
      </c>
      <c r="J859" s="284">
        <v>23.35</v>
      </c>
      <c r="K859" s="302">
        <v>111.38</v>
      </c>
    </row>
    <row r="860" spans="1:22" ht="14.25" x14ac:dyDescent="0.2">
      <c r="A860" s="297"/>
      <c r="B860" s="298"/>
      <c r="C860" s="298" t="s">
        <v>174</v>
      </c>
      <c r="D860" s="299"/>
      <c r="E860" s="284"/>
      <c r="F860" s="300">
        <v>20.89</v>
      </c>
      <c r="G860" s="301" t="s">
        <v>2055</v>
      </c>
      <c r="H860" s="284">
        <v>1</v>
      </c>
      <c r="I860" s="302">
        <v>1.46</v>
      </c>
      <c r="J860" s="284">
        <v>6.06</v>
      </c>
      <c r="K860" s="302">
        <v>8.85</v>
      </c>
    </row>
    <row r="861" spans="1:22" ht="14.25" x14ac:dyDescent="0.2">
      <c r="A861" s="297"/>
      <c r="B861" s="298"/>
      <c r="C861" s="298" t="s">
        <v>179</v>
      </c>
      <c r="D861" s="299"/>
      <c r="E861" s="284"/>
      <c r="F861" s="300">
        <v>1.87</v>
      </c>
      <c r="G861" s="301" t="s">
        <v>2055</v>
      </c>
      <c r="H861" s="284">
        <v>1</v>
      </c>
      <c r="I861" s="314">
        <v>0.13</v>
      </c>
      <c r="J861" s="284">
        <v>23.35</v>
      </c>
      <c r="K861" s="314">
        <v>3.04</v>
      </c>
    </row>
    <row r="862" spans="1:22" ht="14.25" x14ac:dyDescent="0.2">
      <c r="A862" s="297"/>
      <c r="B862" s="298"/>
      <c r="C862" s="298" t="s">
        <v>195</v>
      </c>
      <c r="D862" s="299"/>
      <c r="E862" s="284"/>
      <c r="F862" s="300">
        <v>9.4600000000000009</v>
      </c>
      <c r="G862" s="301" t="s">
        <v>2056</v>
      </c>
      <c r="H862" s="284">
        <v>1</v>
      </c>
      <c r="I862" s="302">
        <v>0.53</v>
      </c>
      <c r="J862" s="284">
        <v>12.04</v>
      </c>
      <c r="K862" s="302">
        <v>6.38</v>
      </c>
    </row>
    <row r="863" spans="1:22" ht="14.25" x14ac:dyDescent="0.2">
      <c r="A863" s="297" t="s">
        <v>1647</v>
      </c>
      <c r="B863" s="298" t="s">
        <v>2057</v>
      </c>
      <c r="C863" s="298" t="s">
        <v>491</v>
      </c>
      <c r="D863" s="299" t="s">
        <v>1323</v>
      </c>
      <c r="E863" s="284">
        <v>2.52E-4</v>
      </c>
      <c r="F863" s="300">
        <v>18660.61</v>
      </c>
      <c r="G863" s="304" t="s">
        <v>185</v>
      </c>
      <c r="H863" s="284">
        <v>1</v>
      </c>
      <c r="I863" s="302">
        <v>4.7</v>
      </c>
      <c r="J863" s="284">
        <v>2.04</v>
      </c>
      <c r="K863" s="302">
        <v>9.59</v>
      </c>
      <c r="Q863" s="283">
        <f>[4]Source!X808</f>
        <v>0</v>
      </c>
      <c r="R863" s="283">
        <f>[4]Source!X809</f>
        <v>0</v>
      </c>
      <c r="S863" s="283">
        <f>[4]Source!Y808</f>
        <v>0</v>
      </c>
      <c r="T863" s="283">
        <f>[4]Source!Y809</f>
        <v>0</v>
      </c>
      <c r="U863" s="283">
        <f>ROUND((175/100)*ROUND([4]Source!R808, 2), 2)</f>
        <v>0</v>
      </c>
      <c r="V863" s="283">
        <f>ROUND((157/100)*ROUND([4]Source!R809, 2), 2)</f>
        <v>0</v>
      </c>
    </row>
    <row r="864" spans="1:22" ht="14.25" x14ac:dyDescent="0.2">
      <c r="A864" s="297"/>
      <c r="B864" s="298"/>
      <c r="C864" s="298" t="s">
        <v>184</v>
      </c>
      <c r="D864" s="299" t="s">
        <v>177</v>
      </c>
      <c r="E864" s="284">
        <v>100</v>
      </c>
      <c r="F864" s="300"/>
      <c r="G864" s="301"/>
      <c r="H864" s="284"/>
      <c r="I864" s="302">
        <v>4.7699999999999996</v>
      </c>
      <c r="J864" s="284">
        <v>81</v>
      </c>
      <c r="K864" s="302">
        <v>90.22</v>
      </c>
    </row>
    <row r="865" spans="1:22" ht="14.25" x14ac:dyDescent="0.2">
      <c r="A865" s="297"/>
      <c r="B865" s="298"/>
      <c r="C865" s="298" t="s">
        <v>183</v>
      </c>
      <c r="D865" s="299" t="s">
        <v>177</v>
      </c>
      <c r="E865" s="284">
        <v>64</v>
      </c>
      <c r="F865" s="300"/>
      <c r="G865" s="301"/>
      <c r="H865" s="284"/>
      <c r="I865" s="302">
        <v>3.05</v>
      </c>
      <c r="J865" s="284">
        <v>41</v>
      </c>
      <c r="K865" s="302">
        <v>45.67</v>
      </c>
    </row>
    <row r="866" spans="1:22" ht="14.25" x14ac:dyDescent="0.2">
      <c r="A866" s="297"/>
      <c r="B866" s="298"/>
      <c r="C866" s="298" t="s">
        <v>178</v>
      </c>
      <c r="D866" s="299" t="s">
        <v>177</v>
      </c>
      <c r="E866" s="284">
        <v>175</v>
      </c>
      <c r="F866" s="300"/>
      <c r="G866" s="301"/>
      <c r="H866" s="284"/>
      <c r="I866" s="302">
        <v>0.23</v>
      </c>
      <c r="J866" s="284">
        <v>157</v>
      </c>
      <c r="K866" s="302">
        <v>4.7699999999999996</v>
      </c>
    </row>
    <row r="867" spans="1:22" ht="14.25" x14ac:dyDescent="0.2">
      <c r="A867" s="305"/>
      <c r="B867" s="306"/>
      <c r="C867" s="306" t="s">
        <v>182</v>
      </c>
      <c r="D867" s="307" t="s">
        <v>181</v>
      </c>
      <c r="E867" s="308">
        <v>5.31</v>
      </c>
      <c r="F867" s="309"/>
      <c r="G867" s="310" t="s">
        <v>2054</v>
      </c>
      <c r="H867" s="308">
        <v>1</v>
      </c>
      <c r="I867" s="311">
        <v>0.34</v>
      </c>
      <c r="J867" s="308"/>
      <c r="K867" s="311"/>
    </row>
    <row r="868" spans="1:22" ht="15" x14ac:dyDescent="0.25">
      <c r="A868" s="312"/>
      <c r="B868" s="312"/>
      <c r="C868" s="313" t="s">
        <v>173</v>
      </c>
      <c r="D868" s="312"/>
      <c r="E868" s="312"/>
      <c r="F868" s="312"/>
      <c r="G868" s="312"/>
      <c r="H868" s="406">
        <v>19.510000000000002</v>
      </c>
      <c r="I868" s="406"/>
      <c r="J868" s="406">
        <v>276.86</v>
      </c>
      <c r="K868" s="406"/>
      <c r="O868" s="318">
        <f>I859+I860+I862+I864+I865+I866+SUM(I863:I863)</f>
        <v>19.510000000000002</v>
      </c>
      <c r="P868" s="318">
        <f>K859+K860+K862+K864+K865+K866+SUM(K863:K863)</f>
        <v>276.86</v>
      </c>
    </row>
    <row r="870" spans="1:22" ht="28.5" x14ac:dyDescent="0.2">
      <c r="A870" s="297" t="s">
        <v>1649</v>
      </c>
      <c r="B870" s="298" t="s">
        <v>2058</v>
      </c>
      <c r="C870" s="298" t="s">
        <v>490</v>
      </c>
      <c r="D870" s="299" t="s">
        <v>1330</v>
      </c>
      <c r="E870" s="284">
        <v>2.8000000000000001E-2</v>
      </c>
      <c r="F870" s="300"/>
      <c r="G870" s="301"/>
      <c r="H870" s="284"/>
      <c r="I870" s="302"/>
      <c r="J870" s="284"/>
      <c r="K870" s="302"/>
      <c r="Q870" s="283">
        <f>[4]Source!X810</f>
        <v>0.82</v>
      </c>
      <c r="R870" s="283">
        <f>[4]Source!X811</f>
        <v>15.51</v>
      </c>
      <c r="S870" s="283">
        <f>[4]Source!Y810</f>
        <v>0.52</v>
      </c>
      <c r="T870" s="283">
        <f>[4]Source!Y811</f>
        <v>7.85</v>
      </c>
      <c r="U870" s="283">
        <f>ROUND((175/100)*ROUND([4]Source!R810, 2), 2)</f>
        <v>0.02</v>
      </c>
      <c r="V870" s="283">
        <f>ROUND((157/100)*ROUND([4]Source!R811, 2), 2)</f>
        <v>0.36</v>
      </c>
    </row>
    <row r="871" spans="1:22" x14ac:dyDescent="0.2">
      <c r="C871" s="303" t="s">
        <v>2053</v>
      </c>
    </row>
    <row r="872" spans="1:22" ht="14.25" x14ac:dyDescent="0.2">
      <c r="A872" s="297"/>
      <c r="B872" s="298"/>
      <c r="C872" s="298" t="s">
        <v>187</v>
      </c>
      <c r="D872" s="299"/>
      <c r="E872" s="284"/>
      <c r="F872" s="300">
        <v>25.35</v>
      </c>
      <c r="G872" s="301" t="s">
        <v>2059</v>
      </c>
      <c r="H872" s="284">
        <v>1</v>
      </c>
      <c r="I872" s="302">
        <v>0.82</v>
      </c>
      <c r="J872" s="284">
        <v>23.35</v>
      </c>
      <c r="K872" s="302">
        <v>19.149999999999999</v>
      </c>
    </row>
    <row r="873" spans="1:22" ht="14.25" x14ac:dyDescent="0.2">
      <c r="A873" s="297"/>
      <c r="B873" s="298"/>
      <c r="C873" s="298" t="s">
        <v>174</v>
      </c>
      <c r="D873" s="299"/>
      <c r="E873" s="284"/>
      <c r="F873" s="300">
        <v>1.5</v>
      </c>
      <c r="G873" s="301" t="s">
        <v>2060</v>
      </c>
      <c r="H873" s="284">
        <v>1</v>
      </c>
      <c r="I873" s="302">
        <v>0.05</v>
      </c>
      <c r="J873" s="284">
        <v>9</v>
      </c>
      <c r="K873" s="302">
        <v>0.45</v>
      </c>
    </row>
    <row r="874" spans="1:22" ht="14.25" x14ac:dyDescent="0.2">
      <c r="A874" s="297"/>
      <c r="B874" s="298"/>
      <c r="C874" s="298" t="s">
        <v>179</v>
      </c>
      <c r="D874" s="299"/>
      <c r="E874" s="284"/>
      <c r="F874" s="300">
        <v>0.31</v>
      </c>
      <c r="G874" s="301" t="s">
        <v>2060</v>
      </c>
      <c r="H874" s="284">
        <v>1</v>
      </c>
      <c r="I874" s="314">
        <v>0.01</v>
      </c>
      <c r="J874" s="284">
        <v>23.35</v>
      </c>
      <c r="K874" s="314">
        <v>0.23</v>
      </c>
    </row>
    <row r="875" spans="1:22" ht="14.25" x14ac:dyDescent="0.2">
      <c r="A875" s="297"/>
      <c r="B875" s="298"/>
      <c r="C875" s="298" t="s">
        <v>195</v>
      </c>
      <c r="D875" s="299"/>
      <c r="E875" s="284"/>
      <c r="F875" s="300">
        <v>287.64999999999998</v>
      </c>
      <c r="G875" s="301" t="s">
        <v>185</v>
      </c>
      <c r="H875" s="284">
        <v>1</v>
      </c>
      <c r="I875" s="302">
        <v>8.0500000000000007</v>
      </c>
      <c r="J875" s="284">
        <v>1.71</v>
      </c>
      <c r="K875" s="302">
        <v>13.77</v>
      </c>
    </row>
    <row r="876" spans="1:22" ht="14.25" x14ac:dyDescent="0.2">
      <c r="A876" s="297"/>
      <c r="B876" s="298"/>
      <c r="C876" s="298" t="s">
        <v>184</v>
      </c>
      <c r="D876" s="299" t="s">
        <v>177</v>
      </c>
      <c r="E876" s="284">
        <v>100</v>
      </c>
      <c r="F876" s="300"/>
      <c r="G876" s="301"/>
      <c r="H876" s="284"/>
      <c r="I876" s="302">
        <v>0.82</v>
      </c>
      <c r="J876" s="284">
        <v>81</v>
      </c>
      <c r="K876" s="302">
        <v>15.51</v>
      </c>
    </row>
    <row r="877" spans="1:22" ht="14.25" x14ac:dyDescent="0.2">
      <c r="A877" s="297"/>
      <c r="B877" s="298"/>
      <c r="C877" s="298" t="s">
        <v>183</v>
      </c>
      <c r="D877" s="299" t="s">
        <v>177</v>
      </c>
      <c r="E877" s="284">
        <v>64</v>
      </c>
      <c r="F877" s="300"/>
      <c r="G877" s="301"/>
      <c r="H877" s="284"/>
      <c r="I877" s="302">
        <v>0.52</v>
      </c>
      <c r="J877" s="284">
        <v>41</v>
      </c>
      <c r="K877" s="302">
        <v>7.85</v>
      </c>
    </row>
    <row r="878" spans="1:22" ht="14.25" x14ac:dyDescent="0.2">
      <c r="A878" s="297"/>
      <c r="B878" s="298"/>
      <c r="C878" s="298" t="s">
        <v>178</v>
      </c>
      <c r="D878" s="299" t="s">
        <v>177</v>
      </c>
      <c r="E878" s="284">
        <v>175</v>
      </c>
      <c r="F878" s="300"/>
      <c r="G878" s="301"/>
      <c r="H878" s="284"/>
      <c r="I878" s="302">
        <v>0.02</v>
      </c>
      <c r="J878" s="284">
        <v>157</v>
      </c>
      <c r="K878" s="302">
        <v>0.36</v>
      </c>
    </row>
    <row r="879" spans="1:22" ht="14.25" x14ac:dyDescent="0.2">
      <c r="A879" s="305"/>
      <c r="B879" s="306"/>
      <c r="C879" s="306" t="s">
        <v>182</v>
      </c>
      <c r="D879" s="307" t="s">
        <v>181</v>
      </c>
      <c r="E879" s="308">
        <v>2.13</v>
      </c>
      <c r="F879" s="309"/>
      <c r="G879" s="310" t="s">
        <v>2059</v>
      </c>
      <c r="H879" s="308">
        <v>1</v>
      </c>
      <c r="I879" s="311">
        <v>7.0000000000000007E-2</v>
      </c>
      <c r="J879" s="308"/>
      <c r="K879" s="311"/>
    </row>
    <row r="880" spans="1:22" ht="15" x14ac:dyDescent="0.25">
      <c r="A880" s="312"/>
      <c r="B880" s="312"/>
      <c r="C880" s="313" t="s">
        <v>173</v>
      </c>
      <c r="D880" s="312"/>
      <c r="E880" s="312"/>
      <c r="F880" s="312"/>
      <c r="G880" s="312"/>
      <c r="H880" s="406">
        <v>10.28</v>
      </c>
      <c r="I880" s="406"/>
      <c r="J880" s="406">
        <v>57.09</v>
      </c>
      <c r="K880" s="406"/>
      <c r="O880" s="318">
        <f>I872+I873+I875+I876+I877+I878</f>
        <v>10.28</v>
      </c>
      <c r="P880" s="318">
        <f>K872+K873+K875+K876+K877+K878</f>
        <v>57.09</v>
      </c>
    </row>
    <row r="883" spans="1:32" ht="15" x14ac:dyDescent="0.25">
      <c r="A883" s="409" t="s">
        <v>2061</v>
      </c>
      <c r="B883" s="409"/>
      <c r="C883" s="409"/>
      <c r="D883" s="409"/>
      <c r="E883" s="409"/>
      <c r="F883" s="409"/>
      <c r="G883" s="409"/>
      <c r="H883" s="407">
        <v>1009.29</v>
      </c>
      <c r="I883" s="408"/>
      <c r="J883" s="407">
        <v>6139.31</v>
      </c>
      <c r="K883" s="408"/>
      <c r="AF883" s="319" t="str">
        <f>CONCATENATE("Итого по подразделу: ",IF([4]Source!G813&lt;&gt;"Новый подраздел", [4]Source!G813, ""))</f>
        <v>Итого по подразделу: Устройство металлической стремянки. 023/18КН-КР 4.2 лист 5</v>
      </c>
    </row>
    <row r="884" spans="1:32" hidden="1" x14ac:dyDescent="0.2">
      <c r="A884" s="283" t="s">
        <v>172</v>
      </c>
      <c r="I884" s="283">
        <v>0</v>
      </c>
      <c r="J884" s="283">
        <v>0</v>
      </c>
    </row>
    <row r="885" spans="1:32" hidden="1" x14ac:dyDescent="0.2">
      <c r="A885" s="283" t="s">
        <v>171</v>
      </c>
      <c r="I885" s="283">
        <v>0</v>
      </c>
      <c r="J885" s="283">
        <v>0</v>
      </c>
    </row>
    <row r="887" spans="1:32" ht="15" x14ac:dyDescent="0.25">
      <c r="A887" s="409" t="s">
        <v>2062</v>
      </c>
      <c r="B887" s="409"/>
      <c r="C887" s="409"/>
      <c r="D887" s="409"/>
      <c r="E887" s="409"/>
      <c r="F887" s="409"/>
      <c r="G887" s="409"/>
      <c r="H887" s="407">
        <v>610100.02</v>
      </c>
      <c r="I887" s="408"/>
      <c r="J887" s="407">
        <v>4520726.3899999997</v>
      </c>
      <c r="K887" s="408"/>
    </row>
    <row r="888" spans="1:32" hidden="1" x14ac:dyDescent="0.2">
      <c r="A888" s="283" t="s">
        <v>172</v>
      </c>
      <c r="I888" s="283">
        <v>0</v>
      </c>
      <c r="J888" s="283">
        <v>0</v>
      </c>
    </row>
    <row r="889" spans="1:32" hidden="1" x14ac:dyDescent="0.2">
      <c r="A889" s="283" t="s">
        <v>171</v>
      </c>
      <c r="I889" s="283">
        <v>0</v>
      </c>
      <c r="J889" s="283">
        <v>0</v>
      </c>
    </row>
    <row r="891" spans="1:32" ht="16.5" x14ac:dyDescent="0.25">
      <c r="A891" s="405" t="s">
        <v>2063</v>
      </c>
      <c r="B891" s="405"/>
      <c r="C891" s="405"/>
      <c r="D891" s="405"/>
      <c r="E891" s="405"/>
      <c r="F891" s="405"/>
      <c r="G891" s="405"/>
      <c r="H891" s="405"/>
      <c r="I891" s="405"/>
      <c r="J891" s="405"/>
      <c r="K891" s="405"/>
    </row>
    <row r="893" spans="1:32" ht="16.5" x14ac:dyDescent="0.25">
      <c r="A893" s="405" t="s">
        <v>2064</v>
      </c>
      <c r="B893" s="405"/>
      <c r="C893" s="405"/>
      <c r="D893" s="405"/>
      <c r="E893" s="405"/>
      <c r="F893" s="405"/>
      <c r="G893" s="405"/>
      <c r="H893" s="405"/>
      <c r="I893" s="405"/>
      <c r="J893" s="405"/>
      <c r="K893" s="405"/>
    </row>
    <row r="894" spans="1:32" ht="28.5" x14ac:dyDescent="0.2">
      <c r="A894" s="297" t="s">
        <v>1651</v>
      </c>
      <c r="B894" s="298" t="s">
        <v>2065</v>
      </c>
      <c r="C894" s="298" t="s">
        <v>482</v>
      </c>
      <c r="D894" s="299" t="s">
        <v>1575</v>
      </c>
      <c r="E894" s="284">
        <v>0.14996999999999999</v>
      </c>
      <c r="F894" s="300"/>
      <c r="G894" s="301"/>
      <c r="H894" s="284"/>
      <c r="I894" s="302"/>
      <c r="J894" s="284"/>
      <c r="K894" s="302"/>
      <c r="Q894" s="283">
        <f>[4]Source!X881</f>
        <v>344.23</v>
      </c>
      <c r="R894" s="283">
        <f>[4]Source!X882</f>
        <v>6447.97</v>
      </c>
      <c r="S894" s="283">
        <f>[4]Source!Y881</f>
        <v>264.8</v>
      </c>
      <c r="T894" s="283">
        <f>[4]Source!Y882</f>
        <v>3621.46</v>
      </c>
      <c r="U894" s="283">
        <f>ROUND((175/100)*ROUND([4]Source!R881, 2), 2)</f>
        <v>1.28</v>
      </c>
      <c r="V894" s="283">
        <f>ROUND((157/100)*ROUND([4]Source!R882, 2), 2)</f>
        <v>26.77</v>
      </c>
    </row>
    <row r="895" spans="1:32" ht="38.25" x14ac:dyDescent="0.2">
      <c r="C895" s="303" t="s">
        <v>2066</v>
      </c>
    </row>
    <row r="896" spans="1:32" ht="14.25" x14ac:dyDescent="0.2">
      <c r="A896" s="297"/>
      <c r="B896" s="298"/>
      <c r="C896" s="298" t="s">
        <v>187</v>
      </c>
      <c r="D896" s="299"/>
      <c r="E896" s="284"/>
      <c r="F896" s="300">
        <v>2522.36</v>
      </c>
      <c r="G896" s="301" t="s">
        <v>185</v>
      </c>
      <c r="H896" s="284">
        <v>1</v>
      </c>
      <c r="I896" s="302">
        <v>378.28</v>
      </c>
      <c r="J896" s="284">
        <v>23.35</v>
      </c>
      <c r="K896" s="302">
        <v>8832.84</v>
      </c>
    </row>
    <row r="897" spans="1:22" ht="14.25" x14ac:dyDescent="0.2">
      <c r="A897" s="297"/>
      <c r="B897" s="298"/>
      <c r="C897" s="298" t="s">
        <v>174</v>
      </c>
      <c r="D897" s="299"/>
      <c r="E897" s="284"/>
      <c r="F897" s="300">
        <v>16.55</v>
      </c>
      <c r="G897" s="301" t="s">
        <v>185</v>
      </c>
      <c r="H897" s="284">
        <v>1</v>
      </c>
      <c r="I897" s="302">
        <v>2.48</v>
      </c>
      <c r="J897" s="284">
        <v>10.61</v>
      </c>
      <c r="K897" s="302">
        <v>26.31</v>
      </c>
    </row>
    <row r="898" spans="1:22" ht="14.25" x14ac:dyDescent="0.2">
      <c r="A898" s="297"/>
      <c r="B898" s="298"/>
      <c r="C898" s="298" t="s">
        <v>179</v>
      </c>
      <c r="D898" s="299"/>
      <c r="E898" s="284"/>
      <c r="F898" s="300">
        <v>4.84</v>
      </c>
      <c r="G898" s="301" t="s">
        <v>185</v>
      </c>
      <c r="H898" s="284">
        <v>1</v>
      </c>
      <c r="I898" s="314">
        <v>0.73</v>
      </c>
      <c r="J898" s="284">
        <v>23.35</v>
      </c>
      <c r="K898" s="314">
        <v>17.05</v>
      </c>
    </row>
    <row r="899" spans="1:22" ht="14.25" x14ac:dyDescent="0.2">
      <c r="A899" s="297"/>
      <c r="B899" s="298"/>
      <c r="C899" s="298" t="s">
        <v>195</v>
      </c>
      <c r="D899" s="299"/>
      <c r="E899" s="284"/>
      <c r="F899" s="300">
        <v>28.77</v>
      </c>
      <c r="G899" s="301" t="s">
        <v>185</v>
      </c>
      <c r="H899" s="284">
        <v>1</v>
      </c>
      <c r="I899" s="302">
        <v>4.3099999999999996</v>
      </c>
      <c r="J899" s="284">
        <v>11.42</v>
      </c>
      <c r="K899" s="302">
        <v>49.22</v>
      </c>
    </row>
    <row r="900" spans="1:22" ht="42.75" x14ac:dyDescent="0.2">
      <c r="A900" s="297" t="s">
        <v>1652</v>
      </c>
      <c r="B900" s="298" t="s">
        <v>2067</v>
      </c>
      <c r="C900" s="298" t="s">
        <v>486</v>
      </c>
      <c r="D900" s="299" t="s">
        <v>1323</v>
      </c>
      <c r="E900" s="284">
        <v>3.5999999999999997E-2</v>
      </c>
      <c r="F900" s="300">
        <v>8416.35</v>
      </c>
      <c r="G900" s="304" t="s">
        <v>185</v>
      </c>
      <c r="H900" s="284">
        <v>1</v>
      </c>
      <c r="I900" s="302">
        <v>302.99</v>
      </c>
      <c r="J900" s="284">
        <v>5.97</v>
      </c>
      <c r="K900" s="302">
        <v>1808.85</v>
      </c>
      <c r="Q900" s="283">
        <f>[4]Source!X883</f>
        <v>0</v>
      </c>
      <c r="R900" s="283">
        <f>[4]Source!X884</f>
        <v>0</v>
      </c>
      <c r="S900" s="283">
        <f>[4]Source!Y883</f>
        <v>0</v>
      </c>
      <c r="T900" s="283">
        <f>[4]Source!Y884</f>
        <v>0</v>
      </c>
      <c r="U900" s="283">
        <f>ROUND((175/100)*ROUND([4]Source!R883, 2), 2)</f>
        <v>0</v>
      </c>
      <c r="V900" s="283">
        <f>ROUND((157/100)*ROUND([4]Source!R884, 2), 2)</f>
        <v>0</v>
      </c>
    </row>
    <row r="901" spans="1:22" ht="42.75" x14ac:dyDescent="0.2">
      <c r="A901" s="297" t="s">
        <v>2068</v>
      </c>
      <c r="B901" s="298" t="s">
        <v>2069</v>
      </c>
      <c r="C901" s="298" t="s">
        <v>481</v>
      </c>
      <c r="D901" s="299" t="s">
        <v>1323</v>
      </c>
      <c r="E901" s="284">
        <v>8.5970000000000005E-2</v>
      </c>
      <c r="F901" s="300">
        <v>8344.7099999999991</v>
      </c>
      <c r="G901" s="304" t="s">
        <v>185</v>
      </c>
      <c r="H901" s="284">
        <v>1</v>
      </c>
      <c r="I901" s="302">
        <v>717.39</v>
      </c>
      <c r="J901" s="284">
        <v>4.66</v>
      </c>
      <c r="K901" s="302">
        <v>3343.04</v>
      </c>
      <c r="Q901" s="283">
        <f>[4]Source!X885</f>
        <v>0</v>
      </c>
      <c r="R901" s="283">
        <f>[4]Source!X886</f>
        <v>0</v>
      </c>
      <c r="S901" s="283">
        <f>[4]Source!Y885</f>
        <v>0</v>
      </c>
      <c r="T901" s="283">
        <f>[4]Source!Y886</f>
        <v>0</v>
      </c>
      <c r="U901" s="283">
        <f>ROUND((175/100)*ROUND([4]Source!R885, 2), 2)</f>
        <v>0</v>
      </c>
      <c r="V901" s="283">
        <f>ROUND((157/100)*ROUND([4]Source!R886, 2), 2)</f>
        <v>0</v>
      </c>
    </row>
    <row r="902" spans="1:22" ht="42.75" x14ac:dyDescent="0.2">
      <c r="A902" s="297" t="s">
        <v>2070</v>
      </c>
      <c r="B902" s="298" t="s">
        <v>2049</v>
      </c>
      <c r="C902" s="298" t="s">
        <v>480</v>
      </c>
      <c r="D902" s="299" t="s">
        <v>1323</v>
      </c>
      <c r="E902" s="284">
        <v>2.2460000000000001E-2</v>
      </c>
      <c r="F902" s="300">
        <v>7075.07</v>
      </c>
      <c r="G902" s="304" t="s">
        <v>185</v>
      </c>
      <c r="H902" s="284">
        <v>1</v>
      </c>
      <c r="I902" s="302">
        <v>158.91</v>
      </c>
      <c r="J902" s="284">
        <v>5.82</v>
      </c>
      <c r="K902" s="302">
        <v>924.86</v>
      </c>
      <c r="Q902" s="283">
        <f>[4]Source!X887</f>
        <v>0</v>
      </c>
      <c r="R902" s="283">
        <f>[4]Source!X888</f>
        <v>0</v>
      </c>
      <c r="S902" s="283">
        <f>[4]Source!Y887</f>
        <v>0</v>
      </c>
      <c r="T902" s="283">
        <f>[4]Source!Y888</f>
        <v>0</v>
      </c>
      <c r="U902" s="283">
        <f>ROUND((175/100)*ROUND([4]Source!R887, 2), 2)</f>
        <v>0</v>
      </c>
      <c r="V902" s="283">
        <f>ROUND((157/100)*ROUND([4]Source!R888, 2), 2)</f>
        <v>0</v>
      </c>
    </row>
    <row r="903" spans="1:22" ht="71.25" x14ac:dyDescent="0.2">
      <c r="A903" s="297" t="s">
        <v>1900</v>
      </c>
      <c r="B903" s="298" t="s">
        <v>2071</v>
      </c>
      <c r="C903" s="298" t="s">
        <v>479</v>
      </c>
      <c r="D903" s="299" t="s">
        <v>1323</v>
      </c>
      <c r="E903" s="284">
        <v>1.6000000000000001E-3</v>
      </c>
      <c r="F903" s="300">
        <v>5681.92</v>
      </c>
      <c r="G903" s="304" t="s">
        <v>185</v>
      </c>
      <c r="H903" s="284">
        <v>1</v>
      </c>
      <c r="I903" s="302">
        <v>9.09</v>
      </c>
      <c r="J903" s="284">
        <v>7.69</v>
      </c>
      <c r="K903" s="302">
        <v>69.900000000000006</v>
      </c>
      <c r="Q903" s="283">
        <f>[4]Source!X889</f>
        <v>0</v>
      </c>
      <c r="R903" s="283">
        <f>[4]Source!X890</f>
        <v>0</v>
      </c>
      <c r="S903" s="283">
        <f>[4]Source!Y889</f>
        <v>0</v>
      </c>
      <c r="T903" s="283">
        <f>[4]Source!Y890</f>
        <v>0</v>
      </c>
      <c r="U903" s="283">
        <f>ROUND((175/100)*ROUND([4]Source!R889, 2), 2)</f>
        <v>0</v>
      </c>
      <c r="V903" s="283">
        <f>ROUND((157/100)*ROUND([4]Source!R890, 2), 2)</f>
        <v>0</v>
      </c>
    </row>
    <row r="904" spans="1:22" ht="57" x14ac:dyDescent="0.2">
      <c r="A904" s="297" t="s">
        <v>2072</v>
      </c>
      <c r="B904" s="298" t="s">
        <v>2073</v>
      </c>
      <c r="C904" s="298" t="s">
        <v>485</v>
      </c>
      <c r="D904" s="299" t="s">
        <v>1451</v>
      </c>
      <c r="E904" s="284">
        <v>4</v>
      </c>
      <c r="F904" s="300">
        <v>183.34</v>
      </c>
      <c r="G904" s="304" t="s">
        <v>185</v>
      </c>
      <c r="H904" s="284">
        <v>1</v>
      </c>
      <c r="I904" s="302">
        <v>733.36</v>
      </c>
      <c r="J904" s="284">
        <v>1.06</v>
      </c>
      <c r="K904" s="302">
        <v>777.36</v>
      </c>
      <c r="Q904" s="283">
        <f>[4]Source!X891</f>
        <v>0</v>
      </c>
      <c r="R904" s="283">
        <f>[4]Source!X892</f>
        <v>0</v>
      </c>
      <c r="S904" s="283">
        <f>[4]Source!Y891</f>
        <v>0</v>
      </c>
      <c r="T904" s="283">
        <f>[4]Source!Y892</f>
        <v>0</v>
      </c>
      <c r="U904" s="283">
        <f>ROUND((175/100)*ROUND([4]Source!R891, 2), 2)</f>
        <v>0</v>
      </c>
      <c r="V904" s="283">
        <f>ROUND((157/100)*ROUND([4]Source!R892, 2), 2)</f>
        <v>0</v>
      </c>
    </row>
    <row r="905" spans="1:22" ht="57" x14ac:dyDescent="0.2">
      <c r="A905" s="297" t="s">
        <v>1901</v>
      </c>
      <c r="B905" s="298" t="s">
        <v>2074</v>
      </c>
      <c r="C905" s="298" t="s">
        <v>484</v>
      </c>
      <c r="D905" s="299" t="s">
        <v>1451</v>
      </c>
      <c r="E905" s="284">
        <v>8</v>
      </c>
      <c r="F905" s="300">
        <v>7.78</v>
      </c>
      <c r="G905" s="304" t="s">
        <v>185</v>
      </c>
      <c r="H905" s="284">
        <v>1</v>
      </c>
      <c r="I905" s="302">
        <v>62.24</v>
      </c>
      <c r="J905" s="284">
        <v>3.92</v>
      </c>
      <c r="K905" s="302">
        <v>243.98</v>
      </c>
      <c r="Q905" s="283">
        <f>[4]Source!X893</f>
        <v>0</v>
      </c>
      <c r="R905" s="283">
        <f>[4]Source!X894</f>
        <v>0</v>
      </c>
      <c r="S905" s="283">
        <f>[4]Source!Y893</f>
        <v>0</v>
      </c>
      <c r="T905" s="283">
        <f>[4]Source!Y894</f>
        <v>0</v>
      </c>
      <c r="U905" s="283">
        <f>ROUND((175/100)*ROUND([4]Source!R893, 2), 2)</f>
        <v>0</v>
      </c>
      <c r="V905" s="283">
        <f>ROUND((157/100)*ROUND([4]Source!R894, 2), 2)</f>
        <v>0</v>
      </c>
    </row>
    <row r="906" spans="1:22" ht="42.75" x14ac:dyDescent="0.2">
      <c r="A906" s="297" t="s">
        <v>1902</v>
      </c>
      <c r="B906" s="298" t="s">
        <v>2075</v>
      </c>
      <c r="C906" s="298" t="s">
        <v>483</v>
      </c>
      <c r="D906" s="299" t="s">
        <v>1451</v>
      </c>
      <c r="E906" s="284">
        <v>8</v>
      </c>
      <c r="F906" s="300">
        <v>12.88</v>
      </c>
      <c r="G906" s="304" t="s">
        <v>185</v>
      </c>
      <c r="H906" s="284">
        <v>1</v>
      </c>
      <c r="I906" s="302">
        <v>103.04</v>
      </c>
      <c r="J906" s="284">
        <v>3.69</v>
      </c>
      <c r="K906" s="302">
        <v>380.22</v>
      </c>
      <c r="Q906" s="283">
        <f>[4]Source!X895</f>
        <v>0</v>
      </c>
      <c r="R906" s="283">
        <f>[4]Source!X896</f>
        <v>0</v>
      </c>
      <c r="S906" s="283">
        <f>[4]Source!Y895</f>
        <v>0</v>
      </c>
      <c r="T906" s="283">
        <f>[4]Source!Y896</f>
        <v>0</v>
      </c>
      <c r="U906" s="283">
        <f>ROUND((175/100)*ROUND([4]Source!R895, 2), 2)</f>
        <v>0</v>
      </c>
      <c r="V906" s="283">
        <f>ROUND((157/100)*ROUND([4]Source!R896, 2), 2)</f>
        <v>0</v>
      </c>
    </row>
    <row r="907" spans="1:22" ht="14.25" x14ac:dyDescent="0.2">
      <c r="A907" s="297"/>
      <c r="B907" s="298"/>
      <c r="C907" s="298" t="s">
        <v>184</v>
      </c>
      <c r="D907" s="299" t="s">
        <v>177</v>
      </c>
      <c r="E907" s="284">
        <v>91</v>
      </c>
      <c r="F907" s="300"/>
      <c r="G907" s="301"/>
      <c r="H907" s="284"/>
      <c r="I907" s="302">
        <v>344.23</v>
      </c>
      <c r="J907" s="284">
        <v>73</v>
      </c>
      <c r="K907" s="302">
        <v>6447.97</v>
      </c>
    </row>
    <row r="908" spans="1:22" ht="14.25" x14ac:dyDescent="0.2">
      <c r="A908" s="297"/>
      <c r="B908" s="298"/>
      <c r="C908" s="298" t="s">
        <v>183</v>
      </c>
      <c r="D908" s="299" t="s">
        <v>177</v>
      </c>
      <c r="E908" s="284">
        <v>70</v>
      </c>
      <c r="F908" s="300"/>
      <c r="G908" s="301"/>
      <c r="H908" s="284"/>
      <c r="I908" s="302">
        <v>264.8</v>
      </c>
      <c r="J908" s="284">
        <v>41</v>
      </c>
      <c r="K908" s="302">
        <v>3621.46</v>
      </c>
    </row>
    <row r="909" spans="1:22" ht="14.25" x14ac:dyDescent="0.2">
      <c r="A909" s="297"/>
      <c r="B909" s="298"/>
      <c r="C909" s="298" t="s">
        <v>178</v>
      </c>
      <c r="D909" s="299" t="s">
        <v>177</v>
      </c>
      <c r="E909" s="284">
        <v>175</v>
      </c>
      <c r="F909" s="300"/>
      <c r="G909" s="301"/>
      <c r="H909" s="284"/>
      <c r="I909" s="302">
        <v>1.28</v>
      </c>
      <c r="J909" s="284">
        <v>157</v>
      </c>
      <c r="K909" s="302">
        <v>26.77</v>
      </c>
    </row>
    <row r="910" spans="1:22" ht="14.25" x14ac:dyDescent="0.2">
      <c r="A910" s="305"/>
      <c r="B910" s="306"/>
      <c r="C910" s="306" t="s">
        <v>182</v>
      </c>
      <c r="D910" s="307" t="s">
        <v>181</v>
      </c>
      <c r="E910" s="308">
        <v>201.95</v>
      </c>
      <c r="F910" s="309"/>
      <c r="G910" s="310" t="s">
        <v>185</v>
      </c>
      <c r="H910" s="308">
        <v>1</v>
      </c>
      <c r="I910" s="311">
        <v>30.29</v>
      </c>
      <c r="J910" s="308"/>
      <c r="K910" s="311"/>
    </row>
    <row r="911" spans="1:22" ht="15" x14ac:dyDescent="0.25">
      <c r="A911" s="312"/>
      <c r="B911" s="312"/>
      <c r="C911" s="313" t="s">
        <v>173</v>
      </c>
      <c r="D911" s="312"/>
      <c r="E911" s="312"/>
      <c r="F911" s="312"/>
      <c r="G911" s="312"/>
      <c r="H911" s="406">
        <v>3082.4</v>
      </c>
      <c r="I911" s="406"/>
      <c r="J911" s="406">
        <v>26552.78</v>
      </c>
      <c r="K911" s="406"/>
      <c r="O911" s="318">
        <f>I896+I897+I899+I907+I908+I909+SUM(I900:I906)</f>
        <v>3082.4</v>
      </c>
      <c r="P911" s="318">
        <f>K896+K897+K899+K907+K908+K909+SUM(K900:K906)</f>
        <v>26552.78</v>
      </c>
    </row>
    <row r="913" spans="1:22" ht="42.75" x14ac:dyDescent="0.2">
      <c r="A913" s="297" t="s">
        <v>1653</v>
      </c>
      <c r="B913" s="298" t="s">
        <v>2076</v>
      </c>
      <c r="C913" s="298" t="s">
        <v>489</v>
      </c>
      <c r="D913" s="299" t="s">
        <v>2077</v>
      </c>
      <c r="E913" s="284">
        <v>0.2492</v>
      </c>
      <c r="F913" s="300"/>
      <c r="G913" s="301"/>
      <c r="H913" s="284"/>
      <c r="I913" s="302"/>
      <c r="J913" s="284"/>
      <c r="K913" s="302"/>
      <c r="Q913" s="283">
        <f>[4]Source!X897</f>
        <v>18.739999999999998</v>
      </c>
      <c r="R913" s="283">
        <f>[4]Source!X898</f>
        <v>350.97</v>
      </c>
      <c r="S913" s="283">
        <f>[4]Source!Y897</f>
        <v>14.41</v>
      </c>
      <c r="T913" s="283">
        <f>[4]Source!Y898</f>
        <v>197.12</v>
      </c>
      <c r="U913" s="283">
        <f>ROUND((175/100)*ROUND([4]Source!R897, 2), 2)</f>
        <v>0</v>
      </c>
      <c r="V913" s="283">
        <f>ROUND((157/100)*ROUND([4]Source!R898, 2), 2)</f>
        <v>0</v>
      </c>
    </row>
    <row r="914" spans="1:22" ht="25.5" x14ac:dyDescent="0.2">
      <c r="C914" s="303" t="s">
        <v>2078</v>
      </c>
    </row>
    <row r="915" spans="1:22" ht="14.25" x14ac:dyDescent="0.2">
      <c r="A915" s="297"/>
      <c r="B915" s="298"/>
      <c r="C915" s="298" t="s">
        <v>187</v>
      </c>
      <c r="D915" s="299"/>
      <c r="E915" s="284"/>
      <c r="F915" s="300">
        <v>82.62</v>
      </c>
      <c r="G915" s="301" t="s">
        <v>185</v>
      </c>
      <c r="H915" s="284">
        <v>1</v>
      </c>
      <c r="I915" s="302">
        <v>20.59</v>
      </c>
      <c r="J915" s="284">
        <v>23.35</v>
      </c>
      <c r="K915" s="302">
        <v>480.78</v>
      </c>
    </row>
    <row r="916" spans="1:22" ht="28.5" x14ac:dyDescent="0.2">
      <c r="A916" s="297" t="s">
        <v>1656</v>
      </c>
      <c r="B916" s="298" t="s">
        <v>2079</v>
      </c>
      <c r="C916" s="298" t="s">
        <v>487</v>
      </c>
      <c r="D916" s="299" t="s">
        <v>1384</v>
      </c>
      <c r="E916" s="284">
        <v>2.7411999999999999E-2</v>
      </c>
      <c r="F916" s="300">
        <v>477.64</v>
      </c>
      <c r="G916" s="304" t="s">
        <v>185</v>
      </c>
      <c r="H916" s="284">
        <v>1</v>
      </c>
      <c r="I916" s="302">
        <v>13.09</v>
      </c>
      <c r="J916" s="284">
        <v>7.34</v>
      </c>
      <c r="K916" s="302">
        <v>96.08</v>
      </c>
      <c r="Q916" s="283">
        <f>[4]Source!X899</f>
        <v>0</v>
      </c>
      <c r="R916" s="283">
        <f>[4]Source!X900</f>
        <v>0</v>
      </c>
      <c r="S916" s="283">
        <f>[4]Source!Y899</f>
        <v>0</v>
      </c>
      <c r="T916" s="283">
        <f>[4]Source!Y900</f>
        <v>0</v>
      </c>
      <c r="U916" s="283">
        <f>ROUND((175/100)*ROUND([4]Source!R899, 2), 2)</f>
        <v>0</v>
      </c>
      <c r="V916" s="283">
        <f>ROUND((157/100)*ROUND([4]Source!R900, 2), 2)</f>
        <v>0</v>
      </c>
    </row>
    <row r="917" spans="1:22" ht="14.25" x14ac:dyDescent="0.2">
      <c r="A917" s="297"/>
      <c r="B917" s="298"/>
      <c r="C917" s="298" t="s">
        <v>184</v>
      </c>
      <c r="D917" s="299" t="s">
        <v>177</v>
      </c>
      <c r="E917" s="284">
        <v>91</v>
      </c>
      <c r="F917" s="300"/>
      <c r="G917" s="301"/>
      <c r="H917" s="284"/>
      <c r="I917" s="302">
        <v>18.739999999999998</v>
      </c>
      <c r="J917" s="284">
        <v>73</v>
      </c>
      <c r="K917" s="302">
        <v>350.97</v>
      </c>
    </row>
    <row r="918" spans="1:22" ht="14.25" x14ac:dyDescent="0.2">
      <c r="A918" s="297"/>
      <c r="B918" s="298"/>
      <c r="C918" s="298" t="s">
        <v>183</v>
      </c>
      <c r="D918" s="299" t="s">
        <v>177</v>
      </c>
      <c r="E918" s="284">
        <v>70</v>
      </c>
      <c r="F918" s="300"/>
      <c r="G918" s="301"/>
      <c r="H918" s="284"/>
      <c r="I918" s="302">
        <v>14.41</v>
      </c>
      <c r="J918" s="284">
        <v>41</v>
      </c>
      <c r="K918" s="302">
        <v>197.12</v>
      </c>
    </row>
    <row r="919" spans="1:22" ht="14.25" x14ac:dyDescent="0.2">
      <c r="A919" s="305"/>
      <c r="B919" s="306"/>
      <c r="C919" s="306" t="s">
        <v>182</v>
      </c>
      <c r="D919" s="307" t="s">
        <v>181</v>
      </c>
      <c r="E919" s="308">
        <v>6.17</v>
      </c>
      <c r="F919" s="309"/>
      <c r="G919" s="310" t="s">
        <v>185</v>
      </c>
      <c r="H919" s="308">
        <v>1</v>
      </c>
      <c r="I919" s="311">
        <v>1.54</v>
      </c>
      <c r="J919" s="308"/>
      <c r="K919" s="311"/>
    </row>
    <row r="920" spans="1:22" ht="15" x14ac:dyDescent="0.25">
      <c r="A920" s="312"/>
      <c r="B920" s="312"/>
      <c r="C920" s="313" t="s">
        <v>173</v>
      </c>
      <c r="D920" s="312"/>
      <c r="E920" s="312"/>
      <c r="F920" s="312"/>
      <c r="G920" s="312"/>
      <c r="H920" s="406">
        <v>66.83</v>
      </c>
      <c r="I920" s="406"/>
      <c r="J920" s="406">
        <v>1124.95</v>
      </c>
      <c r="K920" s="406"/>
      <c r="O920" s="318">
        <f>I915+I917+I918+SUM(I916:I916)</f>
        <v>66.83</v>
      </c>
      <c r="P920" s="318">
        <f>K915+K917+K918+SUM(K916:K916)</f>
        <v>1124.95</v>
      </c>
    </row>
    <row r="922" spans="1:22" ht="42.75" x14ac:dyDescent="0.2">
      <c r="A922" s="297" t="s">
        <v>1657</v>
      </c>
      <c r="B922" s="298" t="s">
        <v>2080</v>
      </c>
      <c r="C922" s="298" t="s">
        <v>488</v>
      </c>
      <c r="D922" s="299" t="s">
        <v>2077</v>
      </c>
      <c r="E922" s="284">
        <v>0.2492</v>
      </c>
      <c r="F922" s="300"/>
      <c r="G922" s="301"/>
      <c r="H922" s="284"/>
      <c r="I922" s="302"/>
      <c r="J922" s="284"/>
      <c r="K922" s="302"/>
      <c r="Q922" s="283">
        <f>[4]Source!X901</f>
        <v>13.55</v>
      </c>
      <c r="R922" s="283">
        <f>[4]Source!X902</f>
        <v>253.81</v>
      </c>
      <c r="S922" s="283">
        <f>[4]Source!Y901</f>
        <v>10.42</v>
      </c>
      <c r="T922" s="283">
        <f>[4]Source!Y902</f>
        <v>142.55000000000001</v>
      </c>
      <c r="U922" s="283">
        <f>ROUND((175/100)*ROUND([4]Source!R901, 2), 2)</f>
        <v>0</v>
      </c>
      <c r="V922" s="283">
        <f>ROUND((157/100)*ROUND([4]Source!R902, 2), 2)</f>
        <v>0</v>
      </c>
    </row>
    <row r="923" spans="1:22" ht="25.5" x14ac:dyDescent="0.2">
      <c r="C923" s="303" t="s">
        <v>2078</v>
      </c>
    </row>
    <row r="924" spans="1:22" ht="14.25" x14ac:dyDescent="0.2">
      <c r="A924" s="297"/>
      <c r="B924" s="298"/>
      <c r="C924" s="298" t="s">
        <v>187</v>
      </c>
      <c r="D924" s="299"/>
      <c r="E924" s="284"/>
      <c r="F924" s="300">
        <v>59.76</v>
      </c>
      <c r="G924" s="301" t="s">
        <v>185</v>
      </c>
      <c r="H924" s="284">
        <v>1</v>
      </c>
      <c r="I924" s="302">
        <v>14.89</v>
      </c>
      <c r="J924" s="284">
        <v>23.35</v>
      </c>
      <c r="K924" s="302">
        <v>347.68</v>
      </c>
    </row>
    <row r="925" spans="1:22" ht="28.5" x14ac:dyDescent="0.2">
      <c r="A925" s="297" t="s">
        <v>1659</v>
      </c>
      <c r="B925" s="298" t="s">
        <v>2079</v>
      </c>
      <c r="C925" s="298" t="s">
        <v>487</v>
      </c>
      <c r="D925" s="299" t="s">
        <v>1384</v>
      </c>
      <c r="E925" s="284">
        <v>1.3705999999999999E-2</v>
      </c>
      <c r="F925" s="300">
        <v>477.64</v>
      </c>
      <c r="G925" s="304" t="s">
        <v>185</v>
      </c>
      <c r="H925" s="284">
        <v>1</v>
      </c>
      <c r="I925" s="302">
        <v>6.55</v>
      </c>
      <c r="J925" s="284">
        <v>7.34</v>
      </c>
      <c r="K925" s="302">
        <v>48.08</v>
      </c>
      <c r="Q925" s="283">
        <f>[4]Source!X903</f>
        <v>0</v>
      </c>
      <c r="R925" s="283">
        <f>[4]Source!X904</f>
        <v>0</v>
      </c>
      <c r="S925" s="283">
        <f>[4]Source!Y903</f>
        <v>0</v>
      </c>
      <c r="T925" s="283">
        <f>[4]Source!Y904</f>
        <v>0</v>
      </c>
      <c r="U925" s="283">
        <f>ROUND((175/100)*ROUND([4]Source!R903, 2), 2)</f>
        <v>0</v>
      </c>
      <c r="V925" s="283">
        <f>ROUND((157/100)*ROUND([4]Source!R904, 2), 2)</f>
        <v>0</v>
      </c>
    </row>
    <row r="926" spans="1:22" ht="14.25" x14ac:dyDescent="0.2">
      <c r="A926" s="297"/>
      <c r="B926" s="298"/>
      <c r="C926" s="298" t="s">
        <v>184</v>
      </c>
      <c r="D926" s="299" t="s">
        <v>177</v>
      </c>
      <c r="E926" s="284">
        <v>91</v>
      </c>
      <c r="F926" s="300"/>
      <c r="G926" s="301"/>
      <c r="H926" s="284"/>
      <c r="I926" s="302">
        <v>13.55</v>
      </c>
      <c r="J926" s="284">
        <v>73</v>
      </c>
      <c r="K926" s="302">
        <v>253.81</v>
      </c>
    </row>
    <row r="927" spans="1:22" ht="14.25" x14ac:dyDescent="0.2">
      <c r="A927" s="297"/>
      <c r="B927" s="298"/>
      <c r="C927" s="298" t="s">
        <v>183</v>
      </c>
      <c r="D927" s="299" t="s">
        <v>177</v>
      </c>
      <c r="E927" s="284">
        <v>70</v>
      </c>
      <c r="F927" s="300"/>
      <c r="G927" s="301"/>
      <c r="H927" s="284"/>
      <c r="I927" s="302">
        <v>10.42</v>
      </c>
      <c r="J927" s="284">
        <v>41</v>
      </c>
      <c r="K927" s="302">
        <v>142.55000000000001</v>
      </c>
    </row>
    <row r="928" spans="1:22" ht="14.25" x14ac:dyDescent="0.2">
      <c r="A928" s="305"/>
      <c r="B928" s="306"/>
      <c r="C928" s="306" t="s">
        <v>182</v>
      </c>
      <c r="D928" s="307" t="s">
        <v>181</v>
      </c>
      <c r="E928" s="308">
        <v>4.34</v>
      </c>
      <c r="F928" s="309"/>
      <c r="G928" s="310" t="s">
        <v>185</v>
      </c>
      <c r="H928" s="308">
        <v>1</v>
      </c>
      <c r="I928" s="311">
        <v>1.08</v>
      </c>
      <c r="J928" s="308"/>
      <c r="K928" s="311"/>
    </row>
    <row r="929" spans="1:22" ht="15" x14ac:dyDescent="0.25">
      <c r="A929" s="312"/>
      <c r="B929" s="312"/>
      <c r="C929" s="313" t="s">
        <v>173</v>
      </c>
      <c r="D929" s="312"/>
      <c r="E929" s="312"/>
      <c r="F929" s="312"/>
      <c r="G929" s="312"/>
      <c r="H929" s="406">
        <v>45.41</v>
      </c>
      <c r="I929" s="406"/>
      <c r="J929" s="406">
        <v>792.12</v>
      </c>
      <c r="K929" s="406"/>
      <c r="O929" s="318">
        <f>I924+I926+I927+SUM(I925:I925)</f>
        <v>45.41</v>
      </c>
      <c r="P929" s="318">
        <f>K924+K926+K927+SUM(K925:K925)</f>
        <v>792.12</v>
      </c>
    </row>
    <row r="932" spans="1:22" ht="15" x14ac:dyDescent="0.25">
      <c r="A932" s="409" t="s">
        <v>2081</v>
      </c>
      <c r="B932" s="409"/>
      <c r="C932" s="409"/>
      <c r="D932" s="409"/>
      <c r="E932" s="409"/>
      <c r="F932" s="409"/>
      <c r="G932" s="409"/>
      <c r="H932" s="407">
        <v>3194.64</v>
      </c>
      <c r="I932" s="408"/>
      <c r="J932" s="407">
        <v>28469.85</v>
      </c>
      <c r="K932" s="408"/>
    </row>
    <row r="933" spans="1:22" hidden="1" x14ac:dyDescent="0.2">
      <c r="A933" s="283" t="s">
        <v>172</v>
      </c>
      <c r="I933" s="283">
        <v>0</v>
      </c>
      <c r="J933" s="283">
        <v>0</v>
      </c>
    </row>
    <row r="934" spans="1:22" hidden="1" x14ac:dyDescent="0.2">
      <c r="A934" s="283" t="s">
        <v>171</v>
      </c>
      <c r="I934" s="283">
        <v>0</v>
      </c>
      <c r="J934" s="283">
        <v>0</v>
      </c>
    </row>
    <row r="936" spans="1:22" ht="16.5" x14ac:dyDescent="0.25">
      <c r="A936" s="405" t="s">
        <v>2082</v>
      </c>
      <c r="B936" s="405"/>
      <c r="C936" s="405"/>
      <c r="D936" s="405"/>
      <c r="E936" s="405"/>
      <c r="F936" s="405"/>
      <c r="G936" s="405"/>
      <c r="H936" s="405"/>
      <c r="I936" s="405"/>
      <c r="J936" s="405"/>
      <c r="K936" s="405"/>
    </row>
    <row r="937" spans="1:22" ht="28.5" x14ac:dyDescent="0.2">
      <c r="A937" s="297" t="s">
        <v>1660</v>
      </c>
      <c r="B937" s="298" t="s">
        <v>2065</v>
      </c>
      <c r="C937" s="298" t="s">
        <v>482</v>
      </c>
      <c r="D937" s="299" t="s">
        <v>1575</v>
      </c>
      <c r="E937" s="284">
        <v>0.79900000000000004</v>
      </c>
      <c r="F937" s="300"/>
      <c r="G937" s="301"/>
      <c r="H937" s="284"/>
      <c r="I937" s="302"/>
      <c r="J937" s="284"/>
      <c r="K937" s="302"/>
      <c r="Q937" s="283">
        <f>[4]Source!X944</f>
        <v>1833.99</v>
      </c>
      <c r="R937" s="283">
        <f>[4]Source!X945</f>
        <v>34352.99</v>
      </c>
      <c r="S937" s="283">
        <f>[4]Source!Y944</f>
        <v>1410.76</v>
      </c>
      <c r="T937" s="283">
        <f>[4]Source!Y945</f>
        <v>19294.14</v>
      </c>
      <c r="U937" s="283">
        <f>ROUND((175/100)*ROUND([4]Source!R944, 2), 2)</f>
        <v>6.77</v>
      </c>
      <c r="V937" s="283">
        <f>ROUND((157/100)*ROUND([4]Source!R945, 2), 2)</f>
        <v>141.87</v>
      </c>
    </row>
    <row r="938" spans="1:22" ht="38.25" x14ac:dyDescent="0.2">
      <c r="C938" s="303" t="s">
        <v>2083</v>
      </c>
    </row>
    <row r="939" spans="1:22" ht="14.25" x14ac:dyDescent="0.2">
      <c r="A939" s="297"/>
      <c r="B939" s="298"/>
      <c r="C939" s="298" t="s">
        <v>187</v>
      </c>
      <c r="D939" s="299"/>
      <c r="E939" s="284"/>
      <c r="F939" s="300">
        <v>2522.36</v>
      </c>
      <c r="G939" s="301" t="s">
        <v>185</v>
      </c>
      <c r="H939" s="284">
        <v>1</v>
      </c>
      <c r="I939" s="302">
        <v>2015.37</v>
      </c>
      <c r="J939" s="284">
        <v>23.35</v>
      </c>
      <c r="K939" s="302">
        <v>47058.89</v>
      </c>
    </row>
    <row r="940" spans="1:22" ht="14.25" x14ac:dyDescent="0.2">
      <c r="A940" s="297"/>
      <c r="B940" s="298"/>
      <c r="C940" s="298" t="s">
        <v>174</v>
      </c>
      <c r="D940" s="299"/>
      <c r="E940" s="284"/>
      <c r="F940" s="300">
        <v>16.55</v>
      </c>
      <c r="G940" s="301" t="s">
        <v>185</v>
      </c>
      <c r="H940" s="284">
        <v>1</v>
      </c>
      <c r="I940" s="302">
        <v>13.22</v>
      </c>
      <c r="J940" s="284">
        <v>10.61</v>
      </c>
      <c r="K940" s="302">
        <v>140.26</v>
      </c>
    </row>
    <row r="941" spans="1:22" ht="14.25" x14ac:dyDescent="0.2">
      <c r="A941" s="297"/>
      <c r="B941" s="298"/>
      <c r="C941" s="298" t="s">
        <v>179</v>
      </c>
      <c r="D941" s="299"/>
      <c r="E941" s="284"/>
      <c r="F941" s="300">
        <v>4.84</v>
      </c>
      <c r="G941" s="301" t="s">
        <v>185</v>
      </c>
      <c r="H941" s="284">
        <v>1</v>
      </c>
      <c r="I941" s="314">
        <v>3.87</v>
      </c>
      <c r="J941" s="284">
        <v>23.35</v>
      </c>
      <c r="K941" s="314">
        <v>90.36</v>
      </c>
    </row>
    <row r="942" spans="1:22" ht="14.25" x14ac:dyDescent="0.2">
      <c r="A942" s="297"/>
      <c r="B942" s="298"/>
      <c r="C942" s="298" t="s">
        <v>195</v>
      </c>
      <c r="D942" s="299"/>
      <c r="E942" s="284"/>
      <c r="F942" s="300">
        <v>28.77</v>
      </c>
      <c r="G942" s="301" t="s">
        <v>185</v>
      </c>
      <c r="H942" s="284">
        <v>1</v>
      </c>
      <c r="I942" s="302">
        <v>22.99</v>
      </c>
      <c r="J942" s="284">
        <v>11.42</v>
      </c>
      <c r="K942" s="302">
        <v>262.55</v>
      </c>
    </row>
    <row r="943" spans="1:22" ht="42.75" x14ac:dyDescent="0.2">
      <c r="A943" s="297" t="s">
        <v>1661</v>
      </c>
      <c r="B943" s="298" t="s">
        <v>2067</v>
      </c>
      <c r="C943" s="298" t="s">
        <v>486</v>
      </c>
      <c r="D943" s="299" t="s">
        <v>1323</v>
      </c>
      <c r="E943" s="284">
        <v>0.20899999999999999</v>
      </c>
      <c r="F943" s="300">
        <v>8416.35</v>
      </c>
      <c r="G943" s="304" t="s">
        <v>185</v>
      </c>
      <c r="H943" s="284">
        <v>1</v>
      </c>
      <c r="I943" s="302">
        <v>1759.02</v>
      </c>
      <c r="J943" s="284">
        <v>5.97</v>
      </c>
      <c r="K943" s="302">
        <v>10501.35</v>
      </c>
      <c r="Q943" s="283">
        <f>[4]Source!X946</f>
        <v>0</v>
      </c>
      <c r="R943" s="283">
        <f>[4]Source!X947</f>
        <v>0</v>
      </c>
      <c r="S943" s="283">
        <f>[4]Source!Y946</f>
        <v>0</v>
      </c>
      <c r="T943" s="283">
        <f>[4]Source!Y947</f>
        <v>0</v>
      </c>
      <c r="U943" s="283">
        <f>ROUND((175/100)*ROUND([4]Source!R946, 2), 2)</f>
        <v>0</v>
      </c>
      <c r="V943" s="283">
        <f>ROUND((157/100)*ROUND([4]Source!R947, 2), 2)</f>
        <v>0</v>
      </c>
    </row>
    <row r="944" spans="1:22" ht="42.75" x14ac:dyDescent="0.2">
      <c r="A944" s="297" t="s">
        <v>1662</v>
      </c>
      <c r="B944" s="298" t="s">
        <v>2069</v>
      </c>
      <c r="C944" s="298" t="s">
        <v>481</v>
      </c>
      <c r="D944" s="299" t="s">
        <v>1323</v>
      </c>
      <c r="E944" s="284">
        <v>0.42985000000000001</v>
      </c>
      <c r="F944" s="300">
        <v>8344.7099999999991</v>
      </c>
      <c r="G944" s="304" t="s">
        <v>185</v>
      </c>
      <c r="H944" s="284">
        <v>1</v>
      </c>
      <c r="I944" s="302">
        <v>3586.97</v>
      </c>
      <c r="J944" s="284">
        <v>4.66</v>
      </c>
      <c r="K944" s="302">
        <v>16715.28</v>
      </c>
      <c r="Q944" s="283">
        <f>[4]Source!X948</f>
        <v>0</v>
      </c>
      <c r="R944" s="283">
        <f>[4]Source!X949</f>
        <v>0</v>
      </c>
      <c r="S944" s="283">
        <f>[4]Source!Y948</f>
        <v>0</v>
      </c>
      <c r="T944" s="283">
        <f>[4]Source!Y949</f>
        <v>0</v>
      </c>
      <c r="U944" s="283">
        <f>ROUND((175/100)*ROUND([4]Source!R948, 2), 2)</f>
        <v>0</v>
      </c>
      <c r="V944" s="283">
        <f>ROUND((157/100)*ROUND([4]Source!R949, 2), 2)</f>
        <v>0</v>
      </c>
    </row>
    <row r="945" spans="1:22" ht="42.75" x14ac:dyDescent="0.2">
      <c r="A945" s="297" t="s">
        <v>1663</v>
      </c>
      <c r="B945" s="298" t="s">
        <v>2049</v>
      </c>
      <c r="C945" s="298" t="s">
        <v>480</v>
      </c>
      <c r="D945" s="299" t="s">
        <v>1323</v>
      </c>
      <c r="E945" s="284">
        <v>0.12765000000000001</v>
      </c>
      <c r="F945" s="300">
        <v>7075.07</v>
      </c>
      <c r="G945" s="304" t="s">
        <v>185</v>
      </c>
      <c r="H945" s="284">
        <v>1</v>
      </c>
      <c r="I945" s="302">
        <v>903.13</v>
      </c>
      <c r="J945" s="284">
        <v>5.82</v>
      </c>
      <c r="K945" s="302">
        <v>5256.22</v>
      </c>
      <c r="Q945" s="283">
        <f>[4]Source!X950</f>
        <v>0</v>
      </c>
      <c r="R945" s="283">
        <f>[4]Source!X951</f>
        <v>0</v>
      </c>
      <c r="S945" s="283">
        <f>[4]Source!Y950</f>
        <v>0</v>
      </c>
      <c r="T945" s="283">
        <f>[4]Source!Y951</f>
        <v>0</v>
      </c>
      <c r="U945" s="283">
        <f>ROUND((175/100)*ROUND([4]Source!R950, 2), 2)</f>
        <v>0</v>
      </c>
      <c r="V945" s="283">
        <f>ROUND((157/100)*ROUND([4]Source!R951, 2), 2)</f>
        <v>0</v>
      </c>
    </row>
    <row r="946" spans="1:22" ht="71.25" x14ac:dyDescent="0.2">
      <c r="A946" s="297" t="s">
        <v>2084</v>
      </c>
      <c r="B946" s="298" t="s">
        <v>2071</v>
      </c>
      <c r="C946" s="298" t="s">
        <v>479</v>
      </c>
      <c r="D946" s="299" t="s">
        <v>1323</v>
      </c>
      <c r="E946" s="284">
        <v>8.0000000000000002E-3</v>
      </c>
      <c r="F946" s="300">
        <v>5681.92</v>
      </c>
      <c r="G946" s="304" t="s">
        <v>185</v>
      </c>
      <c r="H946" s="284">
        <v>1</v>
      </c>
      <c r="I946" s="302">
        <v>45.46</v>
      </c>
      <c r="J946" s="284">
        <v>7.69</v>
      </c>
      <c r="K946" s="302">
        <v>349.59</v>
      </c>
      <c r="Q946" s="283">
        <f>[4]Source!X952</f>
        <v>0</v>
      </c>
      <c r="R946" s="283">
        <f>[4]Source!X953</f>
        <v>0</v>
      </c>
      <c r="S946" s="283">
        <f>[4]Source!Y952</f>
        <v>0</v>
      </c>
      <c r="T946" s="283">
        <f>[4]Source!Y953</f>
        <v>0</v>
      </c>
      <c r="U946" s="283">
        <f>ROUND((175/100)*ROUND([4]Source!R952, 2), 2)</f>
        <v>0</v>
      </c>
      <c r="V946" s="283">
        <f>ROUND((157/100)*ROUND([4]Source!R953, 2), 2)</f>
        <v>0</v>
      </c>
    </row>
    <row r="947" spans="1:22" ht="57" x14ac:dyDescent="0.2">
      <c r="A947" s="297" t="s">
        <v>2085</v>
      </c>
      <c r="B947" s="298" t="s">
        <v>2073</v>
      </c>
      <c r="C947" s="298" t="s">
        <v>485</v>
      </c>
      <c r="D947" s="299" t="s">
        <v>1451</v>
      </c>
      <c r="E947" s="284">
        <v>5</v>
      </c>
      <c r="F947" s="300">
        <v>183.34</v>
      </c>
      <c r="G947" s="304" t="s">
        <v>185</v>
      </c>
      <c r="H947" s="284">
        <v>1</v>
      </c>
      <c r="I947" s="302">
        <v>916.7</v>
      </c>
      <c r="J947" s="284">
        <v>1.06</v>
      </c>
      <c r="K947" s="302">
        <v>971.7</v>
      </c>
      <c r="Q947" s="283">
        <f>[4]Source!X954</f>
        <v>0</v>
      </c>
      <c r="R947" s="283">
        <f>[4]Source!X955</f>
        <v>0</v>
      </c>
      <c r="S947" s="283">
        <f>[4]Source!Y954</f>
        <v>0</v>
      </c>
      <c r="T947" s="283">
        <f>[4]Source!Y955</f>
        <v>0</v>
      </c>
      <c r="U947" s="283">
        <f>ROUND((175/100)*ROUND([4]Source!R954, 2), 2)</f>
        <v>0</v>
      </c>
      <c r="V947" s="283">
        <f>ROUND((157/100)*ROUND([4]Source!R955, 2), 2)</f>
        <v>0</v>
      </c>
    </row>
    <row r="948" spans="1:22" ht="57" x14ac:dyDescent="0.2">
      <c r="A948" s="297" t="s">
        <v>2086</v>
      </c>
      <c r="B948" s="298" t="s">
        <v>2074</v>
      </c>
      <c r="C948" s="298" t="s">
        <v>484</v>
      </c>
      <c r="D948" s="299" t="s">
        <v>1451</v>
      </c>
      <c r="E948" s="284">
        <v>10</v>
      </c>
      <c r="F948" s="300">
        <v>7.78</v>
      </c>
      <c r="G948" s="304" t="s">
        <v>185</v>
      </c>
      <c r="H948" s="284">
        <v>1</v>
      </c>
      <c r="I948" s="302">
        <v>77.8</v>
      </c>
      <c r="J948" s="284">
        <v>3.92</v>
      </c>
      <c r="K948" s="302">
        <v>304.98</v>
      </c>
      <c r="Q948" s="283">
        <f>[4]Source!X956</f>
        <v>0</v>
      </c>
      <c r="R948" s="283">
        <f>[4]Source!X957</f>
        <v>0</v>
      </c>
      <c r="S948" s="283">
        <f>[4]Source!Y956</f>
        <v>0</v>
      </c>
      <c r="T948" s="283">
        <f>[4]Source!Y957</f>
        <v>0</v>
      </c>
      <c r="U948" s="283">
        <f>ROUND((175/100)*ROUND([4]Source!R956, 2), 2)</f>
        <v>0</v>
      </c>
      <c r="V948" s="283">
        <f>ROUND((157/100)*ROUND([4]Source!R957, 2), 2)</f>
        <v>0</v>
      </c>
    </row>
    <row r="949" spans="1:22" ht="42.75" x14ac:dyDescent="0.2">
      <c r="A949" s="297" t="s">
        <v>2087</v>
      </c>
      <c r="B949" s="298" t="s">
        <v>2075</v>
      </c>
      <c r="C949" s="298" t="s">
        <v>483</v>
      </c>
      <c r="D949" s="299" t="s">
        <v>1451</v>
      </c>
      <c r="E949" s="284">
        <v>10</v>
      </c>
      <c r="F949" s="300">
        <v>12.88</v>
      </c>
      <c r="G949" s="304" t="s">
        <v>185</v>
      </c>
      <c r="H949" s="284">
        <v>1</v>
      </c>
      <c r="I949" s="302">
        <v>128.80000000000001</v>
      </c>
      <c r="J949" s="284">
        <v>3.69</v>
      </c>
      <c r="K949" s="302">
        <v>475.27</v>
      </c>
      <c r="Q949" s="283">
        <f>[4]Source!X958</f>
        <v>0</v>
      </c>
      <c r="R949" s="283">
        <f>[4]Source!X959</f>
        <v>0</v>
      </c>
      <c r="S949" s="283">
        <f>[4]Source!Y958</f>
        <v>0</v>
      </c>
      <c r="T949" s="283">
        <f>[4]Source!Y959</f>
        <v>0</v>
      </c>
      <c r="U949" s="283">
        <f>ROUND((175/100)*ROUND([4]Source!R958, 2), 2)</f>
        <v>0</v>
      </c>
      <c r="V949" s="283">
        <f>ROUND((157/100)*ROUND([4]Source!R959, 2), 2)</f>
        <v>0</v>
      </c>
    </row>
    <row r="950" spans="1:22" ht="14.25" x14ac:dyDescent="0.2">
      <c r="A950" s="297"/>
      <c r="B950" s="298"/>
      <c r="C950" s="298" t="s">
        <v>184</v>
      </c>
      <c r="D950" s="299" t="s">
        <v>177</v>
      </c>
      <c r="E950" s="284">
        <v>91</v>
      </c>
      <c r="F950" s="300"/>
      <c r="G950" s="301"/>
      <c r="H950" s="284"/>
      <c r="I950" s="302">
        <v>1833.99</v>
      </c>
      <c r="J950" s="284">
        <v>73</v>
      </c>
      <c r="K950" s="302">
        <v>34352.99</v>
      </c>
    </row>
    <row r="951" spans="1:22" ht="14.25" x14ac:dyDescent="0.2">
      <c r="A951" s="297"/>
      <c r="B951" s="298"/>
      <c r="C951" s="298" t="s">
        <v>183</v>
      </c>
      <c r="D951" s="299" t="s">
        <v>177</v>
      </c>
      <c r="E951" s="284">
        <v>70</v>
      </c>
      <c r="F951" s="300"/>
      <c r="G951" s="301"/>
      <c r="H951" s="284"/>
      <c r="I951" s="302">
        <v>1410.76</v>
      </c>
      <c r="J951" s="284">
        <v>41</v>
      </c>
      <c r="K951" s="302">
        <v>19294.14</v>
      </c>
    </row>
    <row r="952" spans="1:22" ht="14.25" x14ac:dyDescent="0.2">
      <c r="A952" s="297"/>
      <c r="B952" s="298"/>
      <c r="C952" s="298" t="s">
        <v>178</v>
      </c>
      <c r="D952" s="299" t="s">
        <v>177</v>
      </c>
      <c r="E952" s="284">
        <v>175</v>
      </c>
      <c r="F952" s="300"/>
      <c r="G952" s="301"/>
      <c r="H952" s="284"/>
      <c r="I952" s="302">
        <v>6.77</v>
      </c>
      <c r="J952" s="284">
        <v>157</v>
      </c>
      <c r="K952" s="302">
        <v>141.87</v>
      </c>
    </row>
    <row r="953" spans="1:22" ht="14.25" x14ac:dyDescent="0.2">
      <c r="A953" s="305"/>
      <c r="B953" s="306"/>
      <c r="C953" s="306" t="s">
        <v>182</v>
      </c>
      <c r="D953" s="307" t="s">
        <v>181</v>
      </c>
      <c r="E953" s="308">
        <v>201.95</v>
      </c>
      <c r="F953" s="309"/>
      <c r="G953" s="310" t="s">
        <v>185</v>
      </c>
      <c r="H953" s="308">
        <v>1</v>
      </c>
      <c r="I953" s="311">
        <v>161.36000000000001</v>
      </c>
      <c r="J953" s="308"/>
      <c r="K953" s="311"/>
    </row>
    <row r="954" spans="1:22" ht="15" x14ac:dyDescent="0.25">
      <c r="A954" s="312"/>
      <c r="B954" s="312"/>
      <c r="C954" s="313" t="s">
        <v>173</v>
      </c>
      <c r="D954" s="312"/>
      <c r="E954" s="312"/>
      <c r="F954" s="312"/>
      <c r="G954" s="312"/>
      <c r="H954" s="406">
        <v>12720.98</v>
      </c>
      <c r="I954" s="406"/>
      <c r="J954" s="406">
        <v>135825.09</v>
      </c>
      <c r="K954" s="406"/>
      <c r="O954" s="318">
        <f>I939+I940+I942+I950+I951+I952+SUM(I943:I949)</f>
        <v>12720.98</v>
      </c>
      <c r="P954" s="318">
        <f>K939+K940+K942+K950+K951+K952+SUM(K943:K949)</f>
        <v>135825.09</v>
      </c>
    </row>
    <row r="957" spans="1:22" ht="15" x14ac:dyDescent="0.25">
      <c r="A957" s="409" t="s">
        <v>2088</v>
      </c>
      <c r="B957" s="409"/>
      <c r="C957" s="409"/>
      <c r="D957" s="409"/>
      <c r="E957" s="409"/>
      <c r="F957" s="409"/>
      <c r="G957" s="409"/>
      <c r="H957" s="407">
        <v>12720.98</v>
      </c>
      <c r="I957" s="408"/>
      <c r="J957" s="407">
        <v>135825.09</v>
      </c>
      <c r="K957" s="408"/>
    </row>
    <row r="958" spans="1:22" hidden="1" x14ac:dyDescent="0.2">
      <c r="A958" s="283" t="s">
        <v>172</v>
      </c>
      <c r="I958" s="283">
        <v>0</v>
      </c>
      <c r="J958" s="283">
        <v>0</v>
      </c>
    </row>
    <row r="959" spans="1:22" hidden="1" x14ac:dyDescent="0.2">
      <c r="A959" s="283" t="s">
        <v>171</v>
      </c>
      <c r="I959" s="283">
        <v>0</v>
      </c>
      <c r="J959" s="283">
        <v>0</v>
      </c>
    </row>
    <row r="961" spans="1:22" ht="16.5" x14ac:dyDescent="0.25">
      <c r="A961" s="405" t="s">
        <v>2089</v>
      </c>
      <c r="B961" s="405"/>
      <c r="C961" s="405"/>
      <c r="D961" s="405"/>
      <c r="E961" s="405"/>
      <c r="F961" s="405"/>
      <c r="G961" s="405"/>
      <c r="H961" s="405"/>
      <c r="I961" s="405"/>
      <c r="J961" s="405"/>
      <c r="K961" s="405"/>
    </row>
    <row r="962" spans="1:22" ht="28.5" x14ac:dyDescent="0.2">
      <c r="A962" s="297" t="s">
        <v>1667</v>
      </c>
      <c r="B962" s="298" t="s">
        <v>2065</v>
      </c>
      <c r="C962" s="298" t="s">
        <v>482</v>
      </c>
      <c r="D962" s="299" t="s">
        <v>1575</v>
      </c>
      <c r="E962" s="284">
        <v>0.17471999999999999</v>
      </c>
      <c r="F962" s="300"/>
      <c r="G962" s="301"/>
      <c r="H962" s="284"/>
      <c r="I962" s="302"/>
      <c r="J962" s="284"/>
      <c r="K962" s="302"/>
      <c r="Q962" s="283">
        <f>[4]Source!X995</f>
        <v>401.05</v>
      </c>
      <c r="R962" s="283">
        <f>[4]Source!X996</f>
        <v>7512.12</v>
      </c>
      <c r="S962" s="283">
        <f>[4]Source!Y995</f>
        <v>308.5</v>
      </c>
      <c r="T962" s="283">
        <f>[4]Source!Y996</f>
        <v>4219.1400000000003</v>
      </c>
      <c r="U962" s="283">
        <f>ROUND((175/100)*ROUND([4]Source!R995, 2), 2)</f>
        <v>1.49</v>
      </c>
      <c r="V962" s="283">
        <f>ROUND((157/100)*ROUND([4]Source!R996, 2), 2)</f>
        <v>31.16</v>
      </c>
    </row>
    <row r="963" spans="1:22" ht="38.25" x14ac:dyDescent="0.2">
      <c r="C963" s="303" t="s">
        <v>2090</v>
      </c>
    </row>
    <row r="964" spans="1:22" ht="14.25" x14ac:dyDescent="0.2">
      <c r="A964" s="297"/>
      <c r="B964" s="298"/>
      <c r="C964" s="298" t="s">
        <v>187</v>
      </c>
      <c r="D964" s="299"/>
      <c r="E964" s="284"/>
      <c r="F964" s="300">
        <v>2522.36</v>
      </c>
      <c r="G964" s="301" t="s">
        <v>185</v>
      </c>
      <c r="H964" s="284">
        <v>1</v>
      </c>
      <c r="I964" s="302">
        <v>440.71</v>
      </c>
      <c r="J964" s="284">
        <v>23.35</v>
      </c>
      <c r="K964" s="302">
        <v>10290.58</v>
      </c>
    </row>
    <row r="965" spans="1:22" ht="14.25" x14ac:dyDescent="0.2">
      <c r="A965" s="297"/>
      <c r="B965" s="298"/>
      <c r="C965" s="298" t="s">
        <v>174</v>
      </c>
      <c r="D965" s="299"/>
      <c r="E965" s="284"/>
      <c r="F965" s="300">
        <v>16.55</v>
      </c>
      <c r="G965" s="301" t="s">
        <v>185</v>
      </c>
      <c r="H965" s="284">
        <v>1</v>
      </c>
      <c r="I965" s="302">
        <v>2.89</v>
      </c>
      <c r="J965" s="284">
        <v>10.61</v>
      </c>
      <c r="K965" s="302">
        <v>30.66</v>
      </c>
    </row>
    <row r="966" spans="1:22" ht="14.25" x14ac:dyDescent="0.2">
      <c r="A966" s="297"/>
      <c r="B966" s="298"/>
      <c r="C966" s="298" t="s">
        <v>179</v>
      </c>
      <c r="D966" s="299"/>
      <c r="E966" s="284"/>
      <c r="F966" s="300">
        <v>4.84</v>
      </c>
      <c r="G966" s="301" t="s">
        <v>185</v>
      </c>
      <c r="H966" s="284">
        <v>1</v>
      </c>
      <c r="I966" s="314">
        <v>0.85</v>
      </c>
      <c r="J966" s="284">
        <v>23.35</v>
      </c>
      <c r="K966" s="314">
        <v>19.850000000000001</v>
      </c>
    </row>
    <row r="967" spans="1:22" ht="14.25" x14ac:dyDescent="0.2">
      <c r="A967" s="297"/>
      <c r="B967" s="298"/>
      <c r="C967" s="298" t="s">
        <v>195</v>
      </c>
      <c r="D967" s="299"/>
      <c r="E967" s="284"/>
      <c r="F967" s="300">
        <v>28.77</v>
      </c>
      <c r="G967" s="301" t="s">
        <v>185</v>
      </c>
      <c r="H967" s="284">
        <v>1</v>
      </c>
      <c r="I967" s="302">
        <v>5.03</v>
      </c>
      <c r="J967" s="284">
        <v>11.42</v>
      </c>
      <c r="K967" s="302">
        <v>57.44</v>
      </c>
    </row>
    <row r="968" spans="1:22" ht="42.75" x14ac:dyDescent="0.2">
      <c r="A968" s="297" t="s">
        <v>1905</v>
      </c>
      <c r="B968" s="298" t="s">
        <v>2067</v>
      </c>
      <c r="C968" s="298" t="s">
        <v>486</v>
      </c>
      <c r="D968" s="299" t="s">
        <v>1323</v>
      </c>
      <c r="E968" s="284">
        <v>5.0299999999999997E-2</v>
      </c>
      <c r="F968" s="300">
        <v>8416.35</v>
      </c>
      <c r="G968" s="304" t="s">
        <v>185</v>
      </c>
      <c r="H968" s="284">
        <v>1</v>
      </c>
      <c r="I968" s="302">
        <v>423.34</v>
      </c>
      <c r="J968" s="284">
        <v>5.97</v>
      </c>
      <c r="K968" s="302">
        <v>2527.34</v>
      </c>
      <c r="Q968" s="283">
        <f>[4]Source!X997</f>
        <v>0</v>
      </c>
      <c r="R968" s="283">
        <f>[4]Source!X998</f>
        <v>0</v>
      </c>
      <c r="S968" s="283">
        <f>[4]Source!Y997</f>
        <v>0</v>
      </c>
      <c r="T968" s="283">
        <f>[4]Source!Y998</f>
        <v>0</v>
      </c>
      <c r="U968" s="283">
        <f>ROUND((175/100)*ROUND([4]Source!R997, 2), 2)</f>
        <v>0</v>
      </c>
      <c r="V968" s="283">
        <f>ROUND((157/100)*ROUND([4]Source!R998, 2), 2)</f>
        <v>0</v>
      </c>
    </row>
    <row r="969" spans="1:22" ht="42.75" x14ac:dyDescent="0.2">
      <c r="A969" s="297" t="s">
        <v>1670</v>
      </c>
      <c r="B969" s="298" t="s">
        <v>2069</v>
      </c>
      <c r="C969" s="298" t="s">
        <v>481</v>
      </c>
      <c r="D969" s="299" t="s">
        <v>1323</v>
      </c>
      <c r="E969" s="284">
        <v>8.5970000000000005E-2</v>
      </c>
      <c r="F969" s="300">
        <v>8344.7099999999991</v>
      </c>
      <c r="G969" s="304" t="s">
        <v>185</v>
      </c>
      <c r="H969" s="284">
        <v>1</v>
      </c>
      <c r="I969" s="302">
        <v>717.39</v>
      </c>
      <c r="J969" s="284">
        <v>4.66</v>
      </c>
      <c r="K969" s="302">
        <v>3343.04</v>
      </c>
      <c r="Q969" s="283">
        <f>[4]Source!X999</f>
        <v>0</v>
      </c>
      <c r="R969" s="283">
        <f>[4]Source!X1000</f>
        <v>0</v>
      </c>
      <c r="S969" s="283">
        <f>[4]Source!Y999</f>
        <v>0</v>
      </c>
      <c r="T969" s="283">
        <f>[4]Source!Y1000</f>
        <v>0</v>
      </c>
      <c r="U969" s="283">
        <f>ROUND((175/100)*ROUND([4]Source!R999, 2), 2)</f>
        <v>0</v>
      </c>
      <c r="V969" s="283">
        <f>ROUND((157/100)*ROUND([4]Source!R1000, 2), 2)</f>
        <v>0</v>
      </c>
    </row>
    <row r="970" spans="1:22" ht="42.75" x14ac:dyDescent="0.2">
      <c r="A970" s="297" t="s">
        <v>1672</v>
      </c>
      <c r="B970" s="298" t="s">
        <v>2049</v>
      </c>
      <c r="C970" s="298" t="s">
        <v>480</v>
      </c>
      <c r="D970" s="299" t="s">
        <v>1323</v>
      </c>
      <c r="E970" s="284">
        <v>3.0929999999999999E-2</v>
      </c>
      <c r="F970" s="300">
        <v>7075.07</v>
      </c>
      <c r="G970" s="304" t="s">
        <v>185</v>
      </c>
      <c r="H970" s="284">
        <v>1</v>
      </c>
      <c r="I970" s="302">
        <v>218.83</v>
      </c>
      <c r="J970" s="284">
        <v>5.82</v>
      </c>
      <c r="K970" s="302">
        <v>1273.5899999999999</v>
      </c>
      <c r="Q970" s="283">
        <f>[4]Source!X1001</f>
        <v>0</v>
      </c>
      <c r="R970" s="283">
        <f>[4]Source!X1002</f>
        <v>0</v>
      </c>
      <c r="S970" s="283">
        <f>[4]Source!Y1001</f>
        <v>0</v>
      </c>
      <c r="T970" s="283">
        <f>[4]Source!Y1002</f>
        <v>0</v>
      </c>
      <c r="U970" s="283">
        <f>ROUND((175/100)*ROUND([4]Source!R1001, 2), 2)</f>
        <v>0</v>
      </c>
      <c r="V970" s="283">
        <f>ROUND((157/100)*ROUND([4]Source!R1002, 2), 2)</f>
        <v>0</v>
      </c>
    </row>
    <row r="971" spans="1:22" ht="71.25" x14ac:dyDescent="0.2">
      <c r="A971" s="297" t="s">
        <v>1674</v>
      </c>
      <c r="B971" s="298" t="s">
        <v>2071</v>
      </c>
      <c r="C971" s="298" t="s">
        <v>479</v>
      </c>
      <c r="D971" s="299" t="s">
        <v>1323</v>
      </c>
      <c r="E971" s="284">
        <v>1.6000000000000001E-3</v>
      </c>
      <c r="F971" s="300">
        <v>5681.92</v>
      </c>
      <c r="G971" s="304" t="s">
        <v>185</v>
      </c>
      <c r="H971" s="284">
        <v>1</v>
      </c>
      <c r="I971" s="302">
        <v>9.09</v>
      </c>
      <c r="J971" s="284">
        <v>7.69</v>
      </c>
      <c r="K971" s="302">
        <v>69.900000000000006</v>
      </c>
      <c r="Q971" s="283">
        <f>[4]Source!X1003</f>
        <v>0</v>
      </c>
      <c r="R971" s="283">
        <f>[4]Source!X1004</f>
        <v>0</v>
      </c>
      <c r="S971" s="283">
        <f>[4]Source!Y1003</f>
        <v>0</v>
      </c>
      <c r="T971" s="283">
        <f>[4]Source!Y1004</f>
        <v>0</v>
      </c>
      <c r="U971" s="283">
        <f>ROUND((175/100)*ROUND([4]Source!R1003, 2), 2)</f>
        <v>0</v>
      </c>
      <c r="V971" s="283">
        <f>ROUND((157/100)*ROUND([4]Source!R1004, 2), 2)</f>
        <v>0</v>
      </c>
    </row>
    <row r="972" spans="1:22" ht="57" x14ac:dyDescent="0.2">
      <c r="A972" s="297" t="s">
        <v>2091</v>
      </c>
      <c r="B972" s="298" t="s">
        <v>2073</v>
      </c>
      <c r="C972" s="298" t="s">
        <v>485</v>
      </c>
      <c r="D972" s="299" t="s">
        <v>1451</v>
      </c>
      <c r="E972" s="284">
        <v>6</v>
      </c>
      <c r="F972" s="300">
        <v>183.34</v>
      </c>
      <c r="G972" s="304" t="s">
        <v>185</v>
      </c>
      <c r="H972" s="284">
        <v>1</v>
      </c>
      <c r="I972" s="302">
        <v>1100.04</v>
      </c>
      <c r="J972" s="284">
        <v>1.06</v>
      </c>
      <c r="K972" s="302">
        <v>1166.04</v>
      </c>
      <c r="Q972" s="283">
        <f>[4]Source!X1005</f>
        <v>0</v>
      </c>
      <c r="R972" s="283">
        <f>[4]Source!X1006</f>
        <v>0</v>
      </c>
      <c r="S972" s="283">
        <f>[4]Source!Y1005</f>
        <v>0</v>
      </c>
      <c r="T972" s="283">
        <f>[4]Source!Y1006</f>
        <v>0</v>
      </c>
      <c r="U972" s="283">
        <f>ROUND((175/100)*ROUND([4]Source!R1005, 2), 2)</f>
        <v>0</v>
      </c>
      <c r="V972" s="283">
        <f>ROUND((157/100)*ROUND([4]Source!R1006, 2), 2)</f>
        <v>0</v>
      </c>
    </row>
    <row r="973" spans="1:22" ht="57" x14ac:dyDescent="0.2">
      <c r="A973" s="297" t="s">
        <v>2092</v>
      </c>
      <c r="B973" s="298" t="s">
        <v>2074</v>
      </c>
      <c r="C973" s="298" t="s">
        <v>484</v>
      </c>
      <c r="D973" s="299" t="s">
        <v>1451</v>
      </c>
      <c r="E973" s="284">
        <v>12</v>
      </c>
      <c r="F973" s="300">
        <v>7.78</v>
      </c>
      <c r="G973" s="304" t="s">
        <v>185</v>
      </c>
      <c r="H973" s="284">
        <v>1</v>
      </c>
      <c r="I973" s="302">
        <v>93.36</v>
      </c>
      <c r="J973" s="284">
        <v>3.92</v>
      </c>
      <c r="K973" s="302">
        <v>365.97</v>
      </c>
      <c r="Q973" s="283">
        <f>[4]Source!X1007</f>
        <v>0</v>
      </c>
      <c r="R973" s="283">
        <f>[4]Source!X1008</f>
        <v>0</v>
      </c>
      <c r="S973" s="283">
        <f>[4]Source!Y1007</f>
        <v>0</v>
      </c>
      <c r="T973" s="283">
        <f>[4]Source!Y1008</f>
        <v>0</v>
      </c>
      <c r="U973" s="283">
        <f>ROUND((175/100)*ROUND([4]Source!R1007, 2), 2)</f>
        <v>0</v>
      </c>
      <c r="V973" s="283">
        <f>ROUND((157/100)*ROUND([4]Source!R1008, 2), 2)</f>
        <v>0</v>
      </c>
    </row>
    <row r="974" spans="1:22" ht="42.75" x14ac:dyDescent="0.2">
      <c r="A974" s="297" t="s">
        <v>2093</v>
      </c>
      <c r="B974" s="298" t="s">
        <v>2075</v>
      </c>
      <c r="C974" s="298" t="s">
        <v>483</v>
      </c>
      <c r="D974" s="299" t="s">
        <v>1451</v>
      </c>
      <c r="E974" s="284">
        <v>12</v>
      </c>
      <c r="F974" s="300">
        <v>12.88</v>
      </c>
      <c r="G974" s="304" t="s">
        <v>185</v>
      </c>
      <c r="H974" s="284">
        <v>1</v>
      </c>
      <c r="I974" s="302">
        <v>154.56</v>
      </c>
      <c r="J974" s="284">
        <v>3.69</v>
      </c>
      <c r="K974" s="302">
        <v>570.33000000000004</v>
      </c>
      <c r="Q974" s="283">
        <f>[4]Source!X1009</f>
        <v>0</v>
      </c>
      <c r="R974" s="283">
        <f>[4]Source!X1010</f>
        <v>0</v>
      </c>
      <c r="S974" s="283">
        <f>[4]Source!Y1009</f>
        <v>0</v>
      </c>
      <c r="T974" s="283">
        <f>[4]Source!Y1010</f>
        <v>0</v>
      </c>
      <c r="U974" s="283">
        <f>ROUND((175/100)*ROUND([4]Source!R1009, 2), 2)</f>
        <v>0</v>
      </c>
      <c r="V974" s="283">
        <f>ROUND((157/100)*ROUND([4]Source!R1010, 2), 2)</f>
        <v>0</v>
      </c>
    </row>
    <row r="975" spans="1:22" ht="14.25" x14ac:dyDescent="0.2">
      <c r="A975" s="297"/>
      <c r="B975" s="298"/>
      <c r="C975" s="298" t="s">
        <v>184</v>
      </c>
      <c r="D975" s="299" t="s">
        <v>177</v>
      </c>
      <c r="E975" s="284">
        <v>91</v>
      </c>
      <c r="F975" s="300"/>
      <c r="G975" s="301"/>
      <c r="H975" s="284"/>
      <c r="I975" s="302">
        <v>401.05</v>
      </c>
      <c r="J975" s="284">
        <v>73</v>
      </c>
      <c r="K975" s="302">
        <v>7512.12</v>
      </c>
    </row>
    <row r="976" spans="1:22" ht="14.25" x14ac:dyDescent="0.2">
      <c r="A976" s="297"/>
      <c r="B976" s="298"/>
      <c r="C976" s="298" t="s">
        <v>183</v>
      </c>
      <c r="D976" s="299" t="s">
        <v>177</v>
      </c>
      <c r="E976" s="284">
        <v>70</v>
      </c>
      <c r="F976" s="300"/>
      <c r="G976" s="301"/>
      <c r="H976" s="284"/>
      <c r="I976" s="302">
        <v>308.5</v>
      </c>
      <c r="J976" s="284">
        <v>41</v>
      </c>
      <c r="K976" s="302">
        <v>4219.1400000000003</v>
      </c>
    </row>
    <row r="977" spans="1:22" ht="14.25" x14ac:dyDescent="0.2">
      <c r="A977" s="297"/>
      <c r="B977" s="298"/>
      <c r="C977" s="298" t="s">
        <v>178</v>
      </c>
      <c r="D977" s="299" t="s">
        <v>177</v>
      </c>
      <c r="E977" s="284">
        <v>175</v>
      </c>
      <c r="F977" s="300"/>
      <c r="G977" s="301"/>
      <c r="H977" s="284"/>
      <c r="I977" s="302">
        <v>1.49</v>
      </c>
      <c r="J977" s="284">
        <v>157</v>
      </c>
      <c r="K977" s="302">
        <v>31.16</v>
      </c>
    </row>
    <row r="978" spans="1:22" ht="14.25" x14ac:dyDescent="0.2">
      <c r="A978" s="305"/>
      <c r="B978" s="306"/>
      <c r="C978" s="306" t="s">
        <v>182</v>
      </c>
      <c r="D978" s="307" t="s">
        <v>181</v>
      </c>
      <c r="E978" s="308">
        <v>201.95</v>
      </c>
      <c r="F978" s="309"/>
      <c r="G978" s="310" t="s">
        <v>185</v>
      </c>
      <c r="H978" s="308">
        <v>1</v>
      </c>
      <c r="I978" s="311">
        <v>35.28</v>
      </c>
      <c r="J978" s="308"/>
      <c r="K978" s="311"/>
    </row>
    <row r="979" spans="1:22" ht="15" x14ac:dyDescent="0.25">
      <c r="A979" s="312"/>
      <c r="B979" s="312"/>
      <c r="C979" s="313" t="s">
        <v>173</v>
      </c>
      <c r="D979" s="312"/>
      <c r="E979" s="312"/>
      <c r="F979" s="312"/>
      <c r="G979" s="312"/>
      <c r="H979" s="406">
        <v>3876.28</v>
      </c>
      <c r="I979" s="406"/>
      <c r="J979" s="406">
        <v>31457.31</v>
      </c>
      <c r="K979" s="406"/>
      <c r="O979" s="318">
        <f>I964+I965+I967+I975+I976+I977+SUM(I968:I974)</f>
        <v>3876.28</v>
      </c>
      <c r="P979" s="318">
        <f>K964+K965+K967+K975+K976+K977+SUM(K968:K974)</f>
        <v>31457.31</v>
      </c>
    </row>
    <row r="982" spans="1:22" ht="15" x14ac:dyDescent="0.25">
      <c r="A982" s="409" t="s">
        <v>2094</v>
      </c>
      <c r="B982" s="409"/>
      <c r="C982" s="409"/>
      <c r="D982" s="409"/>
      <c r="E982" s="409"/>
      <c r="F982" s="409"/>
      <c r="G982" s="409"/>
      <c r="H982" s="407">
        <v>3876.28</v>
      </c>
      <c r="I982" s="408"/>
      <c r="J982" s="407">
        <v>31457.31</v>
      </c>
      <c r="K982" s="408"/>
    </row>
    <row r="983" spans="1:22" hidden="1" x14ac:dyDescent="0.2">
      <c r="A983" s="283" t="s">
        <v>172</v>
      </c>
      <c r="I983" s="283">
        <v>0</v>
      </c>
      <c r="J983" s="283">
        <v>0</v>
      </c>
    </row>
    <row r="984" spans="1:22" hidden="1" x14ac:dyDescent="0.2">
      <c r="A984" s="283" t="s">
        <v>171</v>
      </c>
      <c r="I984" s="283">
        <v>0</v>
      </c>
      <c r="J984" s="283">
        <v>0</v>
      </c>
    </row>
    <row r="986" spans="1:22" ht="16.5" x14ac:dyDescent="0.25">
      <c r="A986" s="405" t="s">
        <v>2095</v>
      </c>
      <c r="B986" s="405"/>
      <c r="C986" s="405"/>
      <c r="D986" s="405"/>
      <c r="E986" s="405"/>
      <c r="F986" s="405"/>
      <c r="G986" s="405"/>
      <c r="H986" s="405"/>
      <c r="I986" s="405"/>
      <c r="J986" s="405"/>
      <c r="K986" s="405"/>
    </row>
    <row r="987" spans="1:22" ht="28.5" x14ac:dyDescent="0.2">
      <c r="A987" s="297" t="s">
        <v>1679</v>
      </c>
      <c r="B987" s="298" t="s">
        <v>2065</v>
      </c>
      <c r="C987" s="298" t="s">
        <v>482</v>
      </c>
      <c r="D987" s="299" t="s">
        <v>1575</v>
      </c>
      <c r="E987" s="284">
        <v>0.20282</v>
      </c>
      <c r="F987" s="300"/>
      <c r="G987" s="301"/>
      <c r="H987" s="284"/>
      <c r="I987" s="302"/>
      <c r="J987" s="284"/>
      <c r="K987" s="302"/>
      <c r="Q987" s="283">
        <f>[4]Source!X1046</f>
        <v>465.55</v>
      </c>
      <c r="R987" s="283">
        <f>[4]Source!X1047</f>
        <v>8720.31</v>
      </c>
      <c r="S987" s="283">
        <f>[4]Source!Y1046</f>
        <v>358.11</v>
      </c>
      <c r="T987" s="283">
        <f>[4]Source!Y1047</f>
        <v>4897.71</v>
      </c>
      <c r="U987" s="283">
        <f>ROUND((175/100)*ROUND([4]Source!R1046, 2), 2)</f>
        <v>1.72</v>
      </c>
      <c r="V987" s="283">
        <f>ROUND((157/100)*ROUND([4]Source!R1047, 2), 2)</f>
        <v>35.92</v>
      </c>
    </row>
    <row r="988" spans="1:22" ht="38.25" x14ac:dyDescent="0.2">
      <c r="C988" s="303" t="s">
        <v>2096</v>
      </c>
    </row>
    <row r="989" spans="1:22" ht="14.25" x14ac:dyDescent="0.2">
      <c r="A989" s="297"/>
      <c r="B989" s="298"/>
      <c r="C989" s="298" t="s">
        <v>187</v>
      </c>
      <c r="D989" s="299"/>
      <c r="E989" s="284"/>
      <c r="F989" s="300">
        <v>2522.36</v>
      </c>
      <c r="G989" s="301" t="s">
        <v>185</v>
      </c>
      <c r="H989" s="284">
        <v>1</v>
      </c>
      <c r="I989" s="302">
        <v>511.59</v>
      </c>
      <c r="J989" s="284">
        <v>23.35</v>
      </c>
      <c r="K989" s="302">
        <v>11945.63</v>
      </c>
    </row>
    <row r="990" spans="1:22" ht="14.25" x14ac:dyDescent="0.2">
      <c r="A990" s="297"/>
      <c r="B990" s="298"/>
      <c r="C990" s="298" t="s">
        <v>174</v>
      </c>
      <c r="D990" s="299"/>
      <c r="E990" s="284"/>
      <c r="F990" s="300">
        <v>16.55</v>
      </c>
      <c r="G990" s="301" t="s">
        <v>185</v>
      </c>
      <c r="H990" s="284">
        <v>1</v>
      </c>
      <c r="I990" s="302">
        <v>3.36</v>
      </c>
      <c r="J990" s="284">
        <v>10.61</v>
      </c>
      <c r="K990" s="302">
        <v>35.65</v>
      </c>
    </row>
    <row r="991" spans="1:22" ht="14.25" x14ac:dyDescent="0.2">
      <c r="A991" s="297"/>
      <c r="B991" s="298"/>
      <c r="C991" s="298" t="s">
        <v>179</v>
      </c>
      <c r="D991" s="299"/>
      <c r="E991" s="284"/>
      <c r="F991" s="300">
        <v>4.84</v>
      </c>
      <c r="G991" s="301" t="s">
        <v>185</v>
      </c>
      <c r="H991" s="284">
        <v>1</v>
      </c>
      <c r="I991" s="314">
        <v>0.98</v>
      </c>
      <c r="J991" s="284">
        <v>23.35</v>
      </c>
      <c r="K991" s="314">
        <v>22.88</v>
      </c>
    </row>
    <row r="992" spans="1:22" ht="14.25" x14ac:dyDescent="0.2">
      <c r="A992" s="297"/>
      <c r="B992" s="298"/>
      <c r="C992" s="298" t="s">
        <v>195</v>
      </c>
      <c r="D992" s="299"/>
      <c r="E992" s="284"/>
      <c r="F992" s="300">
        <v>28.77</v>
      </c>
      <c r="G992" s="301" t="s">
        <v>185</v>
      </c>
      <c r="H992" s="284">
        <v>1</v>
      </c>
      <c r="I992" s="302">
        <v>5.84</v>
      </c>
      <c r="J992" s="284">
        <v>11.42</v>
      </c>
      <c r="K992" s="302">
        <v>66.69</v>
      </c>
    </row>
    <row r="993" spans="1:22" ht="42.75" x14ac:dyDescent="0.2">
      <c r="A993" s="297" t="s">
        <v>1682</v>
      </c>
      <c r="B993" s="298" t="s">
        <v>2067</v>
      </c>
      <c r="C993" s="298" t="s">
        <v>486</v>
      </c>
      <c r="D993" s="299" t="s">
        <v>1323</v>
      </c>
      <c r="E993" s="284">
        <v>7.6200000000000004E-2</v>
      </c>
      <c r="F993" s="300">
        <v>8416.35</v>
      </c>
      <c r="G993" s="304" t="s">
        <v>185</v>
      </c>
      <c r="H993" s="284">
        <v>1</v>
      </c>
      <c r="I993" s="302">
        <v>641.33000000000004</v>
      </c>
      <c r="J993" s="284">
        <v>5.97</v>
      </c>
      <c r="K993" s="302">
        <v>3828.74</v>
      </c>
      <c r="Q993" s="283">
        <f>[4]Source!X1048</f>
        <v>0</v>
      </c>
      <c r="R993" s="283">
        <f>[4]Source!X1049</f>
        <v>0</v>
      </c>
      <c r="S993" s="283">
        <f>[4]Source!Y1048</f>
        <v>0</v>
      </c>
      <c r="T993" s="283">
        <f>[4]Source!Y1049</f>
        <v>0</v>
      </c>
      <c r="U993" s="283">
        <f>ROUND((175/100)*ROUND([4]Source!R1048, 2), 2)</f>
        <v>0</v>
      </c>
      <c r="V993" s="283">
        <f>ROUND((157/100)*ROUND([4]Source!R1049, 2), 2)</f>
        <v>0</v>
      </c>
    </row>
    <row r="994" spans="1:22" ht="42.75" x14ac:dyDescent="0.2">
      <c r="A994" s="297" t="s">
        <v>2097</v>
      </c>
      <c r="B994" s="298" t="s">
        <v>2069</v>
      </c>
      <c r="C994" s="298" t="s">
        <v>481</v>
      </c>
      <c r="D994" s="299" t="s">
        <v>1323</v>
      </c>
      <c r="E994" s="284">
        <v>8.5970000000000005E-2</v>
      </c>
      <c r="F994" s="300">
        <v>8344.7099999999991</v>
      </c>
      <c r="G994" s="304" t="s">
        <v>185</v>
      </c>
      <c r="H994" s="284">
        <v>1</v>
      </c>
      <c r="I994" s="302">
        <v>717.39</v>
      </c>
      <c r="J994" s="284">
        <v>4.66</v>
      </c>
      <c r="K994" s="302">
        <v>3343.04</v>
      </c>
      <c r="Q994" s="283">
        <f>[4]Source!X1050</f>
        <v>0</v>
      </c>
      <c r="R994" s="283">
        <f>[4]Source!X1051</f>
        <v>0</v>
      </c>
      <c r="S994" s="283">
        <f>[4]Source!Y1050</f>
        <v>0</v>
      </c>
      <c r="T994" s="283">
        <f>[4]Source!Y1051</f>
        <v>0</v>
      </c>
      <c r="U994" s="283">
        <f>ROUND((175/100)*ROUND([4]Source!R1050, 2), 2)</f>
        <v>0</v>
      </c>
      <c r="V994" s="283">
        <f>ROUND((157/100)*ROUND([4]Source!R1051, 2), 2)</f>
        <v>0</v>
      </c>
    </row>
    <row r="995" spans="1:22" ht="42.75" x14ac:dyDescent="0.2">
      <c r="A995" s="297" t="s">
        <v>2098</v>
      </c>
      <c r="B995" s="298" t="s">
        <v>2049</v>
      </c>
      <c r="C995" s="298" t="s">
        <v>480</v>
      </c>
      <c r="D995" s="299" t="s">
        <v>1323</v>
      </c>
      <c r="E995" s="284">
        <v>3.313E-2</v>
      </c>
      <c r="F995" s="300">
        <v>7075.07</v>
      </c>
      <c r="G995" s="304" t="s">
        <v>185</v>
      </c>
      <c r="H995" s="284">
        <v>1</v>
      </c>
      <c r="I995" s="302">
        <v>234.4</v>
      </c>
      <c r="J995" s="284">
        <v>5.82</v>
      </c>
      <c r="K995" s="302">
        <v>1364.21</v>
      </c>
      <c r="Q995" s="283">
        <f>[4]Source!X1052</f>
        <v>0</v>
      </c>
      <c r="R995" s="283">
        <f>[4]Source!X1053</f>
        <v>0</v>
      </c>
      <c r="S995" s="283">
        <f>[4]Source!Y1052</f>
        <v>0</v>
      </c>
      <c r="T995" s="283">
        <f>[4]Source!Y1053</f>
        <v>0</v>
      </c>
      <c r="U995" s="283">
        <f>ROUND((175/100)*ROUND([4]Source!R1052, 2), 2)</f>
        <v>0</v>
      </c>
      <c r="V995" s="283">
        <f>ROUND((157/100)*ROUND([4]Source!R1053, 2), 2)</f>
        <v>0</v>
      </c>
    </row>
    <row r="996" spans="1:22" ht="71.25" x14ac:dyDescent="0.2">
      <c r="A996" s="297" t="s">
        <v>2099</v>
      </c>
      <c r="B996" s="298" t="s">
        <v>2071</v>
      </c>
      <c r="C996" s="298" t="s">
        <v>479</v>
      </c>
      <c r="D996" s="299" t="s">
        <v>1323</v>
      </c>
      <c r="E996" s="284">
        <v>1.6000000000000001E-3</v>
      </c>
      <c r="F996" s="300">
        <v>5681.92</v>
      </c>
      <c r="G996" s="304" t="s">
        <v>185</v>
      </c>
      <c r="H996" s="284">
        <v>1</v>
      </c>
      <c r="I996" s="302">
        <v>9.09</v>
      </c>
      <c r="J996" s="284">
        <v>7.69</v>
      </c>
      <c r="K996" s="302">
        <v>69.900000000000006</v>
      </c>
      <c r="Q996" s="283">
        <f>[4]Source!X1054</f>
        <v>0</v>
      </c>
      <c r="R996" s="283">
        <f>[4]Source!X1055</f>
        <v>0</v>
      </c>
      <c r="S996" s="283">
        <f>[4]Source!Y1054</f>
        <v>0</v>
      </c>
      <c r="T996" s="283">
        <f>[4]Source!Y1055</f>
        <v>0</v>
      </c>
      <c r="U996" s="283">
        <f>ROUND((175/100)*ROUND([4]Source!R1054, 2), 2)</f>
        <v>0</v>
      </c>
      <c r="V996" s="283">
        <f>ROUND((157/100)*ROUND([4]Source!R1055, 2), 2)</f>
        <v>0</v>
      </c>
    </row>
    <row r="997" spans="1:22" ht="57" x14ac:dyDescent="0.2">
      <c r="A997" s="297" t="s">
        <v>2100</v>
      </c>
      <c r="B997" s="298" t="s">
        <v>2073</v>
      </c>
      <c r="C997" s="298" t="s">
        <v>485</v>
      </c>
      <c r="D997" s="299" t="s">
        <v>1451</v>
      </c>
      <c r="E997" s="284">
        <v>6</v>
      </c>
      <c r="F997" s="300">
        <v>183.34</v>
      </c>
      <c r="G997" s="304" t="s">
        <v>185</v>
      </c>
      <c r="H997" s="284">
        <v>1</v>
      </c>
      <c r="I997" s="302">
        <v>1100.04</v>
      </c>
      <c r="J997" s="284">
        <v>1.06</v>
      </c>
      <c r="K997" s="302">
        <v>1166.04</v>
      </c>
      <c r="Q997" s="283">
        <f>[4]Source!X1056</f>
        <v>0</v>
      </c>
      <c r="R997" s="283">
        <f>[4]Source!X1057</f>
        <v>0</v>
      </c>
      <c r="S997" s="283">
        <f>[4]Source!Y1056</f>
        <v>0</v>
      </c>
      <c r="T997" s="283">
        <f>[4]Source!Y1057</f>
        <v>0</v>
      </c>
      <c r="U997" s="283">
        <f>ROUND((175/100)*ROUND([4]Source!R1056, 2), 2)</f>
        <v>0</v>
      </c>
      <c r="V997" s="283">
        <f>ROUND((157/100)*ROUND([4]Source!R1057, 2), 2)</f>
        <v>0</v>
      </c>
    </row>
    <row r="998" spans="1:22" ht="57" x14ac:dyDescent="0.2">
      <c r="A998" s="297" t="s">
        <v>2101</v>
      </c>
      <c r="B998" s="298" t="s">
        <v>2074</v>
      </c>
      <c r="C998" s="298" t="s">
        <v>484</v>
      </c>
      <c r="D998" s="299" t="s">
        <v>1451</v>
      </c>
      <c r="E998" s="284">
        <v>12</v>
      </c>
      <c r="F998" s="300">
        <v>7.78</v>
      </c>
      <c r="G998" s="304" t="s">
        <v>185</v>
      </c>
      <c r="H998" s="284">
        <v>1</v>
      </c>
      <c r="I998" s="302">
        <v>93.36</v>
      </c>
      <c r="J998" s="284">
        <v>3.92</v>
      </c>
      <c r="K998" s="302">
        <v>365.97</v>
      </c>
      <c r="Q998" s="283">
        <f>[4]Source!X1058</f>
        <v>0</v>
      </c>
      <c r="R998" s="283">
        <f>[4]Source!X1059</f>
        <v>0</v>
      </c>
      <c r="S998" s="283">
        <f>[4]Source!Y1058</f>
        <v>0</v>
      </c>
      <c r="T998" s="283">
        <f>[4]Source!Y1059</f>
        <v>0</v>
      </c>
      <c r="U998" s="283">
        <f>ROUND((175/100)*ROUND([4]Source!R1058, 2), 2)</f>
        <v>0</v>
      </c>
      <c r="V998" s="283">
        <f>ROUND((157/100)*ROUND([4]Source!R1059, 2), 2)</f>
        <v>0</v>
      </c>
    </row>
    <row r="999" spans="1:22" ht="42.75" x14ac:dyDescent="0.2">
      <c r="A999" s="297" t="s">
        <v>2102</v>
      </c>
      <c r="B999" s="298" t="s">
        <v>2075</v>
      </c>
      <c r="C999" s="298" t="s">
        <v>483</v>
      </c>
      <c r="D999" s="299" t="s">
        <v>1451</v>
      </c>
      <c r="E999" s="284">
        <v>12</v>
      </c>
      <c r="F999" s="300">
        <v>12.88</v>
      </c>
      <c r="G999" s="304" t="s">
        <v>185</v>
      </c>
      <c r="H999" s="284">
        <v>1</v>
      </c>
      <c r="I999" s="302">
        <v>154.56</v>
      </c>
      <c r="J999" s="284">
        <v>3.69</v>
      </c>
      <c r="K999" s="302">
        <v>570.33000000000004</v>
      </c>
      <c r="Q999" s="283">
        <f>[4]Source!X1060</f>
        <v>0</v>
      </c>
      <c r="R999" s="283">
        <f>[4]Source!X1061</f>
        <v>0</v>
      </c>
      <c r="S999" s="283">
        <f>[4]Source!Y1060</f>
        <v>0</v>
      </c>
      <c r="T999" s="283">
        <f>[4]Source!Y1061</f>
        <v>0</v>
      </c>
      <c r="U999" s="283">
        <f>ROUND((175/100)*ROUND([4]Source!R1060, 2), 2)</f>
        <v>0</v>
      </c>
      <c r="V999" s="283">
        <f>ROUND((157/100)*ROUND([4]Source!R1061, 2), 2)</f>
        <v>0</v>
      </c>
    </row>
    <row r="1000" spans="1:22" ht="14.25" x14ac:dyDescent="0.2">
      <c r="A1000" s="297"/>
      <c r="B1000" s="298"/>
      <c r="C1000" s="298" t="s">
        <v>184</v>
      </c>
      <c r="D1000" s="299" t="s">
        <v>177</v>
      </c>
      <c r="E1000" s="284">
        <v>91</v>
      </c>
      <c r="F1000" s="300"/>
      <c r="G1000" s="301"/>
      <c r="H1000" s="284"/>
      <c r="I1000" s="302">
        <v>465.55</v>
      </c>
      <c r="J1000" s="284">
        <v>73</v>
      </c>
      <c r="K1000" s="302">
        <v>8720.31</v>
      </c>
    </row>
    <row r="1001" spans="1:22" ht="14.25" x14ac:dyDescent="0.2">
      <c r="A1001" s="297"/>
      <c r="B1001" s="298"/>
      <c r="C1001" s="298" t="s">
        <v>183</v>
      </c>
      <c r="D1001" s="299" t="s">
        <v>177</v>
      </c>
      <c r="E1001" s="284">
        <v>70</v>
      </c>
      <c r="F1001" s="300"/>
      <c r="G1001" s="301"/>
      <c r="H1001" s="284"/>
      <c r="I1001" s="302">
        <v>358.11</v>
      </c>
      <c r="J1001" s="284">
        <v>41</v>
      </c>
      <c r="K1001" s="302">
        <v>4897.71</v>
      </c>
    </row>
    <row r="1002" spans="1:22" ht="14.25" x14ac:dyDescent="0.2">
      <c r="A1002" s="297"/>
      <c r="B1002" s="298"/>
      <c r="C1002" s="298" t="s">
        <v>178</v>
      </c>
      <c r="D1002" s="299" t="s">
        <v>177</v>
      </c>
      <c r="E1002" s="284">
        <v>175</v>
      </c>
      <c r="F1002" s="300"/>
      <c r="G1002" s="301"/>
      <c r="H1002" s="284"/>
      <c r="I1002" s="302">
        <v>1.72</v>
      </c>
      <c r="J1002" s="284">
        <v>157</v>
      </c>
      <c r="K1002" s="302">
        <v>35.92</v>
      </c>
    </row>
    <row r="1003" spans="1:22" ht="14.25" x14ac:dyDescent="0.2">
      <c r="A1003" s="305"/>
      <c r="B1003" s="306"/>
      <c r="C1003" s="306" t="s">
        <v>182</v>
      </c>
      <c r="D1003" s="307" t="s">
        <v>181</v>
      </c>
      <c r="E1003" s="308">
        <v>201.95</v>
      </c>
      <c r="F1003" s="309"/>
      <c r="G1003" s="310" t="s">
        <v>185</v>
      </c>
      <c r="H1003" s="308">
        <v>1</v>
      </c>
      <c r="I1003" s="311">
        <v>40.96</v>
      </c>
      <c r="J1003" s="308"/>
      <c r="K1003" s="311"/>
    </row>
    <row r="1004" spans="1:22" ht="15" x14ac:dyDescent="0.25">
      <c r="A1004" s="312"/>
      <c r="B1004" s="312"/>
      <c r="C1004" s="313" t="s">
        <v>173</v>
      </c>
      <c r="D1004" s="312"/>
      <c r="E1004" s="312"/>
      <c r="F1004" s="312"/>
      <c r="G1004" s="312"/>
      <c r="H1004" s="406">
        <v>4296.34</v>
      </c>
      <c r="I1004" s="406"/>
      <c r="J1004" s="406">
        <v>36410.14</v>
      </c>
      <c r="K1004" s="406"/>
      <c r="O1004" s="318">
        <f>I989+I990+I992+I1000+I1001+I1002+SUM(I993:I999)</f>
        <v>4296.34</v>
      </c>
      <c r="P1004" s="318">
        <f>K989+K990+K992+K1000+K1001+K1002+SUM(K993:K999)</f>
        <v>36410.14</v>
      </c>
    </row>
    <row r="1007" spans="1:22" ht="15" x14ac:dyDescent="0.25">
      <c r="A1007" s="409" t="s">
        <v>2103</v>
      </c>
      <c r="B1007" s="409"/>
      <c r="C1007" s="409"/>
      <c r="D1007" s="409"/>
      <c r="E1007" s="409"/>
      <c r="F1007" s="409"/>
      <c r="G1007" s="409"/>
      <c r="H1007" s="407">
        <v>4296.34</v>
      </c>
      <c r="I1007" s="408"/>
      <c r="J1007" s="407">
        <v>36410.14</v>
      </c>
      <c r="K1007" s="408"/>
    </row>
    <row r="1008" spans="1:22" hidden="1" x14ac:dyDescent="0.2">
      <c r="A1008" s="283" t="s">
        <v>172</v>
      </c>
      <c r="I1008" s="283">
        <v>0</v>
      </c>
      <c r="J1008" s="283">
        <v>0</v>
      </c>
    </row>
    <row r="1009" spans="1:22" hidden="1" x14ac:dyDescent="0.2">
      <c r="A1009" s="283" t="s">
        <v>171</v>
      </c>
      <c r="I1009" s="283">
        <v>0</v>
      </c>
      <c r="J1009" s="283">
        <v>0</v>
      </c>
    </row>
    <row r="1011" spans="1:22" ht="16.5" x14ac:dyDescent="0.25">
      <c r="A1011" s="405" t="s">
        <v>2104</v>
      </c>
      <c r="B1011" s="405"/>
      <c r="C1011" s="405"/>
      <c r="D1011" s="405"/>
      <c r="E1011" s="405"/>
      <c r="F1011" s="405"/>
      <c r="G1011" s="405"/>
      <c r="H1011" s="405"/>
      <c r="I1011" s="405"/>
      <c r="J1011" s="405"/>
      <c r="K1011" s="405"/>
    </row>
    <row r="1012" spans="1:22" ht="65.25" x14ac:dyDescent="0.2">
      <c r="A1012" s="297" t="s">
        <v>1684</v>
      </c>
      <c r="B1012" s="298" t="s">
        <v>467</v>
      </c>
      <c r="C1012" s="298" t="s">
        <v>466</v>
      </c>
      <c r="D1012" s="299" t="s">
        <v>2105</v>
      </c>
      <c r="E1012" s="284">
        <v>1.56</v>
      </c>
      <c r="F1012" s="300"/>
      <c r="G1012" s="301"/>
      <c r="H1012" s="284"/>
      <c r="I1012" s="302"/>
      <c r="J1012" s="284"/>
      <c r="K1012" s="302"/>
      <c r="Q1012" s="283">
        <f>[4]Source!X1097</f>
        <v>879.16</v>
      </c>
      <c r="R1012" s="283">
        <f>[4]Source!X1098</f>
        <v>17449.13</v>
      </c>
      <c r="S1012" s="283">
        <f>[4]Source!Y1097</f>
        <v>604.41999999999996</v>
      </c>
      <c r="T1012" s="283">
        <f>[4]Source!Y1098</f>
        <v>10520.8</v>
      </c>
      <c r="U1012" s="283">
        <f>ROUND((175/100)*ROUND([4]Source!R1097, 2), 2)</f>
        <v>1116.3800000000001</v>
      </c>
      <c r="V1012" s="283">
        <f>ROUND((157/100)*ROUND([4]Source!R1098, 2), 2)</f>
        <v>23386.2</v>
      </c>
    </row>
    <row r="1013" spans="1:22" x14ac:dyDescent="0.2">
      <c r="C1013" s="303" t="s">
        <v>2106</v>
      </c>
    </row>
    <row r="1014" spans="1:22" ht="14.25" x14ac:dyDescent="0.2">
      <c r="A1014" s="297"/>
      <c r="B1014" s="298"/>
      <c r="C1014" s="298" t="s">
        <v>187</v>
      </c>
      <c r="D1014" s="299"/>
      <c r="E1014" s="284"/>
      <c r="F1014" s="300">
        <v>2134.7199999999998</v>
      </c>
      <c r="G1014" s="301" t="s">
        <v>2107</v>
      </c>
      <c r="H1014" s="284">
        <v>1</v>
      </c>
      <c r="I1014" s="302">
        <v>1098.95</v>
      </c>
      <c r="J1014" s="284">
        <v>23.35</v>
      </c>
      <c r="K1014" s="302">
        <v>25660.48</v>
      </c>
    </row>
    <row r="1015" spans="1:22" ht="14.25" x14ac:dyDescent="0.2">
      <c r="A1015" s="297"/>
      <c r="B1015" s="298"/>
      <c r="C1015" s="298" t="s">
        <v>174</v>
      </c>
      <c r="D1015" s="299"/>
      <c r="E1015" s="284"/>
      <c r="F1015" s="300">
        <v>1394.25</v>
      </c>
      <c r="G1015" s="301" t="s">
        <v>185</v>
      </c>
      <c r="H1015" s="284">
        <v>1</v>
      </c>
      <c r="I1015" s="302">
        <v>2175.0300000000002</v>
      </c>
      <c r="J1015" s="284">
        <v>10.14</v>
      </c>
      <c r="K1015" s="302">
        <v>22054.799999999999</v>
      </c>
    </row>
    <row r="1016" spans="1:22" ht="14.25" x14ac:dyDescent="0.2">
      <c r="A1016" s="297"/>
      <c r="B1016" s="298"/>
      <c r="C1016" s="298" t="s">
        <v>179</v>
      </c>
      <c r="D1016" s="299"/>
      <c r="E1016" s="284"/>
      <c r="F1016" s="300">
        <v>408.93</v>
      </c>
      <c r="G1016" s="301" t="s">
        <v>185</v>
      </c>
      <c r="H1016" s="284">
        <v>1</v>
      </c>
      <c r="I1016" s="314">
        <v>637.92999999999995</v>
      </c>
      <c r="J1016" s="284">
        <v>23.35</v>
      </c>
      <c r="K1016" s="314">
        <v>14895.67</v>
      </c>
    </row>
    <row r="1017" spans="1:22" ht="28.5" x14ac:dyDescent="0.2">
      <c r="A1017" s="297" t="s">
        <v>1686</v>
      </c>
      <c r="B1017" s="298" t="s">
        <v>1322</v>
      </c>
      <c r="C1017" s="298" t="s">
        <v>341</v>
      </c>
      <c r="D1017" s="299" t="s">
        <v>1323</v>
      </c>
      <c r="E1017" s="284">
        <v>-32.151600000000002</v>
      </c>
      <c r="F1017" s="300">
        <v>0</v>
      </c>
      <c r="G1017" s="304" t="s">
        <v>185</v>
      </c>
      <c r="H1017" s="284">
        <v>1</v>
      </c>
      <c r="I1017" s="302">
        <v>0</v>
      </c>
      <c r="J1017" s="284">
        <v>1</v>
      </c>
      <c r="K1017" s="302">
        <v>0</v>
      </c>
      <c r="Q1017" s="283">
        <f>[4]Source!X1099</f>
        <v>0</v>
      </c>
      <c r="R1017" s="283">
        <f>[4]Source!X1100</f>
        <v>0</v>
      </c>
      <c r="S1017" s="283">
        <f>[4]Source!Y1099</f>
        <v>0</v>
      </c>
      <c r="T1017" s="283">
        <f>[4]Source!Y1100</f>
        <v>0</v>
      </c>
      <c r="U1017" s="283">
        <f>ROUND((175/100)*ROUND([4]Source!R1099, 2), 2)</f>
        <v>0</v>
      </c>
      <c r="V1017" s="283">
        <f>ROUND((157/100)*ROUND([4]Source!R1100, 2), 2)</f>
        <v>0</v>
      </c>
    </row>
    <row r="1018" spans="1:22" ht="14.25" x14ac:dyDescent="0.2">
      <c r="A1018" s="297"/>
      <c r="B1018" s="298"/>
      <c r="C1018" s="298" t="s">
        <v>184</v>
      </c>
      <c r="D1018" s="299" t="s">
        <v>177</v>
      </c>
      <c r="E1018" s="284">
        <v>80</v>
      </c>
      <c r="F1018" s="300"/>
      <c r="G1018" s="301"/>
      <c r="H1018" s="284"/>
      <c r="I1018" s="302">
        <v>879.16</v>
      </c>
      <c r="J1018" s="284">
        <v>68</v>
      </c>
      <c r="K1018" s="302">
        <v>17449.13</v>
      </c>
    </row>
    <row r="1019" spans="1:22" ht="14.25" x14ac:dyDescent="0.2">
      <c r="A1019" s="297"/>
      <c r="B1019" s="298"/>
      <c r="C1019" s="298" t="s">
        <v>183</v>
      </c>
      <c r="D1019" s="299" t="s">
        <v>177</v>
      </c>
      <c r="E1019" s="284">
        <v>55</v>
      </c>
      <c r="F1019" s="300"/>
      <c r="G1019" s="301"/>
      <c r="H1019" s="284"/>
      <c r="I1019" s="302">
        <v>604.41999999999996</v>
      </c>
      <c r="J1019" s="284">
        <v>41</v>
      </c>
      <c r="K1019" s="302">
        <v>10520.8</v>
      </c>
    </row>
    <row r="1020" spans="1:22" ht="14.25" x14ac:dyDescent="0.2">
      <c r="A1020" s="297"/>
      <c r="B1020" s="298"/>
      <c r="C1020" s="298" t="s">
        <v>178</v>
      </c>
      <c r="D1020" s="299" t="s">
        <v>177</v>
      </c>
      <c r="E1020" s="284">
        <v>175</v>
      </c>
      <c r="F1020" s="300"/>
      <c r="G1020" s="301"/>
      <c r="H1020" s="284"/>
      <c r="I1020" s="302">
        <v>1116.3800000000001</v>
      </c>
      <c r="J1020" s="284">
        <v>157</v>
      </c>
      <c r="K1020" s="302">
        <v>23386.2</v>
      </c>
    </row>
    <row r="1021" spans="1:22" ht="14.25" x14ac:dyDescent="0.2">
      <c r="A1021" s="305"/>
      <c r="B1021" s="306"/>
      <c r="C1021" s="306" t="s">
        <v>182</v>
      </c>
      <c r="D1021" s="307" t="s">
        <v>181</v>
      </c>
      <c r="E1021" s="308">
        <v>212.41</v>
      </c>
      <c r="F1021" s="309"/>
      <c r="G1021" s="310" t="s">
        <v>2107</v>
      </c>
      <c r="H1021" s="308">
        <v>1</v>
      </c>
      <c r="I1021" s="311">
        <v>109.35</v>
      </c>
      <c r="J1021" s="308"/>
      <c r="K1021" s="311"/>
    </row>
    <row r="1022" spans="1:22" ht="15" x14ac:dyDescent="0.25">
      <c r="A1022" s="312"/>
      <c r="B1022" s="312"/>
      <c r="C1022" s="313" t="s">
        <v>173</v>
      </c>
      <c r="D1022" s="312"/>
      <c r="E1022" s="312"/>
      <c r="F1022" s="312"/>
      <c r="G1022" s="312"/>
      <c r="H1022" s="406">
        <v>5873.94</v>
      </c>
      <c r="I1022" s="406"/>
      <c r="J1022" s="406">
        <v>99071.41</v>
      </c>
      <c r="K1022" s="406"/>
      <c r="O1022" s="318">
        <f>I1014+I1015+I1018+I1019+I1020+SUM(I1017:I1017)</f>
        <v>5873.94</v>
      </c>
      <c r="P1022" s="318">
        <f>K1014+K1015+K1018+K1019+K1020+SUM(K1017:K1017)</f>
        <v>99071.41</v>
      </c>
    </row>
    <row r="1024" spans="1:22" ht="28.5" x14ac:dyDescent="0.2">
      <c r="A1024" s="297" t="s">
        <v>1692</v>
      </c>
      <c r="B1024" s="298" t="s">
        <v>2065</v>
      </c>
      <c r="C1024" s="298" t="s">
        <v>482</v>
      </c>
      <c r="D1024" s="299" t="s">
        <v>1575</v>
      </c>
      <c r="E1024" s="284">
        <v>0.33145000000000002</v>
      </c>
      <c r="F1024" s="300"/>
      <c r="G1024" s="301"/>
      <c r="H1024" s="284"/>
      <c r="I1024" s="302"/>
      <c r="J1024" s="284"/>
      <c r="K1024" s="302"/>
      <c r="Q1024" s="283">
        <f>[4]Source!X1101</f>
        <v>760.8</v>
      </c>
      <c r="R1024" s="283">
        <f>[4]Source!X1102</f>
        <v>14250.72</v>
      </c>
      <c r="S1024" s="283">
        <f>[4]Source!Y1101</f>
        <v>585.23</v>
      </c>
      <c r="T1024" s="283">
        <f>[4]Source!Y1102</f>
        <v>8003.83</v>
      </c>
      <c r="U1024" s="283">
        <f>ROUND((175/100)*ROUND([4]Source!R1101, 2), 2)</f>
        <v>2.8</v>
      </c>
      <c r="V1024" s="283">
        <f>ROUND((157/100)*ROUND([4]Source!R1102, 2), 2)</f>
        <v>58.66</v>
      </c>
    </row>
    <row r="1025" spans="1:32" x14ac:dyDescent="0.2">
      <c r="C1025" s="303" t="s">
        <v>2108</v>
      </c>
    </row>
    <row r="1026" spans="1:32" ht="14.25" x14ac:dyDescent="0.2">
      <c r="A1026" s="297"/>
      <c r="B1026" s="298"/>
      <c r="C1026" s="298" t="s">
        <v>187</v>
      </c>
      <c r="D1026" s="299"/>
      <c r="E1026" s="284"/>
      <c r="F1026" s="300">
        <v>2522.36</v>
      </c>
      <c r="G1026" s="301" t="s">
        <v>185</v>
      </c>
      <c r="H1026" s="284">
        <v>1</v>
      </c>
      <c r="I1026" s="302">
        <v>836.04</v>
      </c>
      <c r="J1026" s="284">
        <v>23.35</v>
      </c>
      <c r="K1026" s="302">
        <v>19521.53</v>
      </c>
    </row>
    <row r="1027" spans="1:32" ht="14.25" x14ac:dyDescent="0.2">
      <c r="A1027" s="297"/>
      <c r="B1027" s="298"/>
      <c r="C1027" s="298" t="s">
        <v>174</v>
      </c>
      <c r="D1027" s="299"/>
      <c r="E1027" s="284"/>
      <c r="F1027" s="300">
        <v>16.55</v>
      </c>
      <c r="G1027" s="301" t="s">
        <v>185</v>
      </c>
      <c r="H1027" s="284">
        <v>1</v>
      </c>
      <c r="I1027" s="302">
        <v>5.49</v>
      </c>
      <c r="J1027" s="284">
        <v>10.61</v>
      </c>
      <c r="K1027" s="302">
        <v>58.25</v>
      </c>
    </row>
    <row r="1028" spans="1:32" ht="14.25" x14ac:dyDescent="0.2">
      <c r="A1028" s="297"/>
      <c r="B1028" s="298"/>
      <c r="C1028" s="298" t="s">
        <v>179</v>
      </c>
      <c r="D1028" s="299"/>
      <c r="E1028" s="284"/>
      <c r="F1028" s="300">
        <v>4.84</v>
      </c>
      <c r="G1028" s="301" t="s">
        <v>185</v>
      </c>
      <c r="H1028" s="284">
        <v>1</v>
      </c>
      <c r="I1028" s="314">
        <v>1.6</v>
      </c>
      <c r="J1028" s="284">
        <v>23.35</v>
      </c>
      <c r="K1028" s="314">
        <v>37.36</v>
      </c>
    </row>
    <row r="1029" spans="1:32" ht="14.25" x14ac:dyDescent="0.2">
      <c r="A1029" s="297"/>
      <c r="B1029" s="298"/>
      <c r="C1029" s="298" t="s">
        <v>195</v>
      </c>
      <c r="D1029" s="299"/>
      <c r="E1029" s="284"/>
      <c r="F1029" s="300">
        <v>28.77</v>
      </c>
      <c r="G1029" s="301" t="s">
        <v>185</v>
      </c>
      <c r="H1029" s="284">
        <v>1</v>
      </c>
      <c r="I1029" s="302">
        <v>9.5399999999999991</v>
      </c>
      <c r="J1029" s="284">
        <v>11.42</v>
      </c>
      <c r="K1029" s="302">
        <v>108.95</v>
      </c>
    </row>
    <row r="1030" spans="1:32" ht="42.75" x14ac:dyDescent="0.2">
      <c r="A1030" s="297" t="s">
        <v>1694</v>
      </c>
      <c r="B1030" s="298" t="s">
        <v>2069</v>
      </c>
      <c r="C1030" s="298" t="s">
        <v>481</v>
      </c>
      <c r="D1030" s="299" t="s">
        <v>1323</v>
      </c>
      <c r="E1030" s="284">
        <v>0.24199999999999999</v>
      </c>
      <c r="F1030" s="300">
        <v>8344.7099999999991</v>
      </c>
      <c r="G1030" s="304" t="s">
        <v>185</v>
      </c>
      <c r="H1030" s="284">
        <v>1</v>
      </c>
      <c r="I1030" s="302">
        <v>2019.42</v>
      </c>
      <c r="J1030" s="284">
        <v>4.66</v>
      </c>
      <c r="K1030" s="302">
        <v>9410.5</v>
      </c>
      <c r="Q1030" s="283">
        <f>[4]Source!X1103</f>
        <v>0</v>
      </c>
      <c r="R1030" s="283">
        <f>[4]Source!X1104</f>
        <v>0</v>
      </c>
      <c r="S1030" s="283">
        <f>[4]Source!Y1103</f>
        <v>0</v>
      </c>
      <c r="T1030" s="283">
        <f>[4]Source!Y1104</f>
        <v>0</v>
      </c>
      <c r="U1030" s="283">
        <f>ROUND((175/100)*ROUND([4]Source!R1103, 2), 2)</f>
        <v>0</v>
      </c>
      <c r="V1030" s="283">
        <f>ROUND((157/100)*ROUND([4]Source!R1104, 2), 2)</f>
        <v>0</v>
      </c>
    </row>
    <row r="1031" spans="1:32" ht="42.75" x14ac:dyDescent="0.2">
      <c r="A1031" s="297" t="s">
        <v>2109</v>
      </c>
      <c r="B1031" s="298" t="s">
        <v>2049</v>
      </c>
      <c r="C1031" s="298" t="s">
        <v>480</v>
      </c>
      <c r="D1031" s="299" t="s">
        <v>1323</v>
      </c>
      <c r="E1031" s="284">
        <v>8.0409999999999995E-2</v>
      </c>
      <c r="F1031" s="300">
        <v>7075.07</v>
      </c>
      <c r="G1031" s="304" t="s">
        <v>185</v>
      </c>
      <c r="H1031" s="284">
        <v>1</v>
      </c>
      <c r="I1031" s="302">
        <v>568.91</v>
      </c>
      <c r="J1031" s="284">
        <v>5.82</v>
      </c>
      <c r="K1031" s="302">
        <v>3311.06</v>
      </c>
      <c r="Q1031" s="283">
        <f>[4]Source!X1105</f>
        <v>0</v>
      </c>
      <c r="R1031" s="283">
        <f>[4]Source!X1106</f>
        <v>0</v>
      </c>
      <c r="S1031" s="283">
        <f>[4]Source!Y1105</f>
        <v>0</v>
      </c>
      <c r="T1031" s="283">
        <f>[4]Source!Y1106</f>
        <v>0</v>
      </c>
      <c r="U1031" s="283">
        <f>ROUND((175/100)*ROUND([4]Source!R1105, 2), 2)</f>
        <v>0</v>
      </c>
      <c r="V1031" s="283">
        <f>ROUND((157/100)*ROUND([4]Source!R1106, 2), 2)</f>
        <v>0</v>
      </c>
    </row>
    <row r="1032" spans="1:32" ht="71.25" x14ac:dyDescent="0.2">
      <c r="A1032" s="297" t="s">
        <v>2110</v>
      </c>
      <c r="B1032" s="298" t="s">
        <v>2071</v>
      </c>
      <c r="C1032" s="298" t="s">
        <v>479</v>
      </c>
      <c r="D1032" s="299" t="s">
        <v>1323</v>
      </c>
      <c r="E1032" s="284">
        <v>9.0399999999999994E-3</v>
      </c>
      <c r="F1032" s="300">
        <v>5681.92</v>
      </c>
      <c r="G1032" s="304" t="s">
        <v>185</v>
      </c>
      <c r="H1032" s="284">
        <v>1</v>
      </c>
      <c r="I1032" s="302">
        <v>51.36</v>
      </c>
      <c r="J1032" s="284">
        <v>7.69</v>
      </c>
      <c r="K1032" s="302">
        <v>394.96</v>
      </c>
      <c r="Q1032" s="283">
        <f>[4]Source!X1107</f>
        <v>0</v>
      </c>
      <c r="R1032" s="283">
        <f>[4]Source!X1108</f>
        <v>0</v>
      </c>
      <c r="S1032" s="283">
        <f>[4]Source!Y1107</f>
        <v>0</v>
      </c>
      <c r="T1032" s="283">
        <f>[4]Source!Y1108</f>
        <v>0</v>
      </c>
      <c r="U1032" s="283">
        <f>ROUND((175/100)*ROUND([4]Source!R1107, 2), 2)</f>
        <v>0</v>
      </c>
      <c r="V1032" s="283">
        <f>ROUND((157/100)*ROUND([4]Source!R1108, 2), 2)</f>
        <v>0</v>
      </c>
    </row>
    <row r="1033" spans="1:32" ht="14.25" x14ac:dyDescent="0.2">
      <c r="A1033" s="297"/>
      <c r="B1033" s="298"/>
      <c r="C1033" s="298" t="s">
        <v>184</v>
      </c>
      <c r="D1033" s="299" t="s">
        <v>177</v>
      </c>
      <c r="E1033" s="284">
        <v>91</v>
      </c>
      <c r="F1033" s="300"/>
      <c r="G1033" s="301"/>
      <c r="H1033" s="284"/>
      <c r="I1033" s="302">
        <v>760.8</v>
      </c>
      <c r="J1033" s="284">
        <v>73</v>
      </c>
      <c r="K1033" s="302">
        <v>14250.72</v>
      </c>
    </row>
    <row r="1034" spans="1:32" ht="14.25" x14ac:dyDescent="0.2">
      <c r="A1034" s="297"/>
      <c r="B1034" s="298"/>
      <c r="C1034" s="298" t="s">
        <v>183</v>
      </c>
      <c r="D1034" s="299" t="s">
        <v>177</v>
      </c>
      <c r="E1034" s="284">
        <v>70</v>
      </c>
      <c r="F1034" s="300"/>
      <c r="G1034" s="301"/>
      <c r="H1034" s="284"/>
      <c r="I1034" s="302">
        <v>585.23</v>
      </c>
      <c r="J1034" s="284">
        <v>41</v>
      </c>
      <c r="K1034" s="302">
        <v>8003.83</v>
      </c>
    </row>
    <row r="1035" spans="1:32" ht="14.25" x14ac:dyDescent="0.2">
      <c r="A1035" s="297"/>
      <c r="B1035" s="298"/>
      <c r="C1035" s="298" t="s">
        <v>178</v>
      </c>
      <c r="D1035" s="299" t="s">
        <v>177</v>
      </c>
      <c r="E1035" s="284">
        <v>175</v>
      </c>
      <c r="F1035" s="300"/>
      <c r="G1035" s="301"/>
      <c r="H1035" s="284"/>
      <c r="I1035" s="302">
        <v>2.8</v>
      </c>
      <c r="J1035" s="284">
        <v>157</v>
      </c>
      <c r="K1035" s="302">
        <v>58.66</v>
      </c>
    </row>
    <row r="1036" spans="1:32" ht="14.25" x14ac:dyDescent="0.2">
      <c r="A1036" s="305"/>
      <c r="B1036" s="306"/>
      <c r="C1036" s="306" t="s">
        <v>182</v>
      </c>
      <c r="D1036" s="307" t="s">
        <v>181</v>
      </c>
      <c r="E1036" s="308">
        <v>201.95</v>
      </c>
      <c r="F1036" s="309"/>
      <c r="G1036" s="310" t="s">
        <v>185</v>
      </c>
      <c r="H1036" s="308">
        <v>1</v>
      </c>
      <c r="I1036" s="311">
        <v>66.94</v>
      </c>
      <c r="J1036" s="308"/>
      <c r="K1036" s="311"/>
    </row>
    <row r="1037" spans="1:32" ht="15" x14ac:dyDescent="0.25">
      <c r="A1037" s="312"/>
      <c r="B1037" s="312"/>
      <c r="C1037" s="313" t="s">
        <v>173</v>
      </c>
      <c r="D1037" s="312"/>
      <c r="E1037" s="312"/>
      <c r="F1037" s="312"/>
      <c r="G1037" s="312"/>
      <c r="H1037" s="406">
        <v>4839.59</v>
      </c>
      <c r="I1037" s="406"/>
      <c r="J1037" s="406">
        <v>55118.46</v>
      </c>
      <c r="K1037" s="406"/>
      <c r="O1037" s="318">
        <f>I1026+I1027+I1029+I1033+I1034+I1035+SUM(I1030:I1032)</f>
        <v>4839.59</v>
      </c>
      <c r="P1037" s="318">
        <f>K1026+K1027+K1029+K1033+K1034+K1035+SUM(K1030:K1032)</f>
        <v>55118.46</v>
      </c>
    </row>
    <row r="1040" spans="1:32" ht="30" x14ac:dyDescent="0.25">
      <c r="A1040" s="409" t="s">
        <v>2111</v>
      </c>
      <c r="B1040" s="409"/>
      <c r="C1040" s="409"/>
      <c r="D1040" s="409"/>
      <c r="E1040" s="409"/>
      <c r="F1040" s="409"/>
      <c r="G1040" s="409"/>
      <c r="H1040" s="407">
        <v>10713.53</v>
      </c>
      <c r="I1040" s="408"/>
      <c r="J1040" s="407">
        <v>154189.87</v>
      </c>
      <c r="K1040" s="408"/>
      <c r="AF1040" s="319" t="str">
        <f>CONCATENATE("Итого по подразделу: ",IF([4]Source!G1116&lt;&gt;"Новый подраздел", [4]Source!G1116, ""))</f>
        <v>Итого по подразделу: Усиление кирпичных стен в местах прохода коммуникаций для проемов. 023/18КН-КР 4.2 лист 9</v>
      </c>
    </row>
    <row r="1041" spans="1:22" hidden="1" x14ac:dyDescent="0.2">
      <c r="A1041" s="283" t="s">
        <v>172</v>
      </c>
      <c r="I1041" s="283">
        <v>0</v>
      </c>
      <c r="J1041" s="283">
        <v>0</v>
      </c>
    </row>
    <row r="1042" spans="1:22" hidden="1" x14ac:dyDescent="0.2">
      <c r="A1042" s="283" t="s">
        <v>171</v>
      </c>
      <c r="I1042" s="283">
        <v>0</v>
      </c>
      <c r="J1042" s="283">
        <v>0</v>
      </c>
    </row>
    <row r="1044" spans="1:22" ht="15" x14ac:dyDescent="0.25">
      <c r="A1044" s="409" t="s">
        <v>2112</v>
      </c>
      <c r="B1044" s="409"/>
      <c r="C1044" s="409"/>
      <c r="D1044" s="409"/>
      <c r="E1044" s="409"/>
      <c r="F1044" s="409"/>
      <c r="G1044" s="409"/>
      <c r="H1044" s="407">
        <v>34801.769999999997</v>
      </c>
      <c r="I1044" s="408"/>
      <c r="J1044" s="407">
        <v>386352.26</v>
      </c>
      <c r="K1044" s="408"/>
    </row>
    <row r="1045" spans="1:22" hidden="1" x14ac:dyDescent="0.2">
      <c r="A1045" s="283" t="s">
        <v>172</v>
      </c>
      <c r="I1045" s="283">
        <v>0</v>
      </c>
      <c r="J1045" s="283">
        <v>0</v>
      </c>
    </row>
    <row r="1046" spans="1:22" hidden="1" x14ac:dyDescent="0.2">
      <c r="A1046" s="283" t="s">
        <v>171</v>
      </c>
      <c r="I1046" s="283">
        <v>0</v>
      </c>
      <c r="J1046" s="283">
        <v>0</v>
      </c>
    </row>
    <row r="1048" spans="1:22" ht="16.5" x14ac:dyDescent="0.25">
      <c r="A1048" s="405" t="s">
        <v>2113</v>
      </c>
      <c r="B1048" s="405"/>
      <c r="C1048" s="405"/>
      <c r="D1048" s="405"/>
      <c r="E1048" s="405"/>
      <c r="F1048" s="405"/>
      <c r="G1048" s="405"/>
      <c r="H1048" s="405"/>
      <c r="I1048" s="405"/>
      <c r="J1048" s="405"/>
      <c r="K1048" s="405"/>
    </row>
    <row r="1049" spans="1:22" ht="42.75" x14ac:dyDescent="0.2">
      <c r="A1049" s="297" t="s">
        <v>1696</v>
      </c>
      <c r="B1049" s="298" t="s">
        <v>2114</v>
      </c>
      <c r="C1049" s="298" t="s">
        <v>478</v>
      </c>
      <c r="D1049" s="299" t="s">
        <v>1916</v>
      </c>
      <c r="E1049" s="284">
        <v>0.54</v>
      </c>
      <c r="F1049" s="300"/>
      <c r="G1049" s="301"/>
      <c r="H1049" s="284"/>
      <c r="I1049" s="302"/>
      <c r="J1049" s="284"/>
      <c r="K1049" s="302"/>
      <c r="Q1049" s="283">
        <f>[4]Source!X1180</f>
        <v>3108.69</v>
      </c>
      <c r="R1049" s="283">
        <f>[4]Source!X1181</f>
        <v>58229.82</v>
      </c>
      <c r="S1049" s="283">
        <f>[4]Source!Y1180</f>
        <v>2288.81</v>
      </c>
      <c r="T1049" s="283">
        <f>[4]Source!Y1181</f>
        <v>32704.42</v>
      </c>
      <c r="U1049" s="283">
        <f>ROUND((175/100)*ROUND([4]Source!R1180, 2), 2)</f>
        <v>0.51</v>
      </c>
      <c r="V1049" s="283">
        <f>ROUND((157/100)*ROUND([4]Source!R1181, 2), 2)</f>
        <v>10.63</v>
      </c>
    </row>
    <row r="1050" spans="1:22" x14ac:dyDescent="0.2">
      <c r="C1050" s="303" t="s">
        <v>2115</v>
      </c>
    </row>
    <row r="1051" spans="1:22" ht="14.25" x14ac:dyDescent="0.2">
      <c r="A1051" s="297"/>
      <c r="B1051" s="298"/>
      <c r="C1051" s="298" t="s">
        <v>187</v>
      </c>
      <c r="D1051" s="299"/>
      <c r="E1051" s="284"/>
      <c r="F1051" s="300">
        <v>6326.18</v>
      </c>
      <c r="G1051" s="301" t="s">
        <v>185</v>
      </c>
      <c r="H1051" s="284">
        <v>1</v>
      </c>
      <c r="I1051" s="302">
        <v>3416.14</v>
      </c>
      <c r="J1051" s="284">
        <v>23.35</v>
      </c>
      <c r="K1051" s="302">
        <v>79766.87</v>
      </c>
    </row>
    <row r="1052" spans="1:22" ht="14.25" x14ac:dyDescent="0.2">
      <c r="A1052" s="297"/>
      <c r="B1052" s="298"/>
      <c r="C1052" s="298" t="s">
        <v>174</v>
      </c>
      <c r="D1052" s="299"/>
      <c r="E1052" s="284"/>
      <c r="F1052" s="300">
        <v>1.68</v>
      </c>
      <c r="G1052" s="301" t="s">
        <v>185</v>
      </c>
      <c r="H1052" s="284">
        <v>1</v>
      </c>
      <c r="I1052" s="302">
        <v>0.91</v>
      </c>
      <c r="J1052" s="284">
        <v>11.14</v>
      </c>
      <c r="K1052" s="302">
        <v>10.14</v>
      </c>
    </row>
    <row r="1053" spans="1:22" ht="14.25" x14ac:dyDescent="0.2">
      <c r="A1053" s="297"/>
      <c r="B1053" s="298"/>
      <c r="C1053" s="298" t="s">
        <v>179</v>
      </c>
      <c r="D1053" s="299"/>
      <c r="E1053" s="284"/>
      <c r="F1053" s="300">
        <v>0.54</v>
      </c>
      <c r="G1053" s="301" t="s">
        <v>185</v>
      </c>
      <c r="H1053" s="284">
        <v>1</v>
      </c>
      <c r="I1053" s="314">
        <v>0.28999999999999998</v>
      </c>
      <c r="J1053" s="284">
        <v>23.35</v>
      </c>
      <c r="K1053" s="314">
        <v>6.77</v>
      </c>
    </row>
    <row r="1054" spans="1:22" ht="14.25" x14ac:dyDescent="0.2">
      <c r="A1054" s="297"/>
      <c r="B1054" s="298"/>
      <c r="C1054" s="298" t="s">
        <v>195</v>
      </c>
      <c r="D1054" s="299"/>
      <c r="E1054" s="284"/>
      <c r="F1054" s="300">
        <v>6.52</v>
      </c>
      <c r="G1054" s="301" t="s">
        <v>185</v>
      </c>
      <c r="H1054" s="284">
        <v>1</v>
      </c>
      <c r="I1054" s="302">
        <v>3.52</v>
      </c>
      <c r="J1054" s="284">
        <v>8.94</v>
      </c>
      <c r="K1054" s="302">
        <v>31.47</v>
      </c>
    </row>
    <row r="1055" spans="1:22" ht="42.75" x14ac:dyDescent="0.2">
      <c r="A1055" s="297" t="s">
        <v>1699</v>
      </c>
      <c r="B1055" s="298" t="s">
        <v>2116</v>
      </c>
      <c r="C1055" s="298" t="s">
        <v>477</v>
      </c>
      <c r="D1055" s="299" t="s">
        <v>1384</v>
      </c>
      <c r="E1055" s="284">
        <v>0.1242</v>
      </c>
      <c r="F1055" s="300">
        <v>1183.5</v>
      </c>
      <c r="G1055" s="304" t="s">
        <v>185</v>
      </c>
      <c r="H1055" s="284">
        <v>1</v>
      </c>
      <c r="I1055" s="302">
        <v>146.99</v>
      </c>
      <c r="J1055" s="284">
        <v>3.73</v>
      </c>
      <c r="K1055" s="302">
        <v>548.27</v>
      </c>
      <c r="Q1055" s="283">
        <f>[4]Source!X1182</f>
        <v>0</v>
      </c>
      <c r="R1055" s="283">
        <f>[4]Source!X1183</f>
        <v>0</v>
      </c>
      <c r="S1055" s="283">
        <f>[4]Source!Y1182</f>
        <v>0</v>
      </c>
      <c r="T1055" s="283">
        <f>[4]Source!Y1183</f>
        <v>0</v>
      </c>
      <c r="U1055" s="283">
        <f>ROUND((175/100)*ROUND([4]Source!R1182, 2), 2)</f>
        <v>0</v>
      </c>
      <c r="V1055" s="283">
        <f>ROUND((157/100)*ROUND([4]Source!R1183, 2), 2)</f>
        <v>0</v>
      </c>
    </row>
    <row r="1056" spans="1:22" ht="14.25" x14ac:dyDescent="0.2">
      <c r="A1056" s="297"/>
      <c r="B1056" s="298"/>
      <c r="C1056" s="298" t="s">
        <v>184</v>
      </c>
      <c r="D1056" s="299" t="s">
        <v>177</v>
      </c>
      <c r="E1056" s="284">
        <v>91</v>
      </c>
      <c r="F1056" s="300"/>
      <c r="G1056" s="301"/>
      <c r="H1056" s="284"/>
      <c r="I1056" s="302">
        <v>3108.69</v>
      </c>
      <c r="J1056" s="284">
        <v>73</v>
      </c>
      <c r="K1056" s="302">
        <v>58229.82</v>
      </c>
    </row>
    <row r="1057" spans="1:22" ht="14.25" x14ac:dyDescent="0.2">
      <c r="A1057" s="297"/>
      <c r="B1057" s="298"/>
      <c r="C1057" s="298" t="s">
        <v>183</v>
      </c>
      <c r="D1057" s="299" t="s">
        <v>177</v>
      </c>
      <c r="E1057" s="284">
        <v>67</v>
      </c>
      <c r="F1057" s="300"/>
      <c r="G1057" s="301"/>
      <c r="H1057" s="284"/>
      <c r="I1057" s="302">
        <v>2288.81</v>
      </c>
      <c r="J1057" s="284">
        <v>41</v>
      </c>
      <c r="K1057" s="302">
        <v>32704.42</v>
      </c>
    </row>
    <row r="1058" spans="1:22" ht="14.25" x14ac:dyDescent="0.2">
      <c r="A1058" s="297"/>
      <c r="B1058" s="298"/>
      <c r="C1058" s="298" t="s">
        <v>178</v>
      </c>
      <c r="D1058" s="299" t="s">
        <v>177</v>
      </c>
      <c r="E1058" s="284">
        <v>175</v>
      </c>
      <c r="F1058" s="300"/>
      <c r="G1058" s="301"/>
      <c r="H1058" s="284"/>
      <c r="I1058" s="302">
        <v>0.51</v>
      </c>
      <c r="J1058" s="284">
        <v>157</v>
      </c>
      <c r="K1058" s="302">
        <v>10.63</v>
      </c>
    </row>
    <row r="1059" spans="1:22" ht="14.25" x14ac:dyDescent="0.2">
      <c r="A1059" s="305"/>
      <c r="B1059" s="306"/>
      <c r="C1059" s="306" t="s">
        <v>182</v>
      </c>
      <c r="D1059" s="307" t="s">
        <v>181</v>
      </c>
      <c r="E1059" s="308">
        <v>619</v>
      </c>
      <c r="F1059" s="309"/>
      <c r="G1059" s="310" t="s">
        <v>185</v>
      </c>
      <c r="H1059" s="308">
        <v>1</v>
      </c>
      <c r="I1059" s="311">
        <v>334.26</v>
      </c>
      <c r="J1059" s="308"/>
      <c r="K1059" s="311"/>
    </row>
    <row r="1060" spans="1:22" ht="15" x14ac:dyDescent="0.25">
      <c r="A1060" s="312"/>
      <c r="B1060" s="312"/>
      <c r="C1060" s="313" t="s">
        <v>173</v>
      </c>
      <c r="D1060" s="312"/>
      <c r="E1060" s="312"/>
      <c r="F1060" s="312"/>
      <c r="G1060" s="312"/>
      <c r="H1060" s="406">
        <v>8965.57</v>
      </c>
      <c r="I1060" s="406"/>
      <c r="J1060" s="406">
        <v>171301.62</v>
      </c>
      <c r="K1060" s="406"/>
      <c r="O1060" s="318">
        <f>I1051+I1052+I1054+I1056+I1057+I1058+SUM(I1055:I1055)</f>
        <v>8965.57</v>
      </c>
      <c r="P1060" s="318">
        <f>K1051+K1052+K1054+K1056+K1057+K1058+SUM(K1055:K1055)</f>
        <v>171301.62</v>
      </c>
    </row>
    <row r="1062" spans="1:22" ht="28.5" x14ac:dyDescent="0.2">
      <c r="A1062" s="297" t="s">
        <v>1704</v>
      </c>
      <c r="B1062" s="298" t="s">
        <v>2117</v>
      </c>
      <c r="C1062" s="298" t="s">
        <v>476</v>
      </c>
      <c r="D1062" s="299" t="s">
        <v>1988</v>
      </c>
      <c r="E1062" s="284">
        <v>9</v>
      </c>
      <c r="F1062" s="300"/>
      <c r="G1062" s="301"/>
      <c r="H1062" s="284"/>
      <c r="I1062" s="302"/>
      <c r="J1062" s="284"/>
      <c r="K1062" s="302"/>
      <c r="Q1062" s="283">
        <f>[4]Source!X1184</f>
        <v>716.33</v>
      </c>
      <c r="R1062" s="283">
        <f>[4]Source!X1185</f>
        <v>14217.32</v>
      </c>
      <c r="S1062" s="283">
        <f>[4]Source!Y1184</f>
        <v>492.48</v>
      </c>
      <c r="T1062" s="283">
        <f>[4]Source!Y1185</f>
        <v>8572.2099999999991</v>
      </c>
      <c r="U1062" s="283">
        <f>ROUND((175/100)*ROUND([4]Source!R1184, 2), 2)</f>
        <v>410.6</v>
      </c>
      <c r="V1062" s="283">
        <f>ROUND((157/100)*ROUND([4]Source!R1185, 2), 2)</f>
        <v>8601.42</v>
      </c>
    </row>
    <row r="1063" spans="1:22" ht="14.25" x14ac:dyDescent="0.2">
      <c r="A1063" s="297"/>
      <c r="B1063" s="298"/>
      <c r="C1063" s="298" t="s">
        <v>187</v>
      </c>
      <c r="D1063" s="299"/>
      <c r="E1063" s="284"/>
      <c r="F1063" s="300">
        <v>99.49</v>
      </c>
      <c r="G1063" s="301" t="s">
        <v>185</v>
      </c>
      <c r="H1063" s="284">
        <v>1</v>
      </c>
      <c r="I1063" s="302">
        <v>895.41</v>
      </c>
      <c r="J1063" s="284">
        <v>23.35</v>
      </c>
      <c r="K1063" s="302">
        <v>20907.82</v>
      </c>
    </row>
    <row r="1064" spans="1:22" ht="14.25" x14ac:dyDescent="0.2">
      <c r="A1064" s="297"/>
      <c r="B1064" s="298"/>
      <c r="C1064" s="298" t="s">
        <v>174</v>
      </c>
      <c r="D1064" s="299"/>
      <c r="E1064" s="284"/>
      <c r="F1064" s="300">
        <v>87.32</v>
      </c>
      <c r="G1064" s="301" t="s">
        <v>185</v>
      </c>
      <c r="H1064" s="284">
        <v>1</v>
      </c>
      <c r="I1064" s="302">
        <v>785.88</v>
      </c>
      <c r="J1064" s="284">
        <v>10.72</v>
      </c>
      <c r="K1064" s="302">
        <v>8424.6299999999992</v>
      </c>
    </row>
    <row r="1065" spans="1:22" ht="14.25" x14ac:dyDescent="0.2">
      <c r="A1065" s="297"/>
      <c r="B1065" s="298"/>
      <c r="C1065" s="298" t="s">
        <v>179</v>
      </c>
      <c r="D1065" s="299"/>
      <c r="E1065" s="284"/>
      <c r="F1065" s="300">
        <v>26.07</v>
      </c>
      <c r="G1065" s="301" t="s">
        <v>185</v>
      </c>
      <c r="H1065" s="284">
        <v>1</v>
      </c>
      <c r="I1065" s="314">
        <v>234.63</v>
      </c>
      <c r="J1065" s="284">
        <v>23.35</v>
      </c>
      <c r="K1065" s="314">
        <v>5478.61</v>
      </c>
    </row>
    <row r="1066" spans="1:22" ht="28.5" x14ac:dyDescent="0.2">
      <c r="A1066" s="297" t="s">
        <v>1707</v>
      </c>
      <c r="B1066" s="298" t="s">
        <v>1322</v>
      </c>
      <c r="C1066" s="298" t="s">
        <v>341</v>
      </c>
      <c r="D1066" s="299" t="s">
        <v>1323</v>
      </c>
      <c r="E1066" s="284">
        <v>-21.6</v>
      </c>
      <c r="F1066" s="300">
        <v>0</v>
      </c>
      <c r="G1066" s="304" t="s">
        <v>185</v>
      </c>
      <c r="H1066" s="284">
        <v>1</v>
      </c>
      <c r="I1066" s="302">
        <v>0</v>
      </c>
      <c r="J1066" s="284">
        <v>1</v>
      </c>
      <c r="K1066" s="302">
        <v>0</v>
      </c>
      <c r="Q1066" s="283">
        <f>[4]Source!X1186</f>
        <v>0</v>
      </c>
      <c r="R1066" s="283">
        <f>[4]Source!X1187</f>
        <v>0</v>
      </c>
      <c r="S1066" s="283">
        <f>[4]Source!Y1186</f>
        <v>0</v>
      </c>
      <c r="T1066" s="283">
        <f>[4]Source!Y1187</f>
        <v>0</v>
      </c>
      <c r="U1066" s="283">
        <f>ROUND((175/100)*ROUND([4]Source!R1186, 2), 2)</f>
        <v>0</v>
      </c>
      <c r="V1066" s="283">
        <f>ROUND((157/100)*ROUND([4]Source!R1187, 2), 2)</f>
        <v>0</v>
      </c>
    </row>
    <row r="1067" spans="1:22" ht="14.25" x14ac:dyDescent="0.2">
      <c r="A1067" s="297"/>
      <c r="B1067" s="298"/>
      <c r="C1067" s="298" t="s">
        <v>184</v>
      </c>
      <c r="D1067" s="299" t="s">
        <v>177</v>
      </c>
      <c r="E1067" s="284">
        <v>80</v>
      </c>
      <c r="F1067" s="300"/>
      <c r="G1067" s="301"/>
      <c r="H1067" s="284"/>
      <c r="I1067" s="302">
        <v>716.33</v>
      </c>
      <c r="J1067" s="284">
        <v>68</v>
      </c>
      <c r="K1067" s="302">
        <v>14217.32</v>
      </c>
    </row>
    <row r="1068" spans="1:22" ht="14.25" x14ac:dyDescent="0.2">
      <c r="A1068" s="297"/>
      <c r="B1068" s="298"/>
      <c r="C1068" s="298" t="s">
        <v>183</v>
      </c>
      <c r="D1068" s="299" t="s">
        <v>177</v>
      </c>
      <c r="E1068" s="284">
        <v>55</v>
      </c>
      <c r="F1068" s="300"/>
      <c r="G1068" s="301"/>
      <c r="H1068" s="284"/>
      <c r="I1068" s="302">
        <v>492.48</v>
      </c>
      <c r="J1068" s="284">
        <v>41</v>
      </c>
      <c r="K1068" s="302">
        <v>8572.2099999999991</v>
      </c>
    </row>
    <row r="1069" spans="1:22" ht="14.25" x14ac:dyDescent="0.2">
      <c r="A1069" s="297"/>
      <c r="B1069" s="298"/>
      <c r="C1069" s="298" t="s">
        <v>178</v>
      </c>
      <c r="D1069" s="299" t="s">
        <v>177</v>
      </c>
      <c r="E1069" s="284">
        <v>175</v>
      </c>
      <c r="F1069" s="300"/>
      <c r="G1069" s="301"/>
      <c r="H1069" s="284"/>
      <c r="I1069" s="302">
        <v>410.6</v>
      </c>
      <c r="J1069" s="284">
        <v>157</v>
      </c>
      <c r="K1069" s="302">
        <v>8601.42</v>
      </c>
    </row>
    <row r="1070" spans="1:22" ht="14.25" x14ac:dyDescent="0.2">
      <c r="A1070" s="305"/>
      <c r="B1070" s="306"/>
      <c r="C1070" s="306" t="s">
        <v>182</v>
      </c>
      <c r="D1070" s="307" t="s">
        <v>181</v>
      </c>
      <c r="E1070" s="308">
        <v>8.27</v>
      </c>
      <c r="F1070" s="309"/>
      <c r="G1070" s="310" t="s">
        <v>185</v>
      </c>
      <c r="H1070" s="308">
        <v>1</v>
      </c>
      <c r="I1070" s="311">
        <v>74.430000000000007</v>
      </c>
      <c r="J1070" s="308"/>
      <c r="K1070" s="311"/>
    </row>
    <row r="1071" spans="1:22" ht="15" x14ac:dyDescent="0.25">
      <c r="A1071" s="312"/>
      <c r="B1071" s="312"/>
      <c r="C1071" s="313" t="s">
        <v>173</v>
      </c>
      <c r="D1071" s="312"/>
      <c r="E1071" s="312"/>
      <c r="F1071" s="312"/>
      <c r="G1071" s="312"/>
      <c r="H1071" s="406">
        <v>3300.7</v>
      </c>
      <c r="I1071" s="406"/>
      <c r="J1071" s="406">
        <v>60723.4</v>
      </c>
      <c r="K1071" s="406"/>
      <c r="O1071" s="318">
        <f>I1063+I1064+I1067+I1068+I1069+SUM(I1066:I1066)</f>
        <v>3300.7</v>
      </c>
      <c r="P1071" s="318">
        <f>K1063+K1064+K1067+K1068+K1069+SUM(K1066:K1066)</f>
        <v>60723.4</v>
      </c>
    </row>
    <row r="1074" spans="1:22" ht="15" x14ac:dyDescent="0.25">
      <c r="A1074" s="409" t="s">
        <v>2118</v>
      </c>
      <c r="B1074" s="409"/>
      <c r="C1074" s="409"/>
      <c r="D1074" s="409"/>
      <c r="E1074" s="409"/>
      <c r="F1074" s="409"/>
      <c r="G1074" s="409"/>
      <c r="H1074" s="407">
        <v>12266.27</v>
      </c>
      <c r="I1074" s="408"/>
      <c r="J1074" s="407">
        <v>232025.02</v>
      </c>
      <c r="K1074" s="408"/>
    </row>
    <row r="1075" spans="1:22" hidden="1" x14ac:dyDescent="0.2">
      <c r="A1075" s="283" t="s">
        <v>172</v>
      </c>
      <c r="I1075" s="283">
        <v>0</v>
      </c>
      <c r="J1075" s="283">
        <v>0</v>
      </c>
    </row>
    <row r="1076" spans="1:22" hidden="1" x14ac:dyDescent="0.2">
      <c r="A1076" s="283" t="s">
        <v>171</v>
      </c>
      <c r="I1076" s="283">
        <v>0</v>
      </c>
      <c r="J1076" s="283">
        <v>0</v>
      </c>
    </row>
    <row r="1078" spans="1:22" ht="16.5" x14ac:dyDescent="0.25">
      <c r="A1078" s="405" t="s">
        <v>2119</v>
      </c>
      <c r="B1078" s="405"/>
      <c r="C1078" s="405"/>
      <c r="D1078" s="405"/>
      <c r="E1078" s="405"/>
      <c r="F1078" s="405"/>
      <c r="G1078" s="405"/>
      <c r="H1078" s="405"/>
      <c r="I1078" s="405"/>
      <c r="J1078" s="405"/>
      <c r="K1078" s="405"/>
    </row>
    <row r="1079" spans="1:22" ht="28.5" x14ac:dyDescent="0.2">
      <c r="A1079" s="297" t="s">
        <v>1712</v>
      </c>
      <c r="B1079" s="298" t="s">
        <v>2120</v>
      </c>
      <c r="C1079" s="298" t="s">
        <v>469</v>
      </c>
      <c r="D1079" s="299" t="s">
        <v>1528</v>
      </c>
      <c r="E1079" s="284">
        <v>0.52800000000000002</v>
      </c>
      <c r="F1079" s="300"/>
      <c r="G1079" s="301"/>
      <c r="H1079" s="284"/>
      <c r="I1079" s="302"/>
      <c r="J1079" s="284"/>
      <c r="K1079" s="302"/>
      <c r="Q1079" s="283">
        <f>[4]Source!X1223</f>
        <v>116.18</v>
      </c>
      <c r="R1079" s="283">
        <f>[4]Source!X1224</f>
        <v>2305.81</v>
      </c>
      <c r="S1079" s="283">
        <f>[4]Source!Y1223</f>
        <v>79.87</v>
      </c>
      <c r="T1079" s="283">
        <f>[4]Source!Y1224</f>
        <v>1390.26</v>
      </c>
      <c r="U1079" s="283">
        <f>ROUND((175/100)*ROUND([4]Source!R1223, 2), 2)</f>
        <v>128.49</v>
      </c>
      <c r="V1079" s="283">
        <f>ROUND((157/100)*ROUND([4]Source!R1224, 2), 2)</f>
        <v>2691.55</v>
      </c>
    </row>
    <row r="1080" spans="1:22" x14ac:dyDescent="0.2">
      <c r="C1080" s="303" t="s">
        <v>2121</v>
      </c>
    </row>
    <row r="1081" spans="1:22" ht="14.25" x14ac:dyDescent="0.2">
      <c r="A1081" s="297"/>
      <c r="B1081" s="298"/>
      <c r="C1081" s="298" t="s">
        <v>187</v>
      </c>
      <c r="D1081" s="299"/>
      <c r="E1081" s="284"/>
      <c r="F1081" s="300">
        <v>275.02999999999997</v>
      </c>
      <c r="G1081" s="301" t="s">
        <v>185</v>
      </c>
      <c r="H1081" s="284">
        <v>1</v>
      </c>
      <c r="I1081" s="302">
        <v>145.22</v>
      </c>
      <c r="J1081" s="284">
        <v>23.35</v>
      </c>
      <c r="K1081" s="302">
        <v>3390.89</v>
      </c>
    </row>
    <row r="1082" spans="1:22" ht="14.25" x14ac:dyDescent="0.2">
      <c r="A1082" s="297"/>
      <c r="B1082" s="298"/>
      <c r="C1082" s="298" t="s">
        <v>174</v>
      </c>
      <c r="D1082" s="299"/>
      <c r="E1082" s="284"/>
      <c r="F1082" s="300">
        <v>465.71</v>
      </c>
      <c r="G1082" s="301" t="s">
        <v>185</v>
      </c>
      <c r="H1082" s="284">
        <v>1</v>
      </c>
      <c r="I1082" s="302">
        <v>245.89</v>
      </c>
      <c r="J1082" s="284">
        <v>10.17</v>
      </c>
      <c r="K1082" s="302">
        <v>2500.6999999999998</v>
      </c>
    </row>
    <row r="1083" spans="1:22" ht="14.25" x14ac:dyDescent="0.2">
      <c r="A1083" s="297"/>
      <c r="B1083" s="298"/>
      <c r="C1083" s="298" t="s">
        <v>179</v>
      </c>
      <c r="D1083" s="299"/>
      <c r="E1083" s="284"/>
      <c r="F1083" s="300">
        <v>139.05000000000001</v>
      </c>
      <c r="G1083" s="301" t="s">
        <v>185</v>
      </c>
      <c r="H1083" s="284">
        <v>1</v>
      </c>
      <c r="I1083" s="314">
        <v>73.42</v>
      </c>
      <c r="J1083" s="284">
        <v>23.35</v>
      </c>
      <c r="K1083" s="314">
        <v>1714.36</v>
      </c>
    </row>
    <row r="1084" spans="1:22" ht="28.5" x14ac:dyDescent="0.2">
      <c r="A1084" s="297" t="s">
        <v>2122</v>
      </c>
      <c r="B1084" s="298" t="s">
        <v>1322</v>
      </c>
      <c r="C1084" s="298" t="s">
        <v>341</v>
      </c>
      <c r="D1084" s="299" t="s">
        <v>1323</v>
      </c>
      <c r="E1084" s="284">
        <v>-3.4847999999999999</v>
      </c>
      <c r="F1084" s="300">
        <v>0</v>
      </c>
      <c r="G1084" s="304" t="s">
        <v>185</v>
      </c>
      <c r="H1084" s="284">
        <v>1</v>
      </c>
      <c r="I1084" s="302">
        <v>0</v>
      </c>
      <c r="J1084" s="284">
        <v>1</v>
      </c>
      <c r="K1084" s="302">
        <v>0</v>
      </c>
      <c r="Q1084" s="283">
        <f>[4]Source!X1225</f>
        <v>0</v>
      </c>
      <c r="R1084" s="283">
        <f>[4]Source!X1226</f>
        <v>0</v>
      </c>
      <c r="S1084" s="283">
        <f>[4]Source!Y1225</f>
        <v>0</v>
      </c>
      <c r="T1084" s="283">
        <f>[4]Source!Y1226</f>
        <v>0</v>
      </c>
      <c r="U1084" s="283">
        <f>ROUND((175/100)*ROUND([4]Source!R1225, 2), 2)</f>
        <v>0</v>
      </c>
      <c r="V1084" s="283">
        <f>ROUND((157/100)*ROUND([4]Source!R1226, 2), 2)</f>
        <v>0</v>
      </c>
    </row>
    <row r="1085" spans="1:22" ht="14.25" x14ac:dyDescent="0.2">
      <c r="A1085" s="297"/>
      <c r="B1085" s="298"/>
      <c r="C1085" s="298" t="s">
        <v>184</v>
      </c>
      <c r="D1085" s="299" t="s">
        <v>177</v>
      </c>
      <c r="E1085" s="284">
        <v>80</v>
      </c>
      <c r="F1085" s="300"/>
      <c r="G1085" s="301"/>
      <c r="H1085" s="284"/>
      <c r="I1085" s="302">
        <v>116.18</v>
      </c>
      <c r="J1085" s="284">
        <v>68</v>
      </c>
      <c r="K1085" s="302">
        <v>2305.81</v>
      </c>
    </row>
    <row r="1086" spans="1:22" ht="14.25" x14ac:dyDescent="0.2">
      <c r="A1086" s="297"/>
      <c r="B1086" s="298"/>
      <c r="C1086" s="298" t="s">
        <v>183</v>
      </c>
      <c r="D1086" s="299" t="s">
        <v>177</v>
      </c>
      <c r="E1086" s="284">
        <v>55</v>
      </c>
      <c r="F1086" s="300"/>
      <c r="G1086" s="301"/>
      <c r="H1086" s="284"/>
      <c r="I1086" s="302">
        <v>79.87</v>
      </c>
      <c r="J1086" s="284">
        <v>41</v>
      </c>
      <c r="K1086" s="302">
        <v>1390.26</v>
      </c>
    </row>
    <row r="1087" spans="1:22" ht="14.25" x14ac:dyDescent="0.2">
      <c r="A1087" s="297"/>
      <c r="B1087" s="298"/>
      <c r="C1087" s="298" t="s">
        <v>178</v>
      </c>
      <c r="D1087" s="299" t="s">
        <v>177</v>
      </c>
      <c r="E1087" s="284">
        <v>175</v>
      </c>
      <c r="F1087" s="300"/>
      <c r="G1087" s="301"/>
      <c r="H1087" s="284"/>
      <c r="I1087" s="302">
        <v>128.49</v>
      </c>
      <c r="J1087" s="284">
        <v>157</v>
      </c>
      <c r="K1087" s="302">
        <v>2691.55</v>
      </c>
    </row>
    <row r="1088" spans="1:22" ht="14.25" x14ac:dyDescent="0.2">
      <c r="A1088" s="305"/>
      <c r="B1088" s="306"/>
      <c r="C1088" s="306" t="s">
        <v>182</v>
      </c>
      <c r="D1088" s="307" t="s">
        <v>181</v>
      </c>
      <c r="E1088" s="308">
        <v>24.6</v>
      </c>
      <c r="F1088" s="309"/>
      <c r="G1088" s="310" t="s">
        <v>185</v>
      </c>
      <c r="H1088" s="308">
        <v>1</v>
      </c>
      <c r="I1088" s="311">
        <v>12.99</v>
      </c>
      <c r="J1088" s="308"/>
      <c r="K1088" s="311"/>
    </row>
    <row r="1089" spans="1:22" ht="15" x14ac:dyDescent="0.25">
      <c r="A1089" s="312"/>
      <c r="B1089" s="312"/>
      <c r="C1089" s="313" t="s">
        <v>173</v>
      </c>
      <c r="D1089" s="312"/>
      <c r="E1089" s="312"/>
      <c r="F1089" s="312"/>
      <c r="G1089" s="312"/>
      <c r="H1089" s="406">
        <v>715.65</v>
      </c>
      <c r="I1089" s="406"/>
      <c r="J1089" s="406">
        <v>12279.21</v>
      </c>
      <c r="K1089" s="406"/>
      <c r="O1089" s="318">
        <f>I1081+I1082+I1085+I1086+I1087+SUM(I1084:I1084)</f>
        <v>715.65</v>
      </c>
      <c r="P1089" s="318">
        <f>K1081+K1082+K1085+K1086+K1087+SUM(K1084:K1084)</f>
        <v>12279.21</v>
      </c>
    </row>
    <row r="1091" spans="1:22" ht="28.5" x14ac:dyDescent="0.2">
      <c r="A1091" s="297" t="s">
        <v>1717</v>
      </c>
      <c r="B1091" s="298" t="s">
        <v>2123</v>
      </c>
      <c r="C1091" s="298" t="s">
        <v>475</v>
      </c>
      <c r="D1091" s="299" t="s">
        <v>1988</v>
      </c>
      <c r="E1091" s="284">
        <v>8</v>
      </c>
      <c r="F1091" s="300"/>
      <c r="G1091" s="301"/>
      <c r="H1091" s="284"/>
      <c r="I1091" s="302"/>
      <c r="J1091" s="284"/>
      <c r="K1091" s="302"/>
      <c r="Q1091" s="283">
        <f>[4]Source!X1231</f>
        <v>778.69</v>
      </c>
      <c r="R1091" s="283">
        <f>[4]Source!X1232</f>
        <v>15455.01</v>
      </c>
      <c r="S1091" s="283">
        <f>[4]Source!Y1231</f>
        <v>535.35</v>
      </c>
      <c r="T1091" s="283">
        <f>[4]Source!Y1232</f>
        <v>9318.4599999999991</v>
      </c>
      <c r="U1091" s="283">
        <f>ROUND((175/100)*ROUND([4]Source!R1231, 2), 2)</f>
        <v>807.8</v>
      </c>
      <c r="V1091" s="283">
        <f>ROUND((157/100)*ROUND([4]Source!R1232, 2), 2)</f>
        <v>16922.03</v>
      </c>
    </row>
    <row r="1092" spans="1:22" ht="14.25" x14ac:dyDescent="0.2">
      <c r="A1092" s="297"/>
      <c r="B1092" s="298"/>
      <c r="C1092" s="298" t="s">
        <v>187</v>
      </c>
      <c r="D1092" s="299"/>
      <c r="E1092" s="284"/>
      <c r="F1092" s="300">
        <v>121.67</v>
      </c>
      <c r="G1092" s="301" t="s">
        <v>185</v>
      </c>
      <c r="H1092" s="284">
        <v>1</v>
      </c>
      <c r="I1092" s="302">
        <v>973.36</v>
      </c>
      <c r="J1092" s="284">
        <v>23.35</v>
      </c>
      <c r="K1092" s="302">
        <v>22727.96</v>
      </c>
    </row>
    <row r="1093" spans="1:22" ht="14.25" x14ac:dyDescent="0.2">
      <c r="A1093" s="297"/>
      <c r="B1093" s="298"/>
      <c r="C1093" s="298" t="s">
        <v>174</v>
      </c>
      <c r="D1093" s="299"/>
      <c r="E1093" s="284"/>
      <c r="F1093" s="300">
        <v>344.1</v>
      </c>
      <c r="G1093" s="301" t="s">
        <v>185</v>
      </c>
      <c r="H1093" s="284">
        <v>1</v>
      </c>
      <c r="I1093" s="302">
        <v>2752.8</v>
      </c>
      <c r="J1093" s="284">
        <v>9.0500000000000007</v>
      </c>
      <c r="K1093" s="302">
        <v>24912.84</v>
      </c>
    </row>
    <row r="1094" spans="1:22" ht="14.25" x14ac:dyDescent="0.2">
      <c r="A1094" s="297"/>
      <c r="B1094" s="298"/>
      <c r="C1094" s="298" t="s">
        <v>179</v>
      </c>
      <c r="D1094" s="299"/>
      <c r="E1094" s="284"/>
      <c r="F1094" s="300">
        <v>57.7</v>
      </c>
      <c r="G1094" s="301" t="s">
        <v>185</v>
      </c>
      <c r="H1094" s="284">
        <v>1</v>
      </c>
      <c r="I1094" s="314">
        <v>461.6</v>
      </c>
      <c r="J1094" s="284">
        <v>23.35</v>
      </c>
      <c r="K1094" s="314">
        <v>10778.36</v>
      </c>
    </row>
    <row r="1095" spans="1:22" ht="14.25" x14ac:dyDescent="0.2">
      <c r="A1095" s="297"/>
      <c r="B1095" s="298"/>
      <c r="C1095" s="298" t="s">
        <v>195</v>
      </c>
      <c r="D1095" s="299"/>
      <c r="E1095" s="284"/>
      <c r="F1095" s="300">
        <v>25.75</v>
      </c>
      <c r="G1095" s="301" t="s">
        <v>185</v>
      </c>
      <c r="H1095" s="284">
        <v>1</v>
      </c>
      <c r="I1095" s="302">
        <v>206</v>
      </c>
      <c r="J1095" s="284">
        <v>7.39</v>
      </c>
      <c r="K1095" s="302">
        <v>1522.34</v>
      </c>
    </row>
    <row r="1096" spans="1:22" ht="28.5" x14ac:dyDescent="0.2">
      <c r="A1096" s="297" t="s">
        <v>2124</v>
      </c>
      <c r="B1096" s="298" t="s">
        <v>1322</v>
      </c>
      <c r="C1096" s="298" t="s">
        <v>341</v>
      </c>
      <c r="D1096" s="299" t="s">
        <v>1323</v>
      </c>
      <c r="E1096" s="284">
        <v>-15.6</v>
      </c>
      <c r="F1096" s="300">
        <v>0</v>
      </c>
      <c r="G1096" s="304" t="s">
        <v>185</v>
      </c>
      <c r="H1096" s="284">
        <v>1</v>
      </c>
      <c r="I1096" s="302">
        <v>0</v>
      </c>
      <c r="J1096" s="284">
        <v>1</v>
      </c>
      <c r="K1096" s="302">
        <v>0</v>
      </c>
      <c r="Q1096" s="283">
        <f>[4]Source!X1233</f>
        <v>0</v>
      </c>
      <c r="R1096" s="283">
        <f>[4]Source!X1234</f>
        <v>0</v>
      </c>
      <c r="S1096" s="283">
        <f>[4]Source!Y1233</f>
        <v>0</v>
      </c>
      <c r="T1096" s="283">
        <f>[4]Source!Y1234</f>
        <v>0</v>
      </c>
      <c r="U1096" s="283">
        <f>ROUND((175/100)*ROUND([4]Source!R1233, 2), 2)</f>
        <v>0</v>
      </c>
      <c r="V1096" s="283">
        <f>ROUND((157/100)*ROUND([4]Source!R1234, 2), 2)</f>
        <v>0</v>
      </c>
    </row>
    <row r="1097" spans="1:22" ht="14.25" x14ac:dyDescent="0.2">
      <c r="A1097" s="297"/>
      <c r="B1097" s="298"/>
      <c r="C1097" s="298" t="s">
        <v>184</v>
      </c>
      <c r="D1097" s="299" t="s">
        <v>177</v>
      </c>
      <c r="E1097" s="284">
        <v>80</v>
      </c>
      <c r="F1097" s="300"/>
      <c r="G1097" s="301"/>
      <c r="H1097" s="284"/>
      <c r="I1097" s="302">
        <v>778.69</v>
      </c>
      <c r="J1097" s="284">
        <v>68</v>
      </c>
      <c r="K1097" s="302">
        <v>15455.01</v>
      </c>
    </row>
    <row r="1098" spans="1:22" ht="14.25" x14ac:dyDescent="0.2">
      <c r="A1098" s="297"/>
      <c r="B1098" s="298"/>
      <c r="C1098" s="298" t="s">
        <v>183</v>
      </c>
      <c r="D1098" s="299" t="s">
        <v>177</v>
      </c>
      <c r="E1098" s="284">
        <v>55</v>
      </c>
      <c r="F1098" s="300"/>
      <c r="G1098" s="301"/>
      <c r="H1098" s="284"/>
      <c r="I1098" s="302">
        <v>535.35</v>
      </c>
      <c r="J1098" s="284">
        <v>41</v>
      </c>
      <c r="K1098" s="302">
        <v>9318.4599999999991</v>
      </c>
    </row>
    <row r="1099" spans="1:22" ht="14.25" x14ac:dyDescent="0.2">
      <c r="A1099" s="297"/>
      <c r="B1099" s="298"/>
      <c r="C1099" s="298" t="s">
        <v>178</v>
      </c>
      <c r="D1099" s="299" t="s">
        <v>177</v>
      </c>
      <c r="E1099" s="284">
        <v>175</v>
      </c>
      <c r="F1099" s="300"/>
      <c r="G1099" s="301"/>
      <c r="H1099" s="284"/>
      <c r="I1099" s="302">
        <v>807.8</v>
      </c>
      <c r="J1099" s="284">
        <v>157</v>
      </c>
      <c r="K1099" s="302">
        <v>16922.03</v>
      </c>
    </row>
    <row r="1100" spans="1:22" ht="14.25" x14ac:dyDescent="0.2">
      <c r="A1100" s="305"/>
      <c r="B1100" s="306"/>
      <c r="C1100" s="306" t="s">
        <v>182</v>
      </c>
      <c r="D1100" s="307" t="s">
        <v>181</v>
      </c>
      <c r="E1100" s="308">
        <v>10.48</v>
      </c>
      <c r="F1100" s="309"/>
      <c r="G1100" s="310" t="s">
        <v>185</v>
      </c>
      <c r="H1100" s="308">
        <v>1</v>
      </c>
      <c r="I1100" s="311">
        <v>83.84</v>
      </c>
      <c r="J1100" s="308"/>
      <c r="K1100" s="311"/>
    </row>
    <row r="1101" spans="1:22" ht="15" x14ac:dyDescent="0.25">
      <c r="A1101" s="312"/>
      <c r="B1101" s="312"/>
      <c r="C1101" s="313" t="s">
        <v>173</v>
      </c>
      <c r="D1101" s="312"/>
      <c r="E1101" s="312"/>
      <c r="F1101" s="312"/>
      <c r="G1101" s="312"/>
      <c r="H1101" s="406">
        <v>6054</v>
      </c>
      <c r="I1101" s="406"/>
      <c r="J1101" s="406">
        <v>90858.64</v>
      </c>
      <c r="K1101" s="406"/>
      <c r="O1101" s="318">
        <f>I1092+I1093+I1095+I1097+I1098+I1099+SUM(I1096:I1096)</f>
        <v>6054</v>
      </c>
      <c r="P1101" s="318">
        <f>K1092+K1093+K1095+K1097+K1098+K1099+SUM(K1096:K1096)</f>
        <v>90858.64</v>
      </c>
    </row>
    <row r="1103" spans="1:22" ht="42.75" x14ac:dyDescent="0.2">
      <c r="A1103" s="297" t="s">
        <v>1719</v>
      </c>
      <c r="B1103" s="298" t="s">
        <v>2125</v>
      </c>
      <c r="C1103" s="298" t="s">
        <v>474</v>
      </c>
      <c r="D1103" s="299" t="s">
        <v>1330</v>
      </c>
      <c r="E1103" s="284">
        <v>0.52800000000000002</v>
      </c>
      <c r="F1103" s="300"/>
      <c r="G1103" s="301"/>
      <c r="H1103" s="284"/>
      <c r="I1103" s="302"/>
      <c r="J1103" s="284"/>
      <c r="K1103" s="302"/>
      <c r="Q1103" s="283">
        <f>[4]Source!X1235</f>
        <v>140</v>
      </c>
      <c r="R1103" s="283">
        <f>[4]Source!X1236</f>
        <v>2778.65</v>
      </c>
      <c r="S1103" s="283">
        <f>[4]Source!Y1235</f>
        <v>96.25</v>
      </c>
      <c r="T1103" s="283">
        <f>[4]Source!Y1236</f>
        <v>1675.36</v>
      </c>
      <c r="U1103" s="283">
        <f>ROUND((175/100)*ROUND([4]Source!R1235, 2), 2)</f>
        <v>0</v>
      </c>
      <c r="V1103" s="283">
        <f>ROUND((157/100)*ROUND([4]Source!R1236, 2), 2)</f>
        <v>0</v>
      </c>
    </row>
    <row r="1104" spans="1:22" x14ac:dyDescent="0.2">
      <c r="C1104" s="303" t="s">
        <v>2121</v>
      </c>
    </row>
    <row r="1105" spans="1:22" ht="14.25" x14ac:dyDescent="0.2">
      <c r="A1105" s="297"/>
      <c r="B1105" s="298"/>
      <c r="C1105" s="298" t="s">
        <v>187</v>
      </c>
      <c r="D1105" s="299"/>
      <c r="E1105" s="284"/>
      <c r="F1105" s="300">
        <v>331.43</v>
      </c>
      <c r="G1105" s="301" t="s">
        <v>185</v>
      </c>
      <c r="H1105" s="284">
        <v>1</v>
      </c>
      <c r="I1105" s="302">
        <v>175</v>
      </c>
      <c r="J1105" s="284">
        <v>23.35</v>
      </c>
      <c r="K1105" s="302">
        <v>4086.25</v>
      </c>
    </row>
    <row r="1106" spans="1:22" ht="28.5" x14ac:dyDescent="0.2">
      <c r="A1106" s="297" t="s">
        <v>2126</v>
      </c>
      <c r="B1106" s="298" t="s">
        <v>1322</v>
      </c>
      <c r="C1106" s="298" t="s">
        <v>341</v>
      </c>
      <c r="D1106" s="299" t="s">
        <v>1323</v>
      </c>
      <c r="E1106" s="284">
        <v>-2.4921600000000002</v>
      </c>
      <c r="F1106" s="300">
        <v>0</v>
      </c>
      <c r="G1106" s="304" t="s">
        <v>185</v>
      </c>
      <c r="H1106" s="284">
        <v>1</v>
      </c>
      <c r="I1106" s="302">
        <v>0</v>
      </c>
      <c r="J1106" s="284">
        <v>1</v>
      </c>
      <c r="K1106" s="302">
        <v>0</v>
      </c>
      <c r="Q1106" s="283">
        <f>[4]Source!X1237</f>
        <v>0</v>
      </c>
      <c r="R1106" s="283">
        <f>[4]Source!X1238</f>
        <v>0</v>
      </c>
      <c r="S1106" s="283">
        <f>[4]Source!Y1237</f>
        <v>0</v>
      </c>
      <c r="T1106" s="283">
        <f>[4]Source!Y1238</f>
        <v>0</v>
      </c>
      <c r="U1106" s="283">
        <f>ROUND((175/100)*ROUND([4]Source!R1237, 2), 2)</f>
        <v>0</v>
      </c>
      <c r="V1106" s="283">
        <f>ROUND((157/100)*ROUND([4]Source!R1238, 2), 2)</f>
        <v>0</v>
      </c>
    </row>
    <row r="1107" spans="1:22" ht="14.25" x14ac:dyDescent="0.2">
      <c r="A1107" s="297"/>
      <c r="B1107" s="298"/>
      <c r="C1107" s="298" t="s">
        <v>184</v>
      </c>
      <c r="D1107" s="299" t="s">
        <v>177</v>
      </c>
      <c r="E1107" s="284">
        <v>80</v>
      </c>
      <c r="F1107" s="300"/>
      <c r="G1107" s="301"/>
      <c r="H1107" s="284"/>
      <c r="I1107" s="302">
        <v>140</v>
      </c>
      <c r="J1107" s="284">
        <v>68</v>
      </c>
      <c r="K1107" s="302">
        <v>2778.65</v>
      </c>
    </row>
    <row r="1108" spans="1:22" ht="14.25" x14ac:dyDescent="0.2">
      <c r="A1108" s="297"/>
      <c r="B1108" s="298"/>
      <c r="C1108" s="298" t="s">
        <v>183</v>
      </c>
      <c r="D1108" s="299" t="s">
        <v>177</v>
      </c>
      <c r="E1108" s="284">
        <v>55</v>
      </c>
      <c r="F1108" s="300"/>
      <c r="G1108" s="301"/>
      <c r="H1108" s="284"/>
      <c r="I1108" s="302">
        <v>96.25</v>
      </c>
      <c r="J1108" s="284">
        <v>41</v>
      </c>
      <c r="K1108" s="302">
        <v>1675.36</v>
      </c>
    </row>
    <row r="1109" spans="1:22" ht="14.25" x14ac:dyDescent="0.2">
      <c r="A1109" s="305"/>
      <c r="B1109" s="306"/>
      <c r="C1109" s="306" t="s">
        <v>182</v>
      </c>
      <c r="D1109" s="307" t="s">
        <v>181</v>
      </c>
      <c r="E1109" s="308">
        <v>32.43</v>
      </c>
      <c r="F1109" s="309"/>
      <c r="G1109" s="310" t="s">
        <v>185</v>
      </c>
      <c r="H1109" s="308">
        <v>1</v>
      </c>
      <c r="I1109" s="311">
        <v>17.12</v>
      </c>
      <c r="J1109" s="308"/>
      <c r="K1109" s="311"/>
    </row>
    <row r="1110" spans="1:22" ht="15" x14ac:dyDescent="0.25">
      <c r="A1110" s="312"/>
      <c r="B1110" s="312"/>
      <c r="C1110" s="313" t="s">
        <v>173</v>
      </c>
      <c r="D1110" s="312"/>
      <c r="E1110" s="312"/>
      <c r="F1110" s="312"/>
      <c r="G1110" s="312"/>
      <c r="H1110" s="406">
        <v>411.25</v>
      </c>
      <c r="I1110" s="406"/>
      <c r="J1110" s="406">
        <v>8540.26</v>
      </c>
      <c r="K1110" s="406"/>
      <c r="O1110" s="318">
        <f>I1105+I1107+I1108+SUM(I1106:I1106)</f>
        <v>411.25</v>
      </c>
      <c r="P1110" s="318">
        <f>K1105+K1107+K1108+SUM(K1106:K1106)</f>
        <v>8540.26</v>
      </c>
    </row>
    <row r="1112" spans="1:22" ht="14.25" x14ac:dyDescent="0.2">
      <c r="A1112" s="297" t="s">
        <v>2127</v>
      </c>
      <c r="B1112" s="298" t="s">
        <v>2128</v>
      </c>
      <c r="C1112" s="298" t="s">
        <v>473</v>
      </c>
      <c r="D1112" s="299" t="s">
        <v>1988</v>
      </c>
      <c r="E1112" s="284">
        <v>6.5</v>
      </c>
      <c r="F1112" s="300"/>
      <c r="G1112" s="301"/>
      <c r="H1112" s="284"/>
      <c r="I1112" s="302"/>
      <c r="J1112" s="284"/>
      <c r="K1112" s="302"/>
      <c r="Q1112" s="283">
        <f>[4]Source!X1239</f>
        <v>423.8</v>
      </c>
      <c r="R1112" s="283">
        <f>[4]Source!X1240</f>
        <v>8411.3700000000008</v>
      </c>
      <c r="S1112" s="283">
        <f>[4]Source!Y1239</f>
        <v>291.36</v>
      </c>
      <c r="T1112" s="283">
        <f>[4]Source!Y1240</f>
        <v>5071.5600000000004</v>
      </c>
      <c r="U1112" s="283">
        <f>ROUND((175/100)*ROUND([4]Source!R1239, 2), 2)</f>
        <v>191.68</v>
      </c>
      <c r="V1112" s="283">
        <f>ROUND((157/100)*ROUND([4]Source!R1240, 2), 2)</f>
        <v>4015.32</v>
      </c>
    </row>
    <row r="1113" spans="1:22" x14ac:dyDescent="0.2">
      <c r="C1113" s="303" t="s">
        <v>2129</v>
      </c>
    </row>
    <row r="1114" spans="1:22" ht="14.25" x14ac:dyDescent="0.2">
      <c r="A1114" s="297"/>
      <c r="B1114" s="298"/>
      <c r="C1114" s="298" t="s">
        <v>187</v>
      </c>
      <c r="D1114" s="299"/>
      <c r="E1114" s="284"/>
      <c r="F1114" s="300">
        <v>81.5</v>
      </c>
      <c r="G1114" s="301" t="s">
        <v>185</v>
      </c>
      <c r="H1114" s="284">
        <v>1</v>
      </c>
      <c r="I1114" s="302">
        <v>529.75</v>
      </c>
      <c r="J1114" s="284">
        <v>23.35</v>
      </c>
      <c r="K1114" s="302">
        <v>12369.66</v>
      </c>
    </row>
    <row r="1115" spans="1:22" ht="14.25" x14ac:dyDescent="0.2">
      <c r="A1115" s="297"/>
      <c r="B1115" s="298"/>
      <c r="C1115" s="298" t="s">
        <v>174</v>
      </c>
      <c r="D1115" s="299"/>
      <c r="E1115" s="284"/>
      <c r="F1115" s="300">
        <v>56.42</v>
      </c>
      <c r="G1115" s="301" t="s">
        <v>185</v>
      </c>
      <c r="H1115" s="284">
        <v>1</v>
      </c>
      <c r="I1115" s="302">
        <v>366.73</v>
      </c>
      <c r="J1115" s="284">
        <v>10.73</v>
      </c>
      <c r="K1115" s="302">
        <v>3935.01</v>
      </c>
    </row>
    <row r="1116" spans="1:22" ht="14.25" x14ac:dyDescent="0.2">
      <c r="A1116" s="297"/>
      <c r="B1116" s="298"/>
      <c r="C1116" s="298" t="s">
        <v>179</v>
      </c>
      <c r="D1116" s="299"/>
      <c r="E1116" s="284"/>
      <c r="F1116" s="300">
        <v>16.850000000000001</v>
      </c>
      <c r="G1116" s="301" t="s">
        <v>185</v>
      </c>
      <c r="H1116" s="284">
        <v>1</v>
      </c>
      <c r="I1116" s="314">
        <v>109.53</v>
      </c>
      <c r="J1116" s="284">
        <v>23.35</v>
      </c>
      <c r="K1116" s="314">
        <v>2557.5300000000002</v>
      </c>
    </row>
    <row r="1117" spans="1:22" ht="28.5" x14ac:dyDescent="0.2">
      <c r="A1117" s="297" t="s">
        <v>2130</v>
      </c>
      <c r="B1117" s="298" t="s">
        <v>1322</v>
      </c>
      <c r="C1117" s="298" t="s">
        <v>341</v>
      </c>
      <c r="D1117" s="299" t="s">
        <v>1323</v>
      </c>
      <c r="E1117" s="284">
        <v>-15.275</v>
      </c>
      <c r="F1117" s="300">
        <v>0</v>
      </c>
      <c r="G1117" s="304" t="s">
        <v>185</v>
      </c>
      <c r="H1117" s="284">
        <v>1</v>
      </c>
      <c r="I1117" s="302">
        <v>0</v>
      </c>
      <c r="J1117" s="284">
        <v>1</v>
      </c>
      <c r="K1117" s="302">
        <v>0</v>
      </c>
      <c r="Q1117" s="283">
        <f>[4]Source!X1241</f>
        <v>0</v>
      </c>
      <c r="R1117" s="283">
        <f>[4]Source!X1242</f>
        <v>0</v>
      </c>
      <c r="S1117" s="283">
        <f>[4]Source!Y1241</f>
        <v>0</v>
      </c>
      <c r="T1117" s="283">
        <f>[4]Source!Y1242</f>
        <v>0</v>
      </c>
      <c r="U1117" s="283">
        <f>ROUND((175/100)*ROUND([4]Source!R1241, 2), 2)</f>
        <v>0</v>
      </c>
      <c r="V1117" s="283">
        <f>ROUND((157/100)*ROUND([4]Source!R1242, 2), 2)</f>
        <v>0</v>
      </c>
    </row>
    <row r="1118" spans="1:22" ht="14.25" x14ac:dyDescent="0.2">
      <c r="A1118" s="297"/>
      <c r="B1118" s="298"/>
      <c r="C1118" s="298" t="s">
        <v>184</v>
      </c>
      <c r="D1118" s="299" t="s">
        <v>177</v>
      </c>
      <c r="E1118" s="284">
        <v>80</v>
      </c>
      <c r="F1118" s="300"/>
      <c r="G1118" s="301"/>
      <c r="H1118" s="284"/>
      <c r="I1118" s="302">
        <v>423.8</v>
      </c>
      <c r="J1118" s="284">
        <v>68</v>
      </c>
      <c r="K1118" s="302">
        <v>8411.3700000000008</v>
      </c>
    </row>
    <row r="1119" spans="1:22" ht="14.25" x14ac:dyDescent="0.2">
      <c r="A1119" s="297"/>
      <c r="B1119" s="298"/>
      <c r="C1119" s="298" t="s">
        <v>183</v>
      </c>
      <c r="D1119" s="299" t="s">
        <v>177</v>
      </c>
      <c r="E1119" s="284">
        <v>55</v>
      </c>
      <c r="F1119" s="300"/>
      <c r="G1119" s="301"/>
      <c r="H1119" s="284"/>
      <c r="I1119" s="302">
        <v>291.36</v>
      </c>
      <c r="J1119" s="284">
        <v>41</v>
      </c>
      <c r="K1119" s="302">
        <v>5071.5600000000004</v>
      </c>
    </row>
    <row r="1120" spans="1:22" ht="14.25" x14ac:dyDescent="0.2">
      <c r="A1120" s="297"/>
      <c r="B1120" s="298"/>
      <c r="C1120" s="298" t="s">
        <v>178</v>
      </c>
      <c r="D1120" s="299" t="s">
        <v>177</v>
      </c>
      <c r="E1120" s="284">
        <v>175</v>
      </c>
      <c r="F1120" s="300"/>
      <c r="G1120" s="301"/>
      <c r="H1120" s="284"/>
      <c r="I1120" s="302">
        <v>191.68</v>
      </c>
      <c r="J1120" s="284">
        <v>157</v>
      </c>
      <c r="K1120" s="302">
        <v>4015.32</v>
      </c>
    </row>
    <row r="1121" spans="1:22" ht="14.25" x14ac:dyDescent="0.2">
      <c r="A1121" s="305"/>
      <c r="B1121" s="306"/>
      <c r="C1121" s="306" t="s">
        <v>182</v>
      </c>
      <c r="D1121" s="307" t="s">
        <v>181</v>
      </c>
      <c r="E1121" s="308">
        <v>7.2</v>
      </c>
      <c r="F1121" s="309"/>
      <c r="G1121" s="310" t="s">
        <v>185</v>
      </c>
      <c r="H1121" s="308">
        <v>1</v>
      </c>
      <c r="I1121" s="311">
        <v>46.8</v>
      </c>
      <c r="J1121" s="308"/>
      <c r="K1121" s="311"/>
    </row>
    <row r="1122" spans="1:22" ht="15" x14ac:dyDescent="0.25">
      <c r="A1122" s="312"/>
      <c r="B1122" s="312"/>
      <c r="C1122" s="313" t="s">
        <v>173</v>
      </c>
      <c r="D1122" s="312"/>
      <c r="E1122" s="312"/>
      <c r="F1122" s="312"/>
      <c r="G1122" s="312"/>
      <c r="H1122" s="406">
        <v>1803.32</v>
      </c>
      <c r="I1122" s="406"/>
      <c r="J1122" s="406">
        <v>33802.92</v>
      </c>
      <c r="K1122" s="406"/>
      <c r="O1122" s="318">
        <f>I1114+I1115+I1118+I1119+I1120+SUM(I1117:I1117)</f>
        <v>1803.32</v>
      </c>
      <c r="P1122" s="318">
        <f>K1114+K1115+K1118+K1119+K1120+SUM(K1117:K1117)</f>
        <v>33802.92</v>
      </c>
    </row>
    <row r="1124" spans="1:22" ht="57" x14ac:dyDescent="0.2">
      <c r="A1124" s="297" t="s">
        <v>2131</v>
      </c>
      <c r="B1124" s="298" t="s">
        <v>472</v>
      </c>
      <c r="C1124" s="298" t="s">
        <v>471</v>
      </c>
      <c r="D1124" s="299" t="s">
        <v>1918</v>
      </c>
      <c r="E1124" s="284">
        <v>1.2</v>
      </c>
      <c r="F1124" s="300"/>
      <c r="G1124" s="301"/>
      <c r="H1124" s="284"/>
      <c r="I1124" s="302"/>
      <c r="J1124" s="284"/>
      <c r="K1124" s="302"/>
      <c r="Q1124" s="283">
        <f>[4]Source!X1243</f>
        <v>36.85</v>
      </c>
      <c r="R1124" s="283">
        <f>[4]Source!X1244</f>
        <v>703.2</v>
      </c>
      <c r="S1124" s="283">
        <f>[4]Source!Y1243</f>
        <v>24.8</v>
      </c>
      <c r="T1124" s="283">
        <f>[4]Source!Y1244</f>
        <v>339.19</v>
      </c>
      <c r="U1124" s="283">
        <f>ROUND((175/100)*ROUND([4]Source!R1243, 2), 2)</f>
        <v>18.29</v>
      </c>
      <c r="V1124" s="283">
        <f>ROUND((157/100)*ROUND([4]Source!R1244, 2), 2)</f>
        <v>383.1</v>
      </c>
    </row>
    <row r="1125" spans="1:22" x14ac:dyDescent="0.2">
      <c r="C1125" s="303" t="s">
        <v>2132</v>
      </c>
    </row>
    <row r="1126" spans="1:22" ht="14.25" x14ac:dyDescent="0.2">
      <c r="A1126" s="297"/>
      <c r="B1126" s="298"/>
      <c r="C1126" s="298" t="s">
        <v>187</v>
      </c>
      <c r="D1126" s="299"/>
      <c r="E1126" s="284"/>
      <c r="F1126" s="300">
        <v>36.909999999999997</v>
      </c>
      <c r="G1126" s="301" t="s">
        <v>2133</v>
      </c>
      <c r="H1126" s="284">
        <v>1</v>
      </c>
      <c r="I1126" s="302">
        <v>35.43</v>
      </c>
      <c r="J1126" s="284">
        <v>23.35</v>
      </c>
      <c r="K1126" s="302">
        <v>827.29</v>
      </c>
    </row>
    <row r="1127" spans="1:22" ht="14.25" x14ac:dyDescent="0.2">
      <c r="A1127" s="297"/>
      <c r="B1127" s="298"/>
      <c r="C1127" s="298" t="s">
        <v>174</v>
      </c>
      <c r="D1127" s="299"/>
      <c r="E1127" s="284"/>
      <c r="F1127" s="300">
        <v>36.950000000000003</v>
      </c>
      <c r="G1127" s="301" t="s">
        <v>2133</v>
      </c>
      <c r="H1127" s="284">
        <v>1</v>
      </c>
      <c r="I1127" s="302">
        <v>35.47</v>
      </c>
      <c r="J1127" s="284">
        <v>10.11</v>
      </c>
      <c r="K1127" s="302">
        <v>358.6</v>
      </c>
    </row>
    <row r="1128" spans="1:22" ht="14.25" x14ac:dyDescent="0.2">
      <c r="A1128" s="297"/>
      <c r="B1128" s="298"/>
      <c r="C1128" s="298" t="s">
        <v>179</v>
      </c>
      <c r="D1128" s="299"/>
      <c r="E1128" s="284"/>
      <c r="F1128" s="300">
        <v>10.89</v>
      </c>
      <c r="G1128" s="301" t="s">
        <v>2133</v>
      </c>
      <c r="H1128" s="284">
        <v>1</v>
      </c>
      <c r="I1128" s="314">
        <v>10.45</v>
      </c>
      <c r="J1128" s="284">
        <v>23.35</v>
      </c>
      <c r="K1128" s="314">
        <v>244.01</v>
      </c>
    </row>
    <row r="1129" spans="1:22" ht="28.5" x14ac:dyDescent="0.2">
      <c r="A1129" s="297" t="s">
        <v>2134</v>
      </c>
      <c r="B1129" s="298" t="s">
        <v>1322</v>
      </c>
      <c r="C1129" s="298" t="s">
        <v>341</v>
      </c>
      <c r="D1129" s="299" t="s">
        <v>1323</v>
      </c>
      <c r="E1129" s="284">
        <v>-3.54</v>
      </c>
      <c r="F1129" s="300">
        <v>0</v>
      </c>
      <c r="G1129" s="304" t="s">
        <v>185</v>
      </c>
      <c r="H1129" s="284">
        <v>1</v>
      </c>
      <c r="I1129" s="302">
        <v>0</v>
      </c>
      <c r="J1129" s="284">
        <v>1</v>
      </c>
      <c r="K1129" s="302">
        <v>0</v>
      </c>
      <c r="Q1129" s="283">
        <f>[4]Source!X1245</f>
        <v>0</v>
      </c>
      <c r="R1129" s="283">
        <f>[4]Source!X1246</f>
        <v>0</v>
      </c>
      <c r="S1129" s="283">
        <f>[4]Source!Y1245</f>
        <v>0</v>
      </c>
      <c r="T1129" s="283">
        <f>[4]Source!Y1246</f>
        <v>0</v>
      </c>
      <c r="U1129" s="283">
        <f>ROUND((175/100)*ROUND([4]Source!R1245, 2), 2)</f>
        <v>0</v>
      </c>
      <c r="V1129" s="283">
        <f>ROUND((157/100)*ROUND([4]Source!R1246, 2), 2)</f>
        <v>0</v>
      </c>
    </row>
    <row r="1130" spans="1:22" ht="14.25" x14ac:dyDescent="0.2">
      <c r="A1130" s="297"/>
      <c r="B1130" s="298"/>
      <c r="C1130" s="298" t="s">
        <v>184</v>
      </c>
      <c r="D1130" s="299" t="s">
        <v>177</v>
      </c>
      <c r="E1130" s="284">
        <v>104</v>
      </c>
      <c r="F1130" s="300"/>
      <c r="G1130" s="301"/>
      <c r="H1130" s="284"/>
      <c r="I1130" s="302">
        <v>36.85</v>
      </c>
      <c r="J1130" s="284">
        <v>85</v>
      </c>
      <c r="K1130" s="302">
        <v>703.2</v>
      </c>
    </row>
    <row r="1131" spans="1:22" ht="14.25" x14ac:dyDescent="0.2">
      <c r="A1131" s="297"/>
      <c r="B1131" s="298"/>
      <c r="C1131" s="298" t="s">
        <v>183</v>
      </c>
      <c r="D1131" s="299" t="s">
        <v>177</v>
      </c>
      <c r="E1131" s="284">
        <v>70</v>
      </c>
      <c r="F1131" s="300"/>
      <c r="G1131" s="301"/>
      <c r="H1131" s="284"/>
      <c r="I1131" s="302">
        <v>24.8</v>
      </c>
      <c r="J1131" s="284">
        <v>41</v>
      </c>
      <c r="K1131" s="302">
        <v>339.19</v>
      </c>
    </row>
    <row r="1132" spans="1:22" ht="14.25" x14ac:dyDescent="0.2">
      <c r="A1132" s="297"/>
      <c r="B1132" s="298"/>
      <c r="C1132" s="298" t="s">
        <v>178</v>
      </c>
      <c r="D1132" s="299" t="s">
        <v>177</v>
      </c>
      <c r="E1132" s="284">
        <v>175</v>
      </c>
      <c r="F1132" s="300"/>
      <c r="G1132" s="301"/>
      <c r="H1132" s="284"/>
      <c r="I1132" s="302">
        <v>18.29</v>
      </c>
      <c r="J1132" s="284">
        <v>157</v>
      </c>
      <c r="K1132" s="302">
        <v>383.1</v>
      </c>
    </row>
    <row r="1133" spans="1:22" ht="14.25" x14ac:dyDescent="0.2">
      <c r="A1133" s="305"/>
      <c r="B1133" s="306"/>
      <c r="C1133" s="306" t="s">
        <v>182</v>
      </c>
      <c r="D1133" s="307" t="s">
        <v>181</v>
      </c>
      <c r="E1133" s="308">
        <v>3.45</v>
      </c>
      <c r="F1133" s="309"/>
      <c r="G1133" s="310" t="s">
        <v>2133</v>
      </c>
      <c r="H1133" s="308">
        <v>1</v>
      </c>
      <c r="I1133" s="311">
        <v>3.31</v>
      </c>
      <c r="J1133" s="308"/>
      <c r="K1133" s="311"/>
    </row>
    <row r="1134" spans="1:22" ht="15" x14ac:dyDescent="0.25">
      <c r="A1134" s="312"/>
      <c r="B1134" s="312"/>
      <c r="C1134" s="313" t="s">
        <v>173</v>
      </c>
      <c r="D1134" s="312"/>
      <c r="E1134" s="312"/>
      <c r="F1134" s="312"/>
      <c r="G1134" s="312"/>
      <c r="H1134" s="406">
        <v>150.84</v>
      </c>
      <c r="I1134" s="406"/>
      <c r="J1134" s="406">
        <v>2611.38</v>
      </c>
      <c r="K1134" s="406"/>
      <c r="O1134" s="318">
        <f>I1126+I1127+I1130+I1131+I1132+SUM(I1129:I1129)</f>
        <v>150.84</v>
      </c>
      <c r="P1134" s="318">
        <f>K1126+K1127+K1130+K1131+K1132+SUM(K1129:K1129)</f>
        <v>2611.38</v>
      </c>
    </row>
    <row r="1136" spans="1:22" ht="14.25" x14ac:dyDescent="0.2">
      <c r="A1136" s="297" t="s">
        <v>2135</v>
      </c>
      <c r="B1136" s="298" t="s">
        <v>2136</v>
      </c>
      <c r="C1136" s="298" t="s">
        <v>470</v>
      </c>
      <c r="D1136" s="299" t="s">
        <v>2137</v>
      </c>
      <c r="E1136" s="284">
        <v>30</v>
      </c>
      <c r="F1136" s="300"/>
      <c r="G1136" s="301"/>
      <c r="H1136" s="284"/>
      <c r="I1136" s="302"/>
      <c r="J1136" s="284"/>
      <c r="K1136" s="302"/>
      <c r="Q1136" s="283">
        <f>[4]Source!X1247</f>
        <v>429.36</v>
      </c>
      <c r="R1136" s="283">
        <f>[4]Source!X1248</f>
        <v>8521.73</v>
      </c>
      <c r="S1136" s="283">
        <f>[4]Source!Y1247</f>
        <v>295.19</v>
      </c>
      <c r="T1136" s="283">
        <f>[4]Source!Y1248</f>
        <v>5138.1000000000004</v>
      </c>
      <c r="U1136" s="283">
        <f>ROUND((175/100)*ROUND([4]Source!R1247, 2), 2)</f>
        <v>0</v>
      </c>
      <c r="V1136" s="283">
        <f>ROUND((157/100)*ROUND([4]Source!R1248, 2), 2)</f>
        <v>0</v>
      </c>
    </row>
    <row r="1137" spans="1:32" x14ac:dyDescent="0.2">
      <c r="C1137" s="303" t="s">
        <v>2138</v>
      </c>
    </row>
    <row r="1138" spans="1:32" ht="14.25" x14ac:dyDescent="0.2">
      <c r="A1138" s="297"/>
      <c r="B1138" s="298"/>
      <c r="C1138" s="298" t="s">
        <v>187</v>
      </c>
      <c r="D1138" s="299"/>
      <c r="E1138" s="284"/>
      <c r="F1138" s="300">
        <v>17.89</v>
      </c>
      <c r="G1138" s="301" t="s">
        <v>185</v>
      </c>
      <c r="H1138" s="284">
        <v>1</v>
      </c>
      <c r="I1138" s="302">
        <v>536.70000000000005</v>
      </c>
      <c r="J1138" s="284">
        <v>23.35</v>
      </c>
      <c r="K1138" s="302">
        <v>12531.95</v>
      </c>
    </row>
    <row r="1139" spans="1:32" ht="28.5" x14ac:dyDescent="0.2">
      <c r="A1139" s="297" t="s">
        <v>2139</v>
      </c>
      <c r="B1139" s="298" t="s">
        <v>1322</v>
      </c>
      <c r="C1139" s="298" t="s">
        <v>341</v>
      </c>
      <c r="D1139" s="299" t="s">
        <v>1323</v>
      </c>
      <c r="E1139" s="284">
        <v>-3.6</v>
      </c>
      <c r="F1139" s="300">
        <v>0</v>
      </c>
      <c r="G1139" s="304" t="s">
        <v>185</v>
      </c>
      <c r="H1139" s="284">
        <v>1</v>
      </c>
      <c r="I1139" s="302">
        <v>0</v>
      </c>
      <c r="J1139" s="284">
        <v>1</v>
      </c>
      <c r="K1139" s="302">
        <v>0</v>
      </c>
      <c r="Q1139" s="283">
        <f>[4]Source!X1249</f>
        <v>0</v>
      </c>
      <c r="R1139" s="283">
        <f>[4]Source!X1250</f>
        <v>0</v>
      </c>
      <c r="S1139" s="283">
        <f>[4]Source!Y1249</f>
        <v>0</v>
      </c>
      <c r="T1139" s="283">
        <f>[4]Source!Y1250</f>
        <v>0</v>
      </c>
      <c r="U1139" s="283">
        <f>ROUND((175/100)*ROUND([4]Source!R1249, 2), 2)</f>
        <v>0</v>
      </c>
      <c r="V1139" s="283">
        <f>ROUND((157/100)*ROUND([4]Source!R1250, 2), 2)</f>
        <v>0</v>
      </c>
    </row>
    <row r="1140" spans="1:32" ht="14.25" x14ac:dyDescent="0.2">
      <c r="A1140" s="297"/>
      <c r="B1140" s="298"/>
      <c r="C1140" s="298" t="s">
        <v>184</v>
      </c>
      <c r="D1140" s="299" t="s">
        <v>177</v>
      </c>
      <c r="E1140" s="284">
        <v>80</v>
      </c>
      <c r="F1140" s="300"/>
      <c r="G1140" s="301"/>
      <c r="H1140" s="284"/>
      <c r="I1140" s="302">
        <v>429.36</v>
      </c>
      <c r="J1140" s="284">
        <v>68</v>
      </c>
      <c r="K1140" s="302">
        <v>8521.73</v>
      </c>
    </row>
    <row r="1141" spans="1:32" ht="14.25" x14ac:dyDescent="0.2">
      <c r="A1141" s="297"/>
      <c r="B1141" s="298"/>
      <c r="C1141" s="298" t="s">
        <v>183</v>
      </c>
      <c r="D1141" s="299" t="s">
        <v>177</v>
      </c>
      <c r="E1141" s="284">
        <v>55</v>
      </c>
      <c r="F1141" s="300"/>
      <c r="G1141" s="301"/>
      <c r="H1141" s="284"/>
      <c r="I1141" s="302">
        <v>295.19</v>
      </c>
      <c r="J1141" s="284">
        <v>41</v>
      </c>
      <c r="K1141" s="302">
        <v>5138.1000000000004</v>
      </c>
    </row>
    <row r="1142" spans="1:32" ht="14.25" x14ac:dyDescent="0.2">
      <c r="A1142" s="305"/>
      <c r="B1142" s="306"/>
      <c r="C1142" s="306" t="s">
        <v>182</v>
      </c>
      <c r="D1142" s="307" t="s">
        <v>181</v>
      </c>
      <c r="E1142" s="308">
        <v>1.58</v>
      </c>
      <c r="F1142" s="309"/>
      <c r="G1142" s="310" t="s">
        <v>185</v>
      </c>
      <c r="H1142" s="308">
        <v>1</v>
      </c>
      <c r="I1142" s="311">
        <v>47.4</v>
      </c>
      <c r="J1142" s="308"/>
      <c r="K1142" s="311"/>
    </row>
    <row r="1143" spans="1:32" ht="15" x14ac:dyDescent="0.25">
      <c r="A1143" s="312"/>
      <c r="B1143" s="312"/>
      <c r="C1143" s="313" t="s">
        <v>173</v>
      </c>
      <c r="D1143" s="312"/>
      <c r="E1143" s="312"/>
      <c r="F1143" s="312"/>
      <c r="G1143" s="312"/>
      <c r="H1143" s="406">
        <v>1261.25</v>
      </c>
      <c r="I1143" s="406"/>
      <c r="J1143" s="406">
        <v>26191.78</v>
      </c>
      <c r="K1143" s="406"/>
      <c r="O1143" s="318">
        <f>I1138+I1140+I1141+SUM(I1139:I1139)</f>
        <v>1261.25</v>
      </c>
      <c r="P1143" s="318">
        <f>K1138+K1140+K1141+SUM(K1139:K1139)</f>
        <v>26191.78</v>
      </c>
    </row>
    <row r="1146" spans="1:32" ht="15" x14ac:dyDescent="0.25">
      <c r="A1146" s="409" t="s">
        <v>2140</v>
      </c>
      <c r="B1146" s="409"/>
      <c r="C1146" s="409"/>
      <c r="D1146" s="409"/>
      <c r="E1146" s="409"/>
      <c r="F1146" s="409"/>
      <c r="G1146" s="409"/>
      <c r="H1146" s="407">
        <v>10396.31</v>
      </c>
      <c r="I1146" s="408"/>
      <c r="J1146" s="407">
        <v>174284.19</v>
      </c>
      <c r="K1146" s="408"/>
      <c r="AF1146" s="319" t="str">
        <f>CONCATENATE("Итого по разделу: ",IF([4]Source!G1252&lt;&gt;"Новый раздел", [4]Source!G1252, ""))</f>
        <v>Итого по разделу: Демонтаж перектытия в осях "11-14/В-Г". 023/18КН-КР 4.2 лист 2.4, 2.5</v>
      </c>
    </row>
    <row r="1147" spans="1:32" hidden="1" x14ac:dyDescent="0.2">
      <c r="A1147" s="283" t="s">
        <v>172</v>
      </c>
      <c r="I1147" s="283">
        <v>0</v>
      </c>
      <c r="J1147" s="283">
        <v>0</v>
      </c>
    </row>
    <row r="1148" spans="1:32" hidden="1" x14ac:dyDescent="0.2">
      <c r="A1148" s="283" t="s">
        <v>171</v>
      </c>
      <c r="I1148" s="283">
        <v>0</v>
      </c>
      <c r="J1148" s="283">
        <v>0</v>
      </c>
    </row>
    <row r="1150" spans="1:32" ht="16.5" x14ac:dyDescent="0.25">
      <c r="A1150" s="405" t="s">
        <v>2141</v>
      </c>
      <c r="B1150" s="405"/>
      <c r="C1150" s="405"/>
      <c r="D1150" s="405"/>
      <c r="E1150" s="405"/>
      <c r="F1150" s="405"/>
      <c r="G1150" s="405"/>
      <c r="H1150" s="405"/>
      <c r="I1150" s="405"/>
      <c r="J1150" s="405"/>
      <c r="K1150" s="405"/>
    </row>
    <row r="1151" spans="1:32" ht="28.5" x14ac:dyDescent="0.2">
      <c r="A1151" s="297" t="s">
        <v>2142</v>
      </c>
      <c r="B1151" s="298" t="s">
        <v>2120</v>
      </c>
      <c r="C1151" s="298" t="s">
        <v>469</v>
      </c>
      <c r="D1151" s="299" t="s">
        <v>1528</v>
      </c>
      <c r="E1151" s="284">
        <v>0.95</v>
      </c>
      <c r="F1151" s="300"/>
      <c r="G1151" s="301"/>
      <c r="H1151" s="284"/>
      <c r="I1151" s="302"/>
      <c r="J1151" s="284"/>
      <c r="K1151" s="302"/>
      <c r="Q1151" s="283">
        <f>[4]Source!X1286</f>
        <v>209.02</v>
      </c>
      <c r="R1151" s="283">
        <f>[4]Source!X1287</f>
        <v>4148.6099999999997</v>
      </c>
      <c r="S1151" s="283">
        <f>[4]Source!Y1286</f>
        <v>143.69999999999999</v>
      </c>
      <c r="T1151" s="283">
        <f>[4]Source!Y1287</f>
        <v>2501.36</v>
      </c>
      <c r="U1151" s="283">
        <f>ROUND((175/100)*ROUND([4]Source!R1286, 2), 2)</f>
        <v>231.18</v>
      </c>
      <c r="V1151" s="283">
        <f>ROUND((157/100)*ROUND([4]Source!R1287, 2), 2)</f>
        <v>4842.7299999999996</v>
      </c>
    </row>
    <row r="1152" spans="1:32" x14ac:dyDescent="0.2">
      <c r="C1152" s="303" t="s">
        <v>2143</v>
      </c>
    </row>
    <row r="1153" spans="1:22" ht="14.25" x14ac:dyDescent="0.2">
      <c r="A1153" s="297"/>
      <c r="B1153" s="298"/>
      <c r="C1153" s="298" t="s">
        <v>187</v>
      </c>
      <c r="D1153" s="299"/>
      <c r="E1153" s="284"/>
      <c r="F1153" s="300">
        <v>275.02999999999997</v>
      </c>
      <c r="G1153" s="301" t="s">
        <v>185</v>
      </c>
      <c r="H1153" s="284">
        <v>1</v>
      </c>
      <c r="I1153" s="302">
        <v>261.27999999999997</v>
      </c>
      <c r="J1153" s="284">
        <v>23.35</v>
      </c>
      <c r="K1153" s="302">
        <v>6100.89</v>
      </c>
    </row>
    <row r="1154" spans="1:22" ht="14.25" x14ac:dyDescent="0.2">
      <c r="A1154" s="297"/>
      <c r="B1154" s="298"/>
      <c r="C1154" s="298" t="s">
        <v>174</v>
      </c>
      <c r="D1154" s="299"/>
      <c r="E1154" s="284"/>
      <c r="F1154" s="300">
        <v>465.71</v>
      </c>
      <c r="G1154" s="301" t="s">
        <v>185</v>
      </c>
      <c r="H1154" s="284">
        <v>1</v>
      </c>
      <c r="I1154" s="302">
        <v>442.42</v>
      </c>
      <c r="J1154" s="284">
        <v>10.17</v>
      </c>
      <c r="K1154" s="302">
        <v>4499.41</v>
      </c>
    </row>
    <row r="1155" spans="1:22" ht="14.25" x14ac:dyDescent="0.2">
      <c r="A1155" s="297"/>
      <c r="B1155" s="298"/>
      <c r="C1155" s="298" t="s">
        <v>179</v>
      </c>
      <c r="D1155" s="299"/>
      <c r="E1155" s="284"/>
      <c r="F1155" s="300">
        <v>139.05000000000001</v>
      </c>
      <c r="G1155" s="301" t="s">
        <v>185</v>
      </c>
      <c r="H1155" s="284">
        <v>1</v>
      </c>
      <c r="I1155" s="314">
        <v>132.1</v>
      </c>
      <c r="J1155" s="284">
        <v>23.35</v>
      </c>
      <c r="K1155" s="314">
        <v>3084.54</v>
      </c>
    </row>
    <row r="1156" spans="1:22" ht="28.5" x14ac:dyDescent="0.2">
      <c r="A1156" s="297" t="s">
        <v>2144</v>
      </c>
      <c r="B1156" s="298" t="s">
        <v>1322</v>
      </c>
      <c r="C1156" s="298" t="s">
        <v>341</v>
      </c>
      <c r="D1156" s="299" t="s">
        <v>1323</v>
      </c>
      <c r="E1156" s="284">
        <v>-6.27</v>
      </c>
      <c r="F1156" s="300">
        <v>0</v>
      </c>
      <c r="G1156" s="304" t="s">
        <v>185</v>
      </c>
      <c r="H1156" s="284">
        <v>1</v>
      </c>
      <c r="I1156" s="302">
        <v>0</v>
      </c>
      <c r="J1156" s="284">
        <v>1</v>
      </c>
      <c r="K1156" s="302">
        <v>0</v>
      </c>
      <c r="Q1156" s="283">
        <f>[4]Source!X1288</f>
        <v>0</v>
      </c>
      <c r="R1156" s="283">
        <f>[4]Source!X1289</f>
        <v>0</v>
      </c>
      <c r="S1156" s="283">
        <f>[4]Source!Y1288</f>
        <v>0</v>
      </c>
      <c r="T1156" s="283">
        <f>[4]Source!Y1289</f>
        <v>0</v>
      </c>
      <c r="U1156" s="283">
        <f>ROUND((175/100)*ROUND([4]Source!R1288, 2), 2)</f>
        <v>0</v>
      </c>
      <c r="V1156" s="283">
        <f>ROUND((157/100)*ROUND([4]Source!R1289, 2), 2)</f>
        <v>0</v>
      </c>
    </row>
    <row r="1157" spans="1:22" ht="14.25" x14ac:dyDescent="0.2">
      <c r="A1157" s="297"/>
      <c r="B1157" s="298"/>
      <c r="C1157" s="298" t="s">
        <v>184</v>
      </c>
      <c r="D1157" s="299" t="s">
        <v>177</v>
      </c>
      <c r="E1157" s="284">
        <v>80</v>
      </c>
      <c r="F1157" s="300"/>
      <c r="G1157" s="301"/>
      <c r="H1157" s="284"/>
      <c r="I1157" s="302">
        <v>209.02</v>
      </c>
      <c r="J1157" s="284">
        <v>68</v>
      </c>
      <c r="K1157" s="302">
        <v>4148.6099999999997</v>
      </c>
    </row>
    <row r="1158" spans="1:22" ht="14.25" x14ac:dyDescent="0.2">
      <c r="A1158" s="297"/>
      <c r="B1158" s="298"/>
      <c r="C1158" s="298" t="s">
        <v>183</v>
      </c>
      <c r="D1158" s="299" t="s">
        <v>177</v>
      </c>
      <c r="E1158" s="284">
        <v>55</v>
      </c>
      <c r="F1158" s="300"/>
      <c r="G1158" s="301"/>
      <c r="H1158" s="284"/>
      <c r="I1158" s="302">
        <v>143.69999999999999</v>
      </c>
      <c r="J1158" s="284">
        <v>41</v>
      </c>
      <c r="K1158" s="302">
        <v>2501.36</v>
      </c>
    </row>
    <row r="1159" spans="1:22" ht="14.25" x14ac:dyDescent="0.2">
      <c r="A1159" s="297"/>
      <c r="B1159" s="298"/>
      <c r="C1159" s="298" t="s">
        <v>178</v>
      </c>
      <c r="D1159" s="299" t="s">
        <v>177</v>
      </c>
      <c r="E1159" s="284">
        <v>175</v>
      </c>
      <c r="F1159" s="300"/>
      <c r="G1159" s="301"/>
      <c r="H1159" s="284"/>
      <c r="I1159" s="302">
        <v>231.18</v>
      </c>
      <c r="J1159" s="284">
        <v>157</v>
      </c>
      <c r="K1159" s="302">
        <v>4842.7299999999996</v>
      </c>
    </row>
    <row r="1160" spans="1:22" ht="14.25" x14ac:dyDescent="0.2">
      <c r="A1160" s="305"/>
      <c r="B1160" s="306"/>
      <c r="C1160" s="306" t="s">
        <v>182</v>
      </c>
      <c r="D1160" s="307" t="s">
        <v>181</v>
      </c>
      <c r="E1160" s="308">
        <v>24.6</v>
      </c>
      <c r="F1160" s="309"/>
      <c r="G1160" s="310" t="s">
        <v>185</v>
      </c>
      <c r="H1160" s="308">
        <v>1</v>
      </c>
      <c r="I1160" s="311">
        <v>23.37</v>
      </c>
      <c r="J1160" s="308"/>
      <c r="K1160" s="311"/>
    </row>
    <row r="1161" spans="1:22" ht="15" x14ac:dyDescent="0.25">
      <c r="A1161" s="312"/>
      <c r="B1161" s="312"/>
      <c r="C1161" s="313" t="s">
        <v>173</v>
      </c>
      <c r="D1161" s="312"/>
      <c r="E1161" s="312"/>
      <c r="F1161" s="312"/>
      <c r="G1161" s="312"/>
      <c r="H1161" s="406">
        <v>1287.5999999999999</v>
      </c>
      <c r="I1161" s="406"/>
      <c r="J1161" s="406">
        <v>22093</v>
      </c>
      <c r="K1161" s="406"/>
      <c r="O1161" s="318">
        <f>I1153+I1154+I1157+I1158+I1159+SUM(I1156:I1156)</f>
        <v>1287.5999999999999</v>
      </c>
      <c r="P1161" s="318">
        <f>K1153+K1154+K1157+K1158+K1159+SUM(K1156:K1156)</f>
        <v>22093</v>
      </c>
    </row>
    <row r="1163" spans="1:22" ht="28.5" x14ac:dyDescent="0.2">
      <c r="A1163" s="297" t="s">
        <v>2145</v>
      </c>
      <c r="B1163" s="298" t="s">
        <v>2146</v>
      </c>
      <c r="C1163" s="298" t="s">
        <v>468</v>
      </c>
      <c r="D1163" s="299" t="s">
        <v>2147</v>
      </c>
      <c r="E1163" s="284">
        <v>0.23749999999999999</v>
      </c>
      <c r="F1163" s="300"/>
      <c r="G1163" s="301"/>
      <c r="H1163" s="284"/>
      <c r="I1163" s="302"/>
      <c r="J1163" s="284"/>
      <c r="K1163" s="302"/>
      <c r="Q1163" s="283">
        <f>[4]Source!X1290</f>
        <v>1740.97</v>
      </c>
      <c r="R1163" s="283">
        <f>[4]Source!X1291</f>
        <v>34553.86</v>
      </c>
      <c r="S1163" s="283">
        <f>[4]Source!Y1290</f>
        <v>1196.92</v>
      </c>
      <c r="T1163" s="283">
        <f>[4]Source!Y1291</f>
        <v>20833.95</v>
      </c>
      <c r="U1163" s="283">
        <f>ROUND((175/100)*ROUND([4]Source!R1290, 2), 2)</f>
        <v>35.79</v>
      </c>
      <c r="V1163" s="283">
        <f>ROUND((157/100)*ROUND([4]Source!R1291, 2), 2)</f>
        <v>749.69</v>
      </c>
    </row>
    <row r="1164" spans="1:22" x14ac:dyDescent="0.2">
      <c r="C1164" s="303" t="s">
        <v>2148</v>
      </c>
    </row>
    <row r="1165" spans="1:22" ht="14.25" x14ac:dyDescent="0.2">
      <c r="A1165" s="297"/>
      <c r="B1165" s="298"/>
      <c r="C1165" s="298" t="s">
        <v>187</v>
      </c>
      <c r="D1165" s="299"/>
      <c r="E1165" s="284"/>
      <c r="F1165" s="300">
        <v>9163</v>
      </c>
      <c r="G1165" s="301" t="s">
        <v>185</v>
      </c>
      <c r="H1165" s="284">
        <v>1</v>
      </c>
      <c r="I1165" s="302">
        <v>2176.21</v>
      </c>
      <c r="J1165" s="284">
        <v>23.35</v>
      </c>
      <c r="K1165" s="302">
        <v>50814.5</v>
      </c>
    </row>
    <row r="1166" spans="1:22" ht="14.25" x14ac:dyDescent="0.2">
      <c r="A1166" s="297"/>
      <c r="B1166" s="298"/>
      <c r="C1166" s="298" t="s">
        <v>174</v>
      </c>
      <c r="D1166" s="299"/>
      <c r="E1166" s="284"/>
      <c r="F1166" s="300">
        <v>288.38</v>
      </c>
      <c r="G1166" s="301" t="s">
        <v>185</v>
      </c>
      <c r="H1166" s="284">
        <v>1</v>
      </c>
      <c r="I1166" s="302">
        <v>68.489999999999995</v>
      </c>
      <c r="J1166" s="284">
        <v>10.72</v>
      </c>
      <c r="K1166" s="302">
        <v>734.21</v>
      </c>
    </row>
    <row r="1167" spans="1:22" ht="14.25" x14ac:dyDescent="0.2">
      <c r="A1167" s="297"/>
      <c r="B1167" s="298"/>
      <c r="C1167" s="298" t="s">
        <v>179</v>
      </c>
      <c r="D1167" s="299"/>
      <c r="E1167" s="284"/>
      <c r="F1167" s="300">
        <v>86.1</v>
      </c>
      <c r="G1167" s="301" t="s">
        <v>185</v>
      </c>
      <c r="H1167" s="284">
        <v>1</v>
      </c>
      <c r="I1167" s="314">
        <v>20.45</v>
      </c>
      <c r="J1167" s="284">
        <v>23.35</v>
      </c>
      <c r="K1167" s="314">
        <v>477.51</v>
      </c>
    </row>
    <row r="1168" spans="1:22" ht="28.5" x14ac:dyDescent="0.2">
      <c r="A1168" s="297" t="s">
        <v>2149</v>
      </c>
      <c r="B1168" s="298" t="s">
        <v>1322</v>
      </c>
      <c r="C1168" s="298" t="s">
        <v>341</v>
      </c>
      <c r="D1168" s="299" t="s">
        <v>1323</v>
      </c>
      <c r="E1168" s="284">
        <v>-56.524999999999999</v>
      </c>
      <c r="F1168" s="300">
        <v>0</v>
      </c>
      <c r="G1168" s="304" t="s">
        <v>185</v>
      </c>
      <c r="H1168" s="284">
        <v>1</v>
      </c>
      <c r="I1168" s="302">
        <v>0</v>
      </c>
      <c r="J1168" s="284">
        <v>1</v>
      </c>
      <c r="K1168" s="302">
        <v>0</v>
      </c>
      <c r="Q1168" s="283">
        <f>[4]Source!X1292</f>
        <v>0</v>
      </c>
      <c r="R1168" s="283">
        <f>[4]Source!X1293</f>
        <v>0</v>
      </c>
      <c r="S1168" s="283">
        <f>[4]Source!Y1292</f>
        <v>0</v>
      </c>
      <c r="T1168" s="283">
        <f>[4]Source!Y1293</f>
        <v>0</v>
      </c>
      <c r="U1168" s="283">
        <f>ROUND((175/100)*ROUND([4]Source!R1292, 2), 2)</f>
        <v>0</v>
      </c>
      <c r="V1168" s="283">
        <f>ROUND((157/100)*ROUND([4]Source!R1293, 2), 2)</f>
        <v>0</v>
      </c>
    </row>
    <row r="1169" spans="1:22" ht="14.25" x14ac:dyDescent="0.2">
      <c r="A1169" s="297"/>
      <c r="B1169" s="298"/>
      <c r="C1169" s="298" t="s">
        <v>184</v>
      </c>
      <c r="D1169" s="299" t="s">
        <v>177</v>
      </c>
      <c r="E1169" s="284">
        <v>80</v>
      </c>
      <c r="F1169" s="300"/>
      <c r="G1169" s="301"/>
      <c r="H1169" s="284"/>
      <c r="I1169" s="302">
        <v>1740.97</v>
      </c>
      <c r="J1169" s="284">
        <v>68</v>
      </c>
      <c r="K1169" s="302">
        <v>34553.86</v>
      </c>
    </row>
    <row r="1170" spans="1:22" ht="14.25" x14ac:dyDescent="0.2">
      <c r="A1170" s="297"/>
      <c r="B1170" s="298"/>
      <c r="C1170" s="298" t="s">
        <v>183</v>
      </c>
      <c r="D1170" s="299" t="s">
        <v>177</v>
      </c>
      <c r="E1170" s="284">
        <v>55</v>
      </c>
      <c r="F1170" s="300"/>
      <c r="G1170" s="301"/>
      <c r="H1170" s="284"/>
      <c r="I1170" s="302">
        <v>1196.92</v>
      </c>
      <c r="J1170" s="284">
        <v>41</v>
      </c>
      <c r="K1170" s="302">
        <v>20833.95</v>
      </c>
    </row>
    <row r="1171" spans="1:22" ht="14.25" x14ac:dyDescent="0.2">
      <c r="A1171" s="297"/>
      <c r="B1171" s="298"/>
      <c r="C1171" s="298" t="s">
        <v>178</v>
      </c>
      <c r="D1171" s="299" t="s">
        <v>177</v>
      </c>
      <c r="E1171" s="284">
        <v>175</v>
      </c>
      <c r="F1171" s="300"/>
      <c r="G1171" s="301"/>
      <c r="H1171" s="284"/>
      <c r="I1171" s="302">
        <v>35.79</v>
      </c>
      <c r="J1171" s="284">
        <v>157</v>
      </c>
      <c r="K1171" s="302">
        <v>749.69</v>
      </c>
    </row>
    <row r="1172" spans="1:22" ht="14.25" x14ac:dyDescent="0.2">
      <c r="A1172" s="305"/>
      <c r="B1172" s="306"/>
      <c r="C1172" s="306" t="s">
        <v>182</v>
      </c>
      <c r="D1172" s="307" t="s">
        <v>181</v>
      </c>
      <c r="E1172" s="308">
        <v>770</v>
      </c>
      <c r="F1172" s="309"/>
      <c r="G1172" s="310" t="s">
        <v>185</v>
      </c>
      <c r="H1172" s="308">
        <v>1</v>
      </c>
      <c r="I1172" s="311">
        <v>182.88</v>
      </c>
      <c r="J1172" s="308"/>
      <c r="K1172" s="311"/>
    </row>
    <row r="1173" spans="1:22" ht="15" x14ac:dyDescent="0.25">
      <c r="A1173" s="312"/>
      <c r="B1173" s="312"/>
      <c r="C1173" s="313" t="s">
        <v>173</v>
      </c>
      <c r="D1173" s="312"/>
      <c r="E1173" s="312"/>
      <c r="F1173" s="312"/>
      <c r="G1173" s="312"/>
      <c r="H1173" s="406">
        <v>5218.38</v>
      </c>
      <c r="I1173" s="406"/>
      <c r="J1173" s="406">
        <v>107686.21</v>
      </c>
      <c r="K1173" s="406"/>
      <c r="O1173" s="318">
        <f>I1165+I1166+I1169+I1170+I1171+SUM(I1168:I1168)</f>
        <v>5218.38</v>
      </c>
      <c r="P1173" s="318">
        <f>K1165+K1166+K1169+K1170+K1171+SUM(K1168:K1168)</f>
        <v>107686.21</v>
      </c>
    </row>
    <row r="1175" spans="1:22" ht="65.25" x14ac:dyDescent="0.2">
      <c r="A1175" s="297" t="s">
        <v>2150</v>
      </c>
      <c r="B1175" s="298" t="s">
        <v>467</v>
      </c>
      <c r="C1175" s="298" t="s">
        <v>466</v>
      </c>
      <c r="D1175" s="299" t="s">
        <v>2105</v>
      </c>
      <c r="E1175" s="284">
        <v>0.91100000000000003</v>
      </c>
      <c r="F1175" s="300"/>
      <c r="G1175" s="301"/>
      <c r="H1175" s="284"/>
      <c r="I1175" s="302"/>
      <c r="J1175" s="284"/>
      <c r="K1175" s="302"/>
      <c r="Q1175" s="283">
        <f>[4]Source!X1294</f>
        <v>513.41</v>
      </c>
      <c r="R1175" s="283">
        <f>[4]Source!X1295</f>
        <v>10189.870000000001</v>
      </c>
      <c r="S1175" s="283">
        <f>[4]Source!Y1294</f>
        <v>352.97</v>
      </c>
      <c r="T1175" s="283">
        <f>[4]Source!Y1295</f>
        <v>6143.89</v>
      </c>
      <c r="U1175" s="283">
        <f>ROUND((175/100)*ROUND([4]Source!R1294, 2), 2)</f>
        <v>651.95000000000005</v>
      </c>
      <c r="V1175" s="283">
        <f>ROUND((157/100)*ROUND([4]Source!R1295, 2), 2)</f>
        <v>13657.13</v>
      </c>
    </row>
    <row r="1176" spans="1:22" x14ac:dyDescent="0.2">
      <c r="C1176" s="303" t="s">
        <v>2151</v>
      </c>
    </row>
    <row r="1177" spans="1:22" ht="14.25" x14ac:dyDescent="0.2">
      <c r="A1177" s="297"/>
      <c r="B1177" s="298"/>
      <c r="C1177" s="298" t="s">
        <v>187</v>
      </c>
      <c r="D1177" s="299"/>
      <c r="E1177" s="284"/>
      <c r="F1177" s="300">
        <v>2134.7199999999998</v>
      </c>
      <c r="G1177" s="301" t="s">
        <v>2107</v>
      </c>
      <c r="H1177" s="284">
        <v>1</v>
      </c>
      <c r="I1177" s="302">
        <v>641.76</v>
      </c>
      <c r="J1177" s="284">
        <v>23.35</v>
      </c>
      <c r="K1177" s="302">
        <v>14985.1</v>
      </c>
    </row>
    <row r="1178" spans="1:22" ht="14.25" x14ac:dyDescent="0.2">
      <c r="A1178" s="297"/>
      <c r="B1178" s="298"/>
      <c r="C1178" s="298" t="s">
        <v>174</v>
      </c>
      <c r="D1178" s="299"/>
      <c r="E1178" s="284"/>
      <c r="F1178" s="300">
        <v>1394.25</v>
      </c>
      <c r="G1178" s="301" t="s">
        <v>185</v>
      </c>
      <c r="H1178" s="284">
        <v>1</v>
      </c>
      <c r="I1178" s="302">
        <v>1270.1600000000001</v>
      </c>
      <c r="J1178" s="284">
        <v>10.14</v>
      </c>
      <c r="K1178" s="302">
        <v>12879.42</v>
      </c>
    </row>
    <row r="1179" spans="1:22" ht="14.25" x14ac:dyDescent="0.2">
      <c r="A1179" s="297"/>
      <c r="B1179" s="298"/>
      <c r="C1179" s="298" t="s">
        <v>179</v>
      </c>
      <c r="D1179" s="299"/>
      <c r="E1179" s="284"/>
      <c r="F1179" s="300">
        <v>408.93</v>
      </c>
      <c r="G1179" s="301" t="s">
        <v>185</v>
      </c>
      <c r="H1179" s="284">
        <v>1</v>
      </c>
      <c r="I1179" s="314">
        <v>372.54</v>
      </c>
      <c r="J1179" s="284">
        <v>23.35</v>
      </c>
      <c r="K1179" s="314">
        <v>8698.81</v>
      </c>
    </row>
    <row r="1180" spans="1:22" ht="28.5" x14ac:dyDescent="0.2">
      <c r="A1180" s="297" t="s">
        <v>2152</v>
      </c>
      <c r="B1180" s="298" t="s">
        <v>1322</v>
      </c>
      <c r="C1180" s="298" t="s">
        <v>341</v>
      </c>
      <c r="D1180" s="299" t="s">
        <v>1323</v>
      </c>
      <c r="E1180" s="284">
        <v>-18.77571</v>
      </c>
      <c r="F1180" s="300">
        <v>0</v>
      </c>
      <c r="G1180" s="304" t="s">
        <v>185</v>
      </c>
      <c r="H1180" s="284">
        <v>1</v>
      </c>
      <c r="I1180" s="302">
        <v>0</v>
      </c>
      <c r="J1180" s="284">
        <v>1</v>
      </c>
      <c r="K1180" s="302">
        <v>0</v>
      </c>
      <c r="Q1180" s="283">
        <f>[4]Source!X1296</f>
        <v>0</v>
      </c>
      <c r="R1180" s="283">
        <f>[4]Source!X1297</f>
        <v>0</v>
      </c>
      <c r="S1180" s="283">
        <f>[4]Source!Y1296</f>
        <v>0</v>
      </c>
      <c r="T1180" s="283">
        <f>[4]Source!Y1297</f>
        <v>0</v>
      </c>
      <c r="U1180" s="283">
        <f>ROUND((175/100)*ROUND([4]Source!R1296, 2), 2)</f>
        <v>0</v>
      </c>
      <c r="V1180" s="283">
        <f>ROUND((157/100)*ROUND([4]Source!R1297, 2), 2)</f>
        <v>0</v>
      </c>
    </row>
    <row r="1181" spans="1:22" ht="14.25" x14ac:dyDescent="0.2">
      <c r="A1181" s="297"/>
      <c r="B1181" s="298"/>
      <c r="C1181" s="298" t="s">
        <v>184</v>
      </c>
      <c r="D1181" s="299" t="s">
        <v>177</v>
      </c>
      <c r="E1181" s="284">
        <v>80</v>
      </c>
      <c r="F1181" s="300"/>
      <c r="G1181" s="301"/>
      <c r="H1181" s="284"/>
      <c r="I1181" s="302">
        <v>513.41</v>
      </c>
      <c r="J1181" s="284">
        <v>68</v>
      </c>
      <c r="K1181" s="302">
        <v>10189.870000000001</v>
      </c>
    </row>
    <row r="1182" spans="1:22" ht="14.25" x14ac:dyDescent="0.2">
      <c r="A1182" s="297"/>
      <c r="B1182" s="298"/>
      <c r="C1182" s="298" t="s">
        <v>183</v>
      </c>
      <c r="D1182" s="299" t="s">
        <v>177</v>
      </c>
      <c r="E1182" s="284">
        <v>55</v>
      </c>
      <c r="F1182" s="300"/>
      <c r="G1182" s="301"/>
      <c r="H1182" s="284"/>
      <c r="I1182" s="302">
        <v>352.97</v>
      </c>
      <c r="J1182" s="284">
        <v>41</v>
      </c>
      <c r="K1182" s="302">
        <v>6143.89</v>
      </c>
    </row>
    <row r="1183" spans="1:22" ht="14.25" x14ac:dyDescent="0.2">
      <c r="A1183" s="297"/>
      <c r="B1183" s="298"/>
      <c r="C1183" s="298" t="s">
        <v>178</v>
      </c>
      <c r="D1183" s="299" t="s">
        <v>177</v>
      </c>
      <c r="E1183" s="284">
        <v>175</v>
      </c>
      <c r="F1183" s="300"/>
      <c r="G1183" s="301"/>
      <c r="H1183" s="284"/>
      <c r="I1183" s="302">
        <v>651.95000000000005</v>
      </c>
      <c r="J1183" s="284">
        <v>157</v>
      </c>
      <c r="K1183" s="302">
        <v>13657.13</v>
      </c>
    </row>
    <row r="1184" spans="1:22" ht="14.25" x14ac:dyDescent="0.2">
      <c r="A1184" s="305"/>
      <c r="B1184" s="306"/>
      <c r="C1184" s="306" t="s">
        <v>182</v>
      </c>
      <c r="D1184" s="307" t="s">
        <v>181</v>
      </c>
      <c r="E1184" s="308">
        <v>212.41</v>
      </c>
      <c r="F1184" s="309"/>
      <c r="G1184" s="310" t="s">
        <v>2107</v>
      </c>
      <c r="H1184" s="308">
        <v>1</v>
      </c>
      <c r="I1184" s="311">
        <v>63.86</v>
      </c>
      <c r="J1184" s="308"/>
      <c r="K1184" s="311"/>
    </row>
    <row r="1185" spans="1:22" ht="15" x14ac:dyDescent="0.25">
      <c r="A1185" s="312"/>
      <c r="B1185" s="312"/>
      <c r="C1185" s="313" t="s">
        <v>173</v>
      </c>
      <c r="D1185" s="312"/>
      <c r="E1185" s="312"/>
      <c r="F1185" s="312"/>
      <c r="G1185" s="312"/>
      <c r="H1185" s="406">
        <v>3430.25</v>
      </c>
      <c r="I1185" s="406"/>
      <c r="J1185" s="406">
        <v>57855.41</v>
      </c>
      <c r="K1185" s="406"/>
      <c r="O1185" s="318">
        <f>I1177+I1178+I1181+I1182+I1183+SUM(I1180:I1180)</f>
        <v>3430.25</v>
      </c>
      <c r="P1185" s="318">
        <f>K1177+K1178+K1181+K1182+K1183+SUM(K1180:K1180)</f>
        <v>57855.41</v>
      </c>
    </row>
    <row r="1188" spans="1:22" ht="15" x14ac:dyDescent="0.25">
      <c r="A1188" s="409" t="s">
        <v>2153</v>
      </c>
      <c r="B1188" s="409"/>
      <c r="C1188" s="409"/>
      <c r="D1188" s="409"/>
      <c r="E1188" s="409"/>
      <c r="F1188" s="409"/>
      <c r="G1188" s="409"/>
      <c r="H1188" s="407">
        <v>9936.23</v>
      </c>
      <c r="I1188" s="408"/>
      <c r="J1188" s="407">
        <v>187634.62</v>
      </c>
      <c r="K1188" s="408"/>
    </row>
    <row r="1189" spans="1:22" hidden="1" x14ac:dyDescent="0.2">
      <c r="A1189" s="283" t="s">
        <v>172</v>
      </c>
      <c r="I1189" s="283">
        <v>0</v>
      </c>
      <c r="J1189" s="283">
        <v>0</v>
      </c>
    </row>
    <row r="1190" spans="1:22" hidden="1" x14ac:dyDescent="0.2">
      <c r="A1190" s="283" t="s">
        <v>171</v>
      </c>
      <c r="I1190" s="283">
        <v>0</v>
      </c>
      <c r="J1190" s="283">
        <v>0</v>
      </c>
    </row>
    <row r="1192" spans="1:22" ht="16.5" x14ac:dyDescent="0.25">
      <c r="A1192" s="405" t="s">
        <v>1711</v>
      </c>
      <c r="B1192" s="405"/>
      <c r="C1192" s="405"/>
      <c r="D1192" s="405"/>
      <c r="E1192" s="405"/>
      <c r="F1192" s="405"/>
      <c r="G1192" s="405"/>
      <c r="H1192" s="405"/>
      <c r="I1192" s="405"/>
      <c r="J1192" s="405"/>
      <c r="K1192" s="405"/>
    </row>
    <row r="1193" spans="1:22" ht="42.75" x14ac:dyDescent="0.2">
      <c r="A1193" s="297" t="s">
        <v>2154</v>
      </c>
      <c r="B1193" s="298" t="s">
        <v>1713</v>
      </c>
      <c r="C1193" s="298" t="s">
        <v>180</v>
      </c>
      <c r="D1193" s="299" t="s">
        <v>1575</v>
      </c>
      <c r="E1193" s="284">
        <v>265.15177</v>
      </c>
      <c r="F1193" s="300"/>
      <c r="G1193" s="301"/>
      <c r="H1193" s="284"/>
      <c r="I1193" s="302"/>
      <c r="J1193" s="284"/>
      <c r="K1193" s="302"/>
      <c r="Q1193" s="283">
        <f>[4]Source!X1333</f>
        <v>0</v>
      </c>
      <c r="R1193" s="283">
        <f>[4]Source!X1334</f>
        <v>0</v>
      </c>
      <c r="S1193" s="283">
        <f>[4]Source!Y1333</f>
        <v>0</v>
      </c>
      <c r="T1193" s="283">
        <f>[4]Source!Y1334</f>
        <v>0</v>
      </c>
      <c r="U1193" s="283">
        <f>ROUND((175/100)*ROUND([4]Source!R1333, 2), 2)</f>
        <v>686.74</v>
      </c>
      <c r="V1193" s="283">
        <f>ROUND((157/100)*ROUND([4]Source!R1334, 2), 2)</f>
        <v>14385.93</v>
      </c>
    </row>
    <row r="1194" spans="1:22" ht="51" x14ac:dyDescent="0.2">
      <c r="C1194" s="303" t="s">
        <v>2155</v>
      </c>
    </row>
    <row r="1195" spans="1:22" ht="14.25" x14ac:dyDescent="0.2">
      <c r="A1195" s="297"/>
      <c r="B1195" s="298"/>
      <c r="C1195" s="298" t="s">
        <v>174</v>
      </c>
      <c r="D1195" s="299"/>
      <c r="E1195" s="284"/>
      <c r="F1195" s="300">
        <v>8.86</v>
      </c>
      <c r="G1195" s="301" t="s">
        <v>185</v>
      </c>
      <c r="H1195" s="284">
        <v>1</v>
      </c>
      <c r="I1195" s="302">
        <v>2349.2399999999998</v>
      </c>
      <c r="J1195" s="284">
        <v>8.36</v>
      </c>
      <c r="K1195" s="302">
        <v>19639.650000000001</v>
      </c>
    </row>
    <row r="1196" spans="1:22" ht="14.25" x14ac:dyDescent="0.2">
      <c r="A1196" s="297"/>
      <c r="B1196" s="298"/>
      <c r="C1196" s="298" t="s">
        <v>179</v>
      </c>
      <c r="D1196" s="299"/>
      <c r="E1196" s="284"/>
      <c r="F1196" s="300">
        <v>1.48</v>
      </c>
      <c r="G1196" s="301" t="s">
        <v>185</v>
      </c>
      <c r="H1196" s="284">
        <v>1</v>
      </c>
      <c r="I1196" s="314">
        <v>392.42</v>
      </c>
      <c r="J1196" s="284">
        <v>23.35</v>
      </c>
      <c r="K1196" s="314">
        <v>9163.01</v>
      </c>
    </row>
    <row r="1197" spans="1:22" ht="14.25" x14ac:dyDescent="0.2">
      <c r="A1197" s="305"/>
      <c r="B1197" s="306"/>
      <c r="C1197" s="306" t="s">
        <v>178</v>
      </c>
      <c r="D1197" s="307" t="s">
        <v>177</v>
      </c>
      <c r="E1197" s="308">
        <v>175</v>
      </c>
      <c r="F1197" s="309"/>
      <c r="G1197" s="310"/>
      <c r="H1197" s="308"/>
      <c r="I1197" s="311">
        <v>686.74</v>
      </c>
      <c r="J1197" s="308">
        <v>157</v>
      </c>
      <c r="K1197" s="311">
        <v>14385.93</v>
      </c>
    </row>
    <row r="1198" spans="1:22" ht="15" x14ac:dyDescent="0.25">
      <c r="A1198" s="312"/>
      <c r="B1198" s="312"/>
      <c r="C1198" s="313" t="s">
        <v>173</v>
      </c>
      <c r="D1198" s="312"/>
      <c r="E1198" s="312"/>
      <c r="F1198" s="312"/>
      <c r="G1198" s="312"/>
      <c r="H1198" s="406">
        <v>3035.98</v>
      </c>
      <c r="I1198" s="406"/>
      <c r="J1198" s="406">
        <v>34025.58</v>
      </c>
      <c r="K1198" s="406"/>
      <c r="O1198" s="318">
        <f>I1195+I1197</f>
        <v>3035.98</v>
      </c>
      <c r="P1198" s="318">
        <f>K1195+K1197</f>
        <v>34025.58</v>
      </c>
    </row>
    <row r="1201" spans="1:22" ht="15" x14ac:dyDescent="0.25">
      <c r="A1201" s="409" t="s">
        <v>1715</v>
      </c>
      <c r="B1201" s="409"/>
      <c r="C1201" s="409"/>
      <c r="D1201" s="409"/>
      <c r="E1201" s="409"/>
      <c r="F1201" s="409"/>
      <c r="G1201" s="409"/>
      <c r="H1201" s="407">
        <v>3035.98</v>
      </c>
      <c r="I1201" s="408"/>
      <c r="J1201" s="407">
        <v>34025.58</v>
      </c>
      <c r="K1201" s="408"/>
    </row>
    <row r="1202" spans="1:22" hidden="1" x14ac:dyDescent="0.2">
      <c r="A1202" s="283" t="s">
        <v>172</v>
      </c>
      <c r="I1202" s="283">
        <v>0</v>
      </c>
      <c r="J1202" s="283">
        <v>0</v>
      </c>
    </row>
    <row r="1203" spans="1:22" hidden="1" x14ac:dyDescent="0.2">
      <c r="A1203" s="283" t="s">
        <v>171</v>
      </c>
      <c r="I1203" s="283">
        <v>0</v>
      </c>
      <c r="J1203" s="283">
        <v>0</v>
      </c>
    </row>
    <row r="1205" spans="1:22" ht="16.5" x14ac:dyDescent="0.25">
      <c r="A1205" s="405" t="s">
        <v>1716</v>
      </c>
      <c r="B1205" s="405"/>
      <c r="C1205" s="405"/>
      <c r="D1205" s="405"/>
      <c r="E1205" s="405"/>
      <c r="F1205" s="405"/>
      <c r="G1205" s="405"/>
      <c r="H1205" s="405"/>
      <c r="I1205" s="405"/>
      <c r="J1205" s="405"/>
      <c r="K1205" s="405"/>
    </row>
    <row r="1206" spans="1:22" ht="42.75" x14ac:dyDescent="0.2">
      <c r="A1206" s="297" t="s">
        <v>2156</v>
      </c>
      <c r="B1206" s="298" t="s">
        <v>1909</v>
      </c>
      <c r="C1206" s="298" t="s">
        <v>373</v>
      </c>
      <c r="D1206" s="299" t="s">
        <v>1323</v>
      </c>
      <c r="E1206" s="284">
        <v>265.15177</v>
      </c>
      <c r="F1206" s="300"/>
      <c r="G1206" s="301"/>
      <c r="H1206" s="284"/>
      <c r="I1206" s="302"/>
      <c r="J1206" s="284"/>
      <c r="K1206" s="302"/>
      <c r="Q1206" s="283">
        <f>[4]Source!X1370</f>
        <v>0</v>
      </c>
      <c r="R1206" s="283">
        <f>[4]Source!X1371</f>
        <v>0</v>
      </c>
      <c r="S1206" s="283">
        <f>[4]Source!Y1370</f>
        <v>0</v>
      </c>
      <c r="T1206" s="283">
        <f>[4]Source!Y1371</f>
        <v>0</v>
      </c>
      <c r="U1206" s="283">
        <f>ROUND((175/100)*ROUND([4]Source!R1370, 2), 2)</f>
        <v>0</v>
      </c>
      <c r="V1206" s="283">
        <f>ROUND((157/100)*ROUND([4]Source!R1371, 2), 2)</f>
        <v>0</v>
      </c>
    </row>
    <row r="1207" spans="1:22" ht="14.25" x14ac:dyDescent="0.2">
      <c r="A1207" s="305"/>
      <c r="B1207" s="306"/>
      <c r="C1207" s="306" t="s">
        <v>174</v>
      </c>
      <c r="D1207" s="307"/>
      <c r="E1207" s="308"/>
      <c r="F1207" s="309">
        <v>34.15</v>
      </c>
      <c r="G1207" s="310" t="s">
        <v>185</v>
      </c>
      <c r="H1207" s="308">
        <v>1</v>
      </c>
      <c r="I1207" s="311">
        <v>9054.93</v>
      </c>
      <c r="J1207" s="308">
        <v>9.57</v>
      </c>
      <c r="K1207" s="311">
        <v>86655.679999999993</v>
      </c>
    </row>
    <row r="1208" spans="1:22" ht="15" x14ac:dyDescent="0.25">
      <c r="A1208" s="312"/>
      <c r="B1208" s="312"/>
      <c r="C1208" s="313" t="s">
        <v>173</v>
      </c>
      <c r="D1208" s="312"/>
      <c r="E1208" s="312"/>
      <c r="F1208" s="312"/>
      <c r="G1208" s="312"/>
      <c r="H1208" s="406">
        <v>9054.93</v>
      </c>
      <c r="I1208" s="406"/>
      <c r="J1208" s="406">
        <v>86655.679999999993</v>
      </c>
      <c r="K1208" s="406"/>
      <c r="O1208" s="318">
        <f>I1207</f>
        <v>9054.93</v>
      </c>
      <c r="P1208" s="318">
        <f>K1207</f>
        <v>86655.679999999993</v>
      </c>
    </row>
    <row r="1210" spans="1:22" ht="14.25" x14ac:dyDescent="0.2">
      <c r="A1210" s="297" t="s">
        <v>2157</v>
      </c>
      <c r="B1210" s="298" t="s">
        <v>1720</v>
      </c>
      <c r="C1210" s="298" t="s">
        <v>372</v>
      </c>
      <c r="D1210" s="299" t="s">
        <v>1575</v>
      </c>
      <c r="E1210" s="284">
        <v>265.15177</v>
      </c>
      <c r="F1210" s="300"/>
      <c r="G1210" s="301"/>
      <c r="H1210" s="284"/>
      <c r="I1210" s="302"/>
      <c r="J1210" s="284"/>
      <c r="K1210" s="302"/>
      <c r="Q1210" s="283">
        <f>[4]Source!X1372</f>
        <v>0</v>
      </c>
      <c r="R1210" s="283">
        <f>[4]Source!X1373</f>
        <v>0</v>
      </c>
      <c r="S1210" s="283">
        <f>[4]Source!Y1372</f>
        <v>0</v>
      </c>
      <c r="T1210" s="283">
        <f>[4]Source!Y1373</f>
        <v>0</v>
      </c>
      <c r="U1210" s="283">
        <f>ROUND((175/100)*ROUND([4]Source!R1372, 2), 2)</f>
        <v>0</v>
      </c>
      <c r="V1210" s="283">
        <f>ROUND((157/100)*ROUND([4]Source!R1373, 2), 2)</f>
        <v>0</v>
      </c>
    </row>
    <row r="1211" spans="1:22" ht="14.25" x14ac:dyDescent="0.2">
      <c r="A1211" s="305"/>
      <c r="B1211" s="306"/>
      <c r="C1211" s="306" t="s">
        <v>174</v>
      </c>
      <c r="D1211" s="307"/>
      <c r="E1211" s="308"/>
      <c r="F1211" s="309">
        <v>101</v>
      </c>
      <c r="G1211" s="310" t="s">
        <v>185</v>
      </c>
      <c r="H1211" s="308">
        <v>1</v>
      </c>
      <c r="I1211" s="311">
        <v>26780.33</v>
      </c>
      <c r="J1211" s="308">
        <v>1.96</v>
      </c>
      <c r="K1211" s="311">
        <v>52489.45</v>
      </c>
    </row>
    <row r="1212" spans="1:22" ht="15" x14ac:dyDescent="0.25">
      <c r="A1212" s="312"/>
      <c r="B1212" s="312"/>
      <c r="C1212" s="313" t="s">
        <v>173</v>
      </c>
      <c r="D1212" s="312"/>
      <c r="E1212" s="312"/>
      <c r="F1212" s="312"/>
      <c r="G1212" s="312"/>
      <c r="H1212" s="406">
        <v>26780.33</v>
      </c>
      <c r="I1212" s="406"/>
      <c r="J1212" s="406">
        <v>52489.45</v>
      </c>
      <c r="K1212" s="406"/>
      <c r="O1212" s="318">
        <f>I1211</f>
        <v>26780.33</v>
      </c>
      <c r="P1212" s="318">
        <f>K1211</f>
        <v>52489.45</v>
      </c>
    </row>
    <row r="1215" spans="1:22" ht="15" x14ac:dyDescent="0.25">
      <c r="A1215" s="409" t="s">
        <v>1721</v>
      </c>
      <c r="B1215" s="409"/>
      <c r="C1215" s="409"/>
      <c r="D1215" s="409"/>
      <c r="E1215" s="409"/>
      <c r="F1215" s="409"/>
      <c r="G1215" s="409"/>
      <c r="H1215" s="407">
        <v>35835.26</v>
      </c>
      <c r="I1215" s="408"/>
      <c r="J1215" s="407">
        <v>139145.13</v>
      </c>
      <c r="K1215" s="408"/>
    </row>
    <row r="1216" spans="1:22" hidden="1" x14ac:dyDescent="0.2">
      <c r="A1216" s="283" t="s">
        <v>172</v>
      </c>
      <c r="I1216" s="283">
        <v>0</v>
      </c>
      <c r="J1216" s="283">
        <v>0</v>
      </c>
    </row>
    <row r="1217" spans="1:11" hidden="1" x14ac:dyDescent="0.2">
      <c r="A1217" s="283" t="s">
        <v>171</v>
      </c>
      <c r="I1217" s="283">
        <v>0</v>
      </c>
      <c r="J1217" s="283">
        <v>0</v>
      </c>
    </row>
    <row r="1219" spans="1:11" ht="15" x14ac:dyDescent="0.25">
      <c r="A1219" s="409" t="s">
        <v>2158</v>
      </c>
      <c r="B1219" s="409"/>
      <c r="C1219" s="409"/>
      <c r="D1219" s="409"/>
      <c r="E1219" s="409"/>
      <c r="F1219" s="409"/>
      <c r="G1219" s="409"/>
      <c r="H1219" s="407">
        <v>1994516.6</v>
      </c>
      <c r="I1219" s="408"/>
      <c r="J1219" s="407">
        <v>12069186</v>
      </c>
      <c r="K1219" s="408"/>
    </row>
    <row r="1220" spans="1:11" hidden="1" x14ac:dyDescent="0.2">
      <c r="A1220" s="283" t="s">
        <v>172</v>
      </c>
      <c r="I1220" s="283">
        <v>0</v>
      </c>
      <c r="J1220" s="283">
        <v>0</v>
      </c>
    </row>
    <row r="1221" spans="1:11" hidden="1" x14ac:dyDescent="0.2">
      <c r="A1221" s="283" t="s">
        <v>171</v>
      </c>
      <c r="I1221" s="283">
        <v>0</v>
      </c>
      <c r="J1221" s="283">
        <v>0</v>
      </c>
    </row>
    <row r="1222" spans="1:11" ht="14.25" x14ac:dyDescent="0.2">
      <c r="C1222" s="402" t="s">
        <v>1710</v>
      </c>
      <c r="D1222" s="402"/>
      <c r="E1222" s="402"/>
      <c r="F1222" s="402"/>
      <c r="G1222" s="402"/>
      <c r="H1222" s="403">
        <v>1768696.66</v>
      </c>
      <c r="I1222" s="403"/>
      <c r="J1222" s="403">
        <v>8248528.5999999996</v>
      </c>
      <c r="K1222" s="403"/>
    </row>
    <row r="1223" spans="1:11" ht="14.25" x14ac:dyDescent="0.2">
      <c r="C1223" s="402" t="s">
        <v>1723</v>
      </c>
      <c r="D1223" s="402"/>
      <c r="E1223" s="402"/>
      <c r="F1223" s="402"/>
      <c r="G1223" s="402"/>
      <c r="H1223" s="403">
        <v>1567201.55</v>
      </c>
      <c r="I1223" s="403"/>
      <c r="J1223" s="403">
        <v>4700706.5</v>
      </c>
      <c r="K1223" s="403"/>
    </row>
    <row r="1224" spans="1:11" ht="14.25" x14ac:dyDescent="0.2">
      <c r="C1224" s="402" t="s">
        <v>1724</v>
      </c>
      <c r="D1224" s="402"/>
      <c r="E1224" s="402"/>
      <c r="F1224" s="402"/>
      <c r="G1224" s="402"/>
      <c r="H1224" s="403">
        <v>1567201.55</v>
      </c>
      <c r="I1224" s="403"/>
      <c r="J1224" s="403">
        <v>4700706.5</v>
      </c>
      <c r="K1224" s="403"/>
    </row>
    <row r="1225" spans="1:11" ht="14.25" x14ac:dyDescent="0.2">
      <c r="C1225" s="402" t="s">
        <v>1725</v>
      </c>
      <c r="D1225" s="402"/>
      <c r="E1225" s="402"/>
      <c r="F1225" s="402"/>
      <c r="G1225" s="402"/>
      <c r="H1225" s="403">
        <v>0</v>
      </c>
      <c r="I1225" s="403"/>
      <c r="J1225" s="403">
        <v>0</v>
      </c>
      <c r="K1225" s="403"/>
    </row>
    <row r="1226" spans="1:11" ht="14.25" x14ac:dyDescent="0.2">
      <c r="C1226" s="402" t="s">
        <v>1726</v>
      </c>
      <c r="D1226" s="402"/>
      <c r="E1226" s="402"/>
      <c r="F1226" s="402"/>
      <c r="G1226" s="402"/>
      <c r="H1226" s="403">
        <v>68274.12</v>
      </c>
      <c r="I1226" s="403"/>
      <c r="J1226" s="403">
        <v>437111.94</v>
      </c>
      <c r="K1226" s="403"/>
    </row>
    <row r="1227" spans="1:11" ht="14.25" x14ac:dyDescent="0.2">
      <c r="C1227" s="402" t="s">
        <v>1727</v>
      </c>
      <c r="D1227" s="402"/>
      <c r="E1227" s="402"/>
      <c r="F1227" s="402"/>
      <c r="G1227" s="402"/>
      <c r="H1227" s="403">
        <v>6809.32</v>
      </c>
      <c r="I1227" s="403"/>
      <c r="J1227" s="403">
        <v>156462.54999999999</v>
      </c>
      <c r="K1227" s="403"/>
    </row>
    <row r="1228" spans="1:11" ht="14.25" x14ac:dyDescent="0.2">
      <c r="C1228" s="402" t="s">
        <v>1728</v>
      </c>
      <c r="D1228" s="402"/>
      <c r="E1228" s="402"/>
      <c r="F1228" s="402"/>
      <c r="G1228" s="402"/>
      <c r="H1228" s="403">
        <v>133220.99</v>
      </c>
      <c r="I1228" s="403"/>
      <c r="J1228" s="403">
        <v>3110710.16</v>
      </c>
      <c r="K1228" s="403"/>
    </row>
    <row r="1229" spans="1:11" ht="14.25" x14ac:dyDescent="0.2">
      <c r="C1229" s="402" t="s">
        <v>1729</v>
      </c>
      <c r="D1229" s="402"/>
      <c r="E1229" s="402"/>
      <c r="F1229" s="402"/>
      <c r="G1229" s="402"/>
      <c r="H1229" s="403">
        <v>1958681.34</v>
      </c>
      <c r="I1229" s="403"/>
      <c r="J1229" s="403">
        <v>11930040.869999999</v>
      </c>
      <c r="K1229" s="403"/>
    </row>
    <row r="1230" spans="1:11" ht="14.25" x14ac:dyDescent="0.2">
      <c r="C1230" s="402" t="s">
        <v>1730</v>
      </c>
      <c r="D1230" s="402"/>
      <c r="E1230" s="402"/>
      <c r="F1230" s="402"/>
      <c r="G1230" s="402"/>
      <c r="H1230" s="403">
        <v>0</v>
      </c>
      <c r="I1230" s="403"/>
      <c r="J1230" s="403">
        <v>0</v>
      </c>
      <c r="K1230" s="403"/>
    </row>
    <row r="1231" spans="1:11" ht="14.25" x14ac:dyDescent="0.2">
      <c r="C1231" s="402" t="s">
        <v>1731</v>
      </c>
      <c r="D1231" s="402"/>
      <c r="E1231" s="402"/>
      <c r="F1231" s="402"/>
      <c r="G1231" s="402"/>
      <c r="H1231" s="403">
        <v>35835.26</v>
      </c>
      <c r="I1231" s="403"/>
      <c r="J1231" s="403">
        <v>139145.13</v>
      </c>
      <c r="K1231" s="403"/>
    </row>
    <row r="1232" spans="1:11" ht="14.25" x14ac:dyDescent="0.2">
      <c r="C1232" s="402" t="s">
        <v>2159</v>
      </c>
      <c r="D1232" s="402"/>
      <c r="E1232" s="402"/>
      <c r="F1232" s="402"/>
      <c r="G1232" s="402"/>
      <c r="H1232" s="422">
        <v>12182.866158000001</v>
      </c>
      <c r="I1232" s="422"/>
      <c r="J1232" s="422">
        <v>12182.866158000001</v>
      </c>
      <c r="K1232" s="422"/>
    </row>
    <row r="1233" spans="1:11" ht="14.25" x14ac:dyDescent="0.2">
      <c r="C1233" s="402" t="s">
        <v>1732</v>
      </c>
      <c r="D1233" s="402"/>
      <c r="E1233" s="402"/>
      <c r="F1233" s="402"/>
      <c r="G1233" s="402"/>
      <c r="H1233" s="403">
        <v>122121.69</v>
      </c>
      <c r="I1233" s="403"/>
      <c r="J1233" s="403">
        <v>2299619.9900000002</v>
      </c>
      <c r="K1233" s="403"/>
    </row>
    <row r="1234" spans="1:11" ht="14.25" x14ac:dyDescent="0.2">
      <c r="C1234" s="402" t="s">
        <v>1733</v>
      </c>
      <c r="D1234" s="402"/>
      <c r="E1234" s="402"/>
      <c r="F1234" s="402"/>
      <c r="G1234" s="402"/>
      <c r="H1234" s="403">
        <v>91781.83</v>
      </c>
      <c r="I1234" s="403"/>
      <c r="J1234" s="403">
        <v>1275391.18</v>
      </c>
      <c r="K1234" s="403"/>
    </row>
    <row r="1235" spans="1:11" ht="14.25" x14ac:dyDescent="0.2">
      <c r="C1235" s="402" t="s">
        <v>1734</v>
      </c>
      <c r="D1235" s="402"/>
      <c r="E1235" s="402"/>
      <c r="F1235" s="402"/>
      <c r="G1235" s="402"/>
      <c r="H1235" s="403">
        <v>1994516.6</v>
      </c>
      <c r="I1235" s="403"/>
      <c r="J1235" s="403">
        <v>12069186</v>
      </c>
      <c r="K1235" s="403"/>
    </row>
    <row r="1238" spans="1:11" ht="14.25" x14ac:dyDescent="0.2">
      <c r="A1238" s="404" t="s">
        <v>170</v>
      </c>
      <c r="B1238" s="404"/>
      <c r="C1238" s="315" t="s">
        <v>107</v>
      </c>
      <c r="D1238" s="315"/>
      <c r="E1238" s="315"/>
      <c r="F1238" s="315"/>
      <c r="G1238" s="315"/>
      <c r="H1238" s="285" t="s">
        <v>107</v>
      </c>
      <c r="I1238" s="285"/>
      <c r="J1238" s="285"/>
      <c r="K1238" s="285"/>
    </row>
    <row r="1239" spans="1:11" ht="14.25" x14ac:dyDescent="0.2">
      <c r="A1239" s="285"/>
      <c r="B1239" s="285"/>
      <c r="C1239" s="401" t="s">
        <v>72</v>
      </c>
      <c r="D1239" s="401"/>
      <c r="E1239" s="401"/>
      <c r="F1239" s="401"/>
      <c r="G1239" s="401"/>
      <c r="H1239" s="285"/>
      <c r="I1239" s="285"/>
      <c r="J1239" s="285"/>
      <c r="K1239" s="285"/>
    </row>
    <row r="1240" spans="1:11" ht="14.25" x14ac:dyDescent="0.2">
      <c r="A1240" s="285"/>
      <c r="B1240" s="285"/>
      <c r="C1240" s="285"/>
      <c r="D1240" s="285"/>
      <c r="E1240" s="285"/>
      <c r="F1240" s="285"/>
      <c r="G1240" s="285"/>
      <c r="H1240" s="285"/>
      <c r="I1240" s="285"/>
      <c r="J1240" s="285"/>
      <c r="K1240" s="285"/>
    </row>
    <row r="1241" spans="1:11" ht="14.25" x14ac:dyDescent="0.2">
      <c r="A1241" s="404" t="s">
        <v>169</v>
      </c>
      <c r="B1241" s="404"/>
      <c r="C1241" s="315" t="s">
        <v>107</v>
      </c>
      <c r="D1241" s="315"/>
      <c r="E1241" s="315"/>
      <c r="F1241" s="315"/>
      <c r="G1241" s="315"/>
      <c r="H1241" s="285" t="s">
        <v>107</v>
      </c>
      <c r="I1241" s="285"/>
      <c r="J1241" s="285"/>
      <c r="K1241" s="285"/>
    </row>
    <row r="1242" spans="1:11" ht="14.25" x14ac:dyDescent="0.2">
      <c r="A1242" s="285"/>
      <c r="B1242" s="285"/>
      <c r="C1242" s="401" t="s">
        <v>72</v>
      </c>
      <c r="D1242" s="401"/>
      <c r="E1242" s="401"/>
      <c r="F1242" s="401"/>
      <c r="G1242" s="401"/>
      <c r="H1242" s="285"/>
      <c r="I1242" s="285"/>
      <c r="J1242" s="285"/>
      <c r="K1242" s="285"/>
    </row>
  </sheetData>
  <mergeCells count="342">
    <mergeCell ref="B3:E3"/>
    <mergeCell ref="G3:K3"/>
    <mergeCell ref="B4:E4"/>
    <mergeCell ref="G4:K4"/>
    <mergeCell ref="B6:E6"/>
    <mergeCell ref="G6:K6"/>
    <mergeCell ref="F22:H22"/>
    <mergeCell ref="F23:H23"/>
    <mergeCell ref="F24:H24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5:H25"/>
    <mergeCell ref="F26:H26"/>
    <mergeCell ref="F27:H27"/>
    <mergeCell ref="F29:H29"/>
    <mergeCell ref="A32:K32"/>
    <mergeCell ref="A36:K36"/>
    <mergeCell ref="A38:K38"/>
    <mergeCell ref="J45:K45"/>
    <mergeCell ref="H45:I45"/>
    <mergeCell ref="J56:K56"/>
    <mergeCell ref="H56:I56"/>
    <mergeCell ref="J69:K69"/>
    <mergeCell ref="H69:I69"/>
    <mergeCell ref="J82:K82"/>
    <mergeCell ref="H82:I82"/>
    <mergeCell ref="J98:K98"/>
    <mergeCell ref="H98:I98"/>
    <mergeCell ref="J109:K109"/>
    <mergeCell ref="H109:I109"/>
    <mergeCell ref="J112:K112"/>
    <mergeCell ref="H112:I112"/>
    <mergeCell ref="A112:G112"/>
    <mergeCell ref="A116:K116"/>
    <mergeCell ref="J126:K126"/>
    <mergeCell ref="H126:I126"/>
    <mergeCell ref="J137:K137"/>
    <mergeCell ref="H137:I137"/>
    <mergeCell ref="J150:K150"/>
    <mergeCell ref="H150:I150"/>
    <mergeCell ref="J166:K166"/>
    <mergeCell ref="H166:I166"/>
    <mergeCell ref="J169:K169"/>
    <mergeCell ref="H169:I169"/>
    <mergeCell ref="A169:G169"/>
    <mergeCell ref="J173:K173"/>
    <mergeCell ref="H173:I173"/>
    <mergeCell ref="A173:G173"/>
    <mergeCell ref="A177:K177"/>
    <mergeCell ref="J187:K187"/>
    <mergeCell ref="H187:I187"/>
    <mergeCell ref="J200:K200"/>
    <mergeCell ref="H200:I200"/>
    <mergeCell ref="J213:K213"/>
    <mergeCell ref="H213:I213"/>
    <mergeCell ref="J226:K226"/>
    <mergeCell ref="H226:I226"/>
    <mergeCell ref="J241:K241"/>
    <mergeCell ref="H241:I241"/>
    <mergeCell ref="J244:K244"/>
    <mergeCell ref="H244:I244"/>
    <mergeCell ref="A244:G244"/>
    <mergeCell ref="A248:K248"/>
    <mergeCell ref="A250:K250"/>
    <mergeCell ref="J261:K261"/>
    <mergeCell ref="H261:I261"/>
    <mergeCell ref="J274:K274"/>
    <mergeCell ref="H274:I274"/>
    <mergeCell ref="J288:K288"/>
    <mergeCell ref="H288:I288"/>
    <mergeCell ref="J301:K301"/>
    <mergeCell ref="H301:I301"/>
    <mergeCell ref="J313:K313"/>
    <mergeCell ref="H313:I313"/>
    <mergeCell ref="J316:K316"/>
    <mergeCell ref="H316:I316"/>
    <mergeCell ref="A316:G316"/>
    <mergeCell ref="A320:K320"/>
    <mergeCell ref="J331:K331"/>
    <mergeCell ref="H331:I331"/>
    <mergeCell ref="J344:K344"/>
    <mergeCell ref="H344:I344"/>
    <mergeCell ref="J358:K358"/>
    <mergeCell ref="H358:I358"/>
    <mergeCell ref="J371:K371"/>
    <mergeCell ref="H371:I371"/>
    <mergeCell ref="J383:K383"/>
    <mergeCell ref="H383:I383"/>
    <mergeCell ref="J386:K386"/>
    <mergeCell ref="H386:I386"/>
    <mergeCell ref="A386:G386"/>
    <mergeCell ref="A390:K390"/>
    <mergeCell ref="J401:K401"/>
    <mergeCell ref="H401:I401"/>
    <mergeCell ref="J414:K414"/>
    <mergeCell ref="H414:I414"/>
    <mergeCell ref="J426:K426"/>
    <mergeCell ref="H426:I426"/>
    <mergeCell ref="J440:K440"/>
    <mergeCell ref="H440:I440"/>
    <mergeCell ref="J443:K443"/>
    <mergeCell ref="H443:I443"/>
    <mergeCell ref="A443:G443"/>
    <mergeCell ref="A447:K447"/>
    <mergeCell ref="J459:K459"/>
    <mergeCell ref="H459:I459"/>
    <mergeCell ref="J472:K472"/>
    <mergeCell ref="H472:I472"/>
    <mergeCell ref="J475:K475"/>
    <mergeCell ref="H475:I475"/>
    <mergeCell ref="A475:G475"/>
    <mergeCell ref="A479:K479"/>
    <mergeCell ref="J493:K493"/>
    <mergeCell ref="H493:I493"/>
    <mergeCell ref="J504:K504"/>
    <mergeCell ref="H504:I504"/>
    <mergeCell ref="J515:K515"/>
    <mergeCell ref="H515:I515"/>
    <mergeCell ref="J528:K528"/>
    <mergeCell ref="H528:I528"/>
    <mergeCell ref="J531:K531"/>
    <mergeCell ref="H531:I531"/>
    <mergeCell ref="A531:G531"/>
    <mergeCell ref="J535:K535"/>
    <mergeCell ref="H535:I535"/>
    <mergeCell ref="A535:G535"/>
    <mergeCell ref="A539:K539"/>
    <mergeCell ref="J554:K554"/>
    <mergeCell ref="H554:I554"/>
    <mergeCell ref="J566:K566"/>
    <mergeCell ref="H566:I566"/>
    <mergeCell ref="J580:K580"/>
    <mergeCell ref="H580:I580"/>
    <mergeCell ref="J583:K583"/>
    <mergeCell ref="H583:I583"/>
    <mergeCell ref="A583:G583"/>
    <mergeCell ref="A587:K587"/>
    <mergeCell ref="J599:K599"/>
    <mergeCell ref="H599:I599"/>
    <mergeCell ref="J612:K612"/>
    <mergeCell ref="H612:I612"/>
    <mergeCell ref="J625:K625"/>
    <mergeCell ref="H625:I625"/>
    <mergeCell ref="J628:K628"/>
    <mergeCell ref="H628:I628"/>
    <mergeCell ref="A628:G628"/>
    <mergeCell ref="A632:K632"/>
    <mergeCell ref="J643:K643"/>
    <mergeCell ref="H643:I643"/>
    <mergeCell ref="J655:K655"/>
    <mergeCell ref="H655:I655"/>
    <mergeCell ref="J667:K667"/>
    <mergeCell ref="H667:I667"/>
    <mergeCell ref="J680:K680"/>
    <mergeCell ref="H680:I680"/>
    <mergeCell ref="J693:K693"/>
    <mergeCell ref="H693:I693"/>
    <mergeCell ref="J706:K706"/>
    <mergeCell ref="H706:I706"/>
    <mergeCell ref="J709:K709"/>
    <mergeCell ref="H709:I709"/>
    <mergeCell ref="A709:G709"/>
    <mergeCell ref="A713:K713"/>
    <mergeCell ref="J721:K721"/>
    <mergeCell ref="H721:I721"/>
    <mergeCell ref="J733:K733"/>
    <mergeCell ref="H733:I733"/>
    <mergeCell ref="J746:K746"/>
    <mergeCell ref="H746:I746"/>
    <mergeCell ref="J758:K758"/>
    <mergeCell ref="H758:I758"/>
    <mergeCell ref="J771:K771"/>
    <mergeCell ref="H771:I771"/>
    <mergeCell ref="J782:K782"/>
    <mergeCell ref="H782:I782"/>
    <mergeCell ref="J794:K794"/>
    <mergeCell ref="H794:I794"/>
    <mergeCell ref="J807:K807"/>
    <mergeCell ref="H807:I807"/>
    <mergeCell ref="J820:K820"/>
    <mergeCell ref="H820:I820"/>
    <mergeCell ref="J828:K828"/>
    <mergeCell ref="H828:I828"/>
    <mergeCell ref="A831:K831"/>
    <mergeCell ref="J842:K842"/>
    <mergeCell ref="H842:I842"/>
    <mergeCell ref="J855:K855"/>
    <mergeCell ref="H855:I855"/>
    <mergeCell ref="J868:K868"/>
    <mergeCell ref="H868:I868"/>
    <mergeCell ref="J880:K880"/>
    <mergeCell ref="H880:I880"/>
    <mergeCell ref="J883:K883"/>
    <mergeCell ref="H883:I883"/>
    <mergeCell ref="A883:G883"/>
    <mergeCell ref="J887:K887"/>
    <mergeCell ref="H887:I887"/>
    <mergeCell ref="A887:G887"/>
    <mergeCell ref="A891:K891"/>
    <mergeCell ref="A893:K893"/>
    <mergeCell ref="J911:K911"/>
    <mergeCell ref="H911:I911"/>
    <mergeCell ref="J920:K920"/>
    <mergeCell ref="H920:I920"/>
    <mergeCell ref="J929:K929"/>
    <mergeCell ref="H929:I929"/>
    <mergeCell ref="J932:K932"/>
    <mergeCell ref="H932:I932"/>
    <mergeCell ref="A932:G932"/>
    <mergeCell ref="A936:K936"/>
    <mergeCell ref="J954:K954"/>
    <mergeCell ref="H954:I954"/>
    <mergeCell ref="J957:K957"/>
    <mergeCell ref="H957:I957"/>
    <mergeCell ref="A957:G957"/>
    <mergeCell ref="A961:K961"/>
    <mergeCell ref="J979:K979"/>
    <mergeCell ref="H979:I979"/>
    <mergeCell ref="J982:K982"/>
    <mergeCell ref="H982:I982"/>
    <mergeCell ref="A982:G982"/>
    <mergeCell ref="A986:K986"/>
    <mergeCell ref="J1004:K1004"/>
    <mergeCell ref="H1004:I1004"/>
    <mergeCell ref="J1007:K1007"/>
    <mergeCell ref="H1007:I1007"/>
    <mergeCell ref="A1007:G1007"/>
    <mergeCell ref="A1011:K1011"/>
    <mergeCell ref="J1022:K1022"/>
    <mergeCell ref="H1022:I1022"/>
    <mergeCell ref="J1037:K1037"/>
    <mergeCell ref="H1037:I1037"/>
    <mergeCell ref="J1040:K1040"/>
    <mergeCell ref="H1040:I1040"/>
    <mergeCell ref="A1040:G1040"/>
    <mergeCell ref="J1044:K1044"/>
    <mergeCell ref="H1044:I1044"/>
    <mergeCell ref="A1044:G1044"/>
    <mergeCell ref="A1048:K1048"/>
    <mergeCell ref="J1060:K1060"/>
    <mergeCell ref="H1060:I1060"/>
    <mergeCell ref="J1071:K1071"/>
    <mergeCell ref="H1071:I1071"/>
    <mergeCell ref="J1074:K1074"/>
    <mergeCell ref="H1074:I1074"/>
    <mergeCell ref="A1074:G1074"/>
    <mergeCell ref="A1078:K1078"/>
    <mergeCell ref="J1089:K1089"/>
    <mergeCell ref="H1089:I1089"/>
    <mergeCell ref="J1101:K1101"/>
    <mergeCell ref="H1101:I1101"/>
    <mergeCell ref="J1110:K1110"/>
    <mergeCell ref="H1110:I1110"/>
    <mergeCell ref="J1122:K1122"/>
    <mergeCell ref="H1122:I1122"/>
    <mergeCell ref="J1134:K1134"/>
    <mergeCell ref="H1134:I1134"/>
    <mergeCell ref="J1143:K1143"/>
    <mergeCell ref="H1143:I1143"/>
    <mergeCell ref="J1146:K1146"/>
    <mergeCell ref="H1146:I1146"/>
    <mergeCell ref="A1146:G1146"/>
    <mergeCell ref="A1150:K1150"/>
    <mergeCell ref="J1161:K1161"/>
    <mergeCell ref="H1161:I1161"/>
    <mergeCell ref="J1173:K1173"/>
    <mergeCell ref="H1173:I1173"/>
    <mergeCell ref="J1185:K1185"/>
    <mergeCell ref="H1185:I1185"/>
    <mergeCell ref="J1188:K1188"/>
    <mergeCell ref="H1188:I1188"/>
    <mergeCell ref="A1188:G1188"/>
    <mergeCell ref="A1192:K1192"/>
    <mergeCell ref="J1198:K1198"/>
    <mergeCell ref="H1198:I1198"/>
    <mergeCell ref="J1201:K1201"/>
    <mergeCell ref="H1201:I1201"/>
    <mergeCell ref="A1201:G1201"/>
    <mergeCell ref="A1205:K1205"/>
    <mergeCell ref="J1208:K1208"/>
    <mergeCell ref="H1208:I1208"/>
    <mergeCell ref="J1212:K1212"/>
    <mergeCell ref="H1212:I1212"/>
    <mergeCell ref="J1215:K1215"/>
    <mergeCell ref="H1215:I1215"/>
    <mergeCell ref="A1215:G1215"/>
    <mergeCell ref="J1219:K1219"/>
    <mergeCell ref="H1219:I1219"/>
    <mergeCell ref="A1219:G1219"/>
    <mergeCell ref="C1222:G1222"/>
    <mergeCell ref="H1222:I1222"/>
    <mergeCell ref="J1222:K1222"/>
    <mergeCell ref="C1223:G1223"/>
    <mergeCell ref="H1223:I1223"/>
    <mergeCell ref="J1223:K1223"/>
    <mergeCell ref="C1224:G1224"/>
    <mergeCell ref="H1224:I1224"/>
    <mergeCell ref="J1224:K1224"/>
    <mergeCell ref="C1225:G1225"/>
    <mergeCell ref="H1225:I1225"/>
    <mergeCell ref="J1225:K1225"/>
    <mergeCell ref="C1226:G1226"/>
    <mergeCell ref="H1226:I1226"/>
    <mergeCell ref="J1226:K1226"/>
    <mergeCell ref="C1227:G1227"/>
    <mergeCell ref="H1227:I1227"/>
    <mergeCell ref="J1227:K1227"/>
    <mergeCell ref="C1228:G1228"/>
    <mergeCell ref="H1228:I1228"/>
    <mergeCell ref="J1228:K1228"/>
    <mergeCell ref="C1229:G1229"/>
    <mergeCell ref="H1229:I1229"/>
    <mergeCell ref="J1229:K1229"/>
    <mergeCell ref="C1242:G1242"/>
    <mergeCell ref="C1235:G1235"/>
    <mergeCell ref="H1235:I1235"/>
    <mergeCell ref="J1235:K1235"/>
    <mergeCell ref="C1230:G1230"/>
    <mergeCell ref="H1230:I1230"/>
    <mergeCell ref="J1230:K1230"/>
    <mergeCell ref="C1231:G1231"/>
    <mergeCell ref="H1231:I1231"/>
    <mergeCell ref="J1231:K1231"/>
    <mergeCell ref="C1232:G1232"/>
    <mergeCell ref="H1232:I1232"/>
    <mergeCell ref="J1232:K1232"/>
    <mergeCell ref="A1238:B1238"/>
    <mergeCell ref="C1239:G1239"/>
    <mergeCell ref="A1241:B1241"/>
    <mergeCell ref="C1233:G1233"/>
    <mergeCell ref="H1233:I1233"/>
    <mergeCell ref="J1233:K1233"/>
    <mergeCell ref="C1234:G1234"/>
    <mergeCell ref="H1234:I1234"/>
    <mergeCell ref="J1234:K1234"/>
  </mergeCells>
  <pageMargins left="0.4" right="0.2" top="0.2" bottom="0.4" header="0.2" footer="0.2"/>
  <pageSetup paperSize="9" scale="62" fitToHeight="0" orientation="portrait" horizontalDpi="1200" verticalDpi="1200" r:id="rId1"/>
  <headerFooter>
    <oddHeader>&amp;L&amp;8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334"/>
  <sheetViews>
    <sheetView view="pageBreakPreview" topLeftCell="A299" zoomScale="85" zoomScaleNormal="70" zoomScaleSheetLayoutView="85" workbookViewId="0">
      <selection activeCell="A15" sqref="A15:K15"/>
    </sheetView>
  </sheetViews>
  <sheetFormatPr defaultColWidth="9.140625" defaultRowHeight="12.75" x14ac:dyDescent="0.2"/>
  <cols>
    <col min="1" max="1" width="5.7109375" style="283" customWidth="1"/>
    <col min="2" max="2" width="11.7109375" style="283" customWidth="1"/>
    <col min="3" max="3" width="40.7109375" style="283" customWidth="1"/>
    <col min="4" max="6" width="11.7109375" style="283" customWidth="1"/>
    <col min="7" max="7" width="12.7109375" style="283" customWidth="1"/>
    <col min="8" max="8" width="10.7109375" style="283" customWidth="1"/>
    <col min="9" max="11" width="12.7109375" style="283" customWidth="1"/>
    <col min="12" max="14" width="9.140625" style="283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282" t="s">
        <v>1313</v>
      </c>
    </row>
    <row r="2" spans="1:31" ht="14.25" x14ac:dyDescent="0.2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5" t="s">
        <v>371</v>
      </c>
    </row>
    <row r="3" spans="1:31" ht="16.5" x14ac:dyDescent="0.25">
      <c r="A3" s="286"/>
      <c r="B3" s="420" t="s">
        <v>370</v>
      </c>
      <c r="C3" s="420"/>
      <c r="D3" s="420"/>
      <c r="E3" s="420"/>
      <c r="F3" s="285"/>
      <c r="G3" s="420" t="s">
        <v>0</v>
      </c>
      <c r="H3" s="420"/>
      <c r="I3" s="420"/>
      <c r="J3" s="420"/>
      <c r="K3" s="420"/>
    </row>
    <row r="4" spans="1:31" ht="14.25" x14ac:dyDescent="0.2">
      <c r="A4" s="285"/>
      <c r="B4" s="410"/>
      <c r="C4" s="410"/>
      <c r="D4" s="410"/>
      <c r="E4" s="410"/>
      <c r="F4" s="285"/>
      <c r="G4" s="410"/>
      <c r="H4" s="410"/>
      <c r="I4" s="410"/>
      <c r="J4" s="410"/>
      <c r="K4" s="410"/>
    </row>
    <row r="5" spans="1:31" ht="14.25" x14ac:dyDescent="0.2">
      <c r="A5" s="287"/>
      <c r="B5" s="287"/>
      <c r="C5" s="288"/>
      <c r="D5" s="288"/>
      <c r="E5" s="288"/>
      <c r="F5" s="285"/>
      <c r="G5" s="176"/>
      <c r="H5" s="288"/>
      <c r="I5" s="288"/>
      <c r="J5" s="288"/>
      <c r="K5" s="176"/>
    </row>
    <row r="6" spans="1:31" ht="14.25" x14ac:dyDescent="0.2">
      <c r="A6" s="176"/>
      <c r="B6" s="410" t="s">
        <v>1314</v>
      </c>
      <c r="C6" s="410"/>
      <c r="D6" s="410"/>
      <c r="E6" s="410"/>
      <c r="F6" s="285"/>
      <c r="G6" s="410" t="s">
        <v>1314</v>
      </c>
      <c r="H6" s="410"/>
      <c r="I6" s="410"/>
      <c r="J6" s="410"/>
      <c r="K6" s="410"/>
    </row>
    <row r="7" spans="1:31" ht="14.25" x14ac:dyDescent="0.2">
      <c r="A7" s="289"/>
      <c r="B7" s="421" t="s">
        <v>369</v>
      </c>
      <c r="C7" s="421"/>
      <c r="D7" s="421"/>
      <c r="E7" s="421"/>
      <c r="F7" s="285"/>
      <c r="G7" s="421" t="s">
        <v>369</v>
      </c>
      <c r="H7" s="421"/>
      <c r="I7" s="421"/>
      <c r="J7" s="421"/>
      <c r="K7" s="421"/>
    </row>
    <row r="9" spans="1:31" ht="14.25" x14ac:dyDescent="0.2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</row>
    <row r="10" spans="1:31" ht="47.25" x14ac:dyDescent="0.25">
      <c r="A10" s="414" t="s">
        <v>3606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AE10" s="180" t="str">
        <f>IF([5]Source!G12&lt;&gt;"Новый объект", [5]Source!G12,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1" t="s">
        <v>75</v>
      </c>
      <c r="B11" s="401"/>
      <c r="C11" s="401"/>
      <c r="D11" s="401"/>
      <c r="E11" s="401"/>
      <c r="F11" s="401"/>
      <c r="G11" s="401"/>
      <c r="H11" s="401"/>
      <c r="I11" s="401"/>
      <c r="J11" s="401"/>
      <c r="K11" s="401"/>
    </row>
    <row r="12" spans="1:31" ht="14.25" x14ac:dyDescent="0.2">
      <c r="A12" s="285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31" ht="15.75" x14ac:dyDescent="0.25">
      <c r="A13" s="414" t="s">
        <v>3839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</row>
    <row r="14" spans="1:31" ht="14.25" x14ac:dyDescent="0.2">
      <c r="A14" s="285"/>
      <c r="B14" s="285"/>
      <c r="C14" s="285"/>
      <c r="D14" s="285"/>
      <c r="E14" s="285"/>
      <c r="F14" s="285"/>
      <c r="G14" s="285"/>
      <c r="H14" s="285"/>
      <c r="I14" s="285"/>
      <c r="J14" s="285"/>
      <c r="K14" s="285"/>
    </row>
    <row r="15" spans="1:31" ht="18" x14ac:dyDescent="0.25">
      <c r="A15" s="416" t="s">
        <v>2160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</row>
    <row r="16" spans="1:31" x14ac:dyDescent="0.2">
      <c r="A16" s="417" t="s">
        <v>368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</row>
    <row r="17" spans="1:31" ht="14.25" x14ac:dyDescent="0.2">
      <c r="A17" s="285"/>
      <c r="B17" s="285"/>
      <c r="C17" s="285"/>
      <c r="D17" s="285"/>
      <c r="E17" s="285"/>
      <c r="F17" s="285"/>
      <c r="G17" s="285"/>
      <c r="H17" s="285"/>
      <c r="I17" s="285"/>
      <c r="J17" s="285"/>
      <c r="K17" s="285"/>
    </row>
    <row r="18" spans="1:31" ht="14.25" x14ac:dyDescent="0.2">
      <c r="A18" s="413" t="s">
        <v>2161</v>
      </c>
      <c r="B18" s="413"/>
      <c r="C18" s="413"/>
      <c r="D18" s="413"/>
      <c r="E18" s="413"/>
      <c r="F18" s="413"/>
      <c r="G18" s="413"/>
      <c r="H18" s="413"/>
      <c r="I18" s="413"/>
      <c r="J18" s="413"/>
      <c r="K18" s="413"/>
    </row>
    <row r="19" spans="1:31" ht="14.25" x14ac:dyDescent="0.2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</row>
    <row r="20" spans="1:31" ht="28.5" x14ac:dyDescent="0.2">
      <c r="A20" s="285"/>
      <c r="B20" s="285"/>
      <c r="C20" s="285"/>
      <c r="D20" s="285"/>
      <c r="E20" s="285"/>
      <c r="F20" s="285"/>
      <c r="G20" s="285"/>
      <c r="H20" s="285"/>
      <c r="I20" s="291" t="s">
        <v>367</v>
      </c>
      <c r="J20" s="291" t="s">
        <v>366</v>
      </c>
      <c r="K20" s="285"/>
    </row>
    <row r="21" spans="1:31" ht="15" x14ac:dyDescent="0.25">
      <c r="A21" s="285"/>
      <c r="B21" s="285"/>
      <c r="C21" s="285"/>
      <c r="D21" s="285"/>
      <c r="E21" s="285"/>
      <c r="F21" s="419" t="s">
        <v>365</v>
      </c>
      <c r="G21" s="419"/>
      <c r="H21" s="419"/>
      <c r="I21" s="292">
        <v>579.54</v>
      </c>
      <c r="J21" s="292">
        <v>5736.17</v>
      </c>
      <c r="K21" s="293" t="s">
        <v>356</v>
      </c>
    </row>
    <row r="22" spans="1:31" ht="14.25" x14ac:dyDescent="0.2">
      <c r="A22" s="285"/>
      <c r="B22" s="285"/>
      <c r="C22" s="285"/>
      <c r="D22" s="285"/>
      <c r="E22" s="285"/>
      <c r="F22" s="410" t="s">
        <v>364</v>
      </c>
      <c r="G22" s="410"/>
      <c r="H22" s="410"/>
      <c r="I22" s="294">
        <v>578.45000000000005</v>
      </c>
      <c r="J22" s="294">
        <v>5731.95</v>
      </c>
      <c r="K22" s="285" t="s">
        <v>356</v>
      </c>
    </row>
    <row r="23" spans="1:31" ht="14.25" x14ac:dyDescent="0.2">
      <c r="A23" s="285"/>
      <c r="B23" s="285"/>
      <c r="C23" s="285"/>
      <c r="D23" s="285"/>
      <c r="E23" s="285"/>
      <c r="F23" s="410" t="s">
        <v>363</v>
      </c>
      <c r="G23" s="410"/>
      <c r="H23" s="410"/>
      <c r="I23" s="294">
        <v>0</v>
      </c>
      <c r="J23" s="294">
        <v>0</v>
      </c>
      <c r="K23" s="285" t="s">
        <v>356</v>
      </c>
    </row>
    <row r="24" spans="1:31" ht="14.25" x14ac:dyDescent="0.2">
      <c r="A24" s="285"/>
      <c r="B24" s="285"/>
      <c r="C24" s="285"/>
      <c r="D24" s="285"/>
      <c r="E24" s="285"/>
      <c r="F24" s="410" t="s">
        <v>106</v>
      </c>
      <c r="G24" s="410"/>
      <c r="H24" s="410"/>
      <c r="I24" s="294">
        <v>0</v>
      </c>
      <c r="J24" s="294">
        <v>0</v>
      </c>
      <c r="K24" s="285" t="s">
        <v>356</v>
      </c>
    </row>
    <row r="25" spans="1:31" ht="14.25" x14ac:dyDescent="0.2">
      <c r="A25" s="285"/>
      <c r="B25" s="285"/>
      <c r="C25" s="285"/>
      <c r="D25" s="285"/>
      <c r="E25" s="285"/>
      <c r="F25" s="410" t="s">
        <v>362</v>
      </c>
      <c r="G25" s="410"/>
      <c r="H25" s="410"/>
      <c r="I25" s="294">
        <v>1.0900000000000001</v>
      </c>
      <c r="J25" s="294">
        <v>4.22</v>
      </c>
      <c r="K25" s="285" t="s">
        <v>356</v>
      </c>
    </row>
    <row r="26" spans="1:31" ht="14.25" x14ac:dyDescent="0.2">
      <c r="A26" s="285"/>
      <c r="B26" s="285"/>
      <c r="C26" s="285"/>
      <c r="D26" s="285"/>
      <c r="E26" s="285"/>
      <c r="F26" s="410" t="s">
        <v>361</v>
      </c>
      <c r="G26" s="410"/>
      <c r="H26" s="410"/>
      <c r="I26" s="294">
        <v>76.16</v>
      </c>
      <c r="J26" s="294">
        <v>1778.27</v>
      </c>
      <c r="K26" s="285" t="s">
        <v>356</v>
      </c>
    </row>
    <row r="27" spans="1:31" ht="14.25" x14ac:dyDescent="0.2">
      <c r="A27" s="285"/>
      <c r="B27" s="285"/>
      <c r="C27" s="285"/>
      <c r="D27" s="285"/>
      <c r="E27" s="285"/>
      <c r="F27" s="410" t="s">
        <v>360</v>
      </c>
      <c r="G27" s="410"/>
      <c r="H27" s="410"/>
      <c r="I27" s="294">
        <v>5768.67</v>
      </c>
      <c r="J27" s="294"/>
      <c r="K27" s="285" t="s">
        <v>359</v>
      </c>
    </row>
    <row r="28" spans="1:31" ht="14.25" hidden="1" x14ac:dyDescent="0.2">
      <c r="A28" s="285"/>
      <c r="B28" s="285"/>
      <c r="C28" s="285"/>
      <c r="D28" s="285"/>
      <c r="E28" s="285"/>
      <c r="F28" s="176" t="s">
        <v>358</v>
      </c>
      <c r="G28" s="176"/>
      <c r="H28" s="176"/>
      <c r="I28" s="294"/>
      <c r="J28" s="294"/>
      <c r="K28" s="285"/>
    </row>
    <row r="29" spans="1:31" ht="14.25" hidden="1" x14ac:dyDescent="0.2">
      <c r="A29" s="285"/>
      <c r="B29" s="285"/>
      <c r="C29" s="285"/>
      <c r="D29" s="285"/>
      <c r="E29" s="285"/>
      <c r="F29" s="411" t="s">
        <v>357</v>
      </c>
      <c r="G29" s="412"/>
      <c r="H29" s="412"/>
      <c r="I29" s="294">
        <v>0</v>
      </c>
      <c r="J29" s="294">
        <v>0</v>
      </c>
      <c r="K29" s="285" t="s">
        <v>356</v>
      </c>
    </row>
    <row r="30" spans="1:31" ht="14.25" x14ac:dyDescent="0.2">
      <c r="A30" s="285"/>
      <c r="B30" s="285"/>
      <c r="C30" s="285"/>
      <c r="D30" s="285"/>
      <c r="E30" s="285"/>
      <c r="F30" s="176"/>
      <c r="G30" s="176"/>
      <c r="H30" s="176"/>
      <c r="I30" s="294"/>
      <c r="J30" s="294"/>
      <c r="K30" s="285"/>
    </row>
    <row r="31" spans="1:31" ht="14.25" x14ac:dyDescent="0.2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31" ht="28.5" x14ac:dyDescent="0.2">
      <c r="A32" s="413" t="s">
        <v>354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AE32" s="174" t="s">
        <v>354</v>
      </c>
    </row>
    <row r="33" spans="1:22" ht="85.5" x14ac:dyDescent="0.2">
      <c r="A33" s="295" t="s">
        <v>81</v>
      </c>
      <c r="B33" s="295" t="s">
        <v>353</v>
      </c>
      <c r="C33" s="295" t="s">
        <v>83</v>
      </c>
      <c r="D33" s="295" t="s">
        <v>352</v>
      </c>
      <c r="E33" s="295" t="s">
        <v>351</v>
      </c>
      <c r="F33" s="295" t="s">
        <v>350</v>
      </c>
      <c r="G33" s="296" t="s">
        <v>349</v>
      </c>
      <c r="H33" s="296" t="s">
        <v>348</v>
      </c>
      <c r="I33" s="295" t="s">
        <v>347</v>
      </c>
      <c r="J33" s="295" t="s">
        <v>346</v>
      </c>
      <c r="K33" s="295" t="s">
        <v>345</v>
      </c>
    </row>
    <row r="34" spans="1:22" ht="14.25" x14ac:dyDescent="0.2">
      <c r="A34" s="295">
        <v>1</v>
      </c>
      <c r="B34" s="295">
        <v>2</v>
      </c>
      <c r="C34" s="295">
        <v>3</v>
      </c>
      <c r="D34" s="295">
        <v>4</v>
      </c>
      <c r="E34" s="295">
        <v>5</v>
      </c>
      <c r="F34" s="295">
        <v>6</v>
      </c>
      <c r="G34" s="295">
        <v>7</v>
      </c>
      <c r="H34" s="295">
        <v>8</v>
      </c>
      <c r="I34" s="295">
        <v>9</v>
      </c>
      <c r="J34" s="295">
        <v>10</v>
      </c>
      <c r="K34" s="295">
        <v>11</v>
      </c>
    </row>
    <row r="36" spans="1:22" ht="16.5" x14ac:dyDescent="0.25">
      <c r="A36" s="405" t="s">
        <v>2162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</row>
    <row r="37" spans="1:22" ht="57" x14ac:dyDescent="0.2">
      <c r="A37" s="297" t="s">
        <v>709</v>
      </c>
      <c r="B37" s="298" t="s">
        <v>2163</v>
      </c>
      <c r="C37" s="298" t="s">
        <v>601</v>
      </c>
      <c r="D37" s="299" t="s">
        <v>2164</v>
      </c>
      <c r="E37" s="284">
        <v>25.6</v>
      </c>
      <c r="F37" s="300"/>
      <c r="G37" s="301"/>
      <c r="H37" s="284"/>
      <c r="I37" s="302"/>
      <c r="J37" s="284"/>
      <c r="K37" s="302"/>
      <c r="Q37" s="160">
        <f>[5]Source!X28</f>
        <v>7209.88</v>
      </c>
      <c r="R37" s="160">
        <f>[5]Source!X29</f>
        <v>135050.47</v>
      </c>
      <c r="S37" s="160">
        <f>[5]Source!Y28</f>
        <v>5546.06</v>
      </c>
      <c r="T37" s="160">
        <f>[5]Source!Y29</f>
        <v>75850.27</v>
      </c>
      <c r="U37" s="160">
        <f>ROUND((175/100)*ROUND([5]Source!R28, 2), 2)</f>
        <v>96.78</v>
      </c>
      <c r="V37" s="160">
        <f>ROUND((157/100)*ROUND([5]Source!R29, 2), 2)</f>
        <v>2027.28</v>
      </c>
    </row>
    <row r="38" spans="1:22" ht="14.25" x14ac:dyDescent="0.2">
      <c r="A38" s="297"/>
      <c r="B38" s="298"/>
      <c r="C38" s="298" t="s">
        <v>187</v>
      </c>
      <c r="D38" s="299"/>
      <c r="E38" s="284"/>
      <c r="F38" s="300">
        <v>309.49</v>
      </c>
      <c r="G38" s="301" t="s">
        <v>185</v>
      </c>
      <c r="H38" s="284">
        <v>1</v>
      </c>
      <c r="I38" s="302">
        <v>7922.94</v>
      </c>
      <c r="J38" s="284">
        <v>23.35</v>
      </c>
      <c r="K38" s="302">
        <v>185000.65</v>
      </c>
    </row>
    <row r="39" spans="1:22" ht="14.25" x14ac:dyDescent="0.2">
      <c r="A39" s="297"/>
      <c r="B39" s="298"/>
      <c r="C39" s="298" t="s">
        <v>174</v>
      </c>
      <c r="D39" s="299"/>
      <c r="E39" s="284"/>
      <c r="F39" s="300">
        <v>38.159999999999997</v>
      </c>
      <c r="G39" s="301" t="s">
        <v>185</v>
      </c>
      <c r="H39" s="284">
        <v>1</v>
      </c>
      <c r="I39" s="302">
        <v>976.9</v>
      </c>
      <c r="J39" s="284">
        <v>3.77</v>
      </c>
      <c r="K39" s="302">
        <v>3682.91</v>
      </c>
    </row>
    <row r="40" spans="1:22" ht="14.25" x14ac:dyDescent="0.2">
      <c r="A40" s="297"/>
      <c r="B40" s="298"/>
      <c r="C40" s="298" t="s">
        <v>179</v>
      </c>
      <c r="D40" s="299"/>
      <c r="E40" s="284"/>
      <c r="F40" s="300">
        <v>2.16</v>
      </c>
      <c r="G40" s="301" t="s">
        <v>185</v>
      </c>
      <c r="H40" s="284">
        <v>1</v>
      </c>
      <c r="I40" s="314">
        <v>55.3</v>
      </c>
      <c r="J40" s="284">
        <v>23.35</v>
      </c>
      <c r="K40" s="314">
        <v>1291.26</v>
      </c>
    </row>
    <row r="41" spans="1:22" ht="14.25" x14ac:dyDescent="0.2">
      <c r="A41" s="297"/>
      <c r="B41" s="298"/>
      <c r="C41" s="298" t="s">
        <v>184</v>
      </c>
      <c r="D41" s="299" t="s">
        <v>177</v>
      </c>
      <c r="E41" s="284">
        <v>91</v>
      </c>
      <c r="F41" s="300"/>
      <c r="G41" s="301"/>
      <c r="H41" s="284"/>
      <c r="I41" s="302">
        <v>7209.88</v>
      </c>
      <c r="J41" s="284">
        <v>73</v>
      </c>
      <c r="K41" s="302">
        <v>135050.47</v>
      </c>
    </row>
    <row r="42" spans="1:22" ht="14.25" x14ac:dyDescent="0.2">
      <c r="A42" s="297"/>
      <c r="B42" s="298"/>
      <c r="C42" s="298" t="s">
        <v>183</v>
      </c>
      <c r="D42" s="299" t="s">
        <v>177</v>
      </c>
      <c r="E42" s="284">
        <v>70</v>
      </c>
      <c r="F42" s="300"/>
      <c r="G42" s="301"/>
      <c r="H42" s="284"/>
      <c r="I42" s="302">
        <v>5546.06</v>
      </c>
      <c r="J42" s="284">
        <v>41</v>
      </c>
      <c r="K42" s="302">
        <v>75850.27</v>
      </c>
    </row>
    <row r="43" spans="1:22" ht="14.25" x14ac:dyDescent="0.2">
      <c r="A43" s="297"/>
      <c r="B43" s="298"/>
      <c r="C43" s="298" t="s">
        <v>178</v>
      </c>
      <c r="D43" s="299" t="s">
        <v>177</v>
      </c>
      <c r="E43" s="284">
        <v>175</v>
      </c>
      <c r="F43" s="300"/>
      <c r="G43" s="301"/>
      <c r="H43" s="284"/>
      <c r="I43" s="302">
        <v>96.78</v>
      </c>
      <c r="J43" s="284">
        <v>157</v>
      </c>
      <c r="K43" s="302">
        <v>2027.28</v>
      </c>
    </row>
    <row r="44" spans="1:22" ht="14.25" x14ac:dyDescent="0.2">
      <c r="A44" s="305"/>
      <c r="B44" s="306"/>
      <c r="C44" s="306" t="s">
        <v>182</v>
      </c>
      <c r="D44" s="307" t="s">
        <v>181</v>
      </c>
      <c r="E44" s="308">
        <v>24.72</v>
      </c>
      <c r="F44" s="309"/>
      <c r="G44" s="310" t="s">
        <v>185</v>
      </c>
      <c r="H44" s="308">
        <v>1</v>
      </c>
      <c r="I44" s="311">
        <v>632.83000000000004</v>
      </c>
      <c r="J44" s="308"/>
      <c r="K44" s="311"/>
    </row>
    <row r="45" spans="1:22" ht="15" x14ac:dyDescent="0.25">
      <c r="A45" s="312"/>
      <c r="B45" s="312"/>
      <c r="C45" s="313" t="s">
        <v>173</v>
      </c>
      <c r="D45" s="312"/>
      <c r="E45" s="312"/>
      <c r="F45" s="312"/>
      <c r="G45" s="312"/>
      <c r="H45" s="406">
        <v>21752.560000000001</v>
      </c>
      <c r="I45" s="406"/>
      <c r="J45" s="406">
        <v>401611.58</v>
      </c>
      <c r="K45" s="406"/>
      <c r="O45" s="162">
        <f>I38+I39+I41+I42+I43</f>
        <v>21752.560000000001</v>
      </c>
      <c r="P45" s="162">
        <f>K38+K39+K41+K42+K43</f>
        <v>401611.58</v>
      </c>
    </row>
    <row r="47" spans="1:22" ht="71.25" x14ac:dyDescent="0.2">
      <c r="A47" s="297" t="s">
        <v>1324</v>
      </c>
      <c r="B47" s="298" t="s">
        <v>2165</v>
      </c>
      <c r="C47" s="298" t="s">
        <v>600</v>
      </c>
      <c r="D47" s="299" t="s">
        <v>2166</v>
      </c>
      <c r="E47" s="284">
        <v>500</v>
      </c>
      <c r="F47" s="300"/>
      <c r="G47" s="301"/>
      <c r="H47" s="284"/>
      <c r="I47" s="302"/>
      <c r="J47" s="284"/>
      <c r="K47" s="302"/>
      <c r="Q47" s="160">
        <f>[5]Source!X30</f>
        <v>5896.8</v>
      </c>
      <c r="R47" s="160">
        <f>[5]Source!X31</f>
        <v>110454.84</v>
      </c>
      <c r="S47" s="160">
        <f>[5]Source!Y30</f>
        <v>4536</v>
      </c>
      <c r="T47" s="160">
        <f>[5]Source!Y31</f>
        <v>62036.28</v>
      </c>
      <c r="U47" s="160">
        <f>ROUND((175/100)*ROUND([5]Source!R30, 2), 2)</f>
        <v>927.5</v>
      </c>
      <c r="V47" s="160">
        <f>ROUND((157/100)*ROUND([5]Source!R31, 2), 2)</f>
        <v>19429.54</v>
      </c>
    </row>
    <row r="48" spans="1:22" x14ac:dyDescent="0.2">
      <c r="C48" s="303" t="s">
        <v>2167</v>
      </c>
    </row>
    <row r="49" spans="1:22" ht="14.25" x14ac:dyDescent="0.2">
      <c r="A49" s="297"/>
      <c r="B49" s="298"/>
      <c r="C49" s="298" t="s">
        <v>187</v>
      </c>
      <c r="D49" s="299"/>
      <c r="E49" s="284"/>
      <c r="F49" s="300">
        <v>12.96</v>
      </c>
      <c r="G49" s="301" t="s">
        <v>185</v>
      </c>
      <c r="H49" s="284">
        <v>1</v>
      </c>
      <c r="I49" s="302">
        <v>6480</v>
      </c>
      <c r="J49" s="284">
        <v>23.35</v>
      </c>
      <c r="K49" s="302">
        <v>151308</v>
      </c>
    </row>
    <row r="50" spans="1:22" ht="14.25" x14ac:dyDescent="0.2">
      <c r="A50" s="297"/>
      <c r="B50" s="298"/>
      <c r="C50" s="298" t="s">
        <v>174</v>
      </c>
      <c r="D50" s="299"/>
      <c r="E50" s="284"/>
      <c r="F50" s="300">
        <v>4.24</v>
      </c>
      <c r="G50" s="301" t="s">
        <v>185</v>
      </c>
      <c r="H50" s="284">
        <v>1</v>
      </c>
      <c r="I50" s="302">
        <v>2120</v>
      </c>
      <c r="J50" s="284">
        <v>9.68</v>
      </c>
      <c r="K50" s="302">
        <v>20521.599999999999</v>
      </c>
    </row>
    <row r="51" spans="1:22" ht="14.25" x14ac:dyDescent="0.2">
      <c r="A51" s="297"/>
      <c r="B51" s="298"/>
      <c r="C51" s="298" t="s">
        <v>179</v>
      </c>
      <c r="D51" s="299"/>
      <c r="E51" s="284"/>
      <c r="F51" s="300">
        <v>1.06</v>
      </c>
      <c r="G51" s="301" t="s">
        <v>185</v>
      </c>
      <c r="H51" s="284">
        <v>1</v>
      </c>
      <c r="I51" s="314">
        <v>530</v>
      </c>
      <c r="J51" s="284">
        <v>23.35</v>
      </c>
      <c r="K51" s="314">
        <v>12375.5</v>
      </c>
    </row>
    <row r="52" spans="1:22" ht="14.25" x14ac:dyDescent="0.2">
      <c r="A52" s="297"/>
      <c r="B52" s="298"/>
      <c r="C52" s="298" t="s">
        <v>195</v>
      </c>
      <c r="D52" s="299"/>
      <c r="E52" s="284"/>
      <c r="F52" s="300">
        <v>16.989999999999998</v>
      </c>
      <c r="G52" s="301" t="s">
        <v>185</v>
      </c>
      <c r="H52" s="284">
        <v>1</v>
      </c>
      <c r="I52" s="302">
        <v>8495</v>
      </c>
      <c r="J52" s="284">
        <v>10.18</v>
      </c>
      <c r="K52" s="302">
        <v>86479.1</v>
      </c>
    </row>
    <row r="53" spans="1:22" ht="14.25" x14ac:dyDescent="0.2">
      <c r="A53" s="297"/>
      <c r="B53" s="298"/>
      <c r="C53" s="298" t="s">
        <v>184</v>
      </c>
      <c r="D53" s="299" t="s">
        <v>177</v>
      </c>
      <c r="E53" s="284">
        <v>91</v>
      </c>
      <c r="F53" s="300"/>
      <c r="G53" s="301"/>
      <c r="H53" s="284"/>
      <c r="I53" s="302">
        <v>5896.8</v>
      </c>
      <c r="J53" s="284">
        <v>73</v>
      </c>
      <c r="K53" s="302">
        <v>110454.84</v>
      </c>
    </row>
    <row r="54" spans="1:22" ht="14.25" x14ac:dyDescent="0.2">
      <c r="A54" s="297"/>
      <c r="B54" s="298"/>
      <c r="C54" s="298" t="s">
        <v>183</v>
      </c>
      <c r="D54" s="299" t="s">
        <v>177</v>
      </c>
      <c r="E54" s="284">
        <v>70</v>
      </c>
      <c r="F54" s="300"/>
      <c r="G54" s="301"/>
      <c r="H54" s="284"/>
      <c r="I54" s="302">
        <v>4536</v>
      </c>
      <c r="J54" s="284">
        <v>41</v>
      </c>
      <c r="K54" s="302">
        <v>62036.28</v>
      </c>
    </row>
    <row r="55" spans="1:22" ht="14.25" x14ac:dyDescent="0.2">
      <c r="A55" s="297"/>
      <c r="B55" s="298"/>
      <c r="C55" s="298" t="s">
        <v>178</v>
      </c>
      <c r="D55" s="299" t="s">
        <v>177</v>
      </c>
      <c r="E55" s="284">
        <v>175</v>
      </c>
      <c r="F55" s="300"/>
      <c r="G55" s="301"/>
      <c r="H55" s="284"/>
      <c r="I55" s="302">
        <v>927.5</v>
      </c>
      <c r="J55" s="284">
        <v>157</v>
      </c>
      <c r="K55" s="302">
        <v>19429.54</v>
      </c>
    </row>
    <row r="56" spans="1:22" ht="14.25" x14ac:dyDescent="0.2">
      <c r="A56" s="305"/>
      <c r="B56" s="306"/>
      <c r="C56" s="306" t="s">
        <v>182</v>
      </c>
      <c r="D56" s="307" t="s">
        <v>181</v>
      </c>
      <c r="E56" s="308">
        <v>1.03</v>
      </c>
      <c r="F56" s="309"/>
      <c r="G56" s="310" t="s">
        <v>185</v>
      </c>
      <c r="H56" s="308">
        <v>1</v>
      </c>
      <c r="I56" s="311">
        <v>515</v>
      </c>
      <c r="J56" s="308"/>
      <c r="K56" s="311"/>
    </row>
    <row r="57" spans="1:22" ht="15" x14ac:dyDescent="0.25">
      <c r="A57" s="312"/>
      <c r="B57" s="312"/>
      <c r="C57" s="313" t="s">
        <v>173</v>
      </c>
      <c r="D57" s="312"/>
      <c r="E57" s="312"/>
      <c r="F57" s="312"/>
      <c r="G57" s="312"/>
      <c r="H57" s="406">
        <v>28455.3</v>
      </c>
      <c r="I57" s="406"/>
      <c r="J57" s="406">
        <v>450229.36</v>
      </c>
      <c r="K57" s="406"/>
      <c r="O57" s="162">
        <f>I49+I50+I52+I53+I54+I55</f>
        <v>28455.3</v>
      </c>
      <c r="P57" s="162">
        <f>K49+K50+K52+K53+K54+K55</f>
        <v>450229.36</v>
      </c>
    </row>
    <row r="59" spans="1:22" ht="57" x14ac:dyDescent="0.2">
      <c r="A59" s="297" t="s">
        <v>104</v>
      </c>
      <c r="B59" s="298" t="s">
        <v>2168</v>
      </c>
      <c r="C59" s="298" t="s">
        <v>599</v>
      </c>
      <c r="D59" s="299" t="s">
        <v>2169</v>
      </c>
      <c r="E59" s="284">
        <v>256</v>
      </c>
      <c r="F59" s="300"/>
      <c r="G59" s="301"/>
      <c r="H59" s="284"/>
      <c r="I59" s="302"/>
      <c r="J59" s="284"/>
      <c r="K59" s="302"/>
      <c r="Q59" s="160">
        <f>[5]Source!X32</f>
        <v>3676.11</v>
      </c>
      <c r="R59" s="160">
        <f>[5]Source!X33</f>
        <v>68858.37</v>
      </c>
      <c r="S59" s="160">
        <f>[5]Source!Y32</f>
        <v>2827.78</v>
      </c>
      <c r="T59" s="160">
        <f>[5]Source!Y33</f>
        <v>38673.879999999997</v>
      </c>
      <c r="U59" s="160">
        <f>ROUND((175/100)*ROUND([5]Source!R32, 2), 2)</f>
        <v>0</v>
      </c>
      <c r="V59" s="160">
        <f>ROUND((157/100)*ROUND([5]Source!R33, 2), 2)</f>
        <v>0</v>
      </c>
    </row>
    <row r="60" spans="1:22" ht="14.25" x14ac:dyDescent="0.2">
      <c r="A60" s="297"/>
      <c r="B60" s="298"/>
      <c r="C60" s="298" t="s">
        <v>187</v>
      </c>
      <c r="D60" s="299"/>
      <c r="E60" s="284"/>
      <c r="F60" s="300">
        <v>15.78</v>
      </c>
      <c r="G60" s="301" t="s">
        <v>185</v>
      </c>
      <c r="H60" s="284">
        <v>1</v>
      </c>
      <c r="I60" s="302">
        <v>4039.68</v>
      </c>
      <c r="J60" s="284">
        <v>23.35</v>
      </c>
      <c r="K60" s="302">
        <v>94326.53</v>
      </c>
    </row>
    <row r="61" spans="1:22" ht="14.25" x14ac:dyDescent="0.2">
      <c r="A61" s="297"/>
      <c r="B61" s="298"/>
      <c r="C61" s="298" t="s">
        <v>195</v>
      </c>
      <c r="D61" s="299"/>
      <c r="E61" s="284"/>
      <c r="F61" s="300">
        <v>3.71</v>
      </c>
      <c r="G61" s="301" t="s">
        <v>185</v>
      </c>
      <c r="H61" s="284">
        <v>1</v>
      </c>
      <c r="I61" s="302">
        <v>949.76</v>
      </c>
      <c r="J61" s="284">
        <v>3.16</v>
      </c>
      <c r="K61" s="302">
        <v>3001.24</v>
      </c>
    </row>
    <row r="62" spans="1:22" ht="42.75" x14ac:dyDescent="0.2">
      <c r="A62" s="297" t="s">
        <v>1332</v>
      </c>
      <c r="B62" s="298" t="s">
        <v>2170</v>
      </c>
      <c r="C62" s="298" t="s">
        <v>598</v>
      </c>
      <c r="D62" s="299" t="s">
        <v>1451</v>
      </c>
      <c r="E62" s="284">
        <v>86</v>
      </c>
      <c r="F62" s="300">
        <v>136.13999999999999</v>
      </c>
      <c r="G62" s="304" t="s">
        <v>185</v>
      </c>
      <c r="H62" s="284">
        <v>1</v>
      </c>
      <c r="I62" s="302">
        <v>11708.04</v>
      </c>
      <c r="J62" s="284">
        <v>1.01</v>
      </c>
      <c r="K62" s="302">
        <v>11825.12</v>
      </c>
      <c r="Q62" s="160">
        <f>[5]Source!X34</f>
        <v>0</v>
      </c>
      <c r="R62" s="160">
        <f>[5]Source!X35</f>
        <v>0</v>
      </c>
      <c r="S62" s="160">
        <f>[5]Source!Y34</f>
        <v>0</v>
      </c>
      <c r="T62" s="160">
        <f>[5]Source!Y35</f>
        <v>0</v>
      </c>
      <c r="U62" s="160">
        <f>ROUND((175/100)*ROUND([5]Source!R34, 2), 2)</f>
        <v>0</v>
      </c>
      <c r="V62" s="160">
        <f>ROUND((157/100)*ROUND([5]Source!R35, 2), 2)</f>
        <v>0</v>
      </c>
    </row>
    <row r="63" spans="1:22" ht="14.25" x14ac:dyDescent="0.2">
      <c r="A63" s="297"/>
      <c r="B63" s="298"/>
      <c r="C63" s="298" t="s">
        <v>184</v>
      </c>
      <c r="D63" s="299" t="s">
        <v>177</v>
      </c>
      <c r="E63" s="284">
        <v>91</v>
      </c>
      <c r="F63" s="300"/>
      <c r="G63" s="301"/>
      <c r="H63" s="284"/>
      <c r="I63" s="302">
        <v>3676.11</v>
      </c>
      <c r="J63" s="284">
        <v>73</v>
      </c>
      <c r="K63" s="302">
        <v>68858.37</v>
      </c>
    </row>
    <row r="64" spans="1:22" ht="14.25" x14ac:dyDescent="0.2">
      <c r="A64" s="297"/>
      <c r="B64" s="298"/>
      <c r="C64" s="298" t="s">
        <v>183</v>
      </c>
      <c r="D64" s="299" t="s">
        <v>177</v>
      </c>
      <c r="E64" s="284">
        <v>70</v>
      </c>
      <c r="F64" s="300"/>
      <c r="G64" s="301"/>
      <c r="H64" s="284"/>
      <c r="I64" s="302">
        <v>2827.78</v>
      </c>
      <c r="J64" s="284">
        <v>41</v>
      </c>
      <c r="K64" s="302">
        <v>38673.879999999997</v>
      </c>
    </row>
    <row r="65" spans="1:22" ht="14.25" x14ac:dyDescent="0.2">
      <c r="A65" s="305"/>
      <c r="B65" s="306"/>
      <c r="C65" s="306" t="s">
        <v>182</v>
      </c>
      <c r="D65" s="307" t="s">
        <v>181</v>
      </c>
      <c r="E65" s="308">
        <v>1.21</v>
      </c>
      <c r="F65" s="309"/>
      <c r="G65" s="310" t="s">
        <v>185</v>
      </c>
      <c r="H65" s="308">
        <v>1</v>
      </c>
      <c r="I65" s="311">
        <v>309.76</v>
      </c>
      <c r="J65" s="308"/>
      <c r="K65" s="311"/>
    </row>
    <row r="66" spans="1:22" ht="15" x14ac:dyDescent="0.25">
      <c r="A66" s="312"/>
      <c r="B66" s="312"/>
      <c r="C66" s="313" t="s">
        <v>173</v>
      </c>
      <c r="D66" s="312"/>
      <c r="E66" s="312"/>
      <c r="F66" s="312"/>
      <c r="G66" s="312"/>
      <c r="H66" s="406">
        <v>23201.37</v>
      </c>
      <c r="I66" s="406"/>
      <c r="J66" s="406">
        <v>216685.14</v>
      </c>
      <c r="K66" s="406"/>
      <c r="O66" s="162">
        <f>I60+I61+I63+I64+SUM(I62:I62)</f>
        <v>23201.37</v>
      </c>
      <c r="P66" s="162">
        <f>K60+K61+K63+K64+SUM(K62:K62)</f>
        <v>216685.14</v>
      </c>
    </row>
    <row r="69" spans="1:22" ht="15" x14ac:dyDescent="0.25">
      <c r="A69" s="409" t="s">
        <v>2171</v>
      </c>
      <c r="B69" s="409"/>
      <c r="C69" s="409"/>
      <c r="D69" s="409"/>
      <c r="E69" s="409"/>
      <c r="F69" s="409"/>
      <c r="G69" s="409"/>
      <c r="H69" s="407">
        <v>73409.23</v>
      </c>
      <c r="I69" s="408"/>
      <c r="J69" s="407">
        <v>1068526.0800000001</v>
      </c>
      <c r="K69" s="408"/>
    </row>
    <row r="70" spans="1:22" hidden="1" x14ac:dyDescent="0.2">
      <c r="A70" s="283" t="s">
        <v>172</v>
      </c>
      <c r="I70" s="283">
        <v>0</v>
      </c>
      <c r="J70" s="283">
        <v>0</v>
      </c>
    </row>
    <row r="71" spans="1:22" hidden="1" x14ac:dyDescent="0.2">
      <c r="A71" s="283" t="s">
        <v>171</v>
      </c>
      <c r="I71" s="283">
        <v>0</v>
      </c>
      <c r="J71" s="283">
        <v>0</v>
      </c>
    </row>
    <row r="73" spans="1:22" ht="16.5" x14ac:dyDescent="0.25">
      <c r="A73" s="405" t="s">
        <v>2172</v>
      </c>
      <c r="B73" s="405"/>
      <c r="C73" s="405"/>
      <c r="D73" s="405"/>
      <c r="E73" s="405"/>
      <c r="F73" s="405"/>
      <c r="G73" s="405"/>
      <c r="H73" s="405"/>
      <c r="I73" s="405"/>
      <c r="J73" s="405"/>
      <c r="K73" s="405"/>
    </row>
    <row r="74" spans="1:22" ht="57" x14ac:dyDescent="0.2">
      <c r="A74" s="297" t="s">
        <v>1336</v>
      </c>
      <c r="B74" s="298" t="s">
        <v>2163</v>
      </c>
      <c r="C74" s="298" t="s">
        <v>601</v>
      </c>
      <c r="D74" s="299" t="s">
        <v>2164</v>
      </c>
      <c r="E74" s="284">
        <v>41.2</v>
      </c>
      <c r="F74" s="300"/>
      <c r="G74" s="301"/>
      <c r="H74" s="284"/>
      <c r="I74" s="302"/>
      <c r="J74" s="284"/>
      <c r="K74" s="302"/>
      <c r="Q74" s="160">
        <f>[5]Source!X71</f>
        <v>11603.4</v>
      </c>
      <c r="R74" s="160">
        <f>[5]Source!X72</f>
        <v>217347</v>
      </c>
      <c r="S74" s="160">
        <f>[5]Source!Y71</f>
        <v>8925.69</v>
      </c>
      <c r="T74" s="160">
        <f>[5]Source!Y72</f>
        <v>122071.6</v>
      </c>
      <c r="U74" s="160">
        <f>ROUND((175/100)*ROUND([5]Source!R71, 2), 2)</f>
        <v>155.72999999999999</v>
      </c>
      <c r="V74" s="160">
        <f>ROUND((157/100)*ROUND([5]Source!R72, 2), 2)</f>
        <v>3262.33</v>
      </c>
    </row>
    <row r="75" spans="1:22" ht="14.25" x14ac:dyDescent="0.2">
      <c r="A75" s="297"/>
      <c r="B75" s="298"/>
      <c r="C75" s="298" t="s">
        <v>187</v>
      </c>
      <c r="D75" s="299"/>
      <c r="E75" s="284"/>
      <c r="F75" s="300">
        <v>309.49</v>
      </c>
      <c r="G75" s="301" t="s">
        <v>185</v>
      </c>
      <c r="H75" s="284">
        <v>1</v>
      </c>
      <c r="I75" s="302">
        <v>12750.99</v>
      </c>
      <c r="J75" s="284">
        <v>23.35</v>
      </c>
      <c r="K75" s="302">
        <v>297735.62</v>
      </c>
    </row>
    <row r="76" spans="1:22" ht="14.25" x14ac:dyDescent="0.2">
      <c r="A76" s="297"/>
      <c r="B76" s="298"/>
      <c r="C76" s="298" t="s">
        <v>174</v>
      </c>
      <c r="D76" s="299"/>
      <c r="E76" s="284"/>
      <c r="F76" s="300">
        <v>38.159999999999997</v>
      </c>
      <c r="G76" s="301" t="s">
        <v>185</v>
      </c>
      <c r="H76" s="284">
        <v>1</v>
      </c>
      <c r="I76" s="302">
        <v>1572.19</v>
      </c>
      <c r="J76" s="284">
        <v>3.77</v>
      </c>
      <c r="K76" s="302">
        <v>5927.16</v>
      </c>
    </row>
    <row r="77" spans="1:22" ht="14.25" x14ac:dyDescent="0.2">
      <c r="A77" s="297"/>
      <c r="B77" s="298"/>
      <c r="C77" s="298" t="s">
        <v>179</v>
      </c>
      <c r="D77" s="299"/>
      <c r="E77" s="284"/>
      <c r="F77" s="300">
        <v>2.16</v>
      </c>
      <c r="G77" s="301" t="s">
        <v>185</v>
      </c>
      <c r="H77" s="284">
        <v>1</v>
      </c>
      <c r="I77" s="314">
        <v>88.99</v>
      </c>
      <c r="J77" s="284">
        <v>23.35</v>
      </c>
      <c r="K77" s="314">
        <v>2077.92</v>
      </c>
    </row>
    <row r="78" spans="1:22" ht="14.25" x14ac:dyDescent="0.2">
      <c r="A78" s="297"/>
      <c r="B78" s="298"/>
      <c r="C78" s="298" t="s">
        <v>184</v>
      </c>
      <c r="D78" s="299" t="s">
        <v>177</v>
      </c>
      <c r="E78" s="284">
        <v>91</v>
      </c>
      <c r="F78" s="300"/>
      <c r="G78" s="301"/>
      <c r="H78" s="284"/>
      <c r="I78" s="302">
        <v>11603.4</v>
      </c>
      <c r="J78" s="284">
        <v>73</v>
      </c>
      <c r="K78" s="302">
        <v>217347</v>
      </c>
    </row>
    <row r="79" spans="1:22" ht="14.25" x14ac:dyDescent="0.2">
      <c r="A79" s="297"/>
      <c r="B79" s="298"/>
      <c r="C79" s="298" t="s">
        <v>183</v>
      </c>
      <c r="D79" s="299" t="s">
        <v>177</v>
      </c>
      <c r="E79" s="284">
        <v>70</v>
      </c>
      <c r="F79" s="300"/>
      <c r="G79" s="301"/>
      <c r="H79" s="284"/>
      <c r="I79" s="302">
        <v>8925.69</v>
      </c>
      <c r="J79" s="284">
        <v>41</v>
      </c>
      <c r="K79" s="302">
        <v>122071.6</v>
      </c>
    </row>
    <row r="80" spans="1:22" ht="14.25" x14ac:dyDescent="0.2">
      <c r="A80" s="297"/>
      <c r="B80" s="298"/>
      <c r="C80" s="298" t="s">
        <v>178</v>
      </c>
      <c r="D80" s="299" t="s">
        <v>177</v>
      </c>
      <c r="E80" s="284">
        <v>175</v>
      </c>
      <c r="F80" s="300"/>
      <c r="G80" s="301"/>
      <c r="H80" s="284"/>
      <c r="I80" s="302">
        <v>155.72999999999999</v>
      </c>
      <c r="J80" s="284">
        <v>157</v>
      </c>
      <c r="K80" s="302">
        <v>3262.33</v>
      </c>
    </row>
    <row r="81" spans="1:22" ht="14.25" x14ac:dyDescent="0.2">
      <c r="A81" s="305"/>
      <c r="B81" s="306"/>
      <c r="C81" s="306" t="s">
        <v>182</v>
      </c>
      <c r="D81" s="307" t="s">
        <v>181</v>
      </c>
      <c r="E81" s="308">
        <v>24.72</v>
      </c>
      <c r="F81" s="309"/>
      <c r="G81" s="310" t="s">
        <v>185</v>
      </c>
      <c r="H81" s="308">
        <v>1</v>
      </c>
      <c r="I81" s="311">
        <v>1018.46</v>
      </c>
      <c r="J81" s="308"/>
      <c r="K81" s="311"/>
    </row>
    <row r="82" spans="1:22" ht="15" x14ac:dyDescent="0.25">
      <c r="A82" s="312"/>
      <c r="B82" s="312"/>
      <c r="C82" s="313" t="s">
        <v>173</v>
      </c>
      <c r="D82" s="312"/>
      <c r="E82" s="312"/>
      <c r="F82" s="312"/>
      <c r="G82" s="312"/>
      <c r="H82" s="406">
        <v>35008</v>
      </c>
      <c r="I82" s="406"/>
      <c r="J82" s="406">
        <v>646343.71</v>
      </c>
      <c r="K82" s="406"/>
      <c r="O82" s="162">
        <f>I75+I76+I78+I79+I80</f>
        <v>35008</v>
      </c>
      <c r="P82" s="162">
        <f>K75+K76+K78+K79+K80</f>
        <v>646343.71</v>
      </c>
    </row>
    <row r="84" spans="1:22" ht="71.25" x14ac:dyDescent="0.2">
      <c r="A84" s="297" t="s">
        <v>105</v>
      </c>
      <c r="B84" s="298" t="s">
        <v>2165</v>
      </c>
      <c r="C84" s="298" t="s">
        <v>600</v>
      </c>
      <c r="D84" s="299" t="s">
        <v>2166</v>
      </c>
      <c r="E84" s="284">
        <v>1240</v>
      </c>
      <c r="F84" s="300"/>
      <c r="G84" s="301"/>
      <c r="H84" s="284"/>
      <c r="I84" s="302"/>
      <c r="J84" s="284"/>
      <c r="K84" s="302"/>
      <c r="Q84" s="160">
        <f>[5]Source!X73</f>
        <v>14624.06</v>
      </c>
      <c r="R84" s="160">
        <f>[5]Source!X74</f>
        <v>273928</v>
      </c>
      <c r="S84" s="160">
        <f>[5]Source!Y73</f>
        <v>11249.28</v>
      </c>
      <c r="T84" s="160">
        <f>[5]Source!Y74</f>
        <v>153849.97</v>
      </c>
      <c r="U84" s="160">
        <f>ROUND((175/100)*ROUND([5]Source!R73, 2), 2)</f>
        <v>2300.1999999999998</v>
      </c>
      <c r="V84" s="160">
        <f>ROUND((157/100)*ROUND([5]Source!R74, 2), 2)</f>
        <v>48185.25</v>
      </c>
    </row>
    <row r="85" spans="1:22" x14ac:dyDescent="0.2">
      <c r="C85" s="303" t="s">
        <v>2173</v>
      </c>
    </row>
    <row r="86" spans="1:22" ht="14.25" x14ac:dyDescent="0.2">
      <c r="A86" s="297"/>
      <c r="B86" s="298"/>
      <c r="C86" s="298" t="s">
        <v>187</v>
      </c>
      <c r="D86" s="299"/>
      <c r="E86" s="284"/>
      <c r="F86" s="300">
        <v>12.96</v>
      </c>
      <c r="G86" s="301" t="s">
        <v>185</v>
      </c>
      <c r="H86" s="284">
        <v>1</v>
      </c>
      <c r="I86" s="302">
        <v>16070.4</v>
      </c>
      <c r="J86" s="284">
        <v>23.35</v>
      </c>
      <c r="K86" s="302">
        <v>375243.84</v>
      </c>
    </row>
    <row r="87" spans="1:22" ht="14.25" x14ac:dyDescent="0.2">
      <c r="A87" s="297"/>
      <c r="B87" s="298"/>
      <c r="C87" s="298" t="s">
        <v>174</v>
      </c>
      <c r="D87" s="299"/>
      <c r="E87" s="284"/>
      <c r="F87" s="300">
        <v>4.24</v>
      </c>
      <c r="G87" s="301" t="s">
        <v>185</v>
      </c>
      <c r="H87" s="284">
        <v>1</v>
      </c>
      <c r="I87" s="302">
        <v>5257.6</v>
      </c>
      <c r="J87" s="284">
        <v>9.68</v>
      </c>
      <c r="K87" s="302">
        <v>50893.57</v>
      </c>
    </row>
    <row r="88" spans="1:22" ht="14.25" x14ac:dyDescent="0.2">
      <c r="A88" s="297"/>
      <c r="B88" s="298"/>
      <c r="C88" s="298" t="s">
        <v>179</v>
      </c>
      <c r="D88" s="299"/>
      <c r="E88" s="284"/>
      <c r="F88" s="300">
        <v>1.06</v>
      </c>
      <c r="G88" s="301" t="s">
        <v>185</v>
      </c>
      <c r="H88" s="284">
        <v>1</v>
      </c>
      <c r="I88" s="314">
        <v>1314.4</v>
      </c>
      <c r="J88" s="284">
        <v>23.35</v>
      </c>
      <c r="K88" s="314">
        <v>30691.24</v>
      </c>
    </row>
    <row r="89" spans="1:22" ht="14.25" x14ac:dyDescent="0.2">
      <c r="A89" s="297"/>
      <c r="B89" s="298"/>
      <c r="C89" s="298" t="s">
        <v>195</v>
      </c>
      <c r="D89" s="299"/>
      <c r="E89" s="284"/>
      <c r="F89" s="300">
        <v>16.989999999999998</v>
      </c>
      <c r="G89" s="301" t="s">
        <v>185</v>
      </c>
      <c r="H89" s="284">
        <v>1</v>
      </c>
      <c r="I89" s="302">
        <v>21067.599999999999</v>
      </c>
      <c r="J89" s="284">
        <v>10.18</v>
      </c>
      <c r="K89" s="302">
        <v>214468.17</v>
      </c>
    </row>
    <row r="90" spans="1:22" ht="14.25" x14ac:dyDescent="0.2">
      <c r="A90" s="297"/>
      <c r="B90" s="298"/>
      <c r="C90" s="298" t="s">
        <v>184</v>
      </c>
      <c r="D90" s="299" t="s">
        <v>177</v>
      </c>
      <c r="E90" s="284">
        <v>91</v>
      </c>
      <c r="F90" s="300"/>
      <c r="G90" s="301"/>
      <c r="H90" s="284"/>
      <c r="I90" s="302">
        <v>14624.06</v>
      </c>
      <c r="J90" s="284">
        <v>73</v>
      </c>
      <c r="K90" s="302">
        <v>273928</v>
      </c>
    </row>
    <row r="91" spans="1:22" ht="14.25" x14ac:dyDescent="0.2">
      <c r="A91" s="297"/>
      <c r="B91" s="298"/>
      <c r="C91" s="298" t="s">
        <v>183</v>
      </c>
      <c r="D91" s="299" t="s">
        <v>177</v>
      </c>
      <c r="E91" s="284">
        <v>70</v>
      </c>
      <c r="F91" s="300"/>
      <c r="G91" s="301"/>
      <c r="H91" s="284"/>
      <c r="I91" s="302">
        <v>11249.28</v>
      </c>
      <c r="J91" s="284">
        <v>41</v>
      </c>
      <c r="K91" s="302">
        <v>153849.97</v>
      </c>
    </row>
    <row r="92" spans="1:22" ht="14.25" x14ac:dyDescent="0.2">
      <c r="A92" s="297"/>
      <c r="B92" s="298"/>
      <c r="C92" s="298" t="s">
        <v>178</v>
      </c>
      <c r="D92" s="299" t="s">
        <v>177</v>
      </c>
      <c r="E92" s="284">
        <v>175</v>
      </c>
      <c r="F92" s="300"/>
      <c r="G92" s="301"/>
      <c r="H92" s="284"/>
      <c r="I92" s="302">
        <v>2300.1999999999998</v>
      </c>
      <c r="J92" s="284">
        <v>157</v>
      </c>
      <c r="K92" s="302">
        <v>48185.25</v>
      </c>
    </row>
    <row r="93" spans="1:22" ht="14.25" x14ac:dyDescent="0.2">
      <c r="A93" s="305"/>
      <c r="B93" s="306"/>
      <c r="C93" s="306" t="s">
        <v>182</v>
      </c>
      <c r="D93" s="307" t="s">
        <v>181</v>
      </c>
      <c r="E93" s="308">
        <v>1.03</v>
      </c>
      <c r="F93" s="309"/>
      <c r="G93" s="310" t="s">
        <v>185</v>
      </c>
      <c r="H93" s="308">
        <v>1</v>
      </c>
      <c r="I93" s="311">
        <v>1277.2</v>
      </c>
      <c r="J93" s="308"/>
      <c r="K93" s="311"/>
    </row>
    <row r="94" spans="1:22" ht="15" x14ac:dyDescent="0.25">
      <c r="A94" s="312"/>
      <c r="B94" s="312"/>
      <c r="C94" s="313" t="s">
        <v>173</v>
      </c>
      <c r="D94" s="312"/>
      <c r="E94" s="312"/>
      <c r="F94" s="312"/>
      <c r="G94" s="312"/>
      <c r="H94" s="406">
        <v>70569.14</v>
      </c>
      <c r="I94" s="406"/>
      <c r="J94" s="406">
        <v>1116568.8</v>
      </c>
      <c r="K94" s="406"/>
      <c r="O94" s="162">
        <f>I86+I87+I89+I90+I91+I92</f>
        <v>70569.14</v>
      </c>
      <c r="P94" s="162">
        <f>K86+K87+K89+K90+K91+K92</f>
        <v>1116568.8</v>
      </c>
    </row>
    <row r="96" spans="1:22" ht="57" x14ac:dyDescent="0.2">
      <c r="A96" s="297" t="s">
        <v>1350</v>
      </c>
      <c r="B96" s="298" t="s">
        <v>2168</v>
      </c>
      <c r="C96" s="298" t="s">
        <v>599</v>
      </c>
      <c r="D96" s="299" t="s">
        <v>2169</v>
      </c>
      <c r="E96" s="284">
        <v>412</v>
      </c>
      <c r="F96" s="300"/>
      <c r="G96" s="301"/>
      <c r="H96" s="284"/>
      <c r="I96" s="302"/>
      <c r="J96" s="284"/>
      <c r="K96" s="302"/>
      <c r="Q96" s="160">
        <f>[5]Source!X75</f>
        <v>5916.24</v>
      </c>
      <c r="R96" s="160">
        <f>[5]Source!X76</f>
        <v>110818.93</v>
      </c>
      <c r="S96" s="160">
        <f>[5]Source!Y75</f>
        <v>4550.95</v>
      </c>
      <c r="T96" s="160">
        <f>[5]Source!Y76</f>
        <v>62240.77</v>
      </c>
      <c r="U96" s="160">
        <f>ROUND((175/100)*ROUND([5]Source!R75, 2), 2)</f>
        <v>0</v>
      </c>
      <c r="V96" s="160">
        <f>ROUND((157/100)*ROUND([5]Source!R76, 2), 2)</f>
        <v>0</v>
      </c>
    </row>
    <row r="97" spans="1:22" ht="14.25" x14ac:dyDescent="0.2">
      <c r="A97" s="297"/>
      <c r="B97" s="298"/>
      <c r="C97" s="298" t="s">
        <v>187</v>
      </c>
      <c r="D97" s="299"/>
      <c r="E97" s="284"/>
      <c r="F97" s="300">
        <v>15.78</v>
      </c>
      <c r="G97" s="301" t="s">
        <v>185</v>
      </c>
      <c r="H97" s="284">
        <v>1</v>
      </c>
      <c r="I97" s="302">
        <v>6501.36</v>
      </c>
      <c r="J97" s="284">
        <v>23.35</v>
      </c>
      <c r="K97" s="302">
        <v>151806.76</v>
      </c>
    </row>
    <row r="98" spans="1:22" ht="14.25" x14ac:dyDescent="0.2">
      <c r="A98" s="297"/>
      <c r="B98" s="298"/>
      <c r="C98" s="298" t="s">
        <v>195</v>
      </c>
      <c r="D98" s="299"/>
      <c r="E98" s="284"/>
      <c r="F98" s="300">
        <v>3.71</v>
      </c>
      <c r="G98" s="301" t="s">
        <v>185</v>
      </c>
      <c r="H98" s="284">
        <v>1</v>
      </c>
      <c r="I98" s="302">
        <v>1528.52</v>
      </c>
      <c r="J98" s="284">
        <v>3.16</v>
      </c>
      <c r="K98" s="302">
        <v>4830.12</v>
      </c>
    </row>
    <row r="99" spans="1:22" ht="42.75" x14ac:dyDescent="0.2">
      <c r="A99" s="297" t="s">
        <v>1352</v>
      </c>
      <c r="B99" s="298" t="s">
        <v>2170</v>
      </c>
      <c r="C99" s="298" t="s">
        <v>598</v>
      </c>
      <c r="D99" s="299" t="s">
        <v>1451</v>
      </c>
      <c r="E99" s="284">
        <v>138</v>
      </c>
      <c r="F99" s="300">
        <v>136.13999999999999</v>
      </c>
      <c r="G99" s="304" t="s">
        <v>185</v>
      </c>
      <c r="H99" s="284">
        <v>1</v>
      </c>
      <c r="I99" s="302">
        <v>18787.32</v>
      </c>
      <c r="J99" s="284">
        <v>1.01</v>
      </c>
      <c r="K99" s="302">
        <v>18975.189999999999</v>
      </c>
      <c r="Q99" s="160">
        <f>[5]Source!X77</f>
        <v>0</v>
      </c>
      <c r="R99" s="160">
        <f>[5]Source!X78</f>
        <v>0</v>
      </c>
      <c r="S99" s="160">
        <f>[5]Source!Y77</f>
        <v>0</v>
      </c>
      <c r="T99" s="160">
        <f>[5]Source!Y78</f>
        <v>0</v>
      </c>
      <c r="U99" s="160">
        <f>ROUND((175/100)*ROUND([5]Source!R77, 2), 2)</f>
        <v>0</v>
      </c>
      <c r="V99" s="160">
        <f>ROUND((157/100)*ROUND([5]Source!R78, 2), 2)</f>
        <v>0</v>
      </c>
    </row>
    <row r="100" spans="1:22" ht="14.25" x14ac:dyDescent="0.2">
      <c r="A100" s="297"/>
      <c r="B100" s="298"/>
      <c r="C100" s="298" t="s">
        <v>184</v>
      </c>
      <c r="D100" s="299" t="s">
        <v>177</v>
      </c>
      <c r="E100" s="284">
        <v>91</v>
      </c>
      <c r="F100" s="300"/>
      <c r="G100" s="301"/>
      <c r="H100" s="284"/>
      <c r="I100" s="302">
        <v>5916.24</v>
      </c>
      <c r="J100" s="284">
        <v>73</v>
      </c>
      <c r="K100" s="302">
        <v>110818.93</v>
      </c>
    </row>
    <row r="101" spans="1:22" ht="14.25" x14ac:dyDescent="0.2">
      <c r="A101" s="297"/>
      <c r="B101" s="298"/>
      <c r="C101" s="298" t="s">
        <v>183</v>
      </c>
      <c r="D101" s="299" t="s">
        <v>177</v>
      </c>
      <c r="E101" s="284">
        <v>70</v>
      </c>
      <c r="F101" s="300"/>
      <c r="G101" s="301"/>
      <c r="H101" s="284"/>
      <c r="I101" s="302">
        <v>4550.95</v>
      </c>
      <c r="J101" s="284">
        <v>41</v>
      </c>
      <c r="K101" s="302">
        <v>62240.77</v>
      </c>
    </row>
    <row r="102" spans="1:22" ht="14.25" x14ac:dyDescent="0.2">
      <c r="A102" s="305"/>
      <c r="B102" s="306"/>
      <c r="C102" s="306" t="s">
        <v>182</v>
      </c>
      <c r="D102" s="307" t="s">
        <v>181</v>
      </c>
      <c r="E102" s="308">
        <v>1.21</v>
      </c>
      <c r="F102" s="309"/>
      <c r="G102" s="310" t="s">
        <v>185</v>
      </c>
      <c r="H102" s="308">
        <v>1</v>
      </c>
      <c r="I102" s="311">
        <v>498.52</v>
      </c>
      <c r="J102" s="308"/>
      <c r="K102" s="311"/>
    </row>
    <row r="103" spans="1:22" ht="15" x14ac:dyDescent="0.25">
      <c r="A103" s="312"/>
      <c r="B103" s="312"/>
      <c r="C103" s="313" t="s">
        <v>173</v>
      </c>
      <c r="D103" s="312"/>
      <c r="E103" s="312"/>
      <c r="F103" s="312"/>
      <c r="G103" s="312"/>
      <c r="H103" s="406">
        <v>37284.39</v>
      </c>
      <c r="I103" s="406"/>
      <c r="J103" s="406">
        <v>348671.77</v>
      </c>
      <c r="K103" s="406"/>
      <c r="O103" s="162">
        <f>I97+I98+I100+I101+SUM(I99:I99)</f>
        <v>37284.39</v>
      </c>
      <c r="P103" s="162">
        <f>K97+K98+K100+K101+SUM(K99:K99)</f>
        <v>348671.77</v>
      </c>
    </row>
    <row r="106" spans="1:22" ht="15" x14ac:dyDescent="0.25">
      <c r="A106" s="409" t="s">
        <v>2174</v>
      </c>
      <c r="B106" s="409"/>
      <c r="C106" s="409"/>
      <c r="D106" s="409"/>
      <c r="E106" s="409"/>
      <c r="F106" s="409"/>
      <c r="G106" s="409"/>
      <c r="H106" s="407">
        <v>142861.53</v>
      </c>
      <c r="I106" s="408"/>
      <c r="J106" s="407">
        <v>2111584.2799999998</v>
      </c>
      <c r="K106" s="408"/>
    </row>
    <row r="107" spans="1:22" hidden="1" x14ac:dyDescent="0.2">
      <c r="A107" s="283" t="s">
        <v>172</v>
      </c>
      <c r="I107" s="283">
        <v>0</v>
      </c>
      <c r="J107" s="283">
        <v>0</v>
      </c>
    </row>
    <row r="108" spans="1:22" hidden="1" x14ac:dyDescent="0.2">
      <c r="A108" s="283" t="s">
        <v>171</v>
      </c>
      <c r="I108" s="283">
        <v>0</v>
      </c>
      <c r="J108" s="283">
        <v>0</v>
      </c>
    </row>
    <row r="110" spans="1:22" ht="16.5" x14ac:dyDescent="0.25">
      <c r="A110" s="405" t="s">
        <v>2175</v>
      </c>
      <c r="B110" s="405"/>
      <c r="C110" s="405"/>
      <c r="D110" s="405"/>
      <c r="E110" s="405"/>
      <c r="F110" s="405"/>
      <c r="G110" s="405"/>
      <c r="H110" s="405"/>
      <c r="I110" s="405"/>
      <c r="J110" s="405"/>
      <c r="K110" s="405"/>
    </row>
    <row r="111" spans="1:22" ht="14.25" x14ac:dyDescent="0.2">
      <c r="A111" s="297" t="s">
        <v>1355</v>
      </c>
      <c r="B111" s="298" t="s">
        <v>2136</v>
      </c>
      <c r="C111" s="298" t="s">
        <v>470</v>
      </c>
      <c r="D111" s="299" t="s">
        <v>2137</v>
      </c>
      <c r="E111" s="284">
        <v>67</v>
      </c>
      <c r="F111" s="300"/>
      <c r="G111" s="301"/>
      <c r="H111" s="284"/>
      <c r="I111" s="302"/>
      <c r="J111" s="284"/>
      <c r="K111" s="302"/>
      <c r="Q111" s="160">
        <f>[5]Source!X114</f>
        <v>958.9</v>
      </c>
      <c r="R111" s="160">
        <f>[5]Source!X115</f>
        <v>19031.849999999999</v>
      </c>
      <c r="S111" s="160">
        <f>[5]Source!Y114</f>
        <v>659.25</v>
      </c>
      <c r="T111" s="160">
        <f>[5]Source!Y115</f>
        <v>11475.08</v>
      </c>
      <c r="U111" s="160">
        <f>ROUND((175/100)*ROUND([5]Source!R114, 2), 2)</f>
        <v>0</v>
      </c>
      <c r="V111" s="160">
        <f>ROUND((157/100)*ROUND([5]Source!R115, 2), 2)</f>
        <v>0</v>
      </c>
    </row>
    <row r="112" spans="1:22" ht="14.25" x14ac:dyDescent="0.2">
      <c r="A112" s="297"/>
      <c r="B112" s="298"/>
      <c r="C112" s="298" t="s">
        <v>187</v>
      </c>
      <c r="D112" s="299"/>
      <c r="E112" s="284"/>
      <c r="F112" s="300">
        <v>17.89</v>
      </c>
      <c r="G112" s="301" t="s">
        <v>185</v>
      </c>
      <c r="H112" s="284">
        <v>1</v>
      </c>
      <c r="I112" s="302">
        <v>1198.6300000000001</v>
      </c>
      <c r="J112" s="284">
        <v>23.35</v>
      </c>
      <c r="K112" s="302">
        <v>27988.01</v>
      </c>
    </row>
    <row r="113" spans="1:22" ht="28.5" x14ac:dyDescent="0.2">
      <c r="A113" s="297" t="s">
        <v>1358</v>
      </c>
      <c r="B113" s="298" t="s">
        <v>1322</v>
      </c>
      <c r="C113" s="298" t="s">
        <v>341</v>
      </c>
      <c r="D113" s="299" t="s">
        <v>1323</v>
      </c>
      <c r="E113" s="284">
        <v>-8.0399999999999991</v>
      </c>
      <c r="F113" s="300">
        <v>0</v>
      </c>
      <c r="G113" s="304" t="s">
        <v>185</v>
      </c>
      <c r="H113" s="284">
        <v>1</v>
      </c>
      <c r="I113" s="302">
        <v>0</v>
      </c>
      <c r="J113" s="284">
        <v>1</v>
      </c>
      <c r="K113" s="302">
        <v>0</v>
      </c>
      <c r="Q113" s="160">
        <f>[5]Source!X116</f>
        <v>0</v>
      </c>
      <c r="R113" s="160">
        <f>[5]Source!X117</f>
        <v>0</v>
      </c>
      <c r="S113" s="160">
        <f>[5]Source!Y116</f>
        <v>0</v>
      </c>
      <c r="T113" s="160">
        <f>[5]Source!Y117</f>
        <v>0</v>
      </c>
      <c r="U113" s="160">
        <f>ROUND((175/100)*ROUND([5]Source!R116, 2), 2)</f>
        <v>0</v>
      </c>
      <c r="V113" s="160">
        <f>ROUND((157/100)*ROUND([5]Source!R117, 2), 2)</f>
        <v>0</v>
      </c>
    </row>
    <row r="114" spans="1:22" ht="14.25" x14ac:dyDescent="0.2">
      <c r="A114" s="297"/>
      <c r="B114" s="298"/>
      <c r="C114" s="298" t="s">
        <v>184</v>
      </c>
      <c r="D114" s="299" t="s">
        <v>177</v>
      </c>
      <c r="E114" s="284">
        <v>80</v>
      </c>
      <c r="F114" s="300"/>
      <c r="G114" s="301"/>
      <c r="H114" s="284"/>
      <c r="I114" s="302">
        <v>958.9</v>
      </c>
      <c r="J114" s="284">
        <v>68</v>
      </c>
      <c r="K114" s="302">
        <v>19031.849999999999</v>
      </c>
    </row>
    <row r="115" spans="1:22" ht="14.25" x14ac:dyDescent="0.2">
      <c r="A115" s="297"/>
      <c r="B115" s="298"/>
      <c r="C115" s="298" t="s">
        <v>183</v>
      </c>
      <c r="D115" s="299" t="s">
        <v>177</v>
      </c>
      <c r="E115" s="284">
        <v>55</v>
      </c>
      <c r="F115" s="300"/>
      <c r="G115" s="301"/>
      <c r="H115" s="284"/>
      <c r="I115" s="302">
        <v>659.25</v>
      </c>
      <c r="J115" s="284">
        <v>41</v>
      </c>
      <c r="K115" s="302">
        <v>11475.08</v>
      </c>
    </row>
    <row r="116" spans="1:22" ht="14.25" x14ac:dyDescent="0.2">
      <c r="A116" s="305"/>
      <c r="B116" s="306"/>
      <c r="C116" s="306" t="s">
        <v>182</v>
      </c>
      <c r="D116" s="307" t="s">
        <v>181</v>
      </c>
      <c r="E116" s="308">
        <v>1.58</v>
      </c>
      <c r="F116" s="309"/>
      <c r="G116" s="310" t="s">
        <v>185</v>
      </c>
      <c r="H116" s="308">
        <v>1</v>
      </c>
      <c r="I116" s="311">
        <v>105.86</v>
      </c>
      <c r="J116" s="308"/>
      <c r="K116" s="311"/>
    </row>
    <row r="117" spans="1:22" ht="15" x14ac:dyDescent="0.25">
      <c r="A117" s="312"/>
      <c r="B117" s="312"/>
      <c r="C117" s="313" t="s">
        <v>173</v>
      </c>
      <c r="D117" s="312"/>
      <c r="E117" s="312"/>
      <c r="F117" s="312"/>
      <c r="G117" s="312"/>
      <c r="H117" s="406">
        <v>2816.78</v>
      </c>
      <c r="I117" s="406"/>
      <c r="J117" s="406">
        <v>58494.94</v>
      </c>
      <c r="K117" s="406"/>
      <c r="O117" s="162">
        <f>I112+I114+I115+SUM(I113:I113)</f>
        <v>2816.78</v>
      </c>
      <c r="P117" s="162">
        <f>K112+K114+K115+SUM(K113:K113)</f>
        <v>58494.94</v>
      </c>
    </row>
    <row r="119" spans="1:22" ht="52.5" x14ac:dyDescent="0.2">
      <c r="A119" s="297" t="s">
        <v>1362</v>
      </c>
      <c r="B119" s="298" t="s">
        <v>597</v>
      </c>
      <c r="C119" s="298" t="s">
        <v>596</v>
      </c>
      <c r="D119" s="299" t="s">
        <v>2176</v>
      </c>
      <c r="E119" s="284">
        <v>0.8</v>
      </c>
      <c r="F119" s="300"/>
      <c r="G119" s="301"/>
      <c r="H119" s="284"/>
      <c r="I119" s="302"/>
      <c r="J119" s="284"/>
      <c r="K119" s="302"/>
      <c r="Q119" s="160">
        <f>[5]Source!X118</f>
        <v>8.5500000000000007</v>
      </c>
      <c r="R119" s="160">
        <f>[5]Source!X119</f>
        <v>138.75</v>
      </c>
      <c r="S119" s="160">
        <f>[5]Source!Y118</f>
        <v>6.27</v>
      </c>
      <c r="T119" s="160">
        <f>[5]Source!Y119</f>
        <v>77.930000000000007</v>
      </c>
      <c r="U119" s="160">
        <f>ROUND((175/100)*ROUND([5]Source!R118, 2), 2)</f>
        <v>7.09</v>
      </c>
      <c r="V119" s="160">
        <f>ROUND((157/100)*ROUND([5]Source!R119, 2), 2)</f>
        <v>148.47</v>
      </c>
    </row>
    <row r="120" spans="1:22" ht="14.25" x14ac:dyDescent="0.2">
      <c r="A120" s="297"/>
      <c r="B120" s="298"/>
      <c r="C120" s="298" t="s">
        <v>187</v>
      </c>
      <c r="D120" s="299"/>
      <c r="E120" s="284"/>
      <c r="F120" s="300">
        <v>8.85</v>
      </c>
      <c r="G120" s="301" t="s">
        <v>1338</v>
      </c>
      <c r="H120" s="284">
        <v>1</v>
      </c>
      <c r="I120" s="302">
        <v>8.14</v>
      </c>
      <c r="J120" s="284">
        <v>23.35</v>
      </c>
      <c r="K120" s="302">
        <v>190.07</v>
      </c>
    </row>
    <row r="121" spans="1:22" ht="14.25" x14ac:dyDescent="0.2">
      <c r="A121" s="297"/>
      <c r="B121" s="298"/>
      <c r="C121" s="298" t="s">
        <v>174</v>
      </c>
      <c r="D121" s="299"/>
      <c r="E121" s="284"/>
      <c r="F121" s="300">
        <v>16.02</v>
      </c>
      <c r="G121" s="301" t="s">
        <v>1339</v>
      </c>
      <c r="H121" s="284">
        <v>1</v>
      </c>
      <c r="I121" s="302">
        <v>16.02</v>
      </c>
      <c r="J121" s="284">
        <v>10.59</v>
      </c>
      <c r="K121" s="302">
        <v>169.65</v>
      </c>
    </row>
    <row r="122" spans="1:22" ht="14.25" x14ac:dyDescent="0.2">
      <c r="A122" s="297"/>
      <c r="B122" s="298"/>
      <c r="C122" s="298" t="s">
        <v>179</v>
      </c>
      <c r="D122" s="299"/>
      <c r="E122" s="284"/>
      <c r="F122" s="300">
        <v>4.05</v>
      </c>
      <c r="G122" s="301" t="s">
        <v>1339</v>
      </c>
      <c r="H122" s="284">
        <v>1</v>
      </c>
      <c r="I122" s="314">
        <v>4.05</v>
      </c>
      <c r="J122" s="284">
        <v>23.35</v>
      </c>
      <c r="K122" s="314">
        <v>94.57</v>
      </c>
    </row>
    <row r="123" spans="1:22" ht="14.25" x14ac:dyDescent="0.2">
      <c r="A123" s="297"/>
      <c r="B123" s="298"/>
      <c r="C123" s="298" t="s">
        <v>195</v>
      </c>
      <c r="D123" s="299"/>
      <c r="E123" s="284"/>
      <c r="F123" s="300">
        <v>1.06</v>
      </c>
      <c r="G123" s="301" t="s">
        <v>185</v>
      </c>
      <c r="H123" s="284">
        <v>1</v>
      </c>
      <c r="I123" s="302">
        <v>0.85</v>
      </c>
      <c r="J123" s="284">
        <v>4.7699999999999996</v>
      </c>
      <c r="K123" s="302">
        <v>4.05</v>
      </c>
    </row>
    <row r="124" spans="1:22" ht="42.75" x14ac:dyDescent="0.2">
      <c r="A124" s="297" t="s">
        <v>1364</v>
      </c>
      <c r="B124" s="298" t="s">
        <v>2177</v>
      </c>
      <c r="C124" s="298" t="s">
        <v>595</v>
      </c>
      <c r="D124" s="299" t="s">
        <v>1384</v>
      </c>
      <c r="E124" s="284">
        <v>0.92</v>
      </c>
      <c r="F124" s="300">
        <v>266.02</v>
      </c>
      <c r="G124" s="304" t="s">
        <v>185</v>
      </c>
      <c r="H124" s="284">
        <v>1</v>
      </c>
      <c r="I124" s="302">
        <v>244.74</v>
      </c>
      <c r="J124" s="284">
        <v>8.73</v>
      </c>
      <c r="K124" s="302">
        <v>2136.58</v>
      </c>
      <c r="Q124" s="160">
        <f>[5]Source!X120</f>
        <v>0</v>
      </c>
      <c r="R124" s="160">
        <f>[5]Source!X121</f>
        <v>0</v>
      </c>
      <c r="S124" s="160">
        <f>[5]Source!Y120</f>
        <v>0</v>
      </c>
      <c r="T124" s="160">
        <f>[5]Source!Y121</f>
        <v>0</v>
      </c>
      <c r="U124" s="160">
        <f>ROUND((175/100)*ROUND([5]Source!R120, 2), 2)</f>
        <v>0</v>
      </c>
      <c r="V124" s="160">
        <f>ROUND((157/100)*ROUND([5]Source!R121, 2), 2)</f>
        <v>0</v>
      </c>
    </row>
    <row r="125" spans="1:22" ht="14.25" x14ac:dyDescent="0.2">
      <c r="A125" s="297"/>
      <c r="B125" s="298"/>
      <c r="C125" s="298" t="s">
        <v>184</v>
      </c>
      <c r="D125" s="299" t="s">
        <v>177</v>
      </c>
      <c r="E125" s="284">
        <v>105</v>
      </c>
      <c r="F125" s="300"/>
      <c r="G125" s="301"/>
      <c r="H125" s="284"/>
      <c r="I125" s="302">
        <v>8.5500000000000007</v>
      </c>
      <c r="J125" s="284">
        <v>73</v>
      </c>
      <c r="K125" s="302">
        <v>138.75</v>
      </c>
    </row>
    <row r="126" spans="1:22" ht="14.25" x14ac:dyDescent="0.2">
      <c r="A126" s="297"/>
      <c r="B126" s="298"/>
      <c r="C126" s="298" t="s">
        <v>183</v>
      </c>
      <c r="D126" s="299" t="s">
        <v>177</v>
      </c>
      <c r="E126" s="284">
        <v>77</v>
      </c>
      <c r="F126" s="300"/>
      <c r="G126" s="301"/>
      <c r="H126" s="284"/>
      <c r="I126" s="302">
        <v>6.27</v>
      </c>
      <c r="J126" s="284">
        <v>41</v>
      </c>
      <c r="K126" s="302">
        <v>77.930000000000007</v>
      </c>
    </row>
    <row r="127" spans="1:22" ht="14.25" x14ac:dyDescent="0.2">
      <c r="A127" s="297"/>
      <c r="B127" s="298"/>
      <c r="C127" s="298" t="s">
        <v>178</v>
      </c>
      <c r="D127" s="299" t="s">
        <v>177</v>
      </c>
      <c r="E127" s="284">
        <v>175</v>
      </c>
      <c r="F127" s="300"/>
      <c r="G127" s="301"/>
      <c r="H127" s="284"/>
      <c r="I127" s="302">
        <v>7.09</v>
      </c>
      <c r="J127" s="284">
        <v>157</v>
      </c>
      <c r="K127" s="302">
        <v>148.47</v>
      </c>
    </row>
    <row r="128" spans="1:22" ht="14.25" x14ac:dyDescent="0.2">
      <c r="A128" s="305"/>
      <c r="B128" s="306"/>
      <c r="C128" s="306" t="s">
        <v>182</v>
      </c>
      <c r="D128" s="307" t="s">
        <v>181</v>
      </c>
      <c r="E128" s="308">
        <v>0.85</v>
      </c>
      <c r="F128" s="309"/>
      <c r="G128" s="310" t="s">
        <v>1338</v>
      </c>
      <c r="H128" s="308">
        <v>1</v>
      </c>
      <c r="I128" s="311">
        <v>0.78</v>
      </c>
      <c r="J128" s="308"/>
      <c r="K128" s="311"/>
    </row>
    <row r="129" spans="1:22" ht="15" x14ac:dyDescent="0.25">
      <c r="A129" s="312"/>
      <c r="B129" s="312"/>
      <c r="C129" s="313" t="s">
        <v>173</v>
      </c>
      <c r="D129" s="312"/>
      <c r="E129" s="312"/>
      <c r="F129" s="312"/>
      <c r="G129" s="312"/>
      <c r="H129" s="406">
        <v>291.66000000000003</v>
      </c>
      <c r="I129" s="406"/>
      <c r="J129" s="406">
        <v>2865.5</v>
      </c>
      <c r="K129" s="406"/>
      <c r="O129" s="162">
        <f>I120+I121+I123+I125+I126+I127+SUM(I124:I124)</f>
        <v>291.66000000000003</v>
      </c>
      <c r="P129" s="162">
        <f>K120+K121+K123+K125+K126+K127+SUM(K124:K124)</f>
        <v>2865.5</v>
      </c>
    </row>
    <row r="131" spans="1:22" ht="65.25" x14ac:dyDescent="0.2">
      <c r="A131" s="297" t="s">
        <v>1368</v>
      </c>
      <c r="B131" s="298" t="s">
        <v>594</v>
      </c>
      <c r="C131" s="298" t="s">
        <v>252</v>
      </c>
      <c r="D131" s="299" t="s">
        <v>1539</v>
      </c>
      <c r="E131" s="284">
        <v>8.0000000000000002E-3</v>
      </c>
      <c r="F131" s="300"/>
      <c r="G131" s="301"/>
      <c r="H131" s="284"/>
      <c r="I131" s="302"/>
      <c r="J131" s="284"/>
      <c r="K131" s="302"/>
      <c r="Q131" s="160">
        <f>[5]Source!X122</f>
        <v>12.44</v>
      </c>
      <c r="R131" s="160">
        <f>[5]Source!X123</f>
        <v>201.49</v>
      </c>
      <c r="S131" s="160">
        <f>[5]Source!Y122</f>
        <v>8.8800000000000008</v>
      </c>
      <c r="T131" s="160">
        <f>[5]Source!Y123</f>
        <v>121.49</v>
      </c>
      <c r="U131" s="160">
        <f>ROUND((175/100)*ROUND([5]Source!R122, 2), 2)</f>
        <v>0.04</v>
      </c>
      <c r="V131" s="160">
        <f>ROUND((157/100)*ROUND([5]Source!R123, 2), 2)</f>
        <v>0.74</v>
      </c>
    </row>
    <row r="132" spans="1:22" ht="14.25" x14ac:dyDescent="0.2">
      <c r="A132" s="297"/>
      <c r="B132" s="298"/>
      <c r="C132" s="298" t="s">
        <v>187</v>
      </c>
      <c r="D132" s="299"/>
      <c r="E132" s="284"/>
      <c r="F132" s="300">
        <v>1379.7</v>
      </c>
      <c r="G132" s="301" t="s">
        <v>1338</v>
      </c>
      <c r="H132" s="284">
        <v>1</v>
      </c>
      <c r="I132" s="302">
        <v>12.69</v>
      </c>
      <c r="J132" s="284">
        <v>23.35</v>
      </c>
      <c r="K132" s="302">
        <v>296.31</v>
      </c>
    </row>
    <row r="133" spans="1:22" ht="14.25" x14ac:dyDescent="0.2">
      <c r="A133" s="297"/>
      <c r="B133" s="298"/>
      <c r="C133" s="298" t="s">
        <v>174</v>
      </c>
      <c r="D133" s="299"/>
      <c r="E133" s="284"/>
      <c r="F133" s="300">
        <v>22.6</v>
      </c>
      <c r="G133" s="301" t="s">
        <v>1339</v>
      </c>
      <c r="H133" s="284">
        <v>1</v>
      </c>
      <c r="I133" s="302">
        <v>0.23</v>
      </c>
      <c r="J133" s="284">
        <v>5.49</v>
      </c>
      <c r="K133" s="302">
        <v>1.26</v>
      </c>
    </row>
    <row r="134" spans="1:22" ht="14.25" x14ac:dyDescent="0.2">
      <c r="A134" s="297"/>
      <c r="B134" s="298"/>
      <c r="C134" s="298" t="s">
        <v>179</v>
      </c>
      <c r="D134" s="299"/>
      <c r="E134" s="284"/>
      <c r="F134" s="300">
        <v>2.09</v>
      </c>
      <c r="G134" s="301" t="s">
        <v>1339</v>
      </c>
      <c r="H134" s="284">
        <v>1</v>
      </c>
      <c r="I134" s="314">
        <v>0.02</v>
      </c>
      <c r="J134" s="284">
        <v>23.35</v>
      </c>
      <c r="K134" s="314">
        <v>0.47</v>
      </c>
    </row>
    <row r="135" spans="1:22" ht="14.25" x14ac:dyDescent="0.2">
      <c r="A135" s="297"/>
      <c r="B135" s="298"/>
      <c r="C135" s="298" t="s">
        <v>195</v>
      </c>
      <c r="D135" s="299"/>
      <c r="E135" s="284"/>
      <c r="F135" s="300">
        <v>1859.87</v>
      </c>
      <c r="G135" s="301" t="s">
        <v>185</v>
      </c>
      <c r="H135" s="284">
        <v>1</v>
      </c>
      <c r="I135" s="302">
        <v>14.88</v>
      </c>
      <c r="J135" s="284">
        <v>3.05</v>
      </c>
      <c r="K135" s="302">
        <v>45.38</v>
      </c>
    </row>
    <row r="136" spans="1:22" ht="57" x14ac:dyDescent="0.2">
      <c r="A136" s="297" t="s">
        <v>1371</v>
      </c>
      <c r="B136" s="298" t="s">
        <v>1533</v>
      </c>
      <c r="C136" s="298" t="s">
        <v>240</v>
      </c>
      <c r="D136" s="299" t="s">
        <v>1384</v>
      </c>
      <c r="E136" s="284">
        <v>0.82</v>
      </c>
      <c r="F136" s="300">
        <v>494.49</v>
      </c>
      <c r="G136" s="304" t="s">
        <v>185</v>
      </c>
      <c r="H136" s="284">
        <v>1</v>
      </c>
      <c r="I136" s="302">
        <v>405.48</v>
      </c>
      <c r="J136" s="284">
        <v>6.62</v>
      </c>
      <c r="K136" s="302">
        <v>2684.28</v>
      </c>
      <c r="Q136" s="160">
        <f>[5]Source!X124</f>
        <v>0</v>
      </c>
      <c r="R136" s="160">
        <f>[5]Source!X125</f>
        <v>0</v>
      </c>
      <c r="S136" s="160">
        <f>[5]Source!Y124</f>
        <v>0</v>
      </c>
      <c r="T136" s="160">
        <f>[5]Source!Y125</f>
        <v>0</v>
      </c>
      <c r="U136" s="160">
        <f>ROUND((175/100)*ROUND([5]Source!R124, 2), 2)</f>
        <v>0</v>
      </c>
      <c r="V136" s="160">
        <f>ROUND((157/100)*ROUND([5]Source!R125, 2), 2)</f>
        <v>0</v>
      </c>
    </row>
    <row r="137" spans="1:22" ht="14.25" x14ac:dyDescent="0.2">
      <c r="A137" s="297"/>
      <c r="B137" s="298"/>
      <c r="C137" s="298" t="s">
        <v>184</v>
      </c>
      <c r="D137" s="299" t="s">
        <v>177</v>
      </c>
      <c r="E137" s="284">
        <v>98</v>
      </c>
      <c r="F137" s="300"/>
      <c r="G137" s="301"/>
      <c r="H137" s="284"/>
      <c r="I137" s="302">
        <v>12.44</v>
      </c>
      <c r="J137" s="284">
        <v>68</v>
      </c>
      <c r="K137" s="302">
        <v>201.49</v>
      </c>
    </row>
    <row r="138" spans="1:22" ht="14.25" x14ac:dyDescent="0.2">
      <c r="A138" s="297"/>
      <c r="B138" s="298"/>
      <c r="C138" s="298" t="s">
        <v>183</v>
      </c>
      <c r="D138" s="299" t="s">
        <v>177</v>
      </c>
      <c r="E138" s="284">
        <v>70</v>
      </c>
      <c r="F138" s="300"/>
      <c r="G138" s="301"/>
      <c r="H138" s="284"/>
      <c r="I138" s="302">
        <v>8.8800000000000008</v>
      </c>
      <c r="J138" s="284">
        <v>41</v>
      </c>
      <c r="K138" s="302">
        <v>121.49</v>
      </c>
    </row>
    <row r="139" spans="1:22" ht="14.25" x14ac:dyDescent="0.2">
      <c r="A139" s="297"/>
      <c r="B139" s="298"/>
      <c r="C139" s="298" t="s">
        <v>178</v>
      </c>
      <c r="D139" s="299" t="s">
        <v>177</v>
      </c>
      <c r="E139" s="284">
        <v>175</v>
      </c>
      <c r="F139" s="300"/>
      <c r="G139" s="301"/>
      <c r="H139" s="284"/>
      <c r="I139" s="302">
        <v>0.04</v>
      </c>
      <c r="J139" s="284">
        <v>157</v>
      </c>
      <c r="K139" s="302">
        <v>0.74</v>
      </c>
    </row>
    <row r="140" spans="1:22" ht="14.25" x14ac:dyDescent="0.2">
      <c r="A140" s="305"/>
      <c r="B140" s="306"/>
      <c r="C140" s="306" t="s">
        <v>182</v>
      </c>
      <c r="D140" s="307" t="s">
        <v>181</v>
      </c>
      <c r="E140" s="308">
        <v>135</v>
      </c>
      <c r="F140" s="309"/>
      <c r="G140" s="310" t="s">
        <v>1338</v>
      </c>
      <c r="H140" s="308">
        <v>1</v>
      </c>
      <c r="I140" s="311">
        <v>1.24</v>
      </c>
      <c r="J140" s="308"/>
      <c r="K140" s="311"/>
    </row>
    <row r="141" spans="1:22" ht="15" x14ac:dyDescent="0.25">
      <c r="A141" s="312"/>
      <c r="B141" s="312"/>
      <c r="C141" s="313" t="s">
        <v>173</v>
      </c>
      <c r="D141" s="312"/>
      <c r="E141" s="312"/>
      <c r="F141" s="312"/>
      <c r="G141" s="312"/>
      <c r="H141" s="406">
        <v>454.64</v>
      </c>
      <c r="I141" s="406"/>
      <c r="J141" s="406">
        <v>3350.95</v>
      </c>
      <c r="K141" s="406"/>
      <c r="O141" s="162">
        <f>I132+I133+I135+I137+I138+I139+SUM(I136:I136)</f>
        <v>454.64</v>
      </c>
      <c r="P141" s="162">
        <f>K132+K133+K135+K137+K138+K139+SUM(K136:K136)</f>
        <v>3350.95</v>
      </c>
    </row>
    <row r="143" spans="1:22" ht="52.5" x14ac:dyDescent="0.2">
      <c r="A143" s="297" t="s">
        <v>1377</v>
      </c>
      <c r="B143" s="298" t="s">
        <v>593</v>
      </c>
      <c r="C143" s="298" t="s">
        <v>592</v>
      </c>
      <c r="D143" s="299" t="s">
        <v>1539</v>
      </c>
      <c r="E143" s="284">
        <v>4.4999999999999998E-2</v>
      </c>
      <c r="F143" s="300"/>
      <c r="G143" s="301"/>
      <c r="H143" s="284"/>
      <c r="I143" s="302"/>
      <c r="J143" s="284"/>
      <c r="K143" s="302"/>
      <c r="Q143" s="160">
        <f>[5]Source!X126</f>
        <v>250.05</v>
      </c>
      <c r="R143" s="160">
        <f>[5]Source!X127</f>
        <v>4051.27</v>
      </c>
      <c r="S143" s="160">
        <f>[5]Source!Y126</f>
        <v>178.61</v>
      </c>
      <c r="T143" s="160">
        <f>[5]Source!Y127</f>
        <v>2442.6799999999998</v>
      </c>
      <c r="U143" s="160">
        <f>ROUND((175/100)*ROUND([5]Source!R126, 2), 2)</f>
        <v>1.96</v>
      </c>
      <c r="V143" s="160">
        <f>ROUND((157/100)*ROUND([5]Source!R127, 2), 2)</f>
        <v>41.06</v>
      </c>
    </row>
    <row r="144" spans="1:22" ht="14.25" x14ac:dyDescent="0.2">
      <c r="A144" s="297"/>
      <c r="B144" s="298"/>
      <c r="C144" s="298" t="s">
        <v>187</v>
      </c>
      <c r="D144" s="299"/>
      <c r="E144" s="284"/>
      <c r="F144" s="300">
        <v>4930.38</v>
      </c>
      <c r="G144" s="301" t="s">
        <v>1338</v>
      </c>
      <c r="H144" s="284">
        <v>1</v>
      </c>
      <c r="I144" s="302">
        <v>255.15</v>
      </c>
      <c r="J144" s="284">
        <v>23.35</v>
      </c>
      <c r="K144" s="302">
        <v>5957.75</v>
      </c>
    </row>
    <row r="145" spans="1:22" ht="14.25" x14ac:dyDescent="0.2">
      <c r="A145" s="297"/>
      <c r="B145" s="298"/>
      <c r="C145" s="298" t="s">
        <v>174</v>
      </c>
      <c r="D145" s="299"/>
      <c r="E145" s="284"/>
      <c r="F145" s="300">
        <v>177.56</v>
      </c>
      <c r="G145" s="301" t="s">
        <v>1339</v>
      </c>
      <c r="H145" s="284">
        <v>1</v>
      </c>
      <c r="I145" s="302">
        <v>9.99</v>
      </c>
      <c r="J145" s="284">
        <v>7.44</v>
      </c>
      <c r="K145" s="302">
        <v>74.33</v>
      </c>
    </row>
    <row r="146" spans="1:22" ht="14.25" x14ac:dyDescent="0.2">
      <c r="A146" s="297"/>
      <c r="B146" s="298"/>
      <c r="C146" s="298" t="s">
        <v>179</v>
      </c>
      <c r="D146" s="299"/>
      <c r="E146" s="284"/>
      <c r="F146" s="300">
        <v>19.850000000000001</v>
      </c>
      <c r="G146" s="301" t="s">
        <v>1339</v>
      </c>
      <c r="H146" s="284">
        <v>1</v>
      </c>
      <c r="I146" s="314">
        <v>1.1200000000000001</v>
      </c>
      <c r="J146" s="284">
        <v>23.35</v>
      </c>
      <c r="K146" s="314">
        <v>26.15</v>
      </c>
    </row>
    <row r="147" spans="1:22" ht="14.25" x14ac:dyDescent="0.2">
      <c r="A147" s="297"/>
      <c r="B147" s="298"/>
      <c r="C147" s="298" t="s">
        <v>195</v>
      </c>
      <c r="D147" s="299"/>
      <c r="E147" s="284"/>
      <c r="F147" s="300">
        <v>6633.91</v>
      </c>
      <c r="G147" s="301" t="s">
        <v>185</v>
      </c>
      <c r="H147" s="284">
        <v>1</v>
      </c>
      <c r="I147" s="302">
        <v>298.52999999999997</v>
      </c>
      <c r="J147" s="284">
        <v>3.75</v>
      </c>
      <c r="K147" s="302">
        <v>1119.49</v>
      </c>
    </row>
    <row r="148" spans="1:22" ht="57" x14ac:dyDescent="0.2">
      <c r="A148" s="297" t="s">
        <v>1378</v>
      </c>
      <c r="B148" s="298" t="s">
        <v>1927</v>
      </c>
      <c r="C148" s="298" t="s">
        <v>544</v>
      </c>
      <c r="D148" s="299" t="s">
        <v>1384</v>
      </c>
      <c r="E148" s="284">
        <v>4.59</v>
      </c>
      <c r="F148" s="300">
        <v>745.24</v>
      </c>
      <c r="G148" s="304" t="s">
        <v>185</v>
      </c>
      <c r="H148" s="284">
        <v>1</v>
      </c>
      <c r="I148" s="302">
        <v>3420.65</v>
      </c>
      <c r="J148" s="284">
        <v>5.92</v>
      </c>
      <c r="K148" s="302">
        <v>20250.25</v>
      </c>
      <c r="Q148" s="160">
        <f>[5]Source!X128</f>
        <v>0</v>
      </c>
      <c r="R148" s="160">
        <f>[5]Source!X129</f>
        <v>0</v>
      </c>
      <c r="S148" s="160">
        <f>[5]Source!Y128</f>
        <v>0</v>
      </c>
      <c r="T148" s="160">
        <f>[5]Source!Y129</f>
        <v>0</v>
      </c>
      <c r="U148" s="160">
        <f>ROUND((175/100)*ROUND([5]Source!R128, 2), 2)</f>
        <v>0</v>
      </c>
      <c r="V148" s="160">
        <f>ROUND((157/100)*ROUND([5]Source!R129, 2), 2)</f>
        <v>0</v>
      </c>
    </row>
    <row r="149" spans="1:22" ht="14.25" x14ac:dyDescent="0.2">
      <c r="A149" s="297"/>
      <c r="B149" s="298"/>
      <c r="C149" s="298" t="s">
        <v>184</v>
      </c>
      <c r="D149" s="299" t="s">
        <v>177</v>
      </c>
      <c r="E149" s="284">
        <v>98</v>
      </c>
      <c r="F149" s="300"/>
      <c r="G149" s="301"/>
      <c r="H149" s="284"/>
      <c r="I149" s="302">
        <v>250.05</v>
      </c>
      <c r="J149" s="284">
        <v>68</v>
      </c>
      <c r="K149" s="302">
        <v>4051.27</v>
      </c>
    </row>
    <row r="150" spans="1:22" ht="14.25" x14ac:dyDescent="0.2">
      <c r="A150" s="297"/>
      <c r="B150" s="298"/>
      <c r="C150" s="298" t="s">
        <v>183</v>
      </c>
      <c r="D150" s="299" t="s">
        <v>177</v>
      </c>
      <c r="E150" s="284">
        <v>70</v>
      </c>
      <c r="F150" s="300"/>
      <c r="G150" s="301"/>
      <c r="H150" s="284"/>
      <c r="I150" s="302">
        <v>178.61</v>
      </c>
      <c r="J150" s="284">
        <v>41</v>
      </c>
      <c r="K150" s="302">
        <v>2442.6799999999998</v>
      </c>
    </row>
    <row r="151" spans="1:22" ht="14.25" x14ac:dyDescent="0.2">
      <c r="A151" s="297"/>
      <c r="B151" s="298"/>
      <c r="C151" s="298" t="s">
        <v>178</v>
      </c>
      <c r="D151" s="299" t="s">
        <v>177</v>
      </c>
      <c r="E151" s="284">
        <v>175</v>
      </c>
      <c r="F151" s="300"/>
      <c r="G151" s="301"/>
      <c r="H151" s="284"/>
      <c r="I151" s="302">
        <v>1.96</v>
      </c>
      <c r="J151" s="284">
        <v>157</v>
      </c>
      <c r="K151" s="302">
        <v>41.06</v>
      </c>
    </row>
    <row r="152" spans="1:22" ht="14.25" x14ac:dyDescent="0.2">
      <c r="A152" s="305"/>
      <c r="B152" s="306"/>
      <c r="C152" s="306" t="s">
        <v>182</v>
      </c>
      <c r="D152" s="307" t="s">
        <v>181</v>
      </c>
      <c r="E152" s="308">
        <v>441</v>
      </c>
      <c r="F152" s="309"/>
      <c r="G152" s="310" t="s">
        <v>1338</v>
      </c>
      <c r="H152" s="308">
        <v>1</v>
      </c>
      <c r="I152" s="311">
        <v>22.82</v>
      </c>
      <c r="J152" s="308"/>
      <c r="K152" s="311"/>
    </row>
    <row r="153" spans="1:22" ht="15" x14ac:dyDescent="0.25">
      <c r="A153" s="312"/>
      <c r="B153" s="312"/>
      <c r="C153" s="313" t="s">
        <v>173</v>
      </c>
      <c r="D153" s="312"/>
      <c r="E153" s="312"/>
      <c r="F153" s="312"/>
      <c r="G153" s="312"/>
      <c r="H153" s="406">
        <v>4414.9399999999996</v>
      </c>
      <c r="I153" s="406"/>
      <c r="J153" s="406">
        <v>33936.83</v>
      </c>
      <c r="K153" s="406"/>
      <c r="O153" s="162">
        <f>I144+I145+I147+I149+I150+I151+SUM(I148:I148)</f>
        <v>4414.9399999999996</v>
      </c>
      <c r="P153" s="162">
        <f>K144+K145+K147+K149+K150+K151+SUM(K148:K148)</f>
        <v>33936.83</v>
      </c>
    </row>
    <row r="155" spans="1:22" ht="52.5" x14ac:dyDescent="0.2">
      <c r="A155" s="297" t="s">
        <v>1379</v>
      </c>
      <c r="B155" s="298" t="s">
        <v>220</v>
      </c>
      <c r="C155" s="298" t="s">
        <v>219</v>
      </c>
      <c r="D155" s="299" t="s">
        <v>1575</v>
      </c>
      <c r="E155" s="284">
        <v>0.36</v>
      </c>
      <c r="F155" s="300"/>
      <c r="G155" s="301"/>
      <c r="H155" s="284"/>
      <c r="I155" s="302"/>
      <c r="J155" s="284"/>
      <c r="K155" s="302"/>
      <c r="Q155" s="160">
        <f>[5]Source!X130</f>
        <v>54.64</v>
      </c>
      <c r="R155" s="160">
        <f>[5]Source!X131</f>
        <v>885.36</v>
      </c>
      <c r="S155" s="160">
        <f>[5]Source!Y130</f>
        <v>39.03</v>
      </c>
      <c r="T155" s="160">
        <f>[5]Source!Y131</f>
        <v>533.82000000000005</v>
      </c>
      <c r="U155" s="160">
        <f>ROUND((175/100)*ROUND([5]Source!R130, 2), 2)</f>
        <v>4.41</v>
      </c>
      <c r="V155" s="160">
        <f>ROUND((157/100)*ROUND([5]Source!R131, 2), 2)</f>
        <v>92.38</v>
      </c>
    </row>
    <row r="156" spans="1:22" ht="14.25" x14ac:dyDescent="0.2">
      <c r="A156" s="297"/>
      <c r="B156" s="298"/>
      <c r="C156" s="298" t="s">
        <v>187</v>
      </c>
      <c r="D156" s="299"/>
      <c r="E156" s="284"/>
      <c r="F156" s="300">
        <v>134.68</v>
      </c>
      <c r="G156" s="301" t="s">
        <v>1338</v>
      </c>
      <c r="H156" s="284">
        <v>1</v>
      </c>
      <c r="I156" s="302">
        <v>55.76</v>
      </c>
      <c r="J156" s="284">
        <v>23.35</v>
      </c>
      <c r="K156" s="302">
        <v>1302</v>
      </c>
    </row>
    <row r="157" spans="1:22" ht="14.25" x14ac:dyDescent="0.2">
      <c r="A157" s="297"/>
      <c r="B157" s="298"/>
      <c r="C157" s="298" t="s">
        <v>174</v>
      </c>
      <c r="D157" s="299"/>
      <c r="E157" s="284"/>
      <c r="F157" s="300">
        <v>44</v>
      </c>
      <c r="G157" s="301" t="s">
        <v>1339</v>
      </c>
      <c r="H157" s="284">
        <v>1</v>
      </c>
      <c r="I157" s="302">
        <v>19.8</v>
      </c>
      <c r="J157" s="284">
        <v>8.19</v>
      </c>
      <c r="K157" s="302">
        <v>162.16</v>
      </c>
    </row>
    <row r="158" spans="1:22" ht="14.25" x14ac:dyDescent="0.2">
      <c r="A158" s="297"/>
      <c r="B158" s="298"/>
      <c r="C158" s="298" t="s">
        <v>179</v>
      </c>
      <c r="D158" s="299"/>
      <c r="E158" s="284"/>
      <c r="F158" s="300">
        <v>5.59</v>
      </c>
      <c r="G158" s="301" t="s">
        <v>1339</v>
      </c>
      <c r="H158" s="284">
        <v>1</v>
      </c>
      <c r="I158" s="314">
        <v>2.52</v>
      </c>
      <c r="J158" s="284">
        <v>23.35</v>
      </c>
      <c r="K158" s="314">
        <v>58.84</v>
      </c>
    </row>
    <row r="159" spans="1:22" ht="14.25" x14ac:dyDescent="0.2">
      <c r="A159" s="297"/>
      <c r="B159" s="298"/>
      <c r="C159" s="298" t="s">
        <v>195</v>
      </c>
      <c r="D159" s="299"/>
      <c r="E159" s="284"/>
      <c r="F159" s="300">
        <v>258.91000000000003</v>
      </c>
      <c r="G159" s="301" t="s">
        <v>185</v>
      </c>
      <c r="H159" s="284">
        <v>1</v>
      </c>
      <c r="I159" s="302">
        <v>93.21</v>
      </c>
      <c r="J159" s="284">
        <v>5.54</v>
      </c>
      <c r="K159" s="302">
        <v>516.38</v>
      </c>
    </row>
    <row r="160" spans="1:22" ht="57" x14ac:dyDescent="0.2">
      <c r="A160" s="297" t="s">
        <v>1382</v>
      </c>
      <c r="B160" s="298" t="s">
        <v>2178</v>
      </c>
      <c r="C160" s="298" t="s">
        <v>591</v>
      </c>
      <c r="D160" s="299" t="s">
        <v>1323</v>
      </c>
      <c r="E160" s="284">
        <v>0.36</v>
      </c>
      <c r="F160" s="300">
        <v>6340.75</v>
      </c>
      <c r="G160" s="304" t="s">
        <v>185</v>
      </c>
      <c r="H160" s="284">
        <v>1</v>
      </c>
      <c r="I160" s="302">
        <v>2282.67</v>
      </c>
      <c r="J160" s="284">
        <v>7.1</v>
      </c>
      <c r="K160" s="302">
        <v>16206.96</v>
      </c>
      <c r="Q160" s="160">
        <f>[5]Source!X132</f>
        <v>0</v>
      </c>
      <c r="R160" s="160">
        <f>[5]Source!X133</f>
        <v>0</v>
      </c>
      <c r="S160" s="160">
        <f>[5]Source!Y132</f>
        <v>0</v>
      </c>
      <c r="T160" s="160">
        <f>[5]Source!Y133</f>
        <v>0</v>
      </c>
      <c r="U160" s="160">
        <f>ROUND((175/100)*ROUND([5]Source!R132, 2), 2)</f>
        <v>0</v>
      </c>
      <c r="V160" s="160">
        <f>ROUND((157/100)*ROUND([5]Source!R133, 2), 2)</f>
        <v>0</v>
      </c>
    </row>
    <row r="161" spans="1:22" ht="14.25" x14ac:dyDescent="0.2">
      <c r="A161" s="297"/>
      <c r="B161" s="298"/>
      <c r="C161" s="298" t="s">
        <v>184</v>
      </c>
      <c r="D161" s="299" t="s">
        <v>177</v>
      </c>
      <c r="E161" s="284">
        <v>98</v>
      </c>
      <c r="F161" s="300"/>
      <c r="G161" s="301"/>
      <c r="H161" s="284"/>
      <c r="I161" s="302">
        <v>54.64</v>
      </c>
      <c r="J161" s="284">
        <v>68</v>
      </c>
      <c r="K161" s="302">
        <v>885.36</v>
      </c>
    </row>
    <row r="162" spans="1:22" ht="14.25" x14ac:dyDescent="0.2">
      <c r="A162" s="297"/>
      <c r="B162" s="298"/>
      <c r="C162" s="298" t="s">
        <v>183</v>
      </c>
      <c r="D162" s="299" t="s">
        <v>177</v>
      </c>
      <c r="E162" s="284">
        <v>70</v>
      </c>
      <c r="F162" s="300"/>
      <c r="G162" s="301"/>
      <c r="H162" s="284"/>
      <c r="I162" s="302">
        <v>39.03</v>
      </c>
      <c r="J162" s="284">
        <v>41</v>
      </c>
      <c r="K162" s="302">
        <v>533.82000000000005</v>
      </c>
    </row>
    <row r="163" spans="1:22" ht="14.25" x14ac:dyDescent="0.2">
      <c r="A163" s="297"/>
      <c r="B163" s="298"/>
      <c r="C163" s="298" t="s">
        <v>178</v>
      </c>
      <c r="D163" s="299" t="s">
        <v>177</v>
      </c>
      <c r="E163" s="284">
        <v>175</v>
      </c>
      <c r="F163" s="300"/>
      <c r="G163" s="301"/>
      <c r="H163" s="284"/>
      <c r="I163" s="302">
        <v>4.41</v>
      </c>
      <c r="J163" s="284">
        <v>157</v>
      </c>
      <c r="K163" s="302">
        <v>92.38</v>
      </c>
    </row>
    <row r="164" spans="1:22" ht="14.25" x14ac:dyDescent="0.2">
      <c r="A164" s="305"/>
      <c r="B164" s="306"/>
      <c r="C164" s="306" t="s">
        <v>182</v>
      </c>
      <c r="D164" s="307" t="s">
        <v>181</v>
      </c>
      <c r="E164" s="308">
        <v>11.6</v>
      </c>
      <c r="F164" s="309"/>
      <c r="G164" s="310" t="s">
        <v>1338</v>
      </c>
      <c r="H164" s="308">
        <v>1</v>
      </c>
      <c r="I164" s="311">
        <v>4.8</v>
      </c>
      <c r="J164" s="308"/>
      <c r="K164" s="311"/>
    </row>
    <row r="165" spans="1:22" ht="15" x14ac:dyDescent="0.25">
      <c r="A165" s="312"/>
      <c r="B165" s="312"/>
      <c r="C165" s="313" t="s">
        <v>173</v>
      </c>
      <c r="D165" s="312"/>
      <c r="E165" s="312"/>
      <c r="F165" s="312"/>
      <c r="G165" s="312"/>
      <c r="H165" s="406">
        <v>2549.52</v>
      </c>
      <c r="I165" s="406"/>
      <c r="J165" s="406">
        <v>19699.060000000001</v>
      </c>
      <c r="K165" s="406"/>
      <c r="O165" s="162">
        <f>I156+I157+I159+I161+I162+I163+SUM(I160:I160)</f>
        <v>2549.52</v>
      </c>
      <c r="P165" s="162">
        <f>K156+K157+K159+K161+K162+K163+SUM(K160:K160)</f>
        <v>19699.060000000001</v>
      </c>
    </row>
    <row r="167" spans="1:22" ht="71.25" x14ac:dyDescent="0.2">
      <c r="A167" s="297" t="s">
        <v>1389</v>
      </c>
      <c r="B167" s="298" t="s">
        <v>590</v>
      </c>
      <c r="C167" s="298" t="s">
        <v>589</v>
      </c>
      <c r="D167" s="299" t="s">
        <v>1645</v>
      </c>
      <c r="E167" s="284">
        <v>0.3</v>
      </c>
      <c r="F167" s="300"/>
      <c r="G167" s="301"/>
      <c r="H167" s="284"/>
      <c r="I167" s="302"/>
      <c r="J167" s="284"/>
      <c r="K167" s="302"/>
      <c r="Q167" s="160">
        <f>[5]Source!X134</f>
        <v>176.45</v>
      </c>
      <c r="R167" s="160">
        <f>[5]Source!X135</f>
        <v>2864.5</v>
      </c>
      <c r="S167" s="160">
        <f>[5]Source!Y134</f>
        <v>129.4</v>
      </c>
      <c r="T167" s="160">
        <f>[5]Source!Y135</f>
        <v>1608.83</v>
      </c>
      <c r="U167" s="160">
        <f>ROUND((175/100)*ROUND([5]Source!R134, 2), 2)</f>
        <v>8.77</v>
      </c>
      <c r="V167" s="160">
        <f>ROUND((157/100)*ROUND([5]Source!R135, 2), 2)</f>
        <v>183.66</v>
      </c>
    </row>
    <row r="168" spans="1:22" ht="14.25" x14ac:dyDescent="0.2">
      <c r="A168" s="297"/>
      <c r="B168" s="298"/>
      <c r="C168" s="298" t="s">
        <v>187</v>
      </c>
      <c r="D168" s="299"/>
      <c r="E168" s="284"/>
      <c r="F168" s="300">
        <v>487.11</v>
      </c>
      <c r="G168" s="301" t="s">
        <v>1338</v>
      </c>
      <c r="H168" s="284">
        <v>1</v>
      </c>
      <c r="I168" s="302">
        <v>168.05</v>
      </c>
      <c r="J168" s="284">
        <v>23.35</v>
      </c>
      <c r="K168" s="302">
        <v>3923.97</v>
      </c>
    </row>
    <row r="169" spans="1:22" ht="14.25" x14ac:dyDescent="0.2">
      <c r="A169" s="297"/>
      <c r="B169" s="298"/>
      <c r="C169" s="298" t="s">
        <v>174</v>
      </c>
      <c r="D169" s="299"/>
      <c r="E169" s="284"/>
      <c r="F169" s="300">
        <v>71.290000000000006</v>
      </c>
      <c r="G169" s="301" t="s">
        <v>1339</v>
      </c>
      <c r="H169" s="284">
        <v>1</v>
      </c>
      <c r="I169" s="302">
        <v>26.73</v>
      </c>
      <c r="J169" s="284">
        <v>8.7200000000000006</v>
      </c>
      <c r="K169" s="302">
        <v>233.09</v>
      </c>
    </row>
    <row r="170" spans="1:22" ht="14.25" x14ac:dyDescent="0.2">
      <c r="A170" s="297"/>
      <c r="B170" s="298"/>
      <c r="C170" s="298" t="s">
        <v>179</v>
      </c>
      <c r="D170" s="299"/>
      <c r="E170" s="284"/>
      <c r="F170" s="300">
        <v>13.35</v>
      </c>
      <c r="G170" s="301" t="s">
        <v>1339</v>
      </c>
      <c r="H170" s="284">
        <v>1</v>
      </c>
      <c r="I170" s="314">
        <v>5.01</v>
      </c>
      <c r="J170" s="284">
        <v>23.35</v>
      </c>
      <c r="K170" s="314">
        <v>116.98</v>
      </c>
    </row>
    <row r="171" spans="1:22" ht="14.25" x14ac:dyDescent="0.2">
      <c r="A171" s="297"/>
      <c r="B171" s="298"/>
      <c r="C171" s="298" t="s">
        <v>195</v>
      </c>
      <c r="D171" s="299"/>
      <c r="E171" s="284"/>
      <c r="F171" s="300">
        <v>27.72</v>
      </c>
      <c r="G171" s="301" t="s">
        <v>185</v>
      </c>
      <c r="H171" s="284">
        <v>1</v>
      </c>
      <c r="I171" s="302">
        <v>8.32</v>
      </c>
      <c r="J171" s="284">
        <v>5.42</v>
      </c>
      <c r="K171" s="302">
        <v>45.09</v>
      </c>
    </row>
    <row r="172" spans="1:22" ht="142.5" x14ac:dyDescent="0.2">
      <c r="A172" s="297" t="s">
        <v>1390</v>
      </c>
      <c r="B172" s="298" t="s">
        <v>2179</v>
      </c>
      <c r="C172" s="298" t="s">
        <v>588</v>
      </c>
      <c r="D172" s="299" t="s">
        <v>1323</v>
      </c>
      <c r="E172" s="284">
        <v>7.0000000000000007E-2</v>
      </c>
      <c r="F172" s="300">
        <v>11626.84</v>
      </c>
      <c r="G172" s="304" t="s">
        <v>185</v>
      </c>
      <c r="H172" s="284">
        <v>1</v>
      </c>
      <c r="I172" s="302">
        <v>813.88</v>
      </c>
      <c r="J172" s="284">
        <v>2.1</v>
      </c>
      <c r="K172" s="302">
        <v>1709.15</v>
      </c>
      <c r="Q172" s="160">
        <f>[5]Source!X136</f>
        <v>0</v>
      </c>
      <c r="R172" s="160">
        <f>[5]Source!X137</f>
        <v>0</v>
      </c>
      <c r="S172" s="160">
        <f>[5]Source!Y136</f>
        <v>0</v>
      </c>
      <c r="T172" s="160">
        <f>[5]Source!Y137</f>
        <v>0</v>
      </c>
      <c r="U172" s="160">
        <f>ROUND((175/100)*ROUND([5]Source!R136, 2), 2)</f>
        <v>0</v>
      </c>
      <c r="V172" s="160">
        <f>ROUND((157/100)*ROUND([5]Source!R137, 2), 2)</f>
        <v>0</v>
      </c>
    </row>
    <row r="173" spans="1:22" ht="14.25" x14ac:dyDescent="0.2">
      <c r="A173" s="297"/>
      <c r="B173" s="298"/>
      <c r="C173" s="298" t="s">
        <v>184</v>
      </c>
      <c r="D173" s="299" t="s">
        <v>177</v>
      </c>
      <c r="E173" s="284">
        <v>105</v>
      </c>
      <c r="F173" s="300"/>
      <c r="G173" s="301"/>
      <c r="H173" s="284"/>
      <c r="I173" s="302">
        <v>176.45</v>
      </c>
      <c r="J173" s="284">
        <v>73</v>
      </c>
      <c r="K173" s="302">
        <v>2864.5</v>
      </c>
    </row>
    <row r="174" spans="1:22" ht="14.25" x14ac:dyDescent="0.2">
      <c r="A174" s="297"/>
      <c r="B174" s="298"/>
      <c r="C174" s="298" t="s">
        <v>183</v>
      </c>
      <c r="D174" s="299" t="s">
        <v>177</v>
      </c>
      <c r="E174" s="284">
        <v>77</v>
      </c>
      <c r="F174" s="300"/>
      <c r="G174" s="301"/>
      <c r="H174" s="284"/>
      <c r="I174" s="302">
        <v>129.4</v>
      </c>
      <c r="J174" s="284">
        <v>41</v>
      </c>
      <c r="K174" s="302">
        <v>1608.83</v>
      </c>
    </row>
    <row r="175" spans="1:22" ht="14.25" x14ac:dyDescent="0.2">
      <c r="A175" s="297"/>
      <c r="B175" s="298"/>
      <c r="C175" s="298" t="s">
        <v>178</v>
      </c>
      <c r="D175" s="299" t="s">
        <v>177</v>
      </c>
      <c r="E175" s="284">
        <v>175</v>
      </c>
      <c r="F175" s="300"/>
      <c r="G175" s="301"/>
      <c r="H175" s="284"/>
      <c r="I175" s="302">
        <v>8.77</v>
      </c>
      <c r="J175" s="284">
        <v>157</v>
      </c>
      <c r="K175" s="302">
        <v>183.66</v>
      </c>
    </row>
    <row r="176" spans="1:22" ht="14.25" x14ac:dyDescent="0.2">
      <c r="A176" s="305"/>
      <c r="B176" s="306"/>
      <c r="C176" s="306" t="s">
        <v>182</v>
      </c>
      <c r="D176" s="307" t="s">
        <v>181</v>
      </c>
      <c r="E176" s="308">
        <v>39</v>
      </c>
      <c r="F176" s="309"/>
      <c r="G176" s="310" t="s">
        <v>1338</v>
      </c>
      <c r="H176" s="308">
        <v>1</v>
      </c>
      <c r="I176" s="311">
        <v>13.46</v>
      </c>
      <c r="J176" s="308"/>
      <c r="K176" s="311"/>
    </row>
    <row r="177" spans="1:22" ht="15" x14ac:dyDescent="0.25">
      <c r="A177" s="312"/>
      <c r="B177" s="312"/>
      <c r="C177" s="313" t="s">
        <v>173</v>
      </c>
      <c r="D177" s="312"/>
      <c r="E177" s="312"/>
      <c r="F177" s="312"/>
      <c r="G177" s="312"/>
      <c r="H177" s="406">
        <v>1331.6</v>
      </c>
      <c r="I177" s="406"/>
      <c r="J177" s="406">
        <v>10568.29</v>
      </c>
      <c r="K177" s="406"/>
      <c r="O177" s="162">
        <f>I168+I169+I171+I173+I174+I175+SUM(I172:I172)</f>
        <v>1331.6</v>
      </c>
      <c r="P177" s="162">
        <f>K168+K169+K171+K173+K174+K175+SUM(K172:K172)</f>
        <v>10568.29</v>
      </c>
    </row>
    <row r="179" spans="1:22" ht="52.5" x14ac:dyDescent="0.2">
      <c r="A179" s="297" t="s">
        <v>1392</v>
      </c>
      <c r="B179" s="298" t="s">
        <v>549</v>
      </c>
      <c r="C179" s="298" t="s">
        <v>554</v>
      </c>
      <c r="D179" s="299" t="s">
        <v>1575</v>
      </c>
      <c r="E179" s="284">
        <v>0.47</v>
      </c>
      <c r="F179" s="300"/>
      <c r="G179" s="301"/>
      <c r="H179" s="284"/>
      <c r="I179" s="302"/>
      <c r="J179" s="284"/>
      <c r="K179" s="302"/>
      <c r="Q179" s="160">
        <f>[5]Source!X138</f>
        <v>365.59</v>
      </c>
      <c r="R179" s="160">
        <f>[5]Source!X139</f>
        <v>5923.29</v>
      </c>
      <c r="S179" s="160">
        <f>[5]Source!Y138</f>
        <v>261.14</v>
      </c>
      <c r="T179" s="160">
        <f>[5]Source!Y139</f>
        <v>3571.4</v>
      </c>
      <c r="U179" s="160">
        <f>ROUND((175/100)*ROUND([5]Source!R138, 2), 2)</f>
        <v>5.43</v>
      </c>
      <c r="V179" s="160">
        <f>ROUND((157/100)*ROUND([5]Source!R139, 2), 2)</f>
        <v>113.65</v>
      </c>
    </row>
    <row r="180" spans="1:22" ht="14.25" x14ac:dyDescent="0.2">
      <c r="A180" s="297"/>
      <c r="B180" s="298"/>
      <c r="C180" s="298" t="s">
        <v>187</v>
      </c>
      <c r="D180" s="299"/>
      <c r="E180" s="284"/>
      <c r="F180" s="300">
        <v>690.2</v>
      </c>
      <c r="G180" s="301" t="s">
        <v>1338</v>
      </c>
      <c r="H180" s="284">
        <v>1</v>
      </c>
      <c r="I180" s="302">
        <v>373.05</v>
      </c>
      <c r="J180" s="284">
        <v>23.35</v>
      </c>
      <c r="K180" s="302">
        <v>8710.7199999999993</v>
      </c>
    </row>
    <row r="181" spans="1:22" ht="14.25" x14ac:dyDescent="0.2">
      <c r="A181" s="297"/>
      <c r="B181" s="298"/>
      <c r="C181" s="298" t="s">
        <v>174</v>
      </c>
      <c r="D181" s="299"/>
      <c r="E181" s="284"/>
      <c r="F181" s="300">
        <v>41.32</v>
      </c>
      <c r="G181" s="301" t="s">
        <v>1339</v>
      </c>
      <c r="H181" s="284">
        <v>1</v>
      </c>
      <c r="I181" s="302">
        <v>24.28</v>
      </c>
      <c r="J181" s="284">
        <v>8.1999999999999993</v>
      </c>
      <c r="K181" s="302">
        <v>199.1</v>
      </c>
    </row>
    <row r="182" spans="1:22" ht="14.25" x14ac:dyDescent="0.2">
      <c r="A182" s="297"/>
      <c r="B182" s="298"/>
      <c r="C182" s="298" t="s">
        <v>179</v>
      </c>
      <c r="D182" s="299"/>
      <c r="E182" s="284"/>
      <c r="F182" s="300">
        <v>5.27</v>
      </c>
      <c r="G182" s="301" t="s">
        <v>1339</v>
      </c>
      <c r="H182" s="284">
        <v>1</v>
      </c>
      <c r="I182" s="314">
        <v>3.1</v>
      </c>
      <c r="J182" s="284">
        <v>23.35</v>
      </c>
      <c r="K182" s="314">
        <v>72.39</v>
      </c>
    </row>
    <row r="183" spans="1:22" ht="57" x14ac:dyDescent="0.2">
      <c r="A183" s="297" t="s">
        <v>1394</v>
      </c>
      <c r="B183" s="298" t="s">
        <v>1361</v>
      </c>
      <c r="C183" s="298" t="s">
        <v>330</v>
      </c>
      <c r="D183" s="299" t="s">
        <v>1323</v>
      </c>
      <c r="E183" s="284">
        <v>0.47</v>
      </c>
      <c r="F183" s="300">
        <v>20268.29</v>
      </c>
      <c r="G183" s="304" t="s">
        <v>185</v>
      </c>
      <c r="H183" s="284">
        <v>1</v>
      </c>
      <c r="I183" s="302">
        <v>9526.1</v>
      </c>
      <c r="J183" s="284">
        <v>5.13</v>
      </c>
      <c r="K183" s="302">
        <v>48868.89</v>
      </c>
      <c r="Q183" s="160">
        <f>[5]Source!X140</f>
        <v>0</v>
      </c>
      <c r="R183" s="160">
        <f>[5]Source!X141</f>
        <v>0</v>
      </c>
      <c r="S183" s="160">
        <f>[5]Source!Y140</f>
        <v>0</v>
      </c>
      <c r="T183" s="160">
        <f>[5]Source!Y141</f>
        <v>0</v>
      </c>
      <c r="U183" s="160">
        <f>ROUND((175/100)*ROUND([5]Source!R140, 2), 2)</f>
        <v>0</v>
      </c>
      <c r="V183" s="160">
        <f>ROUND((157/100)*ROUND([5]Source!R141, 2), 2)</f>
        <v>0</v>
      </c>
    </row>
    <row r="184" spans="1:22" ht="14.25" x14ac:dyDescent="0.2">
      <c r="A184" s="297"/>
      <c r="B184" s="298"/>
      <c r="C184" s="298" t="s">
        <v>184</v>
      </c>
      <c r="D184" s="299" t="s">
        <v>177</v>
      </c>
      <c r="E184" s="284">
        <v>98</v>
      </c>
      <c r="F184" s="300"/>
      <c r="G184" s="301"/>
      <c r="H184" s="284"/>
      <c r="I184" s="302">
        <v>365.59</v>
      </c>
      <c r="J184" s="284">
        <v>68</v>
      </c>
      <c r="K184" s="302">
        <v>5923.29</v>
      </c>
    </row>
    <row r="185" spans="1:22" ht="14.25" x14ac:dyDescent="0.2">
      <c r="A185" s="297"/>
      <c r="B185" s="298"/>
      <c r="C185" s="298" t="s">
        <v>183</v>
      </c>
      <c r="D185" s="299" t="s">
        <v>177</v>
      </c>
      <c r="E185" s="284">
        <v>70</v>
      </c>
      <c r="F185" s="300"/>
      <c r="G185" s="301"/>
      <c r="H185" s="284"/>
      <c r="I185" s="302">
        <v>261.14</v>
      </c>
      <c r="J185" s="284">
        <v>41</v>
      </c>
      <c r="K185" s="302">
        <v>3571.4</v>
      </c>
    </row>
    <row r="186" spans="1:22" ht="14.25" x14ac:dyDescent="0.2">
      <c r="A186" s="297"/>
      <c r="B186" s="298"/>
      <c r="C186" s="298" t="s">
        <v>178</v>
      </c>
      <c r="D186" s="299" t="s">
        <v>177</v>
      </c>
      <c r="E186" s="284">
        <v>175</v>
      </c>
      <c r="F186" s="300"/>
      <c r="G186" s="301"/>
      <c r="H186" s="284"/>
      <c r="I186" s="302">
        <v>5.43</v>
      </c>
      <c r="J186" s="284">
        <v>157</v>
      </c>
      <c r="K186" s="302">
        <v>113.65</v>
      </c>
    </row>
    <row r="187" spans="1:22" ht="14.25" x14ac:dyDescent="0.2">
      <c r="A187" s="305"/>
      <c r="B187" s="306"/>
      <c r="C187" s="306" t="s">
        <v>182</v>
      </c>
      <c r="D187" s="307" t="s">
        <v>181</v>
      </c>
      <c r="E187" s="308">
        <v>58</v>
      </c>
      <c r="F187" s="309"/>
      <c r="G187" s="310" t="s">
        <v>1338</v>
      </c>
      <c r="H187" s="308">
        <v>1</v>
      </c>
      <c r="I187" s="311">
        <v>31.35</v>
      </c>
      <c r="J187" s="308"/>
      <c r="K187" s="311"/>
    </row>
    <row r="188" spans="1:22" ht="15" x14ac:dyDescent="0.25">
      <c r="A188" s="312"/>
      <c r="B188" s="312"/>
      <c r="C188" s="313" t="s">
        <v>173</v>
      </c>
      <c r="D188" s="312"/>
      <c r="E188" s="312"/>
      <c r="F188" s="312"/>
      <c r="G188" s="312"/>
      <c r="H188" s="406">
        <v>10555.59</v>
      </c>
      <c r="I188" s="406"/>
      <c r="J188" s="406">
        <v>67387.05</v>
      </c>
      <c r="K188" s="406"/>
      <c r="O188" s="162">
        <f>I180+I181+I184+I185+I186+SUM(I183:I183)</f>
        <v>10555.59</v>
      </c>
      <c r="P188" s="162">
        <f>K180+K181+K184+K185+K186+SUM(K183:K183)</f>
        <v>67387.05</v>
      </c>
    </row>
    <row r="190" spans="1:22" ht="57" x14ac:dyDescent="0.2">
      <c r="A190" s="297" t="s">
        <v>1397</v>
      </c>
      <c r="B190" s="298" t="s">
        <v>587</v>
      </c>
      <c r="C190" s="298" t="s">
        <v>586</v>
      </c>
      <c r="D190" s="299" t="s">
        <v>1964</v>
      </c>
      <c r="E190" s="284">
        <v>8.59</v>
      </c>
      <c r="F190" s="300"/>
      <c r="G190" s="301"/>
      <c r="H190" s="284"/>
      <c r="I190" s="302"/>
      <c r="J190" s="284"/>
      <c r="K190" s="302"/>
      <c r="Q190" s="160">
        <f>[5]Source!X142</f>
        <v>1769.74</v>
      </c>
      <c r="R190" s="160">
        <f>[5]Source!X143</f>
        <v>32298.71</v>
      </c>
      <c r="S190" s="160">
        <f>[5]Source!Y142</f>
        <v>2135.89</v>
      </c>
      <c r="T190" s="160">
        <f>[5]Source!Y143</f>
        <v>19474.22</v>
      </c>
      <c r="U190" s="160">
        <f>ROUND((175/100)*ROUND([5]Source!R142, 2), 2)</f>
        <v>19.55</v>
      </c>
      <c r="V190" s="160">
        <f>ROUND((157/100)*ROUND([5]Source!R143, 2), 2)</f>
        <v>409.49</v>
      </c>
    </row>
    <row r="191" spans="1:22" ht="38.25" x14ac:dyDescent="0.2">
      <c r="C191" s="303" t="s">
        <v>2180</v>
      </c>
    </row>
    <row r="192" spans="1:22" ht="14.25" x14ac:dyDescent="0.2">
      <c r="A192" s="297"/>
      <c r="B192" s="298"/>
      <c r="C192" s="298" t="s">
        <v>187</v>
      </c>
      <c r="D192" s="299"/>
      <c r="E192" s="284"/>
      <c r="F192" s="300">
        <v>205.92</v>
      </c>
      <c r="G192" s="301" t="s">
        <v>1338</v>
      </c>
      <c r="H192" s="284">
        <v>1</v>
      </c>
      <c r="I192" s="302">
        <v>2034.18</v>
      </c>
      <c r="J192" s="284">
        <v>23.35</v>
      </c>
      <c r="K192" s="302">
        <v>47498.1</v>
      </c>
    </row>
    <row r="193" spans="1:22" ht="14.25" x14ac:dyDescent="0.2">
      <c r="A193" s="297"/>
      <c r="B193" s="298"/>
      <c r="C193" s="298" t="s">
        <v>174</v>
      </c>
      <c r="D193" s="299"/>
      <c r="E193" s="284"/>
      <c r="F193" s="300">
        <v>14.6</v>
      </c>
      <c r="G193" s="301" t="s">
        <v>1339</v>
      </c>
      <c r="H193" s="284">
        <v>1</v>
      </c>
      <c r="I193" s="302">
        <v>156.77000000000001</v>
      </c>
      <c r="J193" s="284">
        <v>6.63</v>
      </c>
      <c r="K193" s="302">
        <v>1039.3900000000001</v>
      </c>
    </row>
    <row r="194" spans="1:22" ht="14.25" x14ac:dyDescent="0.2">
      <c r="A194" s="297"/>
      <c r="B194" s="298"/>
      <c r="C194" s="298" t="s">
        <v>179</v>
      </c>
      <c r="D194" s="299"/>
      <c r="E194" s="284"/>
      <c r="F194" s="300">
        <v>1.04</v>
      </c>
      <c r="G194" s="301" t="s">
        <v>1339</v>
      </c>
      <c r="H194" s="284">
        <v>1</v>
      </c>
      <c r="I194" s="314">
        <v>11.17</v>
      </c>
      <c r="J194" s="284">
        <v>23.35</v>
      </c>
      <c r="K194" s="314">
        <v>260.82</v>
      </c>
    </row>
    <row r="195" spans="1:22" ht="14.25" x14ac:dyDescent="0.2">
      <c r="A195" s="297"/>
      <c r="B195" s="298"/>
      <c r="C195" s="298" t="s">
        <v>195</v>
      </c>
      <c r="D195" s="299"/>
      <c r="E195" s="284"/>
      <c r="F195" s="300">
        <v>110.71</v>
      </c>
      <c r="G195" s="301" t="s">
        <v>185</v>
      </c>
      <c r="H195" s="284">
        <v>1</v>
      </c>
      <c r="I195" s="302">
        <v>951</v>
      </c>
      <c r="J195" s="284">
        <v>6.08</v>
      </c>
      <c r="K195" s="302">
        <v>5782.08</v>
      </c>
    </row>
    <row r="196" spans="1:22" ht="42.75" x14ac:dyDescent="0.2">
      <c r="A196" s="297" t="s">
        <v>1398</v>
      </c>
      <c r="B196" s="298" t="s">
        <v>1968</v>
      </c>
      <c r="C196" s="298" t="s">
        <v>555</v>
      </c>
      <c r="D196" s="299" t="s">
        <v>1323</v>
      </c>
      <c r="E196" s="284">
        <v>8.59</v>
      </c>
      <c r="F196" s="300">
        <v>13876.75</v>
      </c>
      <c r="G196" s="304" t="s">
        <v>185</v>
      </c>
      <c r="H196" s="284">
        <v>1</v>
      </c>
      <c r="I196" s="302">
        <v>119201.28</v>
      </c>
      <c r="J196" s="284">
        <v>5.14</v>
      </c>
      <c r="K196" s="302">
        <v>612694.57999999996</v>
      </c>
      <c r="Q196" s="160">
        <f>[5]Source!X144</f>
        <v>0</v>
      </c>
      <c r="R196" s="160">
        <f>[5]Source!X145</f>
        <v>0</v>
      </c>
      <c r="S196" s="160">
        <f>[5]Source!Y144</f>
        <v>0</v>
      </c>
      <c r="T196" s="160">
        <f>[5]Source!Y145</f>
        <v>0</v>
      </c>
      <c r="U196" s="160">
        <f>ROUND((175/100)*ROUND([5]Source!R144, 2), 2)</f>
        <v>0</v>
      </c>
      <c r="V196" s="160">
        <f>ROUND((157/100)*ROUND([5]Source!R145, 2), 2)</f>
        <v>0</v>
      </c>
    </row>
    <row r="197" spans="1:22" ht="14.25" x14ac:dyDescent="0.2">
      <c r="A197" s="297"/>
      <c r="B197" s="298"/>
      <c r="C197" s="298" t="s">
        <v>184</v>
      </c>
      <c r="D197" s="299" t="s">
        <v>177</v>
      </c>
      <c r="E197" s="284">
        <v>87</v>
      </c>
      <c r="F197" s="300"/>
      <c r="G197" s="301"/>
      <c r="H197" s="284"/>
      <c r="I197" s="302">
        <v>1769.74</v>
      </c>
      <c r="J197" s="284">
        <v>68</v>
      </c>
      <c r="K197" s="302">
        <v>32298.71</v>
      </c>
    </row>
    <row r="198" spans="1:22" ht="14.25" x14ac:dyDescent="0.2">
      <c r="A198" s="297"/>
      <c r="B198" s="298"/>
      <c r="C198" s="298" t="s">
        <v>183</v>
      </c>
      <c r="D198" s="299" t="s">
        <v>177</v>
      </c>
      <c r="E198" s="284">
        <v>105</v>
      </c>
      <c r="F198" s="300"/>
      <c r="G198" s="301"/>
      <c r="H198" s="284"/>
      <c r="I198" s="302">
        <v>2135.89</v>
      </c>
      <c r="J198" s="284">
        <v>41</v>
      </c>
      <c r="K198" s="302">
        <v>19474.22</v>
      </c>
    </row>
    <row r="199" spans="1:22" ht="14.25" x14ac:dyDescent="0.2">
      <c r="A199" s="297"/>
      <c r="B199" s="298"/>
      <c r="C199" s="298" t="s">
        <v>178</v>
      </c>
      <c r="D199" s="299" t="s">
        <v>177</v>
      </c>
      <c r="E199" s="284">
        <v>175</v>
      </c>
      <c r="F199" s="300"/>
      <c r="G199" s="301"/>
      <c r="H199" s="284"/>
      <c r="I199" s="302">
        <v>19.55</v>
      </c>
      <c r="J199" s="284">
        <v>157</v>
      </c>
      <c r="K199" s="302">
        <v>409.49</v>
      </c>
    </row>
    <row r="200" spans="1:22" ht="14.25" x14ac:dyDescent="0.2">
      <c r="A200" s="305"/>
      <c r="B200" s="306"/>
      <c r="C200" s="306" t="s">
        <v>182</v>
      </c>
      <c r="D200" s="307" t="s">
        <v>181</v>
      </c>
      <c r="E200" s="308">
        <v>15.6</v>
      </c>
      <c r="F200" s="309"/>
      <c r="G200" s="310" t="s">
        <v>1338</v>
      </c>
      <c r="H200" s="308">
        <v>1</v>
      </c>
      <c r="I200" s="311">
        <v>154.1</v>
      </c>
      <c r="J200" s="308"/>
      <c r="K200" s="311"/>
    </row>
    <row r="201" spans="1:22" ht="15" x14ac:dyDescent="0.25">
      <c r="A201" s="312"/>
      <c r="B201" s="312"/>
      <c r="C201" s="313" t="s">
        <v>173</v>
      </c>
      <c r="D201" s="312"/>
      <c r="E201" s="312"/>
      <c r="F201" s="312"/>
      <c r="G201" s="312"/>
      <c r="H201" s="406">
        <v>126268.41</v>
      </c>
      <c r="I201" s="406"/>
      <c r="J201" s="406">
        <v>719196.57</v>
      </c>
      <c r="K201" s="406"/>
      <c r="O201" s="162">
        <f>I192+I193+I195+I197+I198+I199+SUM(I196:I196)</f>
        <v>126268.41</v>
      </c>
      <c r="P201" s="162">
        <f>K192+K193+K195+K197+K198+K199+SUM(K196:K196)</f>
        <v>719196.57</v>
      </c>
    </row>
    <row r="203" spans="1:22" ht="52.5" x14ac:dyDescent="0.2">
      <c r="A203" s="297" t="s">
        <v>1399</v>
      </c>
      <c r="B203" s="298" t="s">
        <v>509</v>
      </c>
      <c r="C203" s="298" t="s">
        <v>508</v>
      </c>
      <c r="D203" s="299" t="s">
        <v>1930</v>
      </c>
      <c r="E203" s="284">
        <v>42</v>
      </c>
      <c r="F203" s="300"/>
      <c r="G203" s="301"/>
      <c r="H203" s="284"/>
      <c r="I203" s="302"/>
      <c r="J203" s="284"/>
      <c r="K203" s="302"/>
      <c r="Q203" s="160">
        <f>[5]Source!X146</f>
        <v>2136.98</v>
      </c>
      <c r="R203" s="160">
        <f>[5]Source!X147</f>
        <v>35344.83</v>
      </c>
      <c r="S203" s="160">
        <f>[5]Source!Y146</f>
        <v>1495.89</v>
      </c>
      <c r="T203" s="160">
        <f>[5]Source!Y147</f>
        <v>17048.68</v>
      </c>
      <c r="U203" s="160">
        <f>ROUND((175/100)*ROUND([5]Source!R146, 2), 2)</f>
        <v>826.88</v>
      </c>
      <c r="V203" s="160">
        <f>ROUND((157/100)*ROUND([5]Source!R147, 2), 2)</f>
        <v>17321.62</v>
      </c>
    </row>
    <row r="204" spans="1:22" ht="14.25" x14ac:dyDescent="0.2">
      <c r="A204" s="297"/>
      <c r="B204" s="298"/>
      <c r="C204" s="298" t="s">
        <v>187</v>
      </c>
      <c r="D204" s="299"/>
      <c r="E204" s="284"/>
      <c r="F204" s="300">
        <v>36.869999999999997</v>
      </c>
      <c r="G204" s="301" t="s">
        <v>1338</v>
      </c>
      <c r="H204" s="284">
        <v>1</v>
      </c>
      <c r="I204" s="302">
        <v>1780.82</v>
      </c>
      <c r="J204" s="284">
        <v>23.35</v>
      </c>
      <c r="K204" s="302">
        <v>41582.15</v>
      </c>
    </row>
    <row r="205" spans="1:22" ht="14.25" x14ac:dyDescent="0.2">
      <c r="A205" s="297"/>
      <c r="B205" s="298"/>
      <c r="C205" s="298" t="s">
        <v>174</v>
      </c>
      <c r="D205" s="299"/>
      <c r="E205" s="284"/>
      <c r="F205" s="300">
        <v>36.61</v>
      </c>
      <c r="G205" s="301" t="s">
        <v>1339</v>
      </c>
      <c r="H205" s="284">
        <v>1</v>
      </c>
      <c r="I205" s="302">
        <v>1922.03</v>
      </c>
      <c r="J205" s="284">
        <v>9.77</v>
      </c>
      <c r="K205" s="302">
        <v>18778.23</v>
      </c>
    </row>
    <row r="206" spans="1:22" ht="14.25" x14ac:dyDescent="0.2">
      <c r="A206" s="297"/>
      <c r="B206" s="298"/>
      <c r="C206" s="298" t="s">
        <v>179</v>
      </c>
      <c r="D206" s="299"/>
      <c r="E206" s="284"/>
      <c r="F206" s="300">
        <v>9</v>
      </c>
      <c r="G206" s="301" t="s">
        <v>1339</v>
      </c>
      <c r="H206" s="284">
        <v>1</v>
      </c>
      <c r="I206" s="314">
        <v>472.5</v>
      </c>
      <c r="J206" s="284">
        <v>23.35</v>
      </c>
      <c r="K206" s="314">
        <v>11032.88</v>
      </c>
    </row>
    <row r="207" spans="1:22" ht="14.25" x14ac:dyDescent="0.2">
      <c r="A207" s="297"/>
      <c r="B207" s="298"/>
      <c r="C207" s="298" t="s">
        <v>195</v>
      </c>
      <c r="D207" s="299"/>
      <c r="E207" s="284"/>
      <c r="F207" s="300">
        <v>397.67</v>
      </c>
      <c r="G207" s="301" t="s">
        <v>185</v>
      </c>
      <c r="H207" s="284">
        <v>1</v>
      </c>
      <c r="I207" s="302">
        <v>16702.14</v>
      </c>
      <c r="J207" s="284">
        <v>5.53</v>
      </c>
      <c r="K207" s="302">
        <v>92362.83</v>
      </c>
    </row>
    <row r="208" spans="1:22" ht="14.25" x14ac:dyDescent="0.2">
      <c r="A208" s="297"/>
      <c r="B208" s="298"/>
      <c r="C208" s="298" t="s">
        <v>184</v>
      </c>
      <c r="D208" s="299" t="s">
        <v>177</v>
      </c>
      <c r="E208" s="284">
        <v>120</v>
      </c>
      <c r="F208" s="300"/>
      <c r="G208" s="301"/>
      <c r="H208" s="284"/>
      <c r="I208" s="302">
        <v>2136.98</v>
      </c>
      <c r="J208" s="284">
        <v>85</v>
      </c>
      <c r="K208" s="302">
        <v>35344.83</v>
      </c>
    </row>
    <row r="209" spans="1:22" ht="14.25" x14ac:dyDescent="0.2">
      <c r="A209" s="297"/>
      <c r="B209" s="298"/>
      <c r="C209" s="298" t="s">
        <v>183</v>
      </c>
      <c r="D209" s="299" t="s">
        <v>177</v>
      </c>
      <c r="E209" s="284">
        <v>84</v>
      </c>
      <c r="F209" s="300"/>
      <c r="G209" s="301"/>
      <c r="H209" s="284"/>
      <c r="I209" s="302">
        <v>1495.89</v>
      </c>
      <c r="J209" s="284">
        <v>41</v>
      </c>
      <c r="K209" s="302">
        <v>17048.68</v>
      </c>
    </row>
    <row r="210" spans="1:22" ht="14.25" x14ac:dyDescent="0.2">
      <c r="A210" s="297"/>
      <c r="B210" s="298"/>
      <c r="C210" s="298" t="s">
        <v>178</v>
      </c>
      <c r="D210" s="299" t="s">
        <v>177</v>
      </c>
      <c r="E210" s="284">
        <v>175</v>
      </c>
      <c r="F210" s="300"/>
      <c r="G210" s="301"/>
      <c r="H210" s="284"/>
      <c r="I210" s="302">
        <v>826.88</v>
      </c>
      <c r="J210" s="284">
        <v>157</v>
      </c>
      <c r="K210" s="302">
        <v>17321.62</v>
      </c>
    </row>
    <row r="211" spans="1:22" ht="14.25" x14ac:dyDescent="0.2">
      <c r="A211" s="305"/>
      <c r="B211" s="306"/>
      <c r="C211" s="306" t="s">
        <v>182</v>
      </c>
      <c r="D211" s="307" t="s">
        <v>181</v>
      </c>
      <c r="E211" s="308">
        <v>3.58</v>
      </c>
      <c r="F211" s="309"/>
      <c r="G211" s="310" t="s">
        <v>1338</v>
      </c>
      <c r="H211" s="308">
        <v>1</v>
      </c>
      <c r="I211" s="311">
        <v>172.91</v>
      </c>
      <c r="J211" s="308"/>
      <c r="K211" s="311"/>
    </row>
    <row r="212" spans="1:22" ht="15" x14ac:dyDescent="0.25">
      <c r="A212" s="312"/>
      <c r="B212" s="312"/>
      <c r="C212" s="313" t="s">
        <v>173</v>
      </c>
      <c r="D212" s="312"/>
      <c r="E212" s="312"/>
      <c r="F212" s="312"/>
      <c r="G212" s="312"/>
      <c r="H212" s="406">
        <v>24864.74</v>
      </c>
      <c r="I212" s="406"/>
      <c r="J212" s="406">
        <v>222438.34</v>
      </c>
      <c r="K212" s="406"/>
      <c r="O212" s="162">
        <f>I204+I205+I207+I208+I209+I210</f>
        <v>24864.74</v>
      </c>
      <c r="P212" s="162">
        <f>K204+K205+K207+K208+K209+K210</f>
        <v>222438.34</v>
      </c>
    </row>
    <row r="214" spans="1:22" ht="52.5" x14ac:dyDescent="0.2">
      <c r="A214" s="297" t="s">
        <v>1407</v>
      </c>
      <c r="B214" s="298" t="s">
        <v>227</v>
      </c>
      <c r="C214" s="298" t="s">
        <v>226</v>
      </c>
      <c r="D214" s="299" t="s">
        <v>1531</v>
      </c>
      <c r="E214" s="284">
        <v>4.2</v>
      </c>
      <c r="F214" s="300"/>
      <c r="G214" s="301"/>
      <c r="H214" s="284"/>
      <c r="I214" s="302"/>
      <c r="J214" s="284"/>
      <c r="K214" s="302"/>
      <c r="Q214" s="160">
        <f>[5]Source!X148</f>
        <v>1219.98</v>
      </c>
      <c r="R214" s="160">
        <f>[5]Source!X149</f>
        <v>23282.31</v>
      </c>
      <c r="S214" s="160">
        <f>[5]Source!Y148</f>
        <v>821.14</v>
      </c>
      <c r="T214" s="160">
        <f>[5]Source!Y149</f>
        <v>11230.29</v>
      </c>
      <c r="U214" s="160">
        <f>ROUND((175/100)*ROUND([5]Source!R148, 2), 2)</f>
        <v>2.85</v>
      </c>
      <c r="V214" s="160">
        <f>ROUND((157/100)*ROUND([5]Source!R149, 2), 2)</f>
        <v>59.75</v>
      </c>
    </row>
    <row r="215" spans="1:22" ht="14.25" x14ac:dyDescent="0.2">
      <c r="A215" s="297"/>
      <c r="B215" s="298"/>
      <c r="C215" s="298" t="s">
        <v>187</v>
      </c>
      <c r="D215" s="299"/>
      <c r="E215" s="284"/>
      <c r="F215" s="300">
        <v>242.87</v>
      </c>
      <c r="G215" s="301" t="s">
        <v>1338</v>
      </c>
      <c r="H215" s="284">
        <v>1</v>
      </c>
      <c r="I215" s="302">
        <v>1173.06</v>
      </c>
      <c r="J215" s="284">
        <v>23.35</v>
      </c>
      <c r="K215" s="302">
        <v>27390.95</v>
      </c>
    </row>
    <row r="216" spans="1:22" ht="14.25" x14ac:dyDescent="0.2">
      <c r="A216" s="297"/>
      <c r="B216" s="298"/>
      <c r="C216" s="298" t="s">
        <v>174</v>
      </c>
      <c r="D216" s="299"/>
      <c r="E216" s="284"/>
      <c r="F216" s="300">
        <v>12.59</v>
      </c>
      <c r="G216" s="301" t="s">
        <v>1339</v>
      </c>
      <c r="H216" s="284">
        <v>1</v>
      </c>
      <c r="I216" s="302">
        <v>66.099999999999994</v>
      </c>
      <c r="J216" s="284">
        <v>1.58</v>
      </c>
      <c r="K216" s="302">
        <v>104.44</v>
      </c>
    </row>
    <row r="217" spans="1:22" ht="14.25" x14ac:dyDescent="0.2">
      <c r="A217" s="297"/>
      <c r="B217" s="298"/>
      <c r="C217" s="298" t="s">
        <v>179</v>
      </c>
      <c r="D217" s="299"/>
      <c r="E217" s="284"/>
      <c r="F217" s="300">
        <v>0.31</v>
      </c>
      <c r="G217" s="301" t="s">
        <v>1339</v>
      </c>
      <c r="H217" s="284">
        <v>1</v>
      </c>
      <c r="I217" s="314">
        <v>1.63</v>
      </c>
      <c r="J217" s="284">
        <v>23.35</v>
      </c>
      <c r="K217" s="314">
        <v>38.06</v>
      </c>
    </row>
    <row r="218" spans="1:22" ht="14.25" x14ac:dyDescent="0.2">
      <c r="A218" s="297"/>
      <c r="B218" s="298"/>
      <c r="C218" s="298" t="s">
        <v>195</v>
      </c>
      <c r="D218" s="299"/>
      <c r="E218" s="284"/>
      <c r="F218" s="300">
        <v>24.75</v>
      </c>
      <c r="G218" s="301" t="s">
        <v>185</v>
      </c>
      <c r="H218" s="284">
        <v>1</v>
      </c>
      <c r="I218" s="302">
        <v>103.95</v>
      </c>
      <c r="J218" s="284">
        <v>4.7699999999999996</v>
      </c>
      <c r="K218" s="302">
        <v>495.84</v>
      </c>
    </row>
    <row r="219" spans="1:22" ht="14.25" x14ac:dyDescent="0.2">
      <c r="A219" s="297" t="s">
        <v>1409</v>
      </c>
      <c r="B219" s="298" t="s">
        <v>1545</v>
      </c>
      <c r="C219" s="298" t="s">
        <v>222</v>
      </c>
      <c r="D219" s="299" t="s">
        <v>1384</v>
      </c>
      <c r="E219" s="284">
        <v>8.5679999999999996</v>
      </c>
      <c r="F219" s="300">
        <v>478.96</v>
      </c>
      <c r="G219" s="304" t="s">
        <v>185</v>
      </c>
      <c r="H219" s="284">
        <v>1</v>
      </c>
      <c r="I219" s="302">
        <v>4103.7299999999996</v>
      </c>
      <c r="J219" s="284">
        <v>6.89</v>
      </c>
      <c r="K219" s="302">
        <v>28274.7</v>
      </c>
      <c r="Q219" s="160">
        <f>[5]Source!X150</f>
        <v>0</v>
      </c>
      <c r="R219" s="160">
        <f>[5]Source!X151</f>
        <v>0</v>
      </c>
      <c r="S219" s="160">
        <f>[5]Source!Y150</f>
        <v>0</v>
      </c>
      <c r="T219" s="160">
        <f>[5]Source!Y151</f>
        <v>0</v>
      </c>
      <c r="U219" s="160">
        <f>ROUND((175/100)*ROUND([5]Source!R150, 2), 2)</f>
        <v>0</v>
      </c>
      <c r="V219" s="160">
        <f>ROUND((157/100)*ROUND([5]Source!R151, 2), 2)</f>
        <v>0</v>
      </c>
    </row>
    <row r="220" spans="1:22" ht="14.25" x14ac:dyDescent="0.2">
      <c r="A220" s="297"/>
      <c r="B220" s="298"/>
      <c r="C220" s="298" t="s">
        <v>184</v>
      </c>
      <c r="D220" s="299" t="s">
        <v>177</v>
      </c>
      <c r="E220" s="284">
        <v>104</v>
      </c>
      <c r="F220" s="300"/>
      <c r="G220" s="301"/>
      <c r="H220" s="284"/>
      <c r="I220" s="302">
        <v>1219.98</v>
      </c>
      <c r="J220" s="284">
        <v>85</v>
      </c>
      <c r="K220" s="302">
        <v>23282.31</v>
      </c>
    </row>
    <row r="221" spans="1:22" ht="14.25" x14ac:dyDescent="0.2">
      <c r="A221" s="297"/>
      <c r="B221" s="298"/>
      <c r="C221" s="298" t="s">
        <v>183</v>
      </c>
      <c r="D221" s="299" t="s">
        <v>177</v>
      </c>
      <c r="E221" s="284">
        <v>70</v>
      </c>
      <c r="F221" s="300"/>
      <c r="G221" s="301"/>
      <c r="H221" s="284"/>
      <c r="I221" s="302">
        <v>821.14</v>
      </c>
      <c r="J221" s="284">
        <v>41</v>
      </c>
      <c r="K221" s="302">
        <v>11230.29</v>
      </c>
    </row>
    <row r="222" spans="1:22" ht="14.25" x14ac:dyDescent="0.2">
      <c r="A222" s="297"/>
      <c r="B222" s="298"/>
      <c r="C222" s="298" t="s">
        <v>178</v>
      </c>
      <c r="D222" s="299" t="s">
        <v>177</v>
      </c>
      <c r="E222" s="284">
        <v>175</v>
      </c>
      <c r="F222" s="300"/>
      <c r="G222" s="301"/>
      <c r="H222" s="284"/>
      <c r="I222" s="302">
        <v>2.85</v>
      </c>
      <c r="J222" s="284">
        <v>157</v>
      </c>
      <c r="K222" s="302">
        <v>59.75</v>
      </c>
    </row>
    <row r="223" spans="1:22" ht="14.25" x14ac:dyDescent="0.2">
      <c r="A223" s="305"/>
      <c r="B223" s="306"/>
      <c r="C223" s="306" t="s">
        <v>182</v>
      </c>
      <c r="D223" s="307" t="s">
        <v>181</v>
      </c>
      <c r="E223" s="308">
        <v>23.33</v>
      </c>
      <c r="F223" s="309"/>
      <c r="G223" s="310" t="s">
        <v>1338</v>
      </c>
      <c r="H223" s="308">
        <v>1</v>
      </c>
      <c r="I223" s="311">
        <v>112.68</v>
      </c>
      <c r="J223" s="308"/>
      <c r="K223" s="311"/>
    </row>
    <row r="224" spans="1:22" ht="15" x14ac:dyDescent="0.25">
      <c r="A224" s="312"/>
      <c r="B224" s="312"/>
      <c r="C224" s="313" t="s">
        <v>173</v>
      </c>
      <c r="D224" s="312"/>
      <c r="E224" s="312"/>
      <c r="F224" s="312"/>
      <c r="G224" s="312"/>
      <c r="H224" s="406">
        <v>7490.81</v>
      </c>
      <c r="I224" s="406"/>
      <c r="J224" s="406">
        <v>90838.28</v>
      </c>
      <c r="K224" s="406"/>
      <c r="O224" s="162">
        <f>I215+I216+I218+I220+I221+I222+SUM(I219:I219)</f>
        <v>7490.81</v>
      </c>
      <c r="P224" s="162">
        <f>K215+K216+K218+K220+K221+K222+SUM(K219:K219)</f>
        <v>90838.28</v>
      </c>
    </row>
    <row r="226" spans="1:22" ht="52.5" x14ac:dyDescent="0.2">
      <c r="A226" s="297" t="s">
        <v>1412</v>
      </c>
      <c r="B226" s="298" t="s">
        <v>225</v>
      </c>
      <c r="C226" s="298" t="s">
        <v>224</v>
      </c>
      <c r="D226" s="299" t="s">
        <v>1531</v>
      </c>
      <c r="E226" s="284">
        <v>4.2</v>
      </c>
      <c r="F226" s="300"/>
      <c r="G226" s="301"/>
      <c r="H226" s="284"/>
      <c r="I226" s="302"/>
      <c r="J226" s="284"/>
      <c r="K226" s="302"/>
      <c r="Q226" s="160">
        <f>[5]Source!X152</f>
        <v>135.63</v>
      </c>
      <c r="R226" s="160">
        <f>[5]Source!X153</f>
        <v>2588.31</v>
      </c>
      <c r="S226" s="160">
        <f>[5]Source!Y152</f>
        <v>91.29</v>
      </c>
      <c r="T226" s="160">
        <f>[5]Source!Y153</f>
        <v>1248.48</v>
      </c>
      <c r="U226" s="160">
        <f>ROUND((175/100)*ROUND([5]Source!R152, 2), 2)</f>
        <v>4.41</v>
      </c>
      <c r="V226" s="160">
        <f>ROUND((157/100)*ROUND([5]Source!R153, 2), 2)</f>
        <v>92.38</v>
      </c>
    </row>
    <row r="227" spans="1:22" x14ac:dyDescent="0.2">
      <c r="C227" s="303" t="s">
        <v>2181</v>
      </c>
    </row>
    <row r="228" spans="1:22" ht="14.25" x14ac:dyDescent="0.2">
      <c r="A228" s="297"/>
      <c r="B228" s="298"/>
      <c r="C228" s="298" t="s">
        <v>187</v>
      </c>
      <c r="D228" s="299"/>
      <c r="E228" s="284"/>
      <c r="F228" s="300">
        <v>4.5</v>
      </c>
      <c r="G228" s="301" t="s">
        <v>1571</v>
      </c>
      <c r="H228" s="284">
        <v>1</v>
      </c>
      <c r="I228" s="302">
        <v>130.41</v>
      </c>
      <c r="J228" s="284">
        <v>23.35</v>
      </c>
      <c r="K228" s="302">
        <v>3045.07</v>
      </c>
    </row>
    <row r="229" spans="1:22" ht="14.25" x14ac:dyDescent="0.2">
      <c r="A229" s="297"/>
      <c r="B229" s="298"/>
      <c r="C229" s="298" t="s">
        <v>174</v>
      </c>
      <c r="D229" s="299"/>
      <c r="E229" s="284"/>
      <c r="F229" s="300">
        <v>3.22</v>
      </c>
      <c r="G229" s="301" t="s">
        <v>1572</v>
      </c>
      <c r="H229" s="284">
        <v>1</v>
      </c>
      <c r="I229" s="302">
        <v>101.43</v>
      </c>
      <c r="J229" s="284">
        <v>1.58</v>
      </c>
      <c r="K229" s="302">
        <v>160.26</v>
      </c>
    </row>
    <row r="230" spans="1:22" ht="14.25" x14ac:dyDescent="0.2">
      <c r="A230" s="297"/>
      <c r="B230" s="298"/>
      <c r="C230" s="298" t="s">
        <v>179</v>
      </c>
      <c r="D230" s="299"/>
      <c r="E230" s="284"/>
      <c r="F230" s="300">
        <v>0.08</v>
      </c>
      <c r="G230" s="301" t="s">
        <v>1572</v>
      </c>
      <c r="H230" s="284">
        <v>1</v>
      </c>
      <c r="I230" s="314">
        <v>2.52</v>
      </c>
      <c r="J230" s="284">
        <v>23.35</v>
      </c>
      <c r="K230" s="314">
        <v>58.84</v>
      </c>
    </row>
    <row r="231" spans="1:22" ht="52.5" x14ac:dyDescent="0.2">
      <c r="A231" s="297" t="s">
        <v>1413</v>
      </c>
      <c r="B231" s="298" t="s">
        <v>223</v>
      </c>
      <c r="C231" s="298" t="s">
        <v>222</v>
      </c>
      <c r="D231" s="299" t="s">
        <v>1384</v>
      </c>
      <c r="E231" s="284">
        <v>12.852</v>
      </c>
      <c r="F231" s="300">
        <v>478.96</v>
      </c>
      <c r="G231" s="304" t="s">
        <v>238</v>
      </c>
      <c r="H231" s="284">
        <v>1</v>
      </c>
      <c r="I231" s="302">
        <v>6155.59</v>
      </c>
      <c r="J231" s="284">
        <v>6.89</v>
      </c>
      <c r="K231" s="302">
        <v>42412.02</v>
      </c>
      <c r="Q231" s="160">
        <f>[5]Source!X154</f>
        <v>0</v>
      </c>
      <c r="R231" s="160">
        <f>[5]Source!X155</f>
        <v>0</v>
      </c>
      <c r="S231" s="160">
        <f>[5]Source!Y154</f>
        <v>0</v>
      </c>
      <c r="T231" s="160">
        <f>[5]Source!Y155</f>
        <v>0</v>
      </c>
      <c r="U231" s="160">
        <f>ROUND((175/100)*ROUND([5]Source!R154, 2), 2)</f>
        <v>0</v>
      </c>
      <c r="V231" s="160">
        <f>ROUND((157/100)*ROUND([5]Source!R155, 2), 2)</f>
        <v>0</v>
      </c>
    </row>
    <row r="232" spans="1:22" ht="14.25" x14ac:dyDescent="0.2">
      <c r="A232" s="297"/>
      <c r="B232" s="298"/>
      <c r="C232" s="298" t="s">
        <v>184</v>
      </c>
      <c r="D232" s="299" t="s">
        <v>177</v>
      </c>
      <c r="E232" s="284">
        <v>104</v>
      </c>
      <c r="F232" s="300"/>
      <c r="G232" s="301"/>
      <c r="H232" s="284"/>
      <c r="I232" s="302">
        <v>135.63</v>
      </c>
      <c r="J232" s="284">
        <v>85</v>
      </c>
      <c r="K232" s="302">
        <v>2588.31</v>
      </c>
    </row>
    <row r="233" spans="1:22" ht="14.25" x14ac:dyDescent="0.2">
      <c r="A233" s="297"/>
      <c r="B233" s="298"/>
      <c r="C233" s="298" t="s">
        <v>183</v>
      </c>
      <c r="D233" s="299" t="s">
        <v>177</v>
      </c>
      <c r="E233" s="284">
        <v>70</v>
      </c>
      <c r="F233" s="300"/>
      <c r="G233" s="301"/>
      <c r="H233" s="284"/>
      <c r="I233" s="302">
        <v>91.29</v>
      </c>
      <c r="J233" s="284">
        <v>41</v>
      </c>
      <c r="K233" s="302">
        <v>1248.48</v>
      </c>
    </row>
    <row r="234" spans="1:22" ht="14.25" x14ac:dyDescent="0.2">
      <c r="A234" s="297"/>
      <c r="B234" s="298"/>
      <c r="C234" s="298" t="s">
        <v>178</v>
      </c>
      <c r="D234" s="299" t="s">
        <v>177</v>
      </c>
      <c r="E234" s="284">
        <v>175</v>
      </c>
      <c r="F234" s="300"/>
      <c r="G234" s="301"/>
      <c r="H234" s="284"/>
      <c r="I234" s="302">
        <v>4.41</v>
      </c>
      <c r="J234" s="284">
        <v>157</v>
      </c>
      <c r="K234" s="302">
        <v>92.38</v>
      </c>
    </row>
    <row r="235" spans="1:22" ht="14.25" x14ac:dyDescent="0.2">
      <c r="A235" s="305"/>
      <c r="B235" s="306"/>
      <c r="C235" s="306" t="s">
        <v>182</v>
      </c>
      <c r="D235" s="307" t="s">
        <v>181</v>
      </c>
      <c r="E235" s="308">
        <v>0.44</v>
      </c>
      <c r="F235" s="309"/>
      <c r="G235" s="310" t="s">
        <v>1571</v>
      </c>
      <c r="H235" s="308">
        <v>1</v>
      </c>
      <c r="I235" s="311">
        <v>12.75</v>
      </c>
      <c r="J235" s="308"/>
      <c r="K235" s="311"/>
    </row>
    <row r="236" spans="1:22" ht="15" x14ac:dyDescent="0.25">
      <c r="A236" s="312"/>
      <c r="B236" s="312"/>
      <c r="C236" s="313" t="s">
        <v>173</v>
      </c>
      <c r="D236" s="312"/>
      <c r="E236" s="312"/>
      <c r="F236" s="312"/>
      <c r="G236" s="312"/>
      <c r="H236" s="406">
        <v>6618.76</v>
      </c>
      <c r="I236" s="406"/>
      <c r="J236" s="406">
        <v>49546.52</v>
      </c>
      <c r="K236" s="406"/>
      <c r="O236" s="162">
        <f>I228+I229+I232+I233+I234+SUM(I231:I231)</f>
        <v>6618.76</v>
      </c>
      <c r="P236" s="162">
        <f>K228+K229+K232+K233+K234+SUM(K231:K231)</f>
        <v>49546.52</v>
      </c>
    </row>
    <row r="238" spans="1:22" ht="52.5" x14ac:dyDescent="0.2">
      <c r="A238" s="297" t="s">
        <v>1415</v>
      </c>
      <c r="B238" s="298" t="s">
        <v>220</v>
      </c>
      <c r="C238" s="298" t="s">
        <v>219</v>
      </c>
      <c r="D238" s="299" t="s">
        <v>1575</v>
      </c>
      <c r="E238" s="284">
        <v>2.5499999999999998</v>
      </c>
      <c r="F238" s="300"/>
      <c r="G238" s="301"/>
      <c r="H238" s="284"/>
      <c r="I238" s="302"/>
      <c r="J238" s="284"/>
      <c r="K238" s="302"/>
      <c r="Q238" s="160">
        <f>[5]Source!X156</f>
        <v>387.05</v>
      </c>
      <c r="R238" s="160">
        <f>[5]Source!X157</f>
        <v>6271.01</v>
      </c>
      <c r="S238" s="160">
        <f>[5]Source!Y156</f>
        <v>276.47000000000003</v>
      </c>
      <c r="T238" s="160">
        <f>[5]Source!Y157</f>
        <v>3781.05</v>
      </c>
      <c r="U238" s="160">
        <f>ROUND((175/100)*ROUND([5]Source!R156, 2), 2)</f>
        <v>31.19</v>
      </c>
      <c r="V238" s="160">
        <f>ROUND((157/100)*ROUND([5]Source!R157, 2), 2)</f>
        <v>653.28</v>
      </c>
    </row>
    <row r="239" spans="1:22" ht="14.25" x14ac:dyDescent="0.2">
      <c r="A239" s="297"/>
      <c r="B239" s="298"/>
      <c r="C239" s="298" t="s">
        <v>187</v>
      </c>
      <c r="D239" s="299"/>
      <c r="E239" s="284"/>
      <c r="F239" s="300">
        <v>134.68</v>
      </c>
      <c r="G239" s="301" t="s">
        <v>1338</v>
      </c>
      <c r="H239" s="284">
        <v>1</v>
      </c>
      <c r="I239" s="302">
        <v>394.95</v>
      </c>
      <c r="J239" s="284">
        <v>23.35</v>
      </c>
      <c r="K239" s="302">
        <v>9222.08</v>
      </c>
    </row>
    <row r="240" spans="1:22" ht="14.25" x14ac:dyDescent="0.2">
      <c r="A240" s="297"/>
      <c r="B240" s="298"/>
      <c r="C240" s="298" t="s">
        <v>174</v>
      </c>
      <c r="D240" s="299"/>
      <c r="E240" s="284"/>
      <c r="F240" s="300">
        <v>44</v>
      </c>
      <c r="G240" s="301" t="s">
        <v>1339</v>
      </c>
      <c r="H240" s="284">
        <v>1</v>
      </c>
      <c r="I240" s="302">
        <v>140.25</v>
      </c>
      <c r="J240" s="284">
        <v>8.19</v>
      </c>
      <c r="K240" s="302">
        <v>1148.6500000000001</v>
      </c>
    </row>
    <row r="241" spans="1:22" ht="14.25" x14ac:dyDescent="0.2">
      <c r="A241" s="297"/>
      <c r="B241" s="298"/>
      <c r="C241" s="298" t="s">
        <v>179</v>
      </c>
      <c r="D241" s="299"/>
      <c r="E241" s="284"/>
      <c r="F241" s="300">
        <v>5.59</v>
      </c>
      <c r="G241" s="301" t="s">
        <v>1339</v>
      </c>
      <c r="H241" s="284">
        <v>1</v>
      </c>
      <c r="I241" s="314">
        <v>17.82</v>
      </c>
      <c r="J241" s="284">
        <v>23.35</v>
      </c>
      <c r="K241" s="314">
        <v>416.1</v>
      </c>
    </row>
    <row r="242" spans="1:22" ht="14.25" x14ac:dyDescent="0.2">
      <c r="A242" s="297"/>
      <c r="B242" s="298"/>
      <c r="C242" s="298" t="s">
        <v>195</v>
      </c>
      <c r="D242" s="299"/>
      <c r="E242" s="284"/>
      <c r="F242" s="300">
        <v>258.91000000000003</v>
      </c>
      <c r="G242" s="301" t="s">
        <v>185</v>
      </c>
      <c r="H242" s="284">
        <v>1</v>
      </c>
      <c r="I242" s="302">
        <v>660.22</v>
      </c>
      <c r="J242" s="284">
        <v>5.54</v>
      </c>
      <c r="K242" s="302">
        <v>3657.62</v>
      </c>
    </row>
    <row r="243" spans="1:22" ht="57" x14ac:dyDescent="0.2">
      <c r="A243" s="297" t="s">
        <v>1417</v>
      </c>
      <c r="B243" s="298" t="s">
        <v>2182</v>
      </c>
      <c r="C243" s="298" t="s">
        <v>585</v>
      </c>
      <c r="D243" s="299" t="s">
        <v>1323</v>
      </c>
      <c r="E243" s="284">
        <v>2.5499999999999998</v>
      </c>
      <c r="F243" s="300">
        <v>6340.75</v>
      </c>
      <c r="G243" s="304" t="s">
        <v>185</v>
      </c>
      <c r="H243" s="284">
        <v>1</v>
      </c>
      <c r="I243" s="302">
        <v>16168.91</v>
      </c>
      <c r="J243" s="284">
        <v>7.22</v>
      </c>
      <c r="K243" s="302">
        <v>116739.53</v>
      </c>
      <c r="Q243" s="160">
        <f>[5]Source!X158</f>
        <v>0</v>
      </c>
      <c r="R243" s="160">
        <f>[5]Source!X159</f>
        <v>0</v>
      </c>
      <c r="S243" s="160">
        <f>[5]Source!Y158</f>
        <v>0</v>
      </c>
      <c r="T243" s="160">
        <f>[5]Source!Y159</f>
        <v>0</v>
      </c>
      <c r="U243" s="160">
        <f>ROUND((175/100)*ROUND([5]Source!R158, 2), 2)</f>
        <v>0</v>
      </c>
      <c r="V243" s="160">
        <f>ROUND((157/100)*ROUND([5]Source!R159, 2), 2)</f>
        <v>0</v>
      </c>
    </row>
    <row r="244" spans="1:22" ht="14.25" x14ac:dyDescent="0.2">
      <c r="A244" s="297"/>
      <c r="B244" s="298"/>
      <c r="C244" s="298" t="s">
        <v>184</v>
      </c>
      <c r="D244" s="299" t="s">
        <v>177</v>
      </c>
      <c r="E244" s="284">
        <v>98</v>
      </c>
      <c r="F244" s="300"/>
      <c r="G244" s="301"/>
      <c r="H244" s="284"/>
      <c r="I244" s="302">
        <v>387.05</v>
      </c>
      <c r="J244" s="284">
        <v>68</v>
      </c>
      <c r="K244" s="302">
        <v>6271.01</v>
      </c>
    </row>
    <row r="245" spans="1:22" ht="14.25" x14ac:dyDescent="0.2">
      <c r="A245" s="297"/>
      <c r="B245" s="298"/>
      <c r="C245" s="298" t="s">
        <v>183</v>
      </c>
      <c r="D245" s="299" t="s">
        <v>177</v>
      </c>
      <c r="E245" s="284">
        <v>70</v>
      </c>
      <c r="F245" s="300"/>
      <c r="G245" s="301"/>
      <c r="H245" s="284"/>
      <c r="I245" s="302">
        <v>276.47000000000003</v>
      </c>
      <c r="J245" s="284">
        <v>41</v>
      </c>
      <c r="K245" s="302">
        <v>3781.05</v>
      </c>
    </row>
    <row r="246" spans="1:22" ht="14.25" x14ac:dyDescent="0.2">
      <c r="A246" s="297"/>
      <c r="B246" s="298"/>
      <c r="C246" s="298" t="s">
        <v>178</v>
      </c>
      <c r="D246" s="299" t="s">
        <v>177</v>
      </c>
      <c r="E246" s="284">
        <v>175</v>
      </c>
      <c r="F246" s="300"/>
      <c r="G246" s="301"/>
      <c r="H246" s="284"/>
      <c r="I246" s="302">
        <v>31.19</v>
      </c>
      <c r="J246" s="284">
        <v>157</v>
      </c>
      <c r="K246" s="302">
        <v>653.28</v>
      </c>
    </row>
    <row r="247" spans="1:22" ht="14.25" x14ac:dyDescent="0.2">
      <c r="A247" s="305"/>
      <c r="B247" s="306"/>
      <c r="C247" s="306" t="s">
        <v>182</v>
      </c>
      <c r="D247" s="307" t="s">
        <v>181</v>
      </c>
      <c r="E247" s="308">
        <v>11.6</v>
      </c>
      <c r="F247" s="309"/>
      <c r="G247" s="310" t="s">
        <v>1338</v>
      </c>
      <c r="H247" s="308">
        <v>1</v>
      </c>
      <c r="I247" s="311">
        <v>34.020000000000003</v>
      </c>
      <c r="J247" s="308"/>
      <c r="K247" s="311"/>
    </row>
    <row r="248" spans="1:22" ht="15" x14ac:dyDescent="0.25">
      <c r="A248" s="312"/>
      <c r="B248" s="312"/>
      <c r="C248" s="313" t="s">
        <v>173</v>
      </c>
      <c r="D248" s="312"/>
      <c r="E248" s="312"/>
      <c r="F248" s="312"/>
      <c r="G248" s="312"/>
      <c r="H248" s="406">
        <v>18059.04</v>
      </c>
      <c r="I248" s="406"/>
      <c r="J248" s="406">
        <v>141473.22</v>
      </c>
      <c r="K248" s="406"/>
      <c r="O248" s="162">
        <f>I239+I240+I242+I244+I245+I246+SUM(I243:I243)</f>
        <v>18059.04</v>
      </c>
      <c r="P248" s="162">
        <f>K239+K240+K242+K244+K245+K246+SUM(K243:K243)</f>
        <v>141473.22</v>
      </c>
    </row>
    <row r="250" spans="1:22" ht="71.25" x14ac:dyDescent="0.2">
      <c r="A250" s="297" t="s">
        <v>1419</v>
      </c>
      <c r="B250" s="298" t="s">
        <v>539</v>
      </c>
      <c r="C250" s="298" t="s">
        <v>538</v>
      </c>
      <c r="D250" s="299" t="s">
        <v>1645</v>
      </c>
      <c r="E250" s="284">
        <v>4.2</v>
      </c>
      <c r="F250" s="300"/>
      <c r="G250" s="301"/>
      <c r="H250" s="284"/>
      <c r="I250" s="302"/>
      <c r="J250" s="284"/>
      <c r="K250" s="302"/>
      <c r="Q250" s="160">
        <f>[5]Source!X160</f>
        <v>2181.16</v>
      </c>
      <c r="R250" s="160">
        <f>[5]Source!X161</f>
        <v>36075.410000000003</v>
      </c>
      <c r="S250" s="160">
        <f>[5]Source!Y160</f>
        <v>1526.81</v>
      </c>
      <c r="T250" s="160">
        <f>[5]Source!Y161</f>
        <v>17401.080000000002</v>
      </c>
      <c r="U250" s="160">
        <f>ROUND((175/100)*ROUND([5]Source!R160, 2), 2)</f>
        <v>589.66</v>
      </c>
      <c r="V250" s="160">
        <f>ROUND((157/100)*ROUND([5]Source!R161, 2), 2)</f>
        <v>12352.41</v>
      </c>
    </row>
    <row r="251" spans="1:22" ht="14.25" x14ac:dyDescent="0.2">
      <c r="A251" s="297"/>
      <c r="B251" s="298"/>
      <c r="C251" s="298" t="s">
        <v>187</v>
      </c>
      <c r="D251" s="299"/>
      <c r="E251" s="284"/>
      <c r="F251" s="300">
        <v>376.32</v>
      </c>
      <c r="G251" s="301" t="s">
        <v>1338</v>
      </c>
      <c r="H251" s="284">
        <v>1</v>
      </c>
      <c r="I251" s="302">
        <v>1817.63</v>
      </c>
      <c r="J251" s="284">
        <v>23.35</v>
      </c>
      <c r="K251" s="302">
        <v>42441.66</v>
      </c>
    </row>
    <row r="252" spans="1:22" ht="14.25" x14ac:dyDescent="0.2">
      <c r="A252" s="297"/>
      <c r="B252" s="298"/>
      <c r="C252" s="298" t="s">
        <v>174</v>
      </c>
      <c r="D252" s="299"/>
      <c r="E252" s="284"/>
      <c r="F252" s="300">
        <v>403.01</v>
      </c>
      <c r="G252" s="301" t="s">
        <v>1339</v>
      </c>
      <c r="H252" s="284">
        <v>1</v>
      </c>
      <c r="I252" s="302">
        <v>2115.8000000000002</v>
      </c>
      <c r="J252" s="284">
        <v>8.2200000000000006</v>
      </c>
      <c r="K252" s="302">
        <v>17391.88</v>
      </c>
    </row>
    <row r="253" spans="1:22" ht="14.25" x14ac:dyDescent="0.2">
      <c r="A253" s="297"/>
      <c r="B253" s="298"/>
      <c r="C253" s="298" t="s">
        <v>179</v>
      </c>
      <c r="D253" s="299"/>
      <c r="E253" s="284"/>
      <c r="F253" s="300">
        <v>64.180000000000007</v>
      </c>
      <c r="G253" s="301" t="s">
        <v>1339</v>
      </c>
      <c r="H253" s="284">
        <v>1</v>
      </c>
      <c r="I253" s="314">
        <v>336.95</v>
      </c>
      <c r="J253" s="284">
        <v>23.35</v>
      </c>
      <c r="K253" s="314">
        <v>7867.78</v>
      </c>
    </row>
    <row r="254" spans="1:22" ht="14.25" x14ac:dyDescent="0.2">
      <c r="A254" s="297"/>
      <c r="B254" s="298"/>
      <c r="C254" s="298" t="s">
        <v>195</v>
      </c>
      <c r="D254" s="299"/>
      <c r="E254" s="284"/>
      <c r="F254" s="300">
        <v>10508.86</v>
      </c>
      <c r="G254" s="301" t="s">
        <v>185</v>
      </c>
      <c r="H254" s="284">
        <v>1</v>
      </c>
      <c r="I254" s="302">
        <v>44137.21</v>
      </c>
      <c r="J254" s="284">
        <v>2.58</v>
      </c>
      <c r="K254" s="302">
        <v>113874</v>
      </c>
    </row>
    <row r="255" spans="1:22" ht="185.25" x14ac:dyDescent="0.2">
      <c r="A255" s="297" t="s">
        <v>1420</v>
      </c>
      <c r="B255" s="298" t="s">
        <v>1991</v>
      </c>
      <c r="C255" s="298" t="s">
        <v>537</v>
      </c>
      <c r="D255" s="299" t="s">
        <v>1347</v>
      </c>
      <c r="E255" s="284">
        <v>470.4</v>
      </c>
      <c r="F255" s="300">
        <v>40.380000000000003</v>
      </c>
      <c r="G255" s="304" t="s">
        <v>185</v>
      </c>
      <c r="H255" s="284">
        <v>1</v>
      </c>
      <c r="I255" s="302">
        <v>18994.75</v>
      </c>
      <c r="J255" s="284">
        <v>4.37</v>
      </c>
      <c r="K255" s="302">
        <v>83007.06</v>
      </c>
      <c r="Q255" s="160">
        <f>[5]Source!X162</f>
        <v>0</v>
      </c>
      <c r="R255" s="160">
        <f>[5]Source!X163</f>
        <v>0</v>
      </c>
      <c r="S255" s="160">
        <f>[5]Source!Y162</f>
        <v>0</v>
      </c>
      <c r="T255" s="160">
        <f>[5]Source!Y163</f>
        <v>0</v>
      </c>
      <c r="U255" s="160">
        <f>ROUND((175/100)*ROUND([5]Source!R162, 2), 2)</f>
        <v>0</v>
      </c>
      <c r="V255" s="160">
        <f>ROUND((157/100)*ROUND([5]Source!R163, 2), 2)</f>
        <v>0</v>
      </c>
    </row>
    <row r="256" spans="1:22" ht="14.25" x14ac:dyDescent="0.2">
      <c r="A256" s="297"/>
      <c r="B256" s="298"/>
      <c r="C256" s="298" t="s">
        <v>184</v>
      </c>
      <c r="D256" s="299" t="s">
        <v>177</v>
      </c>
      <c r="E256" s="284">
        <v>120</v>
      </c>
      <c r="F256" s="300"/>
      <c r="G256" s="301"/>
      <c r="H256" s="284"/>
      <c r="I256" s="302">
        <v>2181.16</v>
      </c>
      <c r="J256" s="284">
        <v>85</v>
      </c>
      <c r="K256" s="302">
        <v>36075.410000000003</v>
      </c>
    </row>
    <row r="257" spans="1:22" ht="14.25" x14ac:dyDescent="0.2">
      <c r="A257" s="297"/>
      <c r="B257" s="298"/>
      <c r="C257" s="298" t="s">
        <v>183</v>
      </c>
      <c r="D257" s="299" t="s">
        <v>177</v>
      </c>
      <c r="E257" s="284">
        <v>84</v>
      </c>
      <c r="F257" s="300"/>
      <c r="G257" s="301"/>
      <c r="H257" s="284"/>
      <c r="I257" s="302">
        <v>1526.81</v>
      </c>
      <c r="J257" s="284">
        <v>41</v>
      </c>
      <c r="K257" s="302">
        <v>17401.080000000002</v>
      </c>
    </row>
    <row r="258" spans="1:22" ht="14.25" x14ac:dyDescent="0.2">
      <c r="A258" s="297"/>
      <c r="B258" s="298"/>
      <c r="C258" s="298" t="s">
        <v>178</v>
      </c>
      <c r="D258" s="299" t="s">
        <v>177</v>
      </c>
      <c r="E258" s="284">
        <v>175</v>
      </c>
      <c r="F258" s="300"/>
      <c r="G258" s="301"/>
      <c r="H258" s="284"/>
      <c r="I258" s="302">
        <v>589.66</v>
      </c>
      <c r="J258" s="284">
        <v>157</v>
      </c>
      <c r="K258" s="302">
        <v>12352.41</v>
      </c>
    </row>
    <row r="259" spans="1:22" ht="14.25" x14ac:dyDescent="0.2">
      <c r="A259" s="305"/>
      <c r="B259" s="306"/>
      <c r="C259" s="306" t="s">
        <v>182</v>
      </c>
      <c r="D259" s="307" t="s">
        <v>181</v>
      </c>
      <c r="E259" s="308">
        <v>32</v>
      </c>
      <c r="F259" s="309"/>
      <c r="G259" s="310" t="s">
        <v>1338</v>
      </c>
      <c r="H259" s="308">
        <v>1</v>
      </c>
      <c r="I259" s="311">
        <v>154.56</v>
      </c>
      <c r="J259" s="308"/>
      <c r="K259" s="311"/>
    </row>
    <row r="260" spans="1:22" ht="15" x14ac:dyDescent="0.25">
      <c r="A260" s="312"/>
      <c r="B260" s="312"/>
      <c r="C260" s="313" t="s">
        <v>173</v>
      </c>
      <c r="D260" s="312"/>
      <c r="E260" s="312"/>
      <c r="F260" s="312"/>
      <c r="G260" s="312"/>
      <c r="H260" s="406">
        <v>71363.02</v>
      </c>
      <c r="I260" s="406"/>
      <c r="J260" s="406">
        <v>322543.5</v>
      </c>
      <c r="K260" s="406"/>
      <c r="O260" s="162">
        <f>I251+I252+I254+I256+I257+I258+SUM(I255:I255)</f>
        <v>71363.02</v>
      </c>
      <c r="P260" s="162">
        <f>K251+K252+K254+K256+K257+K258+SUM(K255:K255)</f>
        <v>322543.5</v>
      </c>
    </row>
    <row r="262" spans="1:22" ht="71.25" x14ac:dyDescent="0.2">
      <c r="A262" s="297" t="s">
        <v>1423</v>
      </c>
      <c r="B262" s="298" t="s">
        <v>574</v>
      </c>
      <c r="C262" s="298" t="s">
        <v>573</v>
      </c>
      <c r="D262" s="299" t="s">
        <v>1645</v>
      </c>
      <c r="E262" s="284">
        <v>4.2</v>
      </c>
      <c r="F262" s="300"/>
      <c r="G262" s="301"/>
      <c r="H262" s="284"/>
      <c r="I262" s="302"/>
      <c r="J262" s="284"/>
      <c r="K262" s="302"/>
      <c r="Q262" s="160">
        <f>[5]Source!X164</f>
        <v>1363.22</v>
      </c>
      <c r="R262" s="160">
        <f>[5]Source!X165</f>
        <v>22547.16</v>
      </c>
      <c r="S262" s="160">
        <f>[5]Source!Y164</f>
        <v>954.26</v>
      </c>
      <c r="T262" s="160">
        <f>[5]Source!Y165</f>
        <v>10875.69</v>
      </c>
      <c r="U262" s="160">
        <f>ROUND((175/100)*ROUND([5]Source!R164, 2), 2)</f>
        <v>289.95999999999998</v>
      </c>
      <c r="V262" s="160">
        <f>ROUND((157/100)*ROUND([5]Source!R165, 2), 2)</f>
        <v>6074.11</v>
      </c>
    </row>
    <row r="263" spans="1:22" ht="14.25" x14ac:dyDescent="0.2">
      <c r="A263" s="297"/>
      <c r="B263" s="298"/>
      <c r="C263" s="298" t="s">
        <v>187</v>
      </c>
      <c r="D263" s="299"/>
      <c r="E263" s="284"/>
      <c r="F263" s="300">
        <v>235.2</v>
      </c>
      <c r="G263" s="301" t="s">
        <v>1338</v>
      </c>
      <c r="H263" s="284">
        <v>1</v>
      </c>
      <c r="I263" s="302">
        <v>1136.02</v>
      </c>
      <c r="J263" s="284">
        <v>23.35</v>
      </c>
      <c r="K263" s="302">
        <v>26526.07</v>
      </c>
    </row>
    <row r="264" spans="1:22" ht="14.25" x14ac:dyDescent="0.2">
      <c r="A264" s="297"/>
      <c r="B264" s="298"/>
      <c r="C264" s="298" t="s">
        <v>174</v>
      </c>
      <c r="D264" s="299"/>
      <c r="E264" s="284"/>
      <c r="F264" s="300">
        <v>214.16</v>
      </c>
      <c r="G264" s="301" t="s">
        <v>1339</v>
      </c>
      <c r="H264" s="284">
        <v>1</v>
      </c>
      <c r="I264" s="302">
        <v>1124.3399999999999</v>
      </c>
      <c r="J264" s="284">
        <v>8</v>
      </c>
      <c r="K264" s="302">
        <v>8994.7199999999993</v>
      </c>
    </row>
    <row r="265" spans="1:22" ht="14.25" x14ac:dyDescent="0.2">
      <c r="A265" s="297"/>
      <c r="B265" s="298"/>
      <c r="C265" s="298" t="s">
        <v>179</v>
      </c>
      <c r="D265" s="299"/>
      <c r="E265" s="284"/>
      <c r="F265" s="300">
        <v>31.56</v>
      </c>
      <c r="G265" s="301" t="s">
        <v>1339</v>
      </c>
      <c r="H265" s="284">
        <v>1</v>
      </c>
      <c r="I265" s="314">
        <v>165.69</v>
      </c>
      <c r="J265" s="284">
        <v>23.35</v>
      </c>
      <c r="K265" s="314">
        <v>3868.86</v>
      </c>
    </row>
    <row r="266" spans="1:22" ht="14.25" x14ac:dyDescent="0.2">
      <c r="A266" s="297"/>
      <c r="B266" s="298"/>
      <c r="C266" s="298" t="s">
        <v>195</v>
      </c>
      <c r="D266" s="299"/>
      <c r="E266" s="284"/>
      <c r="F266" s="300">
        <v>4538.59</v>
      </c>
      <c r="G266" s="301" t="s">
        <v>185</v>
      </c>
      <c r="H266" s="284">
        <v>1</v>
      </c>
      <c r="I266" s="302">
        <v>19062.080000000002</v>
      </c>
      <c r="J266" s="284">
        <v>2.44</v>
      </c>
      <c r="K266" s="302">
        <v>46511.48</v>
      </c>
    </row>
    <row r="267" spans="1:22" ht="185.25" x14ac:dyDescent="0.2">
      <c r="A267" s="297" t="s">
        <v>1424</v>
      </c>
      <c r="B267" s="298" t="s">
        <v>1991</v>
      </c>
      <c r="C267" s="298" t="s">
        <v>537</v>
      </c>
      <c r="D267" s="299" t="s">
        <v>1347</v>
      </c>
      <c r="E267" s="284">
        <v>470.4</v>
      </c>
      <c r="F267" s="300">
        <v>40.380000000000003</v>
      </c>
      <c r="G267" s="304" t="s">
        <v>185</v>
      </c>
      <c r="H267" s="284">
        <v>1</v>
      </c>
      <c r="I267" s="302">
        <v>18994.75</v>
      </c>
      <c r="J267" s="284">
        <v>4.37</v>
      </c>
      <c r="K267" s="302">
        <v>83007.06</v>
      </c>
      <c r="Q267" s="160">
        <f>[5]Source!X166</f>
        <v>0</v>
      </c>
      <c r="R267" s="160">
        <f>[5]Source!X167</f>
        <v>0</v>
      </c>
      <c r="S267" s="160">
        <f>[5]Source!Y166</f>
        <v>0</v>
      </c>
      <c r="T267" s="160">
        <f>[5]Source!Y167</f>
        <v>0</v>
      </c>
      <c r="U267" s="160">
        <f>ROUND((175/100)*ROUND([5]Source!R166, 2), 2)</f>
        <v>0</v>
      </c>
      <c r="V267" s="160">
        <f>ROUND((157/100)*ROUND([5]Source!R167, 2), 2)</f>
        <v>0</v>
      </c>
    </row>
    <row r="268" spans="1:22" ht="14.25" x14ac:dyDescent="0.2">
      <c r="A268" s="297"/>
      <c r="B268" s="298"/>
      <c r="C268" s="298" t="s">
        <v>184</v>
      </c>
      <c r="D268" s="299" t="s">
        <v>177</v>
      </c>
      <c r="E268" s="284">
        <v>120</v>
      </c>
      <c r="F268" s="300"/>
      <c r="G268" s="301"/>
      <c r="H268" s="284"/>
      <c r="I268" s="302">
        <v>1363.22</v>
      </c>
      <c r="J268" s="284">
        <v>85</v>
      </c>
      <c r="K268" s="302">
        <v>22547.16</v>
      </c>
    </row>
    <row r="269" spans="1:22" ht="14.25" x14ac:dyDescent="0.2">
      <c r="A269" s="297"/>
      <c r="B269" s="298"/>
      <c r="C269" s="298" t="s">
        <v>183</v>
      </c>
      <c r="D269" s="299" t="s">
        <v>177</v>
      </c>
      <c r="E269" s="284">
        <v>84</v>
      </c>
      <c r="F269" s="300"/>
      <c r="G269" s="301"/>
      <c r="H269" s="284"/>
      <c r="I269" s="302">
        <v>954.26</v>
      </c>
      <c r="J269" s="284">
        <v>41</v>
      </c>
      <c r="K269" s="302">
        <v>10875.69</v>
      </c>
    </row>
    <row r="270" spans="1:22" ht="14.25" x14ac:dyDescent="0.2">
      <c r="A270" s="297"/>
      <c r="B270" s="298"/>
      <c r="C270" s="298" t="s">
        <v>178</v>
      </c>
      <c r="D270" s="299" t="s">
        <v>177</v>
      </c>
      <c r="E270" s="284">
        <v>175</v>
      </c>
      <c r="F270" s="300"/>
      <c r="G270" s="301"/>
      <c r="H270" s="284"/>
      <c r="I270" s="302">
        <v>289.95999999999998</v>
      </c>
      <c r="J270" s="284">
        <v>157</v>
      </c>
      <c r="K270" s="302">
        <v>6074.11</v>
      </c>
    </row>
    <row r="271" spans="1:22" ht="14.25" x14ac:dyDescent="0.2">
      <c r="A271" s="305"/>
      <c r="B271" s="306"/>
      <c r="C271" s="306" t="s">
        <v>182</v>
      </c>
      <c r="D271" s="307" t="s">
        <v>181</v>
      </c>
      <c r="E271" s="308">
        <v>20</v>
      </c>
      <c r="F271" s="309"/>
      <c r="G271" s="310" t="s">
        <v>1338</v>
      </c>
      <c r="H271" s="308">
        <v>1</v>
      </c>
      <c r="I271" s="311">
        <v>96.6</v>
      </c>
      <c r="J271" s="308"/>
      <c r="K271" s="311"/>
    </row>
    <row r="272" spans="1:22" ht="15" x14ac:dyDescent="0.25">
      <c r="A272" s="312"/>
      <c r="B272" s="312"/>
      <c r="C272" s="313" t="s">
        <v>173</v>
      </c>
      <c r="D272" s="312"/>
      <c r="E272" s="312"/>
      <c r="F272" s="312"/>
      <c r="G272" s="312"/>
      <c r="H272" s="406">
        <v>42924.63</v>
      </c>
      <c r="I272" s="406"/>
      <c r="J272" s="406">
        <v>204536.29</v>
      </c>
      <c r="K272" s="406"/>
      <c r="O272" s="162">
        <f>I263+I264+I266+I268+I269+I270+SUM(I267:I267)</f>
        <v>42924.63</v>
      </c>
      <c r="P272" s="162">
        <f>K263+K264+K266+K268+K269+K270+SUM(K267:K267)</f>
        <v>204536.29</v>
      </c>
    </row>
    <row r="274" spans="1:32" ht="71.25" x14ac:dyDescent="0.2">
      <c r="A274" s="297" t="s">
        <v>1425</v>
      </c>
      <c r="B274" s="298" t="s">
        <v>2183</v>
      </c>
      <c r="C274" s="298" t="s">
        <v>584</v>
      </c>
      <c r="D274" s="299" t="s">
        <v>1319</v>
      </c>
      <c r="E274" s="284">
        <v>33</v>
      </c>
      <c r="F274" s="300"/>
      <c r="G274" s="301"/>
      <c r="H274" s="284"/>
      <c r="I274" s="302"/>
      <c r="J274" s="284"/>
      <c r="K274" s="302"/>
      <c r="Q274" s="160">
        <f>[5]Source!X168</f>
        <v>8033.93</v>
      </c>
      <c r="R274" s="160">
        <f>[5]Source!X169</f>
        <v>150486.03</v>
      </c>
      <c r="S274" s="160">
        <f>[5]Source!Y168</f>
        <v>6179.94</v>
      </c>
      <c r="T274" s="160">
        <f>[5]Source!Y169</f>
        <v>84519.55</v>
      </c>
      <c r="U274" s="160">
        <f>ROUND((175/100)*ROUND([5]Source!R168, 2), 2)</f>
        <v>0</v>
      </c>
      <c r="V274" s="160">
        <f>ROUND((157/100)*ROUND([5]Source!R169, 2), 2)</f>
        <v>0</v>
      </c>
    </row>
    <row r="275" spans="1:32" ht="14.25" x14ac:dyDescent="0.2">
      <c r="A275" s="297"/>
      <c r="B275" s="298"/>
      <c r="C275" s="298" t="s">
        <v>187</v>
      </c>
      <c r="D275" s="299"/>
      <c r="E275" s="284"/>
      <c r="F275" s="300">
        <v>267.52999999999997</v>
      </c>
      <c r="G275" s="301" t="s">
        <v>185</v>
      </c>
      <c r="H275" s="284">
        <v>1</v>
      </c>
      <c r="I275" s="302">
        <v>8828.49</v>
      </c>
      <c r="J275" s="284">
        <v>23.35</v>
      </c>
      <c r="K275" s="302">
        <v>206145.24</v>
      </c>
    </row>
    <row r="276" spans="1:32" ht="28.5" x14ac:dyDescent="0.2">
      <c r="A276" s="297" t="s">
        <v>1428</v>
      </c>
      <c r="B276" s="298" t="s">
        <v>2184</v>
      </c>
      <c r="C276" s="298" t="s">
        <v>583</v>
      </c>
      <c r="D276" s="299" t="s">
        <v>2185</v>
      </c>
      <c r="E276" s="284">
        <v>14.52</v>
      </c>
      <c r="F276" s="300">
        <v>1067.1400000000001</v>
      </c>
      <c r="G276" s="304" t="s">
        <v>185</v>
      </c>
      <c r="H276" s="284">
        <v>1</v>
      </c>
      <c r="I276" s="302">
        <v>15494.87</v>
      </c>
      <c r="J276" s="284">
        <v>9.0299999999999994</v>
      </c>
      <c r="K276" s="302">
        <v>139918.68</v>
      </c>
      <c r="Q276" s="160">
        <f>[5]Source!X170</f>
        <v>0</v>
      </c>
      <c r="R276" s="160">
        <f>[5]Source!X171</f>
        <v>0</v>
      </c>
      <c r="S276" s="160">
        <f>[5]Source!Y170</f>
        <v>0</v>
      </c>
      <c r="T276" s="160">
        <f>[5]Source!Y171</f>
        <v>0</v>
      </c>
      <c r="U276" s="160">
        <f>ROUND((175/100)*ROUND([5]Source!R170, 2), 2)</f>
        <v>0</v>
      </c>
      <c r="V276" s="160">
        <f>ROUND((157/100)*ROUND([5]Source!R171, 2), 2)</f>
        <v>0</v>
      </c>
    </row>
    <row r="277" spans="1:32" ht="28.5" x14ac:dyDescent="0.2">
      <c r="A277" s="297" t="s">
        <v>1429</v>
      </c>
      <c r="B277" s="298" t="s">
        <v>1388</v>
      </c>
      <c r="C277" s="298" t="s">
        <v>262</v>
      </c>
      <c r="D277" s="299" t="s">
        <v>1384</v>
      </c>
      <c r="E277" s="284">
        <v>7.36</v>
      </c>
      <c r="F277" s="300">
        <v>481.69</v>
      </c>
      <c r="G277" s="304" t="s">
        <v>185</v>
      </c>
      <c r="H277" s="284">
        <v>1</v>
      </c>
      <c r="I277" s="302">
        <v>3545.24</v>
      </c>
      <c r="J277" s="284">
        <v>6.45</v>
      </c>
      <c r="K277" s="302">
        <v>22866.799999999999</v>
      </c>
      <c r="Q277" s="160">
        <f>[5]Source!X172</f>
        <v>0</v>
      </c>
      <c r="R277" s="160">
        <f>[5]Source!X173</f>
        <v>0</v>
      </c>
      <c r="S277" s="160">
        <f>[5]Source!Y172</f>
        <v>0</v>
      </c>
      <c r="T277" s="160">
        <f>[5]Source!Y173</f>
        <v>0</v>
      </c>
      <c r="U277" s="160">
        <f>ROUND((175/100)*ROUND([5]Source!R172, 2), 2)</f>
        <v>0</v>
      </c>
      <c r="V277" s="160">
        <f>ROUND((157/100)*ROUND([5]Source!R173, 2), 2)</f>
        <v>0</v>
      </c>
    </row>
    <row r="278" spans="1:32" ht="14.25" x14ac:dyDescent="0.2">
      <c r="A278" s="297"/>
      <c r="B278" s="298"/>
      <c r="C278" s="298" t="s">
        <v>184</v>
      </c>
      <c r="D278" s="299" t="s">
        <v>177</v>
      </c>
      <c r="E278" s="284">
        <v>91</v>
      </c>
      <c r="F278" s="300"/>
      <c r="G278" s="301"/>
      <c r="H278" s="284"/>
      <c r="I278" s="302">
        <v>8033.93</v>
      </c>
      <c r="J278" s="284">
        <v>73</v>
      </c>
      <c r="K278" s="302">
        <v>150486.03</v>
      </c>
    </row>
    <row r="279" spans="1:32" ht="14.25" x14ac:dyDescent="0.2">
      <c r="A279" s="297"/>
      <c r="B279" s="298"/>
      <c r="C279" s="298" t="s">
        <v>183</v>
      </c>
      <c r="D279" s="299" t="s">
        <v>177</v>
      </c>
      <c r="E279" s="284">
        <v>70</v>
      </c>
      <c r="F279" s="300"/>
      <c r="G279" s="301"/>
      <c r="H279" s="284"/>
      <c r="I279" s="302">
        <v>6179.94</v>
      </c>
      <c r="J279" s="284">
        <v>41</v>
      </c>
      <c r="K279" s="302">
        <v>84519.55</v>
      </c>
    </row>
    <row r="280" spans="1:32" ht="14.25" x14ac:dyDescent="0.2">
      <c r="A280" s="305"/>
      <c r="B280" s="306"/>
      <c r="C280" s="306" t="s">
        <v>182</v>
      </c>
      <c r="D280" s="307" t="s">
        <v>181</v>
      </c>
      <c r="E280" s="308">
        <v>18.149999999999999</v>
      </c>
      <c r="F280" s="309"/>
      <c r="G280" s="310" t="s">
        <v>185</v>
      </c>
      <c r="H280" s="308">
        <v>1</v>
      </c>
      <c r="I280" s="311">
        <v>598.95000000000005</v>
      </c>
      <c r="J280" s="308"/>
      <c r="K280" s="311"/>
    </row>
    <row r="281" spans="1:32" ht="15" x14ac:dyDescent="0.25">
      <c r="A281" s="312"/>
      <c r="B281" s="312"/>
      <c r="C281" s="313" t="s">
        <v>173</v>
      </c>
      <c r="D281" s="312"/>
      <c r="E281" s="312"/>
      <c r="F281" s="312"/>
      <c r="G281" s="312"/>
      <c r="H281" s="406">
        <v>42082.47</v>
      </c>
      <c r="I281" s="406"/>
      <c r="J281" s="406">
        <v>603936.30000000005</v>
      </c>
      <c r="K281" s="406"/>
      <c r="O281" s="162">
        <f>I275+I278+I279+SUM(I276:I277)</f>
        <v>42082.47</v>
      </c>
      <c r="P281" s="162">
        <f>K275+K278+K279+SUM(K276:K277)</f>
        <v>603936.30000000005</v>
      </c>
    </row>
    <row r="284" spans="1:32" ht="15" x14ac:dyDescent="0.25">
      <c r="A284" s="409" t="s">
        <v>2186</v>
      </c>
      <c r="B284" s="409"/>
      <c r="C284" s="409"/>
      <c r="D284" s="409"/>
      <c r="E284" s="409"/>
      <c r="F284" s="409"/>
      <c r="G284" s="409"/>
      <c r="H284" s="407">
        <v>362086.61</v>
      </c>
      <c r="I284" s="408"/>
      <c r="J284" s="407">
        <v>2550811.64</v>
      </c>
      <c r="K284" s="408"/>
      <c r="AF284" s="182" t="str">
        <f>CONCATENATE("Итого по разделу: ",IF([5]Source!G175&lt;&gt;"Новый раздел", [5]Source!G175, ""))</f>
        <v>Итого по разделу: Перекрытие над подвалом в осях В-Г/2-5 и В-Г/8-11. 023/18КН-КР 4.4 лист2</v>
      </c>
    </row>
    <row r="285" spans="1:32" hidden="1" x14ac:dyDescent="0.2">
      <c r="A285" s="283" t="s">
        <v>172</v>
      </c>
      <c r="I285" s="283">
        <v>0</v>
      </c>
      <c r="J285" s="283">
        <v>0</v>
      </c>
    </row>
    <row r="286" spans="1:32" hidden="1" x14ac:dyDescent="0.2">
      <c r="A286" s="283" t="s">
        <v>171</v>
      </c>
      <c r="I286" s="283">
        <v>0</v>
      </c>
      <c r="J286" s="283">
        <v>0</v>
      </c>
    </row>
    <row r="288" spans="1:32" ht="16.5" x14ac:dyDescent="0.25">
      <c r="A288" s="405" t="s">
        <v>1711</v>
      </c>
      <c r="B288" s="405"/>
      <c r="C288" s="405"/>
      <c r="D288" s="405"/>
      <c r="E288" s="405"/>
      <c r="F288" s="405"/>
      <c r="G288" s="405"/>
      <c r="H288" s="405"/>
      <c r="I288" s="405"/>
      <c r="J288" s="405"/>
      <c r="K288" s="405"/>
    </row>
    <row r="289" spans="1:22" ht="42.75" x14ac:dyDescent="0.2">
      <c r="A289" s="297" t="s">
        <v>1435</v>
      </c>
      <c r="B289" s="298" t="s">
        <v>1713</v>
      </c>
      <c r="C289" s="298" t="s">
        <v>180</v>
      </c>
      <c r="D289" s="299" t="s">
        <v>1575</v>
      </c>
      <c r="E289" s="284">
        <v>8.0399999999999991</v>
      </c>
      <c r="F289" s="300"/>
      <c r="G289" s="301"/>
      <c r="H289" s="284"/>
      <c r="I289" s="302"/>
      <c r="J289" s="284"/>
      <c r="K289" s="302"/>
      <c r="Q289" s="160">
        <f>[5]Source!X209</f>
        <v>0</v>
      </c>
      <c r="R289" s="160">
        <f>[5]Source!X210</f>
        <v>0</v>
      </c>
      <c r="S289" s="160">
        <f>[5]Source!Y209</f>
        <v>0</v>
      </c>
      <c r="T289" s="160">
        <f>[5]Source!Y210</f>
        <v>0</v>
      </c>
      <c r="U289" s="160">
        <f>ROUND((175/100)*ROUND([5]Source!R209, 2), 2)</f>
        <v>20.83</v>
      </c>
      <c r="V289" s="160">
        <f>ROUND((157/100)*ROUND([5]Source!R210, 2), 2)</f>
        <v>436.26</v>
      </c>
    </row>
    <row r="290" spans="1:22" ht="14.25" x14ac:dyDescent="0.2">
      <c r="A290" s="297"/>
      <c r="B290" s="298"/>
      <c r="C290" s="298" t="s">
        <v>174</v>
      </c>
      <c r="D290" s="299"/>
      <c r="E290" s="284"/>
      <c r="F290" s="300">
        <v>8.86</v>
      </c>
      <c r="G290" s="301" t="s">
        <v>185</v>
      </c>
      <c r="H290" s="284">
        <v>1</v>
      </c>
      <c r="I290" s="302">
        <v>71.23</v>
      </c>
      <c r="J290" s="284">
        <v>8.36</v>
      </c>
      <c r="K290" s="302">
        <v>595.48</v>
      </c>
    </row>
    <row r="291" spans="1:22" ht="14.25" x14ac:dyDescent="0.2">
      <c r="A291" s="297"/>
      <c r="B291" s="298"/>
      <c r="C291" s="298" t="s">
        <v>179</v>
      </c>
      <c r="D291" s="299"/>
      <c r="E291" s="284"/>
      <c r="F291" s="300">
        <v>1.48</v>
      </c>
      <c r="G291" s="301" t="s">
        <v>185</v>
      </c>
      <c r="H291" s="284">
        <v>1</v>
      </c>
      <c r="I291" s="314">
        <v>11.9</v>
      </c>
      <c r="J291" s="284">
        <v>23.35</v>
      </c>
      <c r="K291" s="314">
        <v>277.87</v>
      </c>
    </row>
    <row r="292" spans="1:22" ht="14.25" x14ac:dyDescent="0.2">
      <c r="A292" s="305"/>
      <c r="B292" s="306"/>
      <c r="C292" s="306" t="s">
        <v>178</v>
      </c>
      <c r="D292" s="307" t="s">
        <v>177</v>
      </c>
      <c r="E292" s="308">
        <v>175</v>
      </c>
      <c r="F292" s="309"/>
      <c r="G292" s="310"/>
      <c r="H292" s="308"/>
      <c r="I292" s="311">
        <v>20.83</v>
      </c>
      <c r="J292" s="308">
        <v>157</v>
      </c>
      <c r="K292" s="311">
        <v>436.26</v>
      </c>
    </row>
    <row r="293" spans="1:22" ht="15" x14ac:dyDescent="0.25">
      <c r="A293" s="312"/>
      <c r="B293" s="312"/>
      <c r="C293" s="313" t="s">
        <v>173</v>
      </c>
      <c r="D293" s="312"/>
      <c r="E293" s="312"/>
      <c r="F293" s="312"/>
      <c r="G293" s="312"/>
      <c r="H293" s="406">
        <v>92.06</v>
      </c>
      <c r="I293" s="406"/>
      <c r="J293" s="406">
        <v>1031.74</v>
      </c>
      <c r="K293" s="406"/>
      <c r="O293" s="162">
        <f>I290+I292</f>
        <v>92.06</v>
      </c>
      <c r="P293" s="162">
        <f>K290+K292</f>
        <v>1031.74</v>
      </c>
    </row>
    <row r="296" spans="1:22" ht="15" x14ac:dyDescent="0.25">
      <c r="A296" s="409" t="s">
        <v>1715</v>
      </c>
      <c r="B296" s="409"/>
      <c r="C296" s="409"/>
      <c r="D296" s="409"/>
      <c r="E296" s="409"/>
      <c r="F296" s="409"/>
      <c r="G296" s="409"/>
      <c r="H296" s="407">
        <v>92.06</v>
      </c>
      <c r="I296" s="408"/>
      <c r="J296" s="407">
        <v>1031.74</v>
      </c>
      <c r="K296" s="408"/>
    </row>
    <row r="297" spans="1:22" hidden="1" x14ac:dyDescent="0.2">
      <c r="A297" s="283" t="s">
        <v>172</v>
      </c>
      <c r="I297" s="283">
        <v>0</v>
      </c>
      <c r="J297" s="283">
        <v>0</v>
      </c>
    </row>
    <row r="298" spans="1:22" hidden="1" x14ac:dyDescent="0.2">
      <c r="A298" s="283" t="s">
        <v>171</v>
      </c>
      <c r="I298" s="283">
        <v>0</v>
      </c>
      <c r="J298" s="283">
        <v>0</v>
      </c>
    </row>
    <row r="300" spans="1:22" ht="16.5" x14ac:dyDescent="0.25">
      <c r="A300" s="405" t="s">
        <v>1716</v>
      </c>
      <c r="B300" s="405"/>
      <c r="C300" s="405"/>
      <c r="D300" s="405"/>
      <c r="E300" s="405"/>
      <c r="F300" s="405"/>
      <c r="G300" s="405"/>
      <c r="H300" s="405"/>
      <c r="I300" s="405"/>
      <c r="J300" s="405"/>
      <c r="K300" s="405"/>
    </row>
    <row r="301" spans="1:22" ht="42.75" x14ac:dyDescent="0.2">
      <c r="A301" s="297" t="s">
        <v>1442</v>
      </c>
      <c r="B301" s="298" t="s">
        <v>1909</v>
      </c>
      <c r="C301" s="298" t="s">
        <v>373</v>
      </c>
      <c r="D301" s="299" t="s">
        <v>1323</v>
      </c>
      <c r="E301" s="284">
        <v>8.0399999999999991</v>
      </c>
      <c r="F301" s="300"/>
      <c r="G301" s="301"/>
      <c r="H301" s="284"/>
      <c r="I301" s="302"/>
      <c r="J301" s="284"/>
      <c r="K301" s="302"/>
      <c r="Q301" s="160">
        <f>[5]Source!X246</f>
        <v>0</v>
      </c>
      <c r="R301" s="160">
        <f>[5]Source!X247</f>
        <v>0</v>
      </c>
      <c r="S301" s="160">
        <f>[5]Source!Y246</f>
        <v>0</v>
      </c>
      <c r="T301" s="160">
        <f>[5]Source!Y247</f>
        <v>0</v>
      </c>
      <c r="U301" s="160">
        <f>ROUND((175/100)*ROUND([5]Source!R246, 2), 2)</f>
        <v>0</v>
      </c>
      <c r="V301" s="160">
        <f>ROUND((157/100)*ROUND([5]Source!R247, 2), 2)</f>
        <v>0</v>
      </c>
    </row>
    <row r="302" spans="1:22" ht="14.25" x14ac:dyDescent="0.2">
      <c r="A302" s="305"/>
      <c r="B302" s="306"/>
      <c r="C302" s="306" t="s">
        <v>174</v>
      </c>
      <c r="D302" s="307"/>
      <c r="E302" s="308"/>
      <c r="F302" s="309">
        <v>34.15</v>
      </c>
      <c r="G302" s="310" t="s">
        <v>185</v>
      </c>
      <c r="H302" s="308">
        <v>1</v>
      </c>
      <c r="I302" s="311">
        <v>274.57</v>
      </c>
      <c r="J302" s="308">
        <v>9.57</v>
      </c>
      <c r="K302" s="311">
        <v>2627.63</v>
      </c>
    </row>
    <row r="303" spans="1:22" ht="15" x14ac:dyDescent="0.25">
      <c r="A303" s="312"/>
      <c r="B303" s="312"/>
      <c r="C303" s="313" t="s">
        <v>173</v>
      </c>
      <c r="D303" s="312"/>
      <c r="E303" s="312"/>
      <c r="F303" s="312"/>
      <c r="G303" s="312"/>
      <c r="H303" s="406">
        <v>274.57</v>
      </c>
      <c r="I303" s="406"/>
      <c r="J303" s="406">
        <v>2627.63</v>
      </c>
      <c r="K303" s="406"/>
      <c r="O303" s="162">
        <f>I302</f>
        <v>274.57</v>
      </c>
      <c r="P303" s="162">
        <f>K302</f>
        <v>2627.63</v>
      </c>
    </row>
    <row r="305" spans="1:22" ht="14.25" x14ac:dyDescent="0.2">
      <c r="A305" s="297" t="s">
        <v>1455</v>
      </c>
      <c r="B305" s="298" t="s">
        <v>1720</v>
      </c>
      <c r="C305" s="298" t="s">
        <v>372</v>
      </c>
      <c r="D305" s="299" t="s">
        <v>1323</v>
      </c>
      <c r="E305" s="284">
        <v>8.0399999999999991</v>
      </c>
      <c r="F305" s="300"/>
      <c r="G305" s="301"/>
      <c r="H305" s="284"/>
      <c r="I305" s="302"/>
      <c r="J305" s="284"/>
      <c r="K305" s="302"/>
      <c r="Q305" s="160">
        <f>[5]Source!X248</f>
        <v>0</v>
      </c>
      <c r="R305" s="160">
        <f>[5]Source!X249</f>
        <v>0</v>
      </c>
      <c r="S305" s="160">
        <f>[5]Source!Y248</f>
        <v>0</v>
      </c>
      <c r="T305" s="160">
        <f>[5]Source!Y249</f>
        <v>0</v>
      </c>
      <c r="U305" s="160">
        <f>ROUND((175/100)*ROUND([5]Source!R248, 2), 2)</f>
        <v>0</v>
      </c>
      <c r="V305" s="160">
        <f>ROUND((157/100)*ROUND([5]Source!R249, 2), 2)</f>
        <v>0</v>
      </c>
    </row>
    <row r="306" spans="1:22" ht="14.25" x14ac:dyDescent="0.2">
      <c r="A306" s="305"/>
      <c r="B306" s="306"/>
      <c r="C306" s="306" t="s">
        <v>174</v>
      </c>
      <c r="D306" s="307"/>
      <c r="E306" s="308"/>
      <c r="F306" s="309">
        <v>101</v>
      </c>
      <c r="G306" s="310" t="s">
        <v>185</v>
      </c>
      <c r="H306" s="308">
        <v>1</v>
      </c>
      <c r="I306" s="311">
        <v>812.04</v>
      </c>
      <c r="J306" s="308">
        <v>1.96</v>
      </c>
      <c r="K306" s="311">
        <v>1591.6</v>
      </c>
    </row>
    <row r="307" spans="1:22" ht="15" x14ac:dyDescent="0.25">
      <c r="A307" s="312"/>
      <c r="B307" s="312"/>
      <c r="C307" s="313" t="s">
        <v>173</v>
      </c>
      <c r="D307" s="312"/>
      <c r="E307" s="312"/>
      <c r="F307" s="312"/>
      <c r="G307" s="312"/>
      <c r="H307" s="406">
        <v>812.04</v>
      </c>
      <c r="I307" s="406"/>
      <c r="J307" s="406">
        <v>1591.6</v>
      </c>
      <c r="K307" s="406"/>
      <c r="O307" s="162">
        <f>I306</f>
        <v>812.04</v>
      </c>
      <c r="P307" s="162">
        <f>K306</f>
        <v>1591.6</v>
      </c>
    </row>
    <row r="310" spans="1:22" ht="15" x14ac:dyDescent="0.25">
      <c r="A310" s="409" t="s">
        <v>1721</v>
      </c>
      <c r="B310" s="409"/>
      <c r="C310" s="409"/>
      <c r="D310" s="409"/>
      <c r="E310" s="409"/>
      <c r="F310" s="409"/>
      <c r="G310" s="409"/>
      <c r="H310" s="407">
        <v>1086.6099999999999</v>
      </c>
      <c r="I310" s="408"/>
      <c r="J310" s="407">
        <v>4219.2299999999996</v>
      </c>
      <c r="K310" s="408"/>
    </row>
    <row r="311" spans="1:22" hidden="1" x14ac:dyDescent="0.2">
      <c r="A311" s="283" t="s">
        <v>172</v>
      </c>
      <c r="I311" s="283">
        <v>0</v>
      </c>
      <c r="J311" s="283">
        <v>0</v>
      </c>
    </row>
    <row r="312" spans="1:22" hidden="1" x14ac:dyDescent="0.2">
      <c r="A312" s="283" t="s">
        <v>171</v>
      </c>
      <c r="I312" s="283">
        <v>0</v>
      </c>
      <c r="J312" s="283">
        <v>0</v>
      </c>
    </row>
    <row r="314" spans="1:22" ht="15" x14ac:dyDescent="0.25">
      <c r="A314" s="409" t="s">
        <v>2187</v>
      </c>
      <c r="B314" s="409"/>
      <c r="C314" s="409"/>
      <c r="D314" s="409"/>
      <c r="E314" s="409"/>
      <c r="F314" s="409"/>
      <c r="G314" s="409"/>
      <c r="H314" s="407">
        <v>579536.04</v>
      </c>
      <c r="I314" s="408"/>
      <c r="J314" s="407">
        <v>5736172.9699999997</v>
      </c>
      <c r="K314" s="408"/>
    </row>
    <row r="315" spans="1:22" hidden="1" x14ac:dyDescent="0.2">
      <c r="A315" s="283" t="s">
        <v>172</v>
      </c>
      <c r="I315" s="283">
        <v>0</v>
      </c>
      <c r="J315" s="283">
        <v>0</v>
      </c>
    </row>
    <row r="316" spans="1:22" hidden="1" x14ac:dyDescent="0.2">
      <c r="A316" s="283" t="s">
        <v>171</v>
      </c>
      <c r="I316" s="283">
        <v>0</v>
      </c>
      <c r="J316" s="283">
        <v>0</v>
      </c>
    </row>
    <row r="317" spans="1:22" ht="14.25" x14ac:dyDescent="0.2">
      <c r="C317" s="402" t="s">
        <v>1710</v>
      </c>
      <c r="D317" s="402"/>
      <c r="E317" s="402"/>
      <c r="F317" s="402"/>
      <c r="G317" s="402"/>
      <c r="H317" s="403">
        <v>453861.97</v>
      </c>
      <c r="I317" s="403"/>
      <c r="J317" s="403">
        <v>3666708.38</v>
      </c>
      <c r="K317" s="403"/>
    </row>
    <row r="318" spans="1:22" ht="14.25" x14ac:dyDescent="0.2">
      <c r="C318" s="402" t="s">
        <v>1723</v>
      </c>
      <c r="D318" s="402"/>
      <c r="E318" s="402"/>
      <c r="F318" s="402"/>
      <c r="G318" s="402"/>
      <c r="H318" s="403">
        <v>363921.27</v>
      </c>
      <c r="I318" s="403"/>
      <c r="J318" s="403">
        <v>1824769.72</v>
      </c>
      <c r="K318" s="403"/>
    </row>
    <row r="319" spans="1:22" ht="14.25" x14ac:dyDescent="0.2">
      <c r="C319" s="402" t="s">
        <v>1724</v>
      </c>
      <c r="D319" s="402"/>
      <c r="E319" s="402"/>
      <c r="F319" s="402"/>
      <c r="G319" s="402"/>
      <c r="H319" s="403">
        <v>363921.27</v>
      </c>
      <c r="I319" s="403"/>
      <c r="J319" s="403">
        <v>1824769.72</v>
      </c>
      <c r="K319" s="403"/>
    </row>
    <row r="320" spans="1:22" ht="14.25" x14ac:dyDescent="0.2">
      <c r="C320" s="402" t="s">
        <v>1725</v>
      </c>
      <c r="D320" s="402"/>
      <c r="E320" s="402"/>
      <c r="F320" s="402"/>
      <c r="G320" s="402"/>
      <c r="H320" s="403">
        <v>0</v>
      </c>
      <c r="I320" s="403"/>
      <c r="J320" s="403">
        <v>0</v>
      </c>
      <c r="K320" s="403"/>
    </row>
    <row r="321" spans="1:11" ht="14.25" x14ac:dyDescent="0.2">
      <c r="C321" s="402" t="s">
        <v>1728</v>
      </c>
      <c r="D321" s="402"/>
      <c r="E321" s="402"/>
      <c r="F321" s="402"/>
      <c r="G321" s="402"/>
      <c r="H321" s="403">
        <v>73132.399999999994</v>
      </c>
      <c r="I321" s="403"/>
      <c r="J321" s="403">
        <v>1707641.55</v>
      </c>
      <c r="K321" s="403"/>
    </row>
    <row r="322" spans="1:11" ht="14.25" x14ac:dyDescent="0.2">
      <c r="C322" s="402" t="s">
        <v>1729</v>
      </c>
      <c r="D322" s="402"/>
      <c r="E322" s="402"/>
      <c r="F322" s="402"/>
      <c r="G322" s="402"/>
      <c r="H322" s="403">
        <v>578449.43000000005</v>
      </c>
      <c r="I322" s="403"/>
      <c r="J322" s="403">
        <v>5731953.7400000002</v>
      </c>
      <c r="K322" s="403"/>
    </row>
    <row r="323" spans="1:11" ht="14.25" x14ac:dyDescent="0.2">
      <c r="C323" s="402" t="s">
        <v>1730</v>
      </c>
      <c r="D323" s="402"/>
      <c r="E323" s="402"/>
      <c r="F323" s="402"/>
      <c r="G323" s="402"/>
      <c r="H323" s="403">
        <v>0</v>
      </c>
      <c r="I323" s="403"/>
      <c r="J323" s="403">
        <v>0</v>
      </c>
      <c r="K323" s="403"/>
    </row>
    <row r="324" spans="1:11" ht="14.25" x14ac:dyDescent="0.2">
      <c r="C324" s="402" t="s">
        <v>1731</v>
      </c>
      <c r="D324" s="402"/>
      <c r="E324" s="402"/>
      <c r="F324" s="402"/>
      <c r="G324" s="402"/>
      <c r="H324" s="403">
        <v>1086.6099999999999</v>
      </c>
      <c r="I324" s="403"/>
      <c r="J324" s="403">
        <v>4219.2299999999996</v>
      </c>
      <c r="K324" s="403"/>
    </row>
    <row r="325" spans="1:11" ht="14.25" x14ac:dyDescent="0.2">
      <c r="C325" s="402" t="s">
        <v>1732</v>
      </c>
      <c r="D325" s="402"/>
      <c r="E325" s="402"/>
      <c r="F325" s="402"/>
      <c r="G325" s="402"/>
      <c r="H325" s="403">
        <v>67980.800000000003</v>
      </c>
      <c r="I325" s="403"/>
      <c r="J325" s="403">
        <v>1258447.8899999999</v>
      </c>
      <c r="K325" s="403"/>
    </row>
    <row r="326" spans="1:11" ht="14.25" x14ac:dyDescent="0.2">
      <c r="C326" s="402" t="s">
        <v>1733</v>
      </c>
      <c r="D326" s="402"/>
      <c r="E326" s="402"/>
      <c r="F326" s="402"/>
      <c r="G326" s="402"/>
      <c r="H326" s="403">
        <v>52400.03</v>
      </c>
      <c r="I326" s="403"/>
      <c r="J326" s="403">
        <v>700133.04</v>
      </c>
      <c r="K326" s="403"/>
    </row>
    <row r="327" spans="1:11" ht="14.25" x14ac:dyDescent="0.2">
      <c r="C327" s="402" t="s">
        <v>1734</v>
      </c>
      <c r="D327" s="402"/>
      <c r="E327" s="402"/>
      <c r="F327" s="402"/>
      <c r="G327" s="402"/>
      <c r="H327" s="403">
        <v>579536.04</v>
      </c>
      <c r="I327" s="403"/>
      <c r="J327" s="403">
        <v>5736172.9699999997</v>
      </c>
      <c r="K327" s="403"/>
    </row>
    <row r="330" spans="1:11" ht="14.25" x14ac:dyDescent="0.2">
      <c r="A330" s="404" t="s">
        <v>170</v>
      </c>
      <c r="B330" s="404"/>
      <c r="C330" s="315" t="s">
        <v>107</v>
      </c>
      <c r="D330" s="315"/>
      <c r="E330" s="315"/>
      <c r="F330" s="315"/>
      <c r="G330" s="315"/>
      <c r="H330" s="285" t="s">
        <v>1911</v>
      </c>
      <c r="I330" s="285"/>
      <c r="J330" s="285"/>
      <c r="K330" s="285"/>
    </row>
    <row r="331" spans="1:11" ht="14.25" x14ac:dyDescent="0.2">
      <c r="A331" s="285"/>
      <c r="B331" s="285"/>
      <c r="C331" s="401" t="s">
        <v>72</v>
      </c>
      <c r="D331" s="401"/>
      <c r="E331" s="401"/>
      <c r="F331" s="401"/>
      <c r="G331" s="401"/>
      <c r="H331" s="285"/>
      <c r="I331" s="285"/>
      <c r="J331" s="285"/>
      <c r="K331" s="285"/>
    </row>
    <row r="332" spans="1:11" ht="14.25" x14ac:dyDescent="0.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</row>
    <row r="333" spans="1:11" ht="14.25" x14ac:dyDescent="0.2">
      <c r="A333" s="404" t="s">
        <v>169</v>
      </c>
      <c r="B333" s="404"/>
      <c r="C333" s="315" t="s">
        <v>107</v>
      </c>
      <c r="D333" s="315"/>
      <c r="E333" s="315"/>
      <c r="F333" s="315"/>
      <c r="G333" s="315"/>
      <c r="H333" s="285" t="s">
        <v>107</v>
      </c>
      <c r="I333" s="285"/>
      <c r="J333" s="285"/>
      <c r="K333" s="285"/>
    </row>
    <row r="334" spans="1:11" ht="14.25" x14ac:dyDescent="0.2">
      <c r="A334" s="285"/>
      <c r="B334" s="285"/>
      <c r="C334" s="401" t="s">
        <v>72</v>
      </c>
      <c r="D334" s="401"/>
      <c r="E334" s="401"/>
      <c r="F334" s="401"/>
      <c r="G334" s="401"/>
      <c r="H334" s="285"/>
      <c r="I334" s="285"/>
      <c r="J334" s="285"/>
      <c r="K334" s="285"/>
    </row>
  </sheetData>
  <mergeCells count="131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5:K45"/>
    <mergeCell ref="H45:I45"/>
    <mergeCell ref="J57:K57"/>
    <mergeCell ref="H57:I57"/>
    <mergeCell ref="J66:K66"/>
    <mergeCell ref="H66:I66"/>
    <mergeCell ref="J69:K69"/>
    <mergeCell ref="H69:I69"/>
    <mergeCell ref="A69:G69"/>
    <mergeCell ref="A73:K73"/>
    <mergeCell ref="J82:K82"/>
    <mergeCell ref="H82:I82"/>
    <mergeCell ref="J94:K94"/>
    <mergeCell ref="H94:I94"/>
    <mergeCell ref="J103:K103"/>
    <mergeCell ref="H103:I103"/>
    <mergeCell ref="J106:K106"/>
    <mergeCell ref="H106:I106"/>
    <mergeCell ref="A106:G106"/>
    <mergeCell ref="A110:K110"/>
    <mergeCell ref="J117:K117"/>
    <mergeCell ref="H117:I117"/>
    <mergeCell ref="J129:K129"/>
    <mergeCell ref="H129:I129"/>
    <mergeCell ref="J141:K141"/>
    <mergeCell ref="H141:I141"/>
    <mergeCell ref="J153:K153"/>
    <mergeCell ref="H153:I153"/>
    <mergeCell ref="J165:K165"/>
    <mergeCell ref="H165:I165"/>
    <mergeCell ref="J177:K177"/>
    <mergeCell ref="H177:I177"/>
    <mergeCell ref="J188:K188"/>
    <mergeCell ref="H188:I188"/>
    <mergeCell ref="J201:K201"/>
    <mergeCell ref="H201:I201"/>
    <mergeCell ref="J212:K212"/>
    <mergeCell ref="H212:I212"/>
    <mergeCell ref="J224:K224"/>
    <mergeCell ref="H224:I224"/>
    <mergeCell ref="J236:K236"/>
    <mergeCell ref="H236:I236"/>
    <mergeCell ref="J248:K248"/>
    <mergeCell ref="H248:I248"/>
    <mergeCell ref="J260:K260"/>
    <mergeCell ref="H260:I260"/>
    <mergeCell ref="J272:K272"/>
    <mergeCell ref="H272:I272"/>
    <mergeCell ref="J281:K281"/>
    <mergeCell ref="H281:I281"/>
    <mergeCell ref="J284:K284"/>
    <mergeCell ref="H284:I284"/>
    <mergeCell ref="A284:G284"/>
    <mergeCell ref="A288:K288"/>
    <mergeCell ref="J293:K293"/>
    <mergeCell ref="H293:I293"/>
    <mergeCell ref="J296:K296"/>
    <mergeCell ref="H296:I296"/>
    <mergeCell ref="A296:G296"/>
    <mergeCell ref="A300:K300"/>
    <mergeCell ref="J303:K303"/>
    <mergeCell ref="H303:I303"/>
    <mergeCell ref="J307:K307"/>
    <mergeCell ref="H307:I307"/>
    <mergeCell ref="J310:K310"/>
    <mergeCell ref="H310:I310"/>
    <mergeCell ref="A310:G310"/>
    <mergeCell ref="J314:K314"/>
    <mergeCell ref="H314:I314"/>
    <mergeCell ref="A314:G314"/>
    <mergeCell ref="C317:G317"/>
    <mergeCell ref="H317:I317"/>
    <mergeCell ref="J317:K317"/>
    <mergeCell ref="C318:G318"/>
    <mergeCell ref="H318:I318"/>
    <mergeCell ref="J318:K318"/>
    <mergeCell ref="C319:G319"/>
    <mergeCell ref="H319:I319"/>
    <mergeCell ref="J319:K319"/>
    <mergeCell ref="C320:G320"/>
    <mergeCell ref="H320:I320"/>
    <mergeCell ref="J320:K320"/>
    <mergeCell ref="C324:G324"/>
    <mergeCell ref="H324:I324"/>
    <mergeCell ref="J324:K324"/>
    <mergeCell ref="C325:G325"/>
    <mergeCell ref="H325:I325"/>
    <mergeCell ref="J325:K325"/>
    <mergeCell ref="C321:G321"/>
    <mergeCell ref="H321:I321"/>
    <mergeCell ref="J321:K321"/>
    <mergeCell ref="C322:G322"/>
    <mergeCell ref="H322:I322"/>
    <mergeCell ref="J322:K322"/>
    <mergeCell ref="C323:G323"/>
    <mergeCell ref="H323:I323"/>
    <mergeCell ref="J323:K323"/>
    <mergeCell ref="A330:B330"/>
    <mergeCell ref="C331:G331"/>
    <mergeCell ref="A333:B333"/>
    <mergeCell ref="C334:G334"/>
    <mergeCell ref="C326:G326"/>
    <mergeCell ref="H326:I326"/>
    <mergeCell ref="J326:K326"/>
    <mergeCell ref="C327:G327"/>
    <mergeCell ref="H327:I327"/>
    <mergeCell ref="J327:K327"/>
  </mergeCells>
  <pageMargins left="0.4" right="0.2" top="0.2" bottom="0.4" header="0.2" footer="0.2"/>
  <pageSetup paperSize="9" scale="63" fitToHeight="0" orientation="portrait" horizontalDpi="1200" verticalDpi="1200" r:id="rId1"/>
  <headerFooter>
    <oddHeader>&amp;L&amp;8</oddHead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06"/>
  <sheetViews>
    <sheetView view="pageBreakPreview" topLeftCell="A271" zoomScale="85" zoomScaleNormal="100" zoomScaleSheetLayoutView="85" workbookViewId="0">
      <selection activeCell="A16" sqref="A16:K16"/>
    </sheetView>
  </sheetViews>
  <sheetFormatPr defaultColWidth="9.140625" defaultRowHeight="12.75" x14ac:dyDescent="0.2"/>
  <cols>
    <col min="1" max="1" width="5.7109375" style="283" customWidth="1"/>
    <col min="2" max="2" width="12.7109375" style="283" customWidth="1"/>
    <col min="3" max="3" width="40.7109375" style="283" customWidth="1"/>
    <col min="4" max="6" width="11.7109375" style="283" customWidth="1"/>
    <col min="7" max="7" width="12.7109375" style="283" customWidth="1"/>
    <col min="8" max="8" width="10.7109375" style="283" customWidth="1"/>
    <col min="9" max="10" width="12.7109375" style="283" customWidth="1"/>
    <col min="11" max="11" width="15" style="283" customWidth="1"/>
    <col min="12" max="13" width="9.140625" style="283"/>
    <col min="14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2" t="s">
        <v>1313</v>
      </c>
    </row>
    <row r="2" spans="1:31" ht="14.25" x14ac:dyDescent="0.2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5" t="s">
        <v>371</v>
      </c>
    </row>
    <row r="3" spans="1:31" ht="16.5" x14ac:dyDescent="0.25">
      <c r="A3" s="286"/>
      <c r="B3" s="420" t="s">
        <v>370</v>
      </c>
      <c r="C3" s="420"/>
      <c r="D3" s="420"/>
      <c r="E3" s="420"/>
      <c r="F3" s="285"/>
      <c r="G3" s="420" t="s">
        <v>0</v>
      </c>
      <c r="H3" s="420"/>
      <c r="I3" s="420"/>
      <c r="J3" s="420"/>
      <c r="K3" s="420"/>
    </row>
    <row r="4" spans="1:31" ht="14.25" x14ac:dyDescent="0.2">
      <c r="A4" s="285"/>
      <c r="B4" s="410"/>
      <c r="C4" s="410"/>
      <c r="D4" s="410"/>
      <c r="E4" s="410"/>
      <c r="F4" s="285"/>
      <c r="G4" s="410"/>
      <c r="H4" s="410"/>
      <c r="I4" s="410"/>
      <c r="J4" s="410"/>
      <c r="K4" s="410"/>
    </row>
    <row r="5" spans="1:31" ht="14.25" x14ac:dyDescent="0.2">
      <c r="A5" s="287"/>
      <c r="B5" s="287"/>
      <c r="C5" s="288"/>
      <c r="D5" s="288"/>
      <c r="E5" s="288"/>
      <c r="F5" s="285"/>
      <c r="G5" s="176"/>
      <c r="H5" s="288"/>
      <c r="I5" s="288"/>
      <c r="J5" s="288"/>
      <c r="K5" s="176"/>
    </row>
    <row r="6" spans="1:31" ht="14.25" x14ac:dyDescent="0.2">
      <c r="A6" s="176"/>
      <c r="B6" s="410" t="s">
        <v>1314</v>
      </c>
      <c r="C6" s="410"/>
      <c r="D6" s="410"/>
      <c r="E6" s="410"/>
      <c r="F6" s="285"/>
      <c r="G6" s="410" t="s">
        <v>1314</v>
      </c>
      <c r="H6" s="410"/>
      <c r="I6" s="410"/>
      <c r="J6" s="410"/>
      <c r="K6" s="410"/>
    </row>
    <row r="7" spans="1:31" ht="14.25" x14ac:dyDescent="0.2">
      <c r="A7" s="289"/>
      <c r="B7" s="421" t="s">
        <v>369</v>
      </c>
      <c r="C7" s="421"/>
      <c r="D7" s="421"/>
      <c r="E7" s="421"/>
      <c r="F7" s="285"/>
      <c r="G7" s="421" t="s">
        <v>369</v>
      </c>
      <c r="H7" s="421"/>
      <c r="I7" s="421"/>
      <c r="J7" s="421"/>
      <c r="K7" s="421"/>
    </row>
    <row r="9" spans="1:31" ht="14.25" x14ac:dyDescent="0.2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</row>
    <row r="10" spans="1:31" ht="47.25" x14ac:dyDescent="0.25">
      <c r="A10" s="414" t="s">
        <v>3606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AE10" s="180" t="str">
        <f>IF([6]Source!G12&lt;&gt;"Новый объект", [6]Source!G12,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1" t="s">
        <v>75</v>
      </c>
      <c r="B11" s="401"/>
      <c r="C11" s="401"/>
      <c r="D11" s="401"/>
      <c r="E11" s="401"/>
      <c r="F11" s="401"/>
      <c r="G11" s="401"/>
      <c r="H11" s="401"/>
      <c r="I11" s="401"/>
      <c r="J11" s="401"/>
      <c r="K11" s="401"/>
    </row>
    <row r="12" spans="1:31" ht="14.25" x14ac:dyDescent="0.2">
      <c r="A12" s="285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31" ht="15.75" x14ac:dyDescent="0.25">
      <c r="A13" s="414" t="s">
        <v>3840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</row>
    <row r="14" spans="1:31" ht="14.25" x14ac:dyDescent="0.2">
      <c r="A14" s="285"/>
      <c r="B14" s="285"/>
      <c r="C14" s="285"/>
      <c r="D14" s="285"/>
      <c r="E14" s="285"/>
      <c r="F14" s="285"/>
      <c r="G14" s="285"/>
      <c r="H14" s="285"/>
      <c r="I14" s="285"/>
      <c r="J14" s="285"/>
      <c r="K14" s="285"/>
    </row>
    <row r="15" spans="1:31" ht="18" x14ac:dyDescent="0.25">
      <c r="A15" s="416" t="s">
        <v>168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</row>
    <row r="16" spans="1:31" x14ac:dyDescent="0.2">
      <c r="A16" s="417" t="s">
        <v>368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</row>
    <row r="17" spans="1:31" ht="14.25" x14ac:dyDescent="0.2">
      <c r="A17" s="285"/>
      <c r="B17" s="285"/>
      <c r="C17" s="285"/>
      <c r="D17" s="285"/>
      <c r="E17" s="285"/>
      <c r="F17" s="285"/>
      <c r="G17" s="285"/>
      <c r="H17" s="285"/>
      <c r="I17" s="285"/>
      <c r="J17" s="285"/>
      <c r="K17" s="285"/>
    </row>
    <row r="18" spans="1:31" ht="14.25" x14ac:dyDescent="0.2">
      <c r="A18" s="413" t="s">
        <v>2188</v>
      </c>
      <c r="B18" s="413"/>
      <c r="C18" s="413"/>
      <c r="D18" s="413"/>
      <c r="E18" s="413"/>
      <c r="F18" s="413"/>
      <c r="G18" s="413"/>
      <c r="H18" s="413"/>
      <c r="I18" s="413"/>
      <c r="J18" s="413"/>
      <c r="K18" s="413"/>
    </row>
    <row r="19" spans="1:31" ht="14.25" x14ac:dyDescent="0.2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</row>
    <row r="20" spans="1:31" ht="28.5" x14ac:dyDescent="0.2">
      <c r="A20" s="285"/>
      <c r="B20" s="285"/>
      <c r="C20" s="285"/>
      <c r="D20" s="285"/>
      <c r="E20" s="285"/>
      <c r="F20" s="285"/>
      <c r="G20" s="285"/>
      <c r="H20" s="285"/>
      <c r="I20" s="291" t="s">
        <v>367</v>
      </c>
      <c r="J20" s="291" t="s">
        <v>366</v>
      </c>
      <c r="K20" s="285"/>
    </row>
    <row r="21" spans="1:31" ht="15" x14ac:dyDescent="0.25">
      <c r="A21" s="285"/>
      <c r="B21" s="285"/>
      <c r="C21" s="285"/>
      <c r="D21" s="285"/>
      <c r="E21" s="285"/>
      <c r="F21" s="419" t="s">
        <v>365</v>
      </c>
      <c r="G21" s="419"/>
      <c r="H21" s="419"/>
      <c r="I21" s="292">
        <v>1037.77</v>
      </c>
      <c r="J21" s="292">
        <v>10883.78</v>
      </c>
      <c r="K21" s="293" t="s">
        <v>356</v>
      </c>
    </row>
    <row r="22" spans="1:31" ht="14.25" x14ac:dyDescent="0.2">
      <c r="A22" s="285"/>
      <c r="B22" s="285"/>
      <c r="C22" s="285"/>
      <c r="D22" s="285"/>
      <c r="E22" s="285"/>
      <c r="F22" s="410" t="s">
        <v>364</v>
      </c>
      <c r="G22" s="410"/>
      <c r="H22" s="410"/>
      <c r="I22" s="294">
        <v>1029.8800000000001</v>
      </c>
      <c r="J22" s="294">
        <v>10851.2</v>
      </c>
      <c r="K22" s="285" t="s">
        <v>356</v>
      </c>
    </row>
    <row r="23" spans="1:31" ht="14.25" x14ac:dyDescent="0.2">
      <c r="A23" s="285"/>
      <c r="B23" s="285"/>
      <c r="C23" s="285"/>
      <c r="D23" s="285"/>
      <c r="E23" s="285"/>
      <c r="F23" s="410" t="s">
        <v>363</v>
      </c>
      <c r="G23" s="410"/>
      <c r="H23" s="410"/>
      <c r="I23" s="294">
        <v>0</v>
      </c>
      <c r="J23" s="294">
        <v>0</v>
      </c>
      <c r="K23" s="285" t="s">
        <v>356</v>
      </c>
    </row>
    <row r="24" spans="1:31" ht="14.25" x14ac:dyDescent="0.2">
      <c r="A24" s="285"/>
      <c r="B24" s="285"/>
      <c r="C24" s="285"/>
      <c r="D24" s="285"/>
      <c r="E24" s="285"/>
      <c r="F24" s="410" t="s">
        <v>106</v>
      </c>
      <c r="G24" s="410"/>
      <c r="H24" s="410"/>
      <c r="I24" s="294">
        <v>0</v>
      </c>
      <c r="J24" s="294">
        <v>0</v>
      </c>
      <c r="K24" s="285" t="s">
        <v>356</v>
      </c>
    </row>
    <row r="25" spans="1:31" ht="14.25" x14ac:dyDescent="0.2">
      <c r="A25" s="285"/>
      <c r="B25" s="285"/>
      <c r="C25" s="285"/>
      <c r="D25" s="285"/>
      <c r="E25" s="285"/>
      <c r="F25" s="410" t="s">
        <v>362</v>
      </c>
      <c r="G25" s="410"/>
      <c r="H25" s="410"/>
      <c r="I25" s="294">
        <v>7.89</v>
      </c>
      <c r="J25" s="294">
        <v>32.58</v>
      </c>
      <c r="K25" s="285" t="s">
        <v>356</v>
      </c>
    </row>
    <row r="26" spans="1:31" ht="14.25" x14ac:dyDescent="0.2">
      <c r="A26" s="285"/>
      <c r="B26" s="285"/>
      <c r="C26" s="285"/>
      <c r="D26" s="285"/>
      <c r="E26" s="285"/>
      <c r="F26" s="410" t="s">
        <v>361</v>
      </c>
      <c r="G26" s="410"/>
      <c r="H26" s="410"/>
      <c r="I26" s="294">
        <v>165.21</v>
      </c>
      <c r="J26" s="294">
        <v>3857.68</v>
      </c>
      <c r="K26" s="285" t="s">
        <v>356</v>
      </c>
    </row>
    <row r="27" spans="1:31" ht="14.25" x14ac:dyDescent="0.2">
      <c r="A27" s="285"/>
      <c r="B27" s="285"/>
      <c r="C27" s="285"/>
      <c r="D27" s="285"/>
      <c r="E27" s="285"/>
      <c r="F27" s="410" t="s">
        <v>360</v>
      </c>
      <c r="G27" s="410"/>
      <c r="H27" s="410"/>
      <c r="I27" s="294">
        <v>10184.9</v>
      </c>
      <c r="J27" s="294"/>
      <c r="K27" s="285" t="s">
        <v>359</v>
      </c>
    </row>
    <row r="28" spans="1:31" ht="14.25" x14ac:dyDescent="0.2">
      <c r="A28" s="285"/>
      <c r="B28" s="285"/>
      <c r="C28" s="285"/>
      <c r="D28" s="285"/>
      <c r="E28" s="285"/>
      <c r="F28" s="176" t="s">
        <v>358</v>
      </c>
      <c r="G28" s="176"/>
      <c r="H28" s="176"/>
      <c r="I28" s="294"/>
      <c r="J28" s="294"/>
      <c r="K28" s="285"/>
    </row>
    <row r="29" spans="1:31" ht="14.25" x14ac:dyDescent="0.2">
      <c r="A29" s="285"/>
      <c r="B29" s="285"/>
      <c r="C29" s="285"/>
      <c r="D29" s="285"/>
      <c r="E29" s="285"/>
      <c r="F29" s="411" t="s">
        <v>357</v>
      </c>
      <c r="G29" s="412"/>
      <c r="H29" s="412"/>
      <c r="I29" s="294">
        <v>18.45</v>
      </c>
      <c r="J29" s="294">
        <v>95.4</v>
      </c>
      <c r="K29" s="285" t="s">
        <v>356</v>
      </c>
    </row>
    <row r="30" spans="1:31" ht="14.25" x14ac:dyDescent="0.2">
      <c r="A30" s="285"/>
      <c r="B30" s="285"/>
      <c r="C30" s="285"/>
      <c r="D30" s="285"/>
      <c r="E30" s="285"/>
      <c r="F30" s="176"/>
      <c r="G30" s="176"/>
      <c r="H30" s="176"/>
      <c r="I30" s="294"/>
      <c r="J30" s="294"/>
      <c r="K30" s="285"/>
    </row>
    <row r="31" spans="1:31" ht="14.25" x14ac:dyDescent="0.2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31" ht="28.5" x14ac:dyDescent="0.2">
      <c r="A32" s="413" t="s">
        <v>354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AE32" s="174" t="s">
        <v>354</v>
      </c>
    </row>
    <row r="33" spans="1:22" ht="85.5" x14ac:dyDescent="0.2">
      <c r="A33" s="295" t="s">
        <v>81</v>
      </c>
      <c r="B33" s="295" t="s">
        <v>353</v>
      </c>
      <c r="C33" s="295" t="s">
        <v>83</v>
      </c>
      <c r="D33" s="295" t="s">
        <v>352</v>
      </c>
      <c r="E33" s="295" t="s">
        <v>351</v>
      </c>
      <c r="F33" s="295" t="s">
        <v>350</v>
      </c>
      <c r="G33" s="296" t="s">
        <v>349</v>
      </c>
      <c r="H33" s="296" t="s">
        <v>348</v>
      </c>
      <c r="I33" s="295" t="s">
        <v>347</v>
      </c>
      <c r="J33" s="295" t="s">
        <v>346</v>
      </c>
      <c r="K33" s="295" t="s">
        <v>345</v>
      </c>
    </row>
    <row r="34" spans="1:22" ht="14.25" x14ac:dyDescent="0.2">
      <c r="A34" s="295">
        <v>1</v>
      </c>
      <c r="B34" s="295">
        <v>2</v>
      </c>
      <c r="C34" s="295">
        <v>3</v>
      </c>
      <c r="D34" s="295">
        <v>4</v>
      </c>
      <c r="E34" s="295">
        <v>5</v>
      </c>
      <c r="F34" s="295">
        <v>6</v>
      </c>
      <c r="G34" s="295">
        <v>7</v>
      </c>
      <c r="H34" s="295">
        <v>8</v>
      </c>
      <c r="I34" s="295">
        <v>9</v>
      </c>
      <c r="J34" s="295">
        <v>10</v>
      </c>
      <c r="K34" s="295">
        <v>11</v>
      </c>
    </row>
    <row r="36" spans="1:22" ht="16.5" x14ac:dyDescent="0.25">
      <c r="A36" s="405" t="s">
        <v>2189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</row>
    <row r="38" spans="1:22" ht="16.5" x14ac:dyDescent="0.25">
      <c r="A38" s="405" t="s">
        <v>2190</v>
      </c>
      <c r="B38" s="405"/>
      <c r="C38" s="405"/>
      <c r="D38" s="405"/>
      <c r="E38" s="405"/>
      <c r="F38" s="405"/>
      <c r="G38" s="405"/>
      <c r="H38" s="405"/>
      <c r="I38" s="405"/>
      <c r="J38" s="405"/>
      <c r="K38" s="405"/>
    </row>
    <row r="39" spans="1:22" ht="28.5" x14ac:dyDescent="0.2">
      <c r="A39" s="297" t="s">
        <v>709</v>
      </c>
      <c r="B39" s="298" t="s">
        <v>2191</v>
      </c>
      <c r="C39" s="298" t="s">
        <v>633</v>
      </c>
      <c r="D39" s="299" t="s">
        <v>1330</v>
      </c>
      <c r="E39" s="284">
        <v>14.371</v>
      </c>
      <c r="F39" s="300"/>
      <c r="G39" s="301"/>
      <c r="H39" s="284"/>
      <c r="I39" s="302"/>
      <c r="J39" s="284"/>
      <c r="K39" s="302"/>
      <c r="Q39" s="160">
        <f>[6]Source!X32</f>
        <v>1232.57</v>
      </c>
      <c r="R39" s="160">
        <f>[6]Source!X33</f>
        <v>24463.39</v>
      </c>
      <c r="S39" s="160">
        <f>[6]Source!Y32</f>
        <v>847.39</v>
      </c>
      <c r="T39" s="160">
        <f>[6]Source!Y33</f>
        <v>14749.99</v>
      </c>
      <c r="U39" s="160">
        <f>ROUND((175/100)*ROUND([6]Source!R32, 2), 2)</f>
        <v>0</v>
      </c>
      <c r="V39" s="160">
        <f>ROUND((157/100)*ROUND([6]Source!R33, 2), 2)</f>
        <v>0</v>
      </c>
    </row>
    <row r="40" spans="1:22" x14ac:dyDescent="0.2">
      <c r="C40" s="303" t="s">
        <v>2192</v>
      </c>
    </row>
    <row r="41" spans="1:22" ht="14.25" x14ac:dyDescent="0.2">
      <c r="A41" s="297"/>
      <c r="B41" s="298"/>
      <c r="C41" s="298" t="s">
        <v>187</v>
      </c>
      <c r="D41" s="299"/>
      <c r="E41" s="284"/>
      <c r="F41" s="300">
        <v>107.21</v>
      </c>
      <c r="G41" s="301" t="s">
        <v>185</v>
      </c>
      <c r="H41" s="284">
        <v>1</v>
      </c>
      <c r="I41" s="302">
        <v>1540.71</v>
      </c>
      <c r="J41" s="284">
        <v>23.35</v>
      </c>
      <c r="K41" s="302">
        <v>35975.58</v>
      </c>
    </row>
    <row r="42" spans="1:22" ht="28.5" x14ac:dyDescent="0.2">
      <c r="A42" s="297" t="s">
        <v>1321</v>
      </c>
      <c r="B42" s="298" t="s">
        <v>1322</v>
      </c>
      <c r="C42" s="298" t="s">
        <v>341</v>
      </c>
      <c r="D42" s="299" t="s">
        <v>1323</v>
      </c>
      <c r="E42" s="284">
        <v>7.4729200000000002</v>
      </c>
      <c r="F42" s="300">
        <v>0</v>
      </c>
      <c r="G42" s="304" t="s">
        <v>185</v>
      </c>
      <c r="H42" s="284">
        <v>1</v>
      </c>
      <c r="I42" s="302">
        <v>0</v>
      </c>
      <c r="J42" s="284">
        <v>1</v>
      </c>
      <c r="K42" s="302">
        <v>0</v>
      </c>
      <c r="Q42" s="160">
        <f>[6]Source!X34</f>
        <v>0</v>
      </c>
      <c r="R42" s="160">
        <f>[6]Source!X35</f>
        <v>0</v>
      </c>
      <c r="S42" s="160">
        <f>[6]Source!Y34</f>
        <v>0</v>
      </c>
      <c r="T42" s="160">
        <f>[6]Source!Y35</f>
        <v>0</v>
      </c>
      <c r="U42" s="160">
        <f>ROUND((175/100)*ROUND([6]Source!R34, 2), 2)</f>
        <v>0</v>
      </c>
      <c r="V42" s="160">
        <f>ROUND((157/100)*ROUND([6]Source!R35, 2), 2)</f>
        <v>0</v>
      </c>
    </row>
    <row r="43" spans="1:22" ht="14.25" x14ac:dyDescent="0.2">
      <c r="A43" s="297"/>
      <c r="B43" s="298"/>
      <c r="C43" s="298" t="s">
        <v>184</v>
      </c>
      <c r="D43" s="299" t="s">
        <v>177</v>
      </c>
      <c r="E43" s="284">
        <v>80</v>
      </c>
      <c r="F43" s="300"/>
      <c r="G43" s="301"/>
      <c r="H43" s="284"/>
      <c r="I43" s="302">
        <v>1232.57</v>
      </c>
      <c r="J43" s="284">
        <v>68</v>
      </c>
      <c r="K43" s="302">
        <v>24463.39</v>
      </c>
    </row>
    <row r="44" spans="1:22" ht="14.25" x14ac:dyDescent="0.2">
      <c r="A44" s="297"/>
      <c r="B44" s="298"/>
      <c r="C44" s="298" t="s">
        <v>183</v>
      </c>
      <c r="D44" s="299" t="s">
        <v>177</v>
      </c>
      <c r="E44" s="284">
        <v>55</v>
      </c>
      <c r="F44" s="300"/>
      <c r="G44" s="301"/>
      <c r="H44" s="284"/>
      <c r="I44" s="302">
        <v>847.39</v>
      </c>
      <c r="J44" s="284">
        <v>41</v>
      </c>
      <c r="K44" s="302">
        <v>14749.99</v>
      </c>
    </row>
    <row r="45" spans="1:22" ht="14.25" x14ac:dyDescent="0.2">
      <c r="A45" s="305"/>
      <c r="B45" s="306"/>
      <c r="C45" s="306" t="s">
        <v>182</v>
      </c>
      <c r="D45" s="307" t="s">
        <v>181</v>
      </c>
      <c r="E45" s="308">
        <v>10.49</v>
      </c>
      <c r="F45" s="309"/>
      <c r="G45" s="310" t="s">
        <v>185</v>
      </c>
      <c r="H45" s="308">
        <v>1</v>
      </c>
      <c r="I45" s="311">
        <v>150.75</v>
      </c>
      <c r="J45" s="308"/>
      <c r="K45" s="311"/>
    </row>
    <row r="46" spans="1:22" ht="15" x14ac:dyDescent="0.25">
      <c r="A46" s="312"/>
      <c r="B46" s="312"/>
      <c r="C46" s="313" t="s">
        <v>173</v>
      </c>
      <c r="D46" s="312"/>
      <c r="E46" s="312"/>
      <c r="F46" s="312"/>
      <c r="G46" s="312"/>
      <c r="H46" s="406">
        <v>3620.67</v>
      </c>
      <c r="I46" s="406"/>
      <c r="J46" s="406">
        <v>75188.960000000006</v>
      </c>
      <c r="K46" s="406"/>
      <c r="O46" s="162">
        <f>I41+I43+I44+SUM(I42:I42)</f>
        <v>3620.67</v>
      </c>
      <c r="P46" s="162">
        <f>K41+K43+K44+SUM(K42:K42)</f>
        <v>75188.960000000006</v>
      </c>
    </row>
    <row r="48" spans="1:22" ht="42.75" x14ac:dyDescent="0.2">
      <c r="A48" s="297" t="s">
        <v>1324</v>
      </c>
      <c r="B48" s="298" t="s">
        <v>2193</v>
      </c>
      <c r="C48" s="298" t="s">
        <v>632</v>
      </c>
      <c r="D48" s="299" t="s">
        <v>1476</v>
      </c>
      <c r="E48" s="284">
        <v>10.945499999999999</v>
      </c>
      <c r="F48" s="300"/>
      <c r="G48" s="301"/>
      <c r="H48" s="284"/>
      <c r="I48" s="302"/>
      <c r="J48" s="284"/>
      <c r="K48" s="302"/>
      <c r="Q48" s="160">
        <f>[6]Source!X36</f>
        <v>814.34</v>
      </c>
      <c r="R48" s="160">
        <f>[6]Source!X37</f>
        <v>16162.7</v>
      </c>
      <c r="S48" s="160">
        <f>[6]Source!Y36</f>
        <v>559.86</v>
      </c>
      <c r="T48" s="160">
        <f>[6]Source!Y37</f>
        <v>9745.15</v>
      </c>
      <c r="U48" s="160">
        <f>ROUND((175/100)*ROUND([6]Source!R36, 2), 2)</f>
        <v>0</v>
      </c>
      <c r="V48" s="160">
        <f>ROUND((157/100)*ROUND([6]Source!R37, 2), 2)</f>
        <v>0</v>
      </c>
    </row>
    <row r="49" spans="1:22" ht="25.5" x14ac:dyDescent="0.2">
      <c r="C49" s="303" t="s">
        <v>2194</v>
      </c>
    </row>
    <row r="50" spans="1:22" ht="14.25" x14ac:dyDescent="0.2">
      <c r="A50" s="297"/>
      <c r="B50" s="298"/>
      <c r="C50" s="298" t="s">
        <v>187</v>
      </c>
      <c r="D50" s="299"/>
      <c r="E50" s="284"/>
      <c r="F50" s="300">
        <v>93</v>
      </c>
      <c r="G50" s="301" t="s">
        <v>185</v>
      </c>
      <c r="H50" s="284">
        <v>1</v>
      </c>
      <c r="I50" s="302">
        <v>1017.93</v>
      </c>
      <c r="J50" s="284">
        <v>23.35</v>
      </c>
      <c r="K50" s="302">
        <v>23768.67</v>
      </c>
    </row>
    <row r="51" spans="1:22" ht="28.5" x14ac:dyDescent="0.2">
      <c r="A51" s="297" t="s">
        <v>1328</v>
      </c>
      <c r="B51" s="298" t="s">
        <v>1322</v>
      </c>
      <c r="C51" s="298" t="s">
        <v>341</v>
      </c>
      <c r="D51" s="299" t="s">
        <v>1323</v>
      </c>
      <c r="E51" s="284">
        <v>2.1890999999999998</v>
      </c>
      <c r="F51" s="300">
        <v>0</v>
      </c>
      <c r="G51" s="304" t="s">
        <v>185</v>
      </c>
      <c r="H51" s="284">
        <v>1</v>
      </c>
      <c r="I51" s="302">
        <v>0</v>
      </c>
      <c r="J51" s="284">
        <v>1</v>
      </c>
      <c r="K51" s="302">
        <v>0</v>
      </c>
      <c r="Q51" s="160">
        <f>[6]Source!X38</f>
        <v>0</v>
      </c>
      <c r="R51" s="160">
        <f>[6]Source!X39</f>
        <v>0</v>
      </c>
      <c r="S51" s="160">
        <f>[6]Source!Y38</f>
        <v>0</v>
      </c>
      <c r="T51" s="160">
        <f>[6]Source!Y39</f>
        <v>0</v>
      </c>
      <c r="U51" s="160">
        <f>ROUND((175/100)*ROUND([6]Source!R38, 2), 2)</f>
        <v>0</v>
      </c>
      <c r="V51" s="160">
        <f>ROUND((157/100)*ROUND([6]Source!R39, 2), 2)</f>
        <v>0</v>
      </c>
    </row>
    <row r="52" spans="1:22" ht="14.25" x14ac:dyDescent="0.2">
      <c r="A52" s="297"/>
      <c r="B52" s="298"/>
      <c r="C52" s="298" t="s">
        <v>184</v>
      </c>
      <c r="D52" s="299" t="s">
        <v>177</v>
      </c>
      <c r="E52" s="284">
        <v>80</v>
      </c>
      <c r="F52" s="300"/>
      <c r="G52" s="301"/>
      <c r="H52" s="284"/>
      <c r="I52" s="302">
        <v>814.34</v>
      </c>
      <c r="J52" s="284">
        <v>68</v>
      </c>
      <c r="K52" s="302">
        <v>16162.7</v>
      </c>
    </row>
    <row r="53" spans="1:22" ht="14.25" x14ac:dyDescent="0.2">
      <c r="A53" s="297"/>
      <c r="B53" s="298"/>
      <c r="C53" s="298" t="s">
        <v>183</v>
      </c>
      <c r="D53" s="299" t="s">
        <v>177</v>
      </c>
      <c r="E53" s="284">
        <v>55</v>
      </c>
      <c r="F53" s="300"/>
      <c r="G53" s="301"/>
      <c r="H53" s="284"/>
      <c r="I53" s="302">
        <v>559.86</v>
      </c>
      <c r="J53" s="284">
        <v>41</v>
      </c>
      <c r="K53" s="302">
        <v>9745.15</v>
      </c>
    </row>
    <row r="54" spans="1:22" ht="14.25" x14ac:dyDescent="0.2">
      <c r="A54" s="305"/>
      <c r="B54" s="306"/>
      <c r="C54" s="306" t="s">
        <v>182</v>
      </c>
      <c r="D54" s="307" t="s">
        <v>181</v>
      </c>
      <c r="E54" s="308">
        <v>9.1</v>
      </c>
      <c r="F54" s="309"/>
      <c r="G54" s="310" t="s">
        <v>185</v>
      </c>
      <c r="H54" s="308">
        <v>1</v>
      </c>
      <c r="I54" s="311">
        <v>99.6</v>
      </c>
      <c r="J54" s="308"/>
      <c r="K54" s="311"/>
    </row>
    <row r="55" spans="1:22" ht="15" x14ac:dyDescent="0.25">
      <c r="A55" s="312"/>
      <c r="B55" s="312"/>
      <c r="C55" s="313" t="s">
        <v>173</v>
      </c>
      <c r="D55" s="312"/>
      <c r="E55" s="312"/>
      <c r="F55" s="312"/>
      <c r="G55" s="312"/>
      <c r="H55" s="406">
        <v>2392.13</v>
      </c>
      <c r="I55" s="406"/>
      <c r="J55" s="406">
        <v>49676.52</v>
      </c>
      <c r="K55" s="406"/>
      <c r="O55" s="162">
        <f>I50+I52+I53+SUM(I51:I51)</f>
        <v>2392.13</v>
      </c>
      <c r="P55" s="162">
        <f>K50+K52+K53+SUM(K51:K51)</f>
        <v>49676.52</v>
      </c>
    </row>
    <row r="57" spans="1:22" ht="42.75" x14ac:dyDescent="0.2">
      <c r="A57" s="297" t="s">
        <v>1336</v>
      </c>
      <c r="B57" s="298" t="s">
        <v>2195</v>
      </c>
      <c r="C57" s="298" t="s">
        <v>631</v>
      </c>
      <c r="D57" s="299" t="s">
        <v>2196</v>
      </c>
      <c r="E57" s="284">
        <v>1712.1</v>
      </c>
      <c r="F57" s="300"/>
      <c r="G57" s="301"/>
      <c r="H57" s="284"/>
      <c r="I57" s="302"/>
      <c r="J57" s="284"/>
      <c r="K57" s="302"/>
      <c r="Q57" s="160">
        <f>[6]Source!X42</f>
        <v>17307.27</v>
      </c>
      <c r="R57" s="160">
        <f>[6]Source!X43</f>
        <v>330294.34999999998</v>
      </c>
      <c r="S57" s="160">
        <f>[6]Source!Y42</f>
        <v>13146.87</v>
      </c>
      <c r="T57" s="160">
        <f>[6]Source!Y43</f>
        <v>159318.45000000001</v>
      </c>
      <c r="U57" s="160">
        <f>ROUND((175/100)*ROUND([6]Source!R42, 2), 2)</f>
        <v>0</v>
      </c>
      <c r="V57" s="160">
        <f>ROUND((157/100)*ROUND([6]Source!R43, 2), 2)</f>
        <v>0</v>
      </c>
    </row>
    <row r="58" spans="1:22" ht="14.25" x14ac:dyDescent="0.2">
      <c r="A58" s="297"/>
      <c r="B58" s="298"/>
      <c r="C58" s="298" t="s">
        <v>187</v>
      </c>
      <c r="D58" s="299"/>
      <c r="E58" s="284"/>
      <c r="F58" s="300">
        <v>9.7200000000000006</v>
      </c>
      <c r="G58" s="301" t="s">
        <v>185</v>
      </c>
      <c r="H58" s="284">
        <v>1</v>
      </c>
      <c r="I58" s="302">
        <v>16641.61</v>
      </c>
      <c r="J58" s="284">
        <v>23.35</v>
      </c>
      <c r="K58" s="302">
        <v>388581.59</v>
      </c>
    </row>
    <row r="59" spans="1:22" ht="14.25" x14ac:dyDescent="0.2">
      <c r="A59" s="297"/>
      <c r="B59" s="298"/>
      <c r="C59" s="298" t="s">
        <v>195</v>
      </c>
      <c r="D59" s="299"/>
      <c r="E59" s="284"/>
      <c r="F59" s="300">
        <v>6.86</v>
      </c>
      <c r="G59" s="301" t="s">
        <v>185</v>
      </c>
      <c r="H59" s="284">
        <v>1</v>
      </c>
      <c r="I59" s="302">
        <v>11745.01</v>
      </c>
      <c r="J59" s="284">
        <v>9.16</v>
      </c>
      <c r="K59" s="302">
        <v>107584.29</v>
      </c>
    </row>
    <row r="60" spans="1:22" ht="28.5" x14ac:dyDescent="0.2">
      <c r="A60" s="297" t="s">
        <v>1340</v>
      </c>
      <c r="B60" s="298" t="s">
        <v>2197</v>
      </c>
      <c r="C60" s="298" t="s">
        <v>625</v>
      </c>
      <c r="D60" s="299" t="s">
        <v>1323</v>
      </c>
      <c r="E60" s="284">
        <v>11.47</v>
      </c>
      <c r="F60" s="300">
        <v>14739.12</v>
      </c>
      <c r="G60" s="304" t="s">
        <v>185</v>
      </c>
      <c r="H60" s="284">
        <v>1</v>
      </c>
      <c r="I60" s="302">
        <v>169057.71</v>
      </c>
      <c r="J60" s="284">
        <v>3.5</v>
      </c>
      <c r="K60" s="302">
        <v>591701.99</v>
      </c>
      <c r="Q60" s="160">
        <f>[6]Source!X44</f>
        <v>0</v>
      </c>
      <c r="R60" s="160">
        <f>[6]Source!X45</f>
        <v>0</v>
      </c>
      <c r="S60" s="160">
        <f>[6]Source!Y44</f>
        <v>0</v>
      </c>
      <c r="T60" s="160">
        <f>[6]Source!Y45</f>
        <v>0</v>
      </c>
      <c r="U60" s="160">
        <f>ROUND((175/100)*ROUND([6]Source!R44, 2), 2)</f>
        <v>0</v>
      </c>
      <c r="V60" s="160">
        <f>ROUND((157/100)*ROUND([6]Source!R45, 2), 2)</f>
        <v>0</v>
      </c>
    </row>
    <row r="61" spans="1:22" ht="14.25" x14ac:dyDescent="0.2">
      <c r="A61" s="297"/>
      <c r="B61" s="298"/>
      <c r="C61" s="298" t="s">
        <v>184</v>
      </c>
      <c r="D61" s="299" t="s">
        <v>177</v>
      </c>
      <c r="E61" s="284">
        <v>104</v>
      </c>
      <c r="F61" s="300"/>
      <c r="G61" s="301"/>
      <c r="H61" s="284"/>
      <c r="I61" s="302">
        <v>17307.27</v>
      </c>
      <c r="J61" s="284">
        <v>85</v>
      </c>
      <c r="K61" s="302">
        <v>330294.34999999998</v>
      </c>
    </row>
    <row r="62" spans="1:22" ht="14.25" x14ac:dyDescent="0.2">
      <c r="A62" s="305"/>
      <c r="B62" s="306"/>
      <c r="C62" s="306" t="s">
        <v>183</v>
      </c>
      <c r="D62" s="307" t="s">
        <v>177</v>
      </c>
      <c r="E62" s="308">
        <v>79</v>
      </c>
      <c r="F62" s="309"/>
      <c r="G62" s="310"/>
      <c r="H62" s="308"/>
      <c r="I62" s="311">
        <v>13146.87</v>
      </c>
      <c r="J62" s="308">
        <v>41</v>
      </c>
      <c r="K62" s="311">
        <v>159318.45000000001</v>
      </c>
    </row>
    <row r="63" spans="1:22" ht="15" x14ac:dyDescent="0.25">
      <c r="A63" s="312"/>
      <c r="B63" s="312"/>
      <c r="C63" s="313" t="s">
        <v>173</v>
      </c>
      <c r="D63" s="312"/>
      <c r="E63" s="312"/>
      <c r="F63" s="312"/>
      <c r="G63" s="312"/>
      <c r="H63" s="406">
        <v>227898.47</v>
      </c>
      <c r="I63" s="406"/>
      <c r="J63" s="406">
        <v>1577480.67</v>
      </c>
      <c r="K63" s="406"/>
      <c r="O63" s="162">
        <f>I58+I59+I61+I62+SUM(I60:I60)</f>
        <v>227898.47</v>
      </c>
      <c r="P63" s="162">
        <f>K58+K59+K61+K62+SUM(K60:K60)</f>
        <v>1577480.67</v>
      </c>
    </row>
    <row r="65" spans="1:22" ht="85.5" x14ac:dyDescent="0.2">
      <c r="A65" s="297" t="s">
        <v>105</v>
      </c>
      <c r="B65" s="298" t="s">
        <v>2198</v>
      </c>
      <c r="C65" s="298" t="s">
        <v>630</v>
      </c>
      <c r="D65" s="299" t="s">
        <v>2199</v>
      </c>
      <c r="E65" s="284">
        <v>306.14999999999998</v>
      </c>
      <c r="F65" s="300"/>
      <c r="G65" s="301"/>
      <c r="H65" s="284"/>
      <c r="I65" s="302"/>
      <c r="J65" s="284"/>
      <c r="K65" s="302"/>
      <c r="Q65" s="160">
        <f>[6]Source!X46</f>
        <v>2483.4899999999998</v>
      </c>
      <c r="R65" s="160">
        <f>[6]Source!X47</f>
        <v>47395.24</v>
      </c>
      <c r="S65" s="160">
        <f>[6]Source!Y46</f>
        <v>1886.5</v>
      </c>
      <c r="T65" s="160">
        <f>[6]Source!Y47</f>
        <v>22861.23</v>
      </c>
      <c r="U65" s="160">
        <f>ROUND((175/100)*ROUND([6]Source!R46, 2), 2)</f>
        <v>0</v>
      </c>
      <c r="V65" s="160">
        <f>ROUND((157/100)*ROUND([6]Source!R47, 2), 2)</f>
        <v>0</v>
      </c>
    </row>
    <row r="66" spans="1:22" x14ac:dyDescent="0.2">
      <c r="C66" s="303" t="s">
        <v>2200</v>
      </c>
    </row>
    <row r="67" spans="1:22" ht="14.25" x14ac:dyDescent="0.2">
      <c r="A67" s="297"/>
      <c r="B67" s="298"/>
      <c r="C67" s="298" t="s">
        <v>187</v>
      </c>
      <c r="D67" s="299"/>
      <c r="E67" s="284"/>
      <c r="F67" s="300">
        <v>7.8</v>
      </c>
      <c r="G67" s="301" t="s">
        <v>185</v>
      </c>
      <c r="H67" s="284">
        <v>1</v>
      </c>
      <c r="I67" s="302">
        <v>2387.9699999999998</v>
      </c>
      <c r="J67" s="284">
        <v>23.35</v>
      </c>
      <c r="K67" s="302">
        <v>55759.1</v>
      </c>
    </row>
    <row r="68" spans="1:22" ht="14.25" x14ac:dyDescent="0.2">
      <c r="A68" s="297"/>
      <c r="B68" s="298"/>
      <c r="C68" s="298" t="s">
        <v>195</v>
      </c>
      <c r="D68" s="299"/>
      <c r="E68" s="284"/>
      <c r="F68" s="300">
        <v>0.88</v>
      </c>
      <c r="G68" s="301" t="s">
        <v>185</v>
      </c>
      <c r="H68" s="284">
        <v>1</v>
      </c>
      <c r="I68" s="302">
        <v>269.41000000000003</v>
      </c>
      <c r="J68" s="284">
        <v>6.67</v>
      </c>
      <c r="K68" s="302">
        <v>1796.96</v>
      </c>
    </row>
    <row r="69" spans="1:22" ht="28.5" x14ac:dyDescent="0.2">
      <c r="A69" s="297" t="s">
        <v>1348</v>
      </c>
      <c r="B69" s="298" t="s">
        <v>2197</v>
      </c>
      <c r="C69" s="298" t="s">
        <v>625</v>
      </c>
      <c r="D69" s="299" t="s">
        <v>1323</v>
      </c>
      <c r="E69" s="284">
        <v>0.70873699999999995</v>
      </c>
      <c r="F69" s="300">
        <v>14739.12</v>
      </c>
      <c r="G69" s="304" t="s">
        <v>185</v>
      </c>
      <c r="H69" s="284">
        <v>1</v>
      </c>
      <c r="I69" s="302">
        <v>10446.16</v>
      </c>
      <c r="J69" s="284">
        <v>3.5</v>
      </c>
      <c r="K69" s="302">
        <v>36561.56</v>
      </c>
      <c r="Q69" s="160">
        <f>[6]Source!X48</f>
        <v>0</v>
      </c>
      <c r="R69" s="160">
        <f>[6]Source!X49</f>
        <v>0</v>
      </c>
      <c r="S69" s="160">
        <f>[6]Source!Y48</f>
        <v>0</v>
      </c>
      <c r="T69" s="160">
        <f>[6]Source!Y49</f>
        <v>0</v>
      </c>
      <c r="U69" s="160">
        <f>ROUND((175/100)*ROUND([6]Source!R48, 2), 2)</f>
        <v>0</v>
      </c>
      <c r="V69" s="160">
        <f>ROUND((157/100)*ROUND([6]Source!R49, 2), 2)</f>
        <v>0</v>
      </c>
    </row>
    <row r="70" spans="1:22" ht="14.25" x14ac:dyDescent="0.2">
      <c r="A70" s="297"/>
      <c r="B70" s="298"/>
      <c r="C70" s="298" t="s">
        <v>184</v>
      </c>
      <c r="D70" s="299" t="s">
        <v>177</v>
      </c>
      <c r="E70" s="284">
        <v>104</v>
      </c>
      <c r="F70" s="300"/>
      <c r="G70" s="301"/>
      <c r="H70" s="284"/>
      <c r="I70" s="302">
        <v>2483.4899999999998</v>
      </c>
      <c r="J70" s="284">
        <v>85</v>
      </c>
      <c r="K70" s="302">
        <v>47395.24</v>
      </c>
    </row>
    <row r="71" spans="1:22" ht="14.25" x14ac:dyDescent="0.2">
      <c r="A71" s="305"/>
      <c r="B71" s="306"/>
      <c r="C71" s="306" t="s">
        <v>183</v>
      </c>
      <c r="D71" s="307" t="s">
        <v>177</v>
      </c>
      <c r="E71" s="308">
        <v>79</v>
      </c>
      <c r="F71" s="309"/>
      <c r="G71" s="310"/>
      <c r="H71" s="308"/>
      <c r="I71" s="311">
        <v>1886.5</v>
      </c>
      <c r="J71" s="308">
        <v>41</v>
      </c>
      <c r="K71" s="311">
        <v>22861.23</v>
      </c>
    </row>
    <row r="72" spans="1:22" ht="15" x14ac:dyDescent="0.25">
      <c r="A72" s="312"/>
      <c r="B72" s="312"/>
      <c r="C72" s="313" t="s">
        <v>173</v>
      </c>
      <c r="D72" s="312"/>
      <c r="E72" s="312"/>
      <c r="F72" s="312"/>
      <c r="G72" s="312"/>
      <c r="H72" s="406">
        <v>17473.53</v>
      </c>
      <c r="I72" s="406"/>
      <c r="J72" s="406">
        <v>164374.09</v>
      </c>
      <c r="K72" s="406"/>
      <c r="O72" s="162">
        <f>I67+I68+I70+I71+SUM(I69:I69)</f>
        <v>17473.53</v>
      </c>
      <c r="P72" s="162">
        <f>K67+K68+K70+K71+SUM(K69:K69)</f>
        <v>164374.09</v>
      </c>
    </row>
    <row r="75" spans="1:22" ht="15" x14ac:dyDescent="0.25">
      <c r="A75" s="409" t="s">
        <v>2201</v>
      </c>
      <c r="B75" s="409"/>
      <c r="C75" s="409"/>
      <c r="D75" s="409"/>
      <c r="E75" s="409"/>
      <c r="F75" s="409"/>
      <c r="G75" s="409"/>
      <c r="H75" s="407">
        <v>251384.8</v>
      </c>
      <c r="I75" s="408"/>
      <c r="J75" s="407">
        <v>1866720.24</v>
      </c>
      <c r="K75" s="408"/>
    </row>
    <row r="76" spans="1:22" hidden="1" x14ac:dyDescent="0.2">
      <c r="A76" s="283" t="s">
        <v>172</v>
      </c>
      <c r="I76" s="283">
        <v>0</v>
      </c>
      <c r="J76" s="283">
        <v>0</v>
      </c>
    </row>
    <row r="77" spans="1:22" hidden="1" x14ac:dyDescent="0.2">
      <c r="A77" s="283" t="s">
        <v>171</v>
      </c>
      <c r="I77" s="283">
        <v>0</v>
      </c>
      <c r="J77" s="283">
        <v>0</v>
      </c>
    </row>
    <row r="79" spans="1:22" ht="16.5" x14ac:dyDescent="0.25">
      <c r="A79" s="405" t="s">
        <v>2202</v>
      </c>
      <c r="B79" s="405"/>
      <c r="C79" s="405"/>
      <c r="D79" s="405"/>
      <c r="E79" s="405"/>
      <c r="F79" s="405"/>
      <c r="G79" s="405"/>
      <c r="H79" s="405"/>
      <c r="I79" s="405"/>
      <c r="J79" s="405"/>
      <c r="K79" s="405"/>
    </row>
    <row r="80" spans="1:22" ht="71.25" x14ac:dyDescent="0.2">
      <c r="A80" s="297" t="s">
        <v>1350</v>
      </c>
      <c r="B80" s="298" t="s">
        <v>2203</v>
      </c>
      <c r="C80" s="298" t="s">
        <v>629</v>
      </c>
      <c r="D80" s="299" t="s">
        <v>2204</v>
      </c>
      <c r="E80" s="284">
        <v>124.3</v>
      </c>
      <c r="F80" s="300"/>
      <c r="G80" s="301"/>
      <c r="H80" s="284"/>
      <c r="I80" s="302"/>
      <c r="J80" s="284"/>
      <c r="K80" s="302"/>
      <c r="Q80" s="160">
        <f>[6]Source!X85</f>
        <v>819.58</v>
      </c>
      <c r="R80" s="160">
        <f>[6]Source!X86</f>
        <v>15641.02</v>
      </c>
      <c r="S80" s="160">
        <f>[6]Source!Y85</f>
        <v>622.57000000000005</v>
      </c>
      <c r="T80" s="160">
        <f>[6]Source!Y86</f>
        <v>7544.49</v>
      </c>
      <c r="U80" s="160">
        <f>ROUND((175/100)*ROUND([6]Source!R85, 2), 2)</f>
        <v>0</v>
      </c>
      <c r="V80" s="160">
        <f>ROUND((157/100)*ROUND([6]Source!R86, 2), 2)</f>
        <v>0</v>
      </c>
    </row>
    <row r="81" spans="1:22" ht="14.25" x14ac:dyDescent="0.2">
      <c r="A81" s="297"/>
      <c r="B81" s="298"/>
      <c r="C81" s="298" t="s">
        <v>187</v>
      </c>
      <c r="D81" s="299"/>
      <c r="E81" s="284"/>
      <c r="F81" s="300">
        <v>6.34</v>
      </c>
      <c r="G81" s="301" t="s">
        <v>185</v>
      </c>
      <c r="H81" s="284">
        <v>1</v>
      </c>
      <c r="I81" s="302">
        <v>788.06</v>
      </c>
      <c r="J81" s="284">
        <v>23.35</v>
      </c>
      <c r="K81" s="302">
        <v>18401.2</v>
      </c>
    </row>
    <row r="82" spans="1:22" ht="28.5" x14ac:dyDescent="0.2">
      <c r="A82" s="297" t="s">
        <v>1352</v>
      </c>
      <c r="B82" s="298" t="s">
        <v>2197</v>
      </c>
      <c r="C82" s="298" t="s">
        <v>625</v>
      </c>
      <c r="D82" s="299" t="s">
        <v>1323</v>
      </c>
      <c r="E82" s="284">
        <v>0.27</v>
      </c>
      <c r="F82" s="300">
        <v>14739.12</v>
      </c>
      <c r="G82" s="304" t="s">
        <v>185</v>
      </c>
      <c r="H82" s="284">
        <v>1</v>
      </c>
      <c r="I82" s="302">
        <v>3979.56</v>
      </c>
      <c r="J82" s="284">
        <v>3.5</v>
      </c>
      <c r="K82" s="302">
        <v>13928.46</v>
      </c>
      <c r="Q82" s="160">
        <f>[6]Source!X87</f>
        <v>0</v>
      </c>
      <c r="R82" s="160">
        <f>[6]Source!X88</f>
        <v>0</v>
      </c>
      <c r="S82" s="160">
        <f>[6]Source!Y87</f>
        <v>0</v>
      </c>
      <c r="T82" s="160">
        <f>[6]Source!Y88</f>
        <v>0</v>
      </c>
      <c r="U82" s="160">
        <f>ROUND((175/100)*ROUND([6]Source!R87, 2), 2)</f>
        <v>0</v>
      </c>
      <c r="V82" s="160">
        <f>ROUND((157/100)*ROUND([6]Source!R88, 2), 2)</f>
        <v>0</v>
      </c>
    </row>
    <row r="83" spans="1:22" ht="28.5" x14ac:dyDescent="0.2">
      <c r="A83" s="297" t="s">
        <v>1353</v>
      </c>
      <c r="B83" s="298" t="s">
        <v>1322</v>
      </c>
      <c r="C83" s="298" t="s">
        <v>341</v>
      </c>
      <c r="D83" s="299" t="s">
        <v>1323</v>
      </c>
      <c r="E83" s="284">
        <v>0.21640000000000001</v>
      </c>
      <c r="F83" s="300">
        <v>0</v>
      </c>
      <c r="G83" s="304" t="s">
        <v>185</v>
      </c>
      <c r="H83" s="284">
        <v>1</v>
      </c>
      <c r="I83" s="302">
        <v>0</v>
      </c>
      <c r="J83" s="284">
        <v>1</v>
      </c>
      <c r="K83" s="302">
        <v>0</v>
      </c>
      <c r="Q83" s="160">
        <f>[6]Source!X89</f>
        <v>0</v>
      </c>
      <c r="R83" s="160">
        <f>[6]Source!X90</f>
        <v>0</v>
      </c>
      <c r="S83" s="160">
        <f>[6]Source!Y89</f>
        <v>0</v>
      </c>
      <c r="T83" s="160">
        <f>[6]Source!Y90</f>
        <v>0</v>
      </c>
      <c r="U83" s="160">
        <f>ROUND((175/100)*ROUND([6]Source!R89, 2), 2)</f>
        <v>0</v>
      </c>
      <c r="V83" s="160">
        <f>ROUND((157/100)*ROUND([6]Source!R90, 2), 2)</f>
        <v>0</v>
      </c>
    </row>
    <row r="84" spans="1:22" ht="14.25" x14ac:dyDescent="0.2">
      <c r="A84" s="297"/>
      <c r="B84" s="298"/>
      <c r="C84" s="298" t="s">
        <v>184</v>
      </c>
      <c r="D84" s="299" t="s">
        <v>177</v>
      </c>
      <c r="E84" s="284">
        <v>104</v>
      </c>
      <c r="F84" s="300"/>
      <c r="G84" s="301"/>
      <c r="H84" s="284"/>
      <c r="I84" s="302">
        <v>819.58</v>
      </c>
      <c r="J84" s="284">
        <v>85</v>
      </c>
      <c r="K84" s="302">
        <v>15641.02</v>
      </c>
    </row>
    <row r="85" spans="1:22" ht="14.25" x14ac:dyDescent="0.2">
      <c r="A85" s="305"/>
      <c r="B85" s="306"/>
      <c r="C85" s="306" t="s">
        <v>183</v>
      </c>
      <c r="D85" s="307" t="s">
        <v>177</v>
      </c>
      <c r="E85" s="308">
        <v>79</v>
      </c>
      <c r="F85" s="309"/>
      <c r="G85" s="310"/>
      <c r="H85" s="308"/>
      <c r="I85" s="311">
        <v>622.57000000000005</v>
      </c>
      <c r="J85" s="308">
        <v>41</v>
      </c>
      <c r="K85" s="311">
        <v>7544.49</v>
      </c>
    </row>
    <row r="86" spans="1:22" ht="15" x14ac:dyDescent="0.25">
      <c r="A86" s="312"/>
      <c r="B86" s="312"/>
      <c r="C86" s="313" t="s">
        <v>173</v>
      </c>
      <c r="D86" s="312"/>
      <c r="E86" s="312"/>
      <c r="F86" s="312"/>
      <c r="G86" s="312"/>
      <c r="H86" s="406">
        <v>6209.77</v>
      </c>
      <c r="I86" s="406"/>
      <c r="J86" s="406">
        <v>55515.17</v>
      </c>
      <c r="K86" s="406"/>
      <c r="O86" s="162">
        <f>I81+I84+I85+SUM(I82:I83)</f>
        <v>6209.77</v>
      </c>
      <c r="P86" s="162">
        <f>K81+K84+K85+SUM(K82:K83)</f>
        <v>55515.17</v>
      </c>
    </row>
    <row r="88" spans="1:22" ht="71.25" x14ac:dyDescent="0.2">
      <c r="A88" s="297" t="s">
        <v>1355</v>
      </c>
      <c r="B88" s="298" t="s">
        <v>2205</v>
      </c>
      <c r="C88" s="298" t="s">
        <v>628</v>
      </c>
      <c r="D88" s="299" t="s">
        <v>1693</v>
      </c>
      <c r="E88" s="284">
        <v>11</v>
      </c>
      <c r="F88" s="300"/>
      <c r="G88" s="301"/>
      <c r="H88" s="284"/>
      <c r="I88" s="302"/>
      <c r="J88" s="284"/>
      <c r="K88" s="302"/>
      <c r="Q88" s="160">
        <f>[6]Source!X91</f>
        <v>152.94999999999999</v>
      </c>
      <c r="R88" s="160">
        <f>[6]Source!X92</f>
        <v>2918.97</v>
      </c>
      <c r="S88" s="160">
        <f>[6]Source!Y91</f>
        <v>116.19</v>
      </c>
      <c r="T88" s="160">
        <f>[6]Source!Y92</f>
        <v>1407.97</v>
      </c>
      <c r="U88" s="160">
        <f>ROUND((175/100)*ROUND([6]Source!R91, 2), 2)</f>
        <v>0</v>
      </c>
      <c r="V88" s="160">
        <f>ROUND((157/100)*ROUND([6]Source!R92, 2), 2)</f>
        <v>0</v>
      </c>
    </row>
    <row r="89" spans="1:22" ht="14.25" x14ac:dyDescent="0.2">
      <c r="A89" s="297"/>
      <c r="B89" s="298"/>
      <c r="C89" s="298" t="s">
        <v>187</v>
      </c>
      <c r="D89" s="299"/>
      <c r="E89" s="284"/>
      <c r="F89" s="300">
        <v>13.37</v>
      </c>
      <c r="G89" s="301" t="s">
        <v>185</v>
      </c>
      <c r="H89" s="284">
        <v>1</v>
      </c>
      <c r="I89" s="302">
        <v>147.07</v>
      </c>
      <c r="J89" s="284">
        <v>23.35</v>
      </c>
      <c r="K89" s="302">
        <v>3434.08</v>
      </c>
    </row>
    <row r="90" spans="1:22" ht="28.5" x14ac:dyDescent="0.2">
      <c r="A90" s="297" t="s">
        <v>1358</v>
      </c>
      <c r="B90" s="298" t="s">
        <v>2197</v>
      </c>
      <c r="C90" s="298" t="s">
        <v>625</v>
      </c>
      <c r="D90" s="299" t="s">
        <v>1323</v>
      </c>
      <c r="E90" s="284">
        <v>0.03</v>
      </c>
      <c r="F90" s="300">
        <v>14739.12</v>
      </c>
      <c r="G90" s="304" t="s">
        <v>185</v>
      </c>
      <c r="H90" s="284">
        <v>1</v>
      </c>
      <c r="I90" s="302">
        <v>442.17</v>
      </c>
      <c r="J90" s="284">
        <v>3.5</v>
      </c>
      <c r="K90" s="302">
        <v>1547.6</v>
      </c>
      <c r="Q90" s="160">
        <f>[6]Source!X93</f>
        <v>0</v>
      </c>
      <c r="R90" s="160">
        <f>[6]Source!X94</f>
        <v>0</v>
      </c>
      <c r="S90" s="160">
        <f>[6]Source!Y93</f>
        <v>0</v>
      </c>
      <c r="T90" s="160">
        <f>[6]Source!Y94</f>
        <v>0</v>
      </c>
      <c r="U90" s="160">
        <f>ROUND((175/100)*ROUND([6]Source!R93, 2), 2)</f>
        <v>0</v>
      </c>
      <c r="V90" s="160">
        <f>ROUND((157/100)*ROUND([6]Source!R94, 2), 2)</f>
        <v>0</v>
      </c>
    </row>
    <row r="91" spans="1:22" ht="28.5" x14ac:dyDescent="0.2">
      <c r="A91" s="297" t="s">
        <v>1360</v>
      </c>
      <c r="B91" s="298" t="s">
        <v>1322</v>
      </c>
      <c r="C91" s="298" t="s">
        <v>341</v>
      </c>
      <c r="D91" s="299" t="s">
        <v>1323</v>
      </c>
      <c r="E91" s="284">
        <v>1.9151000000000001E-2</v>
      </c>
      <c r="F91" s="300">
        <v>0</v>
      </c>
      <c r="G91" s="304" t="s">
        <v>185</v>
      </c>
      <c r="H91" s="284">
        <v>1</v>
      </c>
      <c r="I91" s="302">
        <v>0</v>
      </c>
      <c r="J91" s="284">
        <v>1</v>
      </c>
      <c r="K91" s="302">
        <v>0</v>
      </c>
      <c r="Q91" s="160">
        <f>[6]Source!X95</f>
        <v>0</v>
      </c>
      <c r="R91" s="160">
        <f>[6]Source!X96</f>
        <v>0</v>
      </c>
      <c r="S91" s="160">
        <f>[6]Source!Y95</f>
        <v>0</v>
      </c>
      <c r="T91" s="160">
        <f>[6]Source!Y96</f>
        <v>0</v>
      </c>
      <c r="U91" s="160">
        <f>ROUND((175/100)*ROUND([6]Source!R95, 2), 2)</f>
        <v>0</v>
      </c>
      <c r="V91" s="160">
        <f>ROUND((157/100)*ROUND([6]Source!R96, 2), 2)</f>
        <v>0</v>
      </c>
    </row>
    <row r="92" spans="1:22" ht="14.25" x14ac:dyDescent="0.2">
      <c r="A92" s="297"/>
      <c r="B92" s="298"/>
      <c r="C92" s="298" t="s">
        <v>184</v>
      </c>
      <c r="D92" s="299" t="s">
        <v>177</v>
      </c>
      <c r="E92" s="284">
        <v>104</v>
      </c>
      <c r="F92" s="300"/>
      <c r="G92" s="301"/>
      <c r="H92" s="284"/>
      <c r="I92" s="302">
        <v>152.94999999999999</v>
      </c>
      <c r="J92" s="284">
        <v>85</v>
      </c>
      <c r="K92" s="302">
        <v>2918.97</v>
      </c>
    </row>
    <row r="93" spans="1:22" ht="14.25" x14ac:dyDescent="0.2">
      <c r="A93" s="305"/>
      <c r="B93" s="306"/>
      <c r="C93" s="306" t="s">
        <v>183</v>
      </c>
      <c r="D93" s="307" t="s">
        <v>177</v>
      </c>
      <c r="E93" s="308">
        <v>79</v>
      </c>
      <c r="F93" s="309"/>
      <c r="G93" s="310"/>
      <c r="H93" s="308"/>
      <c r="I93" s="311">
        <v>116.19</v>
      </c>
      <c r="J93" s="308">
        <v>41</v>
      </c>
      <c r="K93" s="311">
        <v>1407.97</v>
      </c>
    </row>
    <row r="94" spans="1:22" ht="15" x14ac:dyDescent="0.25">
      <c r="A94" s="312"/>
      <c r="B94" s="312"/>
      <c r="C94" s="313" t="s">
        <v>173</v>
      </c>
      <c r="D94" s="312"/>
      <c r="E94" s="312"/>
      <c r="F94" s="312"/>
      <c r="G94" s="312"/>
      <c r="H94" s="406">
        <v>858.38</v>
      </c>
      <c r="I94" s="406"/>
      <c r="J94" s="406">
        <v>9308.6200000000008</v>
      </c>
      <c r="K94" s="406"/>
      <c r="O94" s="162">
        <f>I89+I92+I93+SUM(I90:I91)</f>
        <v>858.38</v>
      </c>
      <c r="P94" s="162">
        <f>K89+K92+K93+SUM(K90:K91)</f>
        <v>9308.6200000000008</v>
      </c>
    </row>
    <row r="96" spans="1:22" ht="71.25" x14ac:dyDescent="0.2">
      <c r="A96" s="297" t="s">
        <v>1362</v>
      </c>
      <c r="B96" s="298" t="s">
        <v>2206</v>
      </c>
      <c r="C96" s="298" t="s">
        <v>627</v>
      </c>
      <c r="D96" s="299" t="s">
        <v>1693</v>
      </c>
      <c r="E96" s="284">
        <v>11</v>
      </c>
      <c r="F96" s="300"/>
      <c r="G96" s="301"/>
      <c r="H96" s="284"/>
      <c r="I96" s="302"/>
      <c r="J96" s="284"/>
      <c r="K96" s="302"/>
      <c r="Q96" s="160">
        <f>[6]Source!X97</f>
        <v>118.86</v>
      </c>
      <c r="R96" s="160">
        <f>[6]Source!X98</f>
        <v>2268.37</v>
      </c>
      <c r="S96" s="160">
        <f>[6]Source!Y97</f>
        <v>90.29</v>
      </c>
      <c r="T96" s="160">
        <f>[6]Source!Y98</f>
        <v>1094.1500000000001</v>
      </c>
      <c r="U96" s="160">
        <f>ROUND((175/100)*ROUND([6]Source!R97, 2), 2)</f>
        <v>0</v>
      </c>
      <c r="V96" s="160">
        <f>ROUND((157/100)*ROUND([6]Source!R98, 2), 2)</f>
        <v>0</v>
      </c>
    </row>
    <row r="97" spans="1:22" ht="14.25" x14ac:dyDescent="0.2">
      <c r="A97" s="297"/>
      <c r="B97" s="298"/>
      <c r="C97" s="298" t="s">
        <v>187</v>
      </c>
      <c r="D97" s="299"/>
      <c r="E97" s="284"/>
      <c r="F97" s="300">
        <v>10.39</v>
      </c>
      <c r="G97" s="301" t="s">
        <v>185</v>
      </c>
      <c r="H97" s="284">
        <v>1</v>
      </c>
      <c r="I97" s="302">
        <v>114.29</v>
      </c>
      <c r="J97" s="284">
        <v>23.35</v>
      </c>
      <c r="K97" s="302">
        <v>2668.67</v>
      </c>
    </row>
    <row r="98" spans="1:22" ht="28.5" x14ac:dyDescent="0.2">
      <c r="A98" s="297" t="s">
        <v>1364</v>
      </c>
      <c r="B98" s="298" t="s">
        <v>2197</v>
      </c>
      <c r="C98" s="298" t="s">
        <v>625</v>
      </c>
      <c r="D98" s="299" t="s">
        <v>1323</v>
      </c>
      <c r="E98" s="284">
        <v>0.03</v>
      </c>
      <c r="F98" s="300">
        <v>14739.12</v>
      </c>
      <c r="G98" s="304" t="s">
        <v>185</v>
      </c>
      <c r="H98" s="284">
        <v>1</v>
      </c>
      <c r="I98" s="302">
        <v>442.17</v>
      </c>
      <c r="J98" s="284">
        <v>3.5</v>
      </c>
      <c r="K98" s="302">
        <v>1547.6</v>
      </c>
      <c r="Q98" s="160">
        <f>[6]Source!X99</f>
        <v>0</v>
      </c>
      <c r="R98" s="160">
        <f>[6]Source!X100</f>
        <v>0</v>
      </c>
      <c r="S98" s="160">
        <f>[6]Source!Y99</f>
        <v>0</v>
      </c>
      <c r="T98" s="160">
        <f>[6]Source!Y100</f>
        <v>0</v>
      </c>
      <c r="U98" s="160">
        <f>ROUND((175/100)*ROUND([6]Source!R99, 2), 2)</f>
        <v>0</v>
      </c>
      <c r="V98" s="160">
        <f>ROUND((157/100)*ROUND([6]Source!R100, 2), 2)</f>
        <v>0</v>
      </c>
    </row>
    <row r="99" spans="1:22" ht="28.5" x14ac:dyDescent="0.2">
      <c r="A99" s="297" t="s">
        <v>1365</v>
      </c>
      <c r="B99" s="298" t="s">
        <v>1322</v>
      </c>
      <c r="C99" s="298" t="s">
        <v>341</v>
      </c>
      <c r="D99" s="299" t="s">
        <v>1323</v>
      </c>
      <c r="E99" s="284">
        <v>1.9151000000000001E-2</v>
      </c>
      <c r="F99" s="300">
        <v>0</v>
      </c>
      <c r="G99" s="304" t="s">
        <v>185</v>
      </c>
      <c r="H99" s="284">
        <v>1</v>
      </c>
      <c r="I99" s="302">
        <v>0</v>
      </c>
      <c r="J99" s="284">
        <v>1</v>
      </c>
      <c r="K99" s="302">
        <v>0</v>
      </c>
      <c r="Q99" s="160">
        <f>[6]Source!X101</f>
        <v>0</v>
      </c>
      <c r="R99" s="160">
        <f>[6]Source!X102</f>
        <v>0</v>
      </c>
      <c r="S99" s="160">
        <f>[6]Source!Y101</f>
        <v>0</v>
      </c>
      <c r="T99" s="160">
        <f>[6]Source!Y102</f>
        <v>0</v>
      </c>
      <c r="U99" s="160">
        <f>ROUND((175/100)*ROUND([6]Source!R101, 2), 2)</f>
        <v>0</v>
      </c>
      <c r="V99" s="160">
        <f>ROUND((157/100)*ROUND([6]Source!R102, 2), 2)</f>
        <v>0</v>
      </c>
    </row>
    <row r="100" spans="1:22" ht="14.25" x14ac:dyDescent="0.2">
      <c r="A100" s="297"/>
      <c r="B100" s="298"/>
      <c r="C100" s="298" t="s">
        <v>184</v>
      </c>
      <c r="D100" s="299" t="s">
        <v>177</v>
      </c>
      <c r="E100" s="284">
        <v>104</v>
      </c>
      <c r="F100" s="300"/>
      <c r="G100" s="301"/>
      <c r="H100" s="284"/>
      <c r="I100" s="302">
        <v>118.86</v>
      </c>
      <c r="J100" s="284">
        <v>85</v>
      </c>
      <c r="K100" s="302">
        <v>2268.37</v>
      </c>
    </row>
    <row r="101" spans="1:22" ht="14.25" x14ac:dyDescent="0.2">
      <c r="A101" s="305"/>
      <c r="B101" s="306"/>
      <c r="C101" s="306" t="s">
        <v>183</v>
      </c>
      <c r="D101" s="307" t="s">
        <v>177</v>
      </c>
      <c r="E101" s="308">
        <v>79</v>
      </c>
      <c r="F101" s="309"/>
      <c r="G101" s="310"/>
      <c r="H101" s="308"/>
      <c r="I101" s="311">
        <v>90.29</v>
      </c>
      <c r="J101" s="308">
        <v>41</v>
      </c>
      <c r="K101" s="311">
        <v>1094.1500000000001</v>
      </c>
    </row>
    <row r="102" spans="1:22" ht="15" x14ac:dyDescent="0.25">
      <c r="A102" s="312"/>
      <c r="B102" s="312"/>
      <c r="C102" s="313" t="s">
        <v>173</v>
      </c>
      <c r="D102" s="312"/>
      <c r="E102" s="312"/>
      <c r="F102" s="312"/>
      <c r="G102" s="312"/>
      <c r="H102" s="406">
        <v>765.61</v>
      </c>
      <c r="I102" s="406"/>
      <c r="J102" s="406">
        <v>7578.79</v>
      </c>
      <c r="K102" s="406"/>
      <c r="O102" s="162">
        <f>I97+I100+I101+SUM(I98:I99)</f>
        <v>765.61</v>
      </c>
      <c r="P102" s="162">
        <f>K97+K100+K101+SUM(K98:K99)</f>
        <v>7578.79</v>
      </c>
    </row>
    <row r="104" spans="1:22" ht="71.25" x14ac:dyDescent="0.2">
      <c r="A104" s="297" t="s">
        <v>1368</v>
      </c>
      <c r="B104" s="298" t="s">
        <v>2207</v>
      </c>
      <c r="C104" s="298" t="s">
        <v>626</v>
      </c>
      <c r="D104" s="299" t="s">
        <v>1693</v>
      </c>
      <c r="E104" s="284">
        <v>22</v>
      </c>
      <c r="F104" s="300"/>
      <c r="G104" s="301"/>
      <c r="H104" s="284"/>
      <c r="I104" s="302"/>
      <c r="J104" s="284"/>
      <c r="K104" s="302"/>
      <c r="Q104" s="160">
        <f>[6]Source!X103</f>
        <v>321.24</v>
      </c>
      <c r="R104" s="160">
        <f>[6]Source!X104</f>
        <v>6130.5</v>
      </c>
      <c r="S104" s="160">
        <f>[6]Source!Y103</f>
        <v>244.02</v>
      </c>
      <c r="T104" s="160">
        <f>[6]Source!Y104</f>
        <v>2957.06</v>
      </c>
      <c r="U104" s="160">
        <f>ROUND((175/100)*ROUND([6]Source!R103, 2), 2)</f>
        <v>0</v>
      </c>
      <c r="V104" s="160">
        <f>ROUND((157/100)*ROUND([6]Source!R104, 2), 2)</f>
        <v>0</v>
      </c>
    </row>
    <row r="105" spans="1:22" ht="14.25" x14ac:dyDescent="0.2">
      <c r="A105" s="297"/>
      <c r="B105" s="298"/>
      <c r="C105" s="298" t="s">
        <v>187</v>
      </c>
      <c r="D105" s="299"/>
      <c r="E105" s="284"/>
      <c r="F105" s="300">
        <v>14.04</v>
      </c>
      <c r="G105" s="301" t="s">
        <v>185</v>
      </c>
      <c r="H105" s="284">
        <v>1</v>
      </c>
      <c r="I105" s="302">
        <v>308.88</v>
      </c>
      <c r="J105" s="284">
        <v>23.35</v>
      </c>
      <c r="K105" s="302">
        <v>7212.35</v>
      </c>
    </row>
    <row r="106" spans="1:22" ht="28.5" x14ac:dyDescent="0.2">
      <c r="A106" s="297" t="s">
        <v>1371</v>
      </c>
      <c r="B106" s="298" t="s">
        <v>2197</v>
      </c>
      <c r="C106" s="298" t="s">
        <v>625</v>
      </c>
      <c r="D106" s="299" t="s">
        <v>1323</v>
      </c>
      <c r="E106" s="284">
        <v>0.05</v>
      </c>
      <c r="F106" s="300">
        <v>14739.12</v>
      </c>
      <c r="G106" s="304" t="s">
        <v>185</v>
      </c>
      <c r="H106" s="284">
        <v>1</v>
      </c>
      <c r="I106" s="302">
        <v>736.96</v>
      </c>
      <c r="J106" s="284">
        <v>3.5</v>
      </c>
      <c r="K106" s="302">
        <v>2579.36</v>
      </c>
      <c r="Q106" s="160">
        <f>[6]Source!X105</f>
        <v>0</v>
      </c>
      <c r="R106" s="160">
        <f>[6]Source!X106</f>
        <v>0</v>
      </c>
      <c r="S106" s="160">
        <f>[6]Source!Y105</f>
        <v>0</v>
      </c>
      <c r="T106" s="160">
        <f>[6]Source!Y106</f>
        <v>0</v>
      </c>
      <c r="U106" s="160">
        <f>ROUND((175/100)*ROUND([6]Source!R105, 2), 2)</f>
        <v>0</v>
      </c>
      <c r="V106" s="160">
        <f>ROUND((157/100)*ROUND([6]Source!R106, 2), 2)</f>
        <v>0</v>
      </c>
    </row>
    <row r="107" spans="1:22" ht="28.5" x14ac:dyDescent="0.2">
      <c r="A107" s="297" t="s">
        <v>1372</v>
      </c>
      <c r="B107" s="298" t="s">
        <v>1322</v>
      </c>
      <c r="C107" s="298" t="s">
        <v>341</v>
      </c>
      <c r="D107" s="299" t="s">
        <v>1323</v>
      </c>
      <c r="E107" s="284">
        <v>3.8302000000000003E-2</v>
      </c>
      <c r="F107" s="300">
        <v>0</v>
      </c>
      <c r="G107" s="304" t="s">
        <v>185</v>
      </c>
      <c r="H107" s="284">
        <v>1</v>
      </c>
      <c r="I107" s="302">
        <v>0</v>
      </c>
      <c r="J107" s="284">
        <v>1</v>
      </c>
      <c r="K107" s="302">
        <v>0</v>
      </c>
      <c r="Q107" s="160">
        <f>[6]Source!X107</f>
        <v>0</v>
      </c>
      <c r="R107" s="160">
        <f>[6]Source!X108</f>
        <v>0</v>
      </c>
      <c r="S107" s="160">
        <f>[6]Source!Y107</f>
        <v>0</v>
      </c>
      <c r="T107" s="160">
        <f>[6]Source!Y108</f>
        <v>0</v>
      </c>
      <c r="U107" s="160">
        <f>ROUND((175/100)*ROUND([6]Source!R107, 2), 2)</f>
        <v>0</v>
      </c>
      <c r="V107" s="160">
        <f>ROUND((157/100)*ROUND([6]Source!R108, 2), 2)</f>
        <v>0</v>
      </c>
    </row>
    <row r="108" spans="1:22" ht="14.25" x14ac:dyDescent="0.2">
      <c r="A108" s="297"/>
      <c r="B108" s="298"/>
      <c r="C108" s="298" t="s">
        <v>184</v>
      </c>
      <c r="D108" s="299" t="s">
        <v>177</v>
      </c>
      <c r="E108" s="284">
        <v>104</v>
      </c>
      <c r="F108" s="300"/>
      <c r="G108" s="301"/>
      <c r="H108" s="284"/>
      <c r="I108" s="302">
        <v>321.24</v>
      </c>
      <c r="J108" s="284">
        <v>85</v>
      </c>
      <c r="K108" s="302">
        <v>6130.5</v>
      </c>
    </row>
    <row r="109" spans="1:22" ht="14.25" x14ac:dyDescent="0.2">
      <c r="A109" s="305"/>
      <c r="B109" s="306"/>
      <c r="C109" s="306" t="s">
        <v>183</v>
      </c>
      <c r="D109" s="307" t="s">
        <v>177</v>
      </c>
      <c r="E109" s="308">
        <v>79</v>
      </c>
      <c r="F109" s="309"/>
      <c r="G109" s="310"/>
      <c r="H109" s="308"/>
      <c r="I109" s="311">
        <v>244.02</v>
      </c>
      <c r="J109" s="308">
        <v>41</v>
      </c>
      <c r="K109" s="311">
        <v>2957.06</v>
      </c>
    </row>
    <row r="110" spans="1:22" ht="15" x14ac:dyDescent="0.25">
      <c r="A110" s="312"/>
      <c r="B110" s="312"/>
      <c r="C110" s="313" t="s">
        <v>173</v>
      </c>
      <c r="D110" s="312"/>
      <c r="E110" s="312"/>
      <c r="F110" s="312"/>
      <c r="G110" s="312"/>
      <c r="H110" s="406">
        <v>1611.1</v>
      </c>
      <c r="I110" s="406"/>
      <c r="J110" s="406">
        <v>18879.27</v>
      </c>
      <c r="K110" s="406"/>
      <c r="O110" s="162">
        <f>I105+I108+I109+SUM(I106:I107)</f>
        <v>1611.1</v>
      </c>
      <c r="P110" s="162">
        <f>K105+K108+K109+SUM(K106:K107)</f>
        <v>18879.27</v>
      </c>
    </row>
    <row r="113" spans="1:22" ht="15" x14ac:dyDescent="0.25">
      <c r="A113" s="409" t="s">
        <v>2208</v>
      </c>
      <c r="B113" s="409"/>
      <c r="C113" s="409"/>
      <c r="D113" s="409"/>
      <c r="E113" s="409"/>
      <c r="F113" s="409"/>
      <c r="G113" s="409"/>
      <c r="H113" s="407">
        <v>9444.86</v>
      </c>
      <c r="I113" s="408"/>
      <c r="J113" s="407">
        <v>91281.85</v>
      </c>
      <c r="K113" s="408"/>
    </row>
    <row r="114" spans="1:22" hidden="1" x14ac:dyDescent="0.2">
      <c r="A114" s="283" t="s">
        <v>172</v>
      </c>
      <c r="I114" s="283">
        <v>0</v>
      </c>
      <c r="J114" s="283">
        <v>0</v>
      </c>
    </row>
    <row r="115" spans="1:22" hidden="1" x14ac:dyDescent="0.2">
      <c r="A115" s="283" t="s">
        <v>171</v>
      </c>
      <c r="I115" s="283">
        <v>0</v>
      </c>
      <c r="J115" s="283">
        <v>0</v>
      </c>
    </row>
    <row r="117" spans="1:22" ht="16.5" x14ac:dyDescent="0.25">
      <c r="A117" s="405" t="s">
        <v>2209</v>
      </c>
      <c r="B117" s="405"/>
      <c r="C117" s="405"/>
      <c r="D117" s="405"/>
      <c r="E117" s="405"/>
      <c r="F117" s="405"/>
      <c r="G117" s="405"/>
      <c r="H117" s="405"/>
      <c r="I117" s="405"/>
      <c r="J117" s="405"/>
      <c r="K117" s="405"/>
    </row>
    <row r="118" spans="1:22" ht="57" x14ac:dyDescent="0.2">
      <c r="A118" s="297" t="s">
        <v>1377</v>
      </c>
      <c r="B118" s="298" t="s">
        <v>2210</v>
      </c>
      <c r="C118" s="298" t="s">
        <v>624</v>
      </c>
      <c r="D118" s="299" t="s">
        <v>2211</v>
      </c>
      <c r="E118" s="284">
        <v>710.9</v>
      </c>
      <c r="F118" s="300"/>
      <c r="G118" s="301"/>
      <c r="H118" s="284"/>
      <c r="I118" s="302"/>
      <c r="J118" s="284"/>
      <c r="K118" s="302"/>
      <c r="Q118" s="160">
        <f>[6]Source!X150</f>
        <v>64380.89</v>
      </c>
      <c r="R118" s="160">
        <f>[6]Source!X151</f>
        <v>1216952.05</v>
      </c>
      <c r="S118" s="160">
        <f>[6]Source!Y150</f>
        <v>42920.59</v>
      </c>
      <c r="T118" s="160">
        <f>[6]Source!Y151</f>
        <v>587000.4</v>
      </c>
      <c r="U118" s="160">
        <f>ROUND((175/100)*ROUND([6]Source!R150, 2), 2)</f>
        <v>174.18</v>
      </c>
      <c r="V118" s="160">
        <f>ROUND((157/100)*ROUND([6]Source!R151, 2), 2)</f>
        <v>3648.73</v>
      </c>
    </row>
    <row r="119" spans="1:22" ht="38.25" x14ac:dyDescent="0.2">
      <c r="C119" s="303" t="s">
        <v>2212</v>
      </c>
    </row>
    <row r="120" spans="1:22" ht="14.25" x14ac:dyDescent="0.2">
      <c r="A120" s="297"/>
      <c r="B120" s="298"/>
      <c r="C120" s="298" t="s">
        <v>187</v>
      </c>
      <c r="D120" s="299"/>
      <c r="E120" s="284"/>
      <c r="F120" s="300">
        <v>86.25</v>
      </c>
      <c r="G120" s="301" t="s">
        <v>185</v>
      </c>
      <c r="H120" s="284">
        <v>1</v>
      </c>
      <c r="I120" s="302">
        <v>61315.13</v>
      </c>
      <c r="J120" s="284">
        <v>23.35</v>
      </c>
      <c r="K120" s="302">
        <v>1431708.29</v>
      </c>
    </row>
    <row r="121" spans="1:22" ht="14.25" x14ac:dyDescent="0.2">
      <c r="A121" s="297"/>
      <c r="B121" s="298"/>
      <c r="C121" s="298" t="s">
        <v>174</v>
      </c>
      <c r="D121" s="299"/>
      <c r="E121" s="284"/>
      <c r="F121" s="300">
        <v>0.7</v>
      </c>
      <c r="G121" s="301" t="s">
        <v>185</v>
      </c>
      <c r="H121" s="284">
        <v>1</v>
      </c>
      <c r="I121" s="302">
        <v>497.63</v>
      </c>
      <c r="J121" s="284">
        <v>8.9600000000000009</v>
      </c>
      <c r="K121" s="302">
        <v>4458.76</v>
      </c>
    </row>
    <row r="122" spans="1:22" ht="14.25" x14ac:dyDescent="0.2">
      <c r="A122" s="297"/>
      <c r="B122" s="298"/>
      <c r="C122" s="298" t="s">
        <v>179</v>
      </c>
      <c r="D122" s="299"/>
      <c r="E122" s="284"/>
      <c r="F122" s="300">
        <v>0.14000000000000001</v>
      </c>
      <c r="G122" s="301" t="s">
        <v>185</v>
      </c>
      <c r="H122" s="284">
        <v>1</v>
      </c>
      <c r="I122" s="314">
        <v>99.53</v>
      </c>
      <c r="J122" s="284">
        <v>23.35</v>
      </c>
      <c r="K122" s="314">
        <v>2324.0300000000002</v>
      </c>
    </row>
    <row r="123" spans="1:22" ht="14.25" x14ac:dyDescent="0.2">
      <c r="A123" s="297"/>
      <c r="B123" s="298"/>
      <c r="C123" s="298" t="s">
        <v>195</v>
      </c>
      <c r="D123" s="299"/>
      <c r="E123" s="284"/>
      <c r="F123" s="300">
        <v>4.47</v>
      </c>
      <c r="G123" s="301" t="s">
        <v>185</v>
      </c>
      <c r="H123" s="284">
        <v>1</v>
      </c>
      <c r="I123" s="302">
        <v>3177.72</v>
      </c>
      <c r="J123" s="284">
        <v>10.96</v>
      </c>
      <c r="K123" s="302">
        <v>34827.81</v>
      </c>
    </row>
    <row r="124" spans="1:22" ht="42.75" x14ac:dyDescent="0.2">
      <c r="A124" s="297" t="s">
        <v>1378</v>
      </c>
      <c r="B124" s="298" t="s">
        <v>2213</v>
      </c>
      <c r="C124" s="298" t="s">
        <v>623</v>
      </c>
      <c r="D124" s="299" t="s">
        <v>1384</v>
      </c>
      <c r="E124" s="284">
        <v>5</v>
      </c>
      <c r="F124" s="300">
        <v>670.5</v>
      </c>
      <c r="G124" s="304" t="s">
        <v>185</v>
      </c>
      <c r="H124" s="284">
        <v>1</v>
      </c>
      <c r="I124" s="302">
        <v>3352.5</v>
      </c>
      <c r="J124" s="284">
        <v>12.63</v>
      </c>
      <c r="K124" s="302">
        <v>42342.080000000002</v>
      </c>
      <c r="Q124" s="160">
        <f>[6]Source!X152</f>
        <v>0</v>
      </c>
      <c r="R124" s="160">
        <f>[6]Source!X153</f>
        <v>0</v>
      </c>
      <c r="S124" s="160">
        <f>[6]Source!Y152</f>
        <v>0</v>
      </c>
      <c r="T124" s="160">
        <f>[6]Source!Y153</f>
        <v>0</v>
      </c>
      <c r="U124" s="160">
        <f>ROUND((175/100)*ROUND([6]Source!R152, 2), 2)</f>
        <v>0</v>
      </c>
      <c r="V124" s="160">
        <f>ROUND((157/100)*ROUND([6]Source!R153, 2), 2)</f>
        <v>0</v>
      </c>
    </row>
    <row r="125" spans="1:22" ht="42.75" x14ac:dyDescent="0.2">
      <c r="A125" s="297" t="s">
        <v>1756</v>
      </c>
      <c r="B125" s="298" t="s">
        <v>2214</v>
      </c>
      <c r="C125" s="298" t="s">
        <v>618</v>
      </c>
      <c r="D125" s="299" t="s">
        <v>1384</v>
      </c>
      <c r="E125" s="284">
        <v>21.4</v>
      </c>
      <c r="F125" s="300">
        <v>2621.95</v>
      </c>
      <c r="G125" s="304" t="s">
        <v>185</v>
      </c>
      <c r="H125" s="284">
        <v>1</v>
      </c>
      <c r="I125" s="302">
        <v>56109.73</v>
      </c>
      <c r="J125" s="284">
        <v>3.05</v>
      </c>
      <c r="K125" s="302">
        <v>171134.68</v>
      </c>
      <c r="Q125" s="160">
        <f>[6]Source!X154</f>
        <v>0</v>
      </c>
      <c r="R125" s="160">
        <f>[6]Source!X155</f>
        <v>0</v>
      </c>
      <c r="S125" s="160">
        <f>[6]Source!Y154</f>
        <v>0</v>
      </c>
      <c r="T125" s="160">
        <f>[6]Source!Y155</f>
        <v>0</v>
      </c>
      <c r="U125" s="160">
        <f>ROUND((175/100)*ROUND([6]Source!R154, 2), 2)</f>
        <v>0</v>
      </c>
      <c r="V125" s="160">
        <f>ROUND((157/100)*ROUND([6]Source!R155, 2), 2)</f>
        <v>0</v>
      </c>
    </row>
    <row r="126" spans="1:22" ht="42.75" x14ac:dyDescent="0.2">
      <c r="A126" s="297" t="s">
        <v>1757</v>
      </c>
      <c r="B126" s="298" t="s">
        <v>2215</v>
      </c>
      <c r="C126" s="298" t="s">
        <v>622</v>
      </c>
      <c r="D126" s="299" t="s">
        <v>1384</v>
      </c>
      <c r="E126" s="284">
        <v>4.3</v>
      </c>
      <c r="F126" s="300">
        <v>2831.71</v>
      </c>
      <c r="G126" s="304" t="s">
        <v>185</v>
      </c>
      <c r="H126" s="284">
        <v>1</v>
      </c>
      <c r="I126" s="302">
        <v>12176.35</v>
      </c>
      <c r="J126" s="284">
        <v>2.82</v>
      </c>
      <c r="K126" s="302">
        <v>34337.31</v>
      </c>
      <c r="Q126" s="160">
        <f>[6]Source!X156</f>
        <v>0</v>
      </c>
      <c r="R126" s="160">
        <f>[6]Source!X157</f>
        <v>0</v>
      </c>
      <c r="S126" s="160">
        <f>[6]Source!Y156</f>
        <v>0</v>
      </c>
      <c r="T126" s="160">
        <f>[6]Source!Y157</f>
        <v>0</v>
      </c>
      <c r="U126" s="160">
        <f>ROUND((175/100)*ROUND([6]Source!R156, 2), 2)</f>
        <v>0</v>
      </c>
      <c r="V126" s="160">
        <f>ROUND((157/100)*ROUND([6]Source!R157, 2), 2)</f>
        <v>0</v>
      </c>
    </row>
    <row r="127" spans="1:22" ht="28.5" x14ac:dyDescent="0.2">
      <c r="A127" s="297" t="s">
        <v>2216</v>
      </c>
      <c r="B127" s="298" t="s">
        <v>1322</v>
      </c>
      <c r="C127" s="298" t="s">
        <v>341</v>
      </c>
      <c r="D127" s="299" t="s">
        <v>1323</v>
      </c>
      <c r="E127" s="284">
        <v>26.402000000000001</v>
      </c>
      <c r="F127" s="300">
        <v>0</v>
      </c>
      <c r="G127" s="304" t="s">
        <v>185</v>
      </c>
      <c r="H127" s="284">
        <v>1</v>
      </c>
      <c r="I127" s="302">
        <v>0</v>
      </c>
      <c r="J127" s="284">
        <v>1</v>
      </c>
      <c r="K127" s="302">
        <v>0</v>
      </c>
      <c r="Q127" s="160">
        <f>[6]Source!X158</f>
        <v>0</v>
      </c>
      <c r="R127" s="160">
        <f>[6]Source!X159</f>
        <v>0</v>
      </c>
      <c r="S127" s="160">
        <f>[6]Source!Y158</f>
        <v>0</v>
      </c>
      <c r="T127" s="160">
        <f>[6]Source!Y159</f>
        <v>0</v>
      </c>
      <c r="U127" s="160">
        <f>ROUND((175/100)*ROUND([6]Source!R158, 2), 2)</f>
        <v>0</v>
      </c>
      <c r="V127" s="160">
        <f>ROUND((157/100)*ROUND([6]Source!R159, 2), 2)</f>
        <v>0</v>
      </c>
    </row>
    <row r="128" spans="1:22" ht="14.25" x14ac:dyDescent="0.2">
      <c r="A128" s="297"/>
      <c r="B128" s="298"/>
      <c r="C128" s="298" t="s">
        <v>184</v>
      </c>
      <c r="D128" s="299" t="s">
        <v>177</v>
      </c>
      <c r="E128" s="284">
        <v>105</v>
      </c>
      <c r="F128" s="300"/>
      <c r="G128" s="301"/>
      <c r="H128" s="284"/>
      <c r="I128" s="302">
        <v>64380.89</v>
      </c>
      <c r="J128" s="284">
        <v>85</v>
      </c>
      <c r="K128" s="302">
        <v>1216952.05</v>
      </c>
    </row>
    <row r="129" spans="1:22" ht="14.25" x14ac:dyDescent="0.2">
      <c r="A129" s="297"/>
      <c r="B129" s="298"/>
      <c r="C129" s="298" t="s">
        <v>183</v>
      </c>
      <c r="D129" s="299" t="s">
        <v>177</v>
      </c>
      <c r="E129" s="284">
        <v>70</v>
      </c>
      <c r="F129" s="300"/>
      <c r="G129" s="301"/>
      <c r="H129" s="284"/>
      <c r="I129" s="302">
        <v>42920.59</v>
      </c>
      <c r="J129" s="284">
        <v>41</v>
      </c>
      <c r="K129" s="302">
        <v>587000.4</v>
      </c>
    </row>
    <row r="130" spans="1:22" ht="14.25" x14ac:dyDescent="0.2">
      <c r="A130" s="297"/>
      <c r="B130" s="298"/>
      <c r="C130" s="298" t="s">
        <v>178</v>
      </c>
      <c r="D130" s="299" t="s">
        <v>177</v>
      </c>
      <c r="E130" s="284">
        <v>175</v>
      </c>
      <c r="F130" s="300"/>
      <c r="G130" s="301"/>
      <c r="H130" s="284"/>
      <c r="I130" s="302">
        <v>174.18</v>
      </c>
      <c r="J130" s="284">
        <v>157</v>
      </c>
      <c r="K130" s="302">
        <v>3648.73</v>
      </c>
    </row>
    <row r="131" spans="1:22" ht="14.25" x14ac:dyDescent="0.2">
      <c r="A131" s="305"/>
      <c r="B131" s="306"/>
      <c r="C131" s="306" t="s">
        <v>182</v>
      </c>
      <c r="D131" s="307" t="s">
        <v>181</v>
      </c>
      <c r="E131" s="308">
        <v>5.94</v>
      </c>
      <c r="F131" s="309"/>
      <c r="G131" s="310" t="s">
        <v>185</v>
      </c>
      <c r="H131" s="308">
        <v>1</v>
      </c>
      <c r="I131" s="311">
        <v>4222.75</v>
      </c>
      <c r="J131" s="308"/>
      <c r="K131" s="311"/>
    </row>
    <row r="132" spans="1:22" ht="15" x14ac:dyDescent="0.25">
      <c r="A132" s="312"/>
      <c r="B132" s="312"/>
      <c r="C132" s="313" t="s">
        <v>173</v>
      </c>
      <c r="D132" s="312"/>
      <c r="E132" s="312"/>
      <c r="F132" s="312"/>
      <c r="G132" s="312"/>
      <c r="H132" s="406">
        <v>244104.72</v>
      </c>
      <c r="I132" s="406"/>
      <c r="J132" s="406">
        <v>3526410.11</v>
      </c>
      <c r="K132" s="406"/>
      <c r="O132" s="162">
        <f>I120+I121+I123+I128+I129+I130+SUM(I124:I127)</f>
        <v>244104.72</v>
      </c>
      <c r="P132" s="162">
        <f>K120+K121+K123+K128+K129+K130+SUM(K124:K127)</f>
        <v>3526410.11</v>
      </c>
    </row>
    <row r="134" spans="1:22" ht="71.25" x14ac:dyDescent="0.2">
      <c r="A134" s="297" t="s">
        <v>1379</v>
      </c>
      <c r="B134" s="298" t="s">
        <v>2217</v>
      </c>
      <c r="C134" s="298" t="s">
        <v>621</v>
      </c>
      <c r="D134" s="299" t="s">
        <v>2211</v>
      </c>
      <c r="E134" s="284">
        <v>85</v>
      </c>
      <c r="F134" s="300"/>
      <c r="G134" s="301"/>
      <c r="H134" s="284"/>
      <c r="I134" s="302"/>
      <c r="J134" s="284"/>
      <c r="K134" s="302"/>
      <c r="Q134" s="160">
        <f>[6]Source!X164</f>
        <v>6738.38</v>
      </c>
      <c r="R134" s="160">
        <f>[6]Source!X165</f>
        <v>127371.34</v>
      </c>
      <c r="S134" s="160">
        <f>[6]Source!Y164</f>
        <v>4492.25</v>
      </c>
      <c r="T134" s="160">
        <f>[6]Source!Y165</f>
        <v>61437.94</v>
      </c>
      <c r="U134" s="160">
        <f>ROUND((175/100)*ROUND([6]Source!R164, 2), 2)</f>
        <v>20.83</v>
      </c>
      <c r="V134" s="160">
        <f>ROUND((157/100)*ROUND([6]Source!R165, 2), 2)</f>
        <v>436.26</v>
      </c>
    </row>
    <row r="135" spans="1:22" ht="14.25" x14ac:dyDescent="0.2">
      <c r="A135" s="297"/>
      <c r="B135" s="298"/>
      <c r="C135" s="298" t="s">
        <v>187</v>
      </c>
      <c r="D135" s="299"/>
      <c r="E135" s="284"/>
      <c r="F135" s="300">
        <v>75.5</v>
      </c>
      <c r="G135" s="301" t="s">
        <v>185</v>
      </c>
      <c r="H135" s="284">
        <v>1</v>
      </c>
      <c r="I135" s="302">
        <v>6417.5</v>
      </c>
      <c r="J135" s="284">
        <v>23.35</v>
      </c>
      <c r="K135" s="302">
        <v>149848.63</v>
      </c>
    </row>
    <row r="136" spans="1:22" ht="14.25" x14ac:dyDescent="0.2">
      <c r="A136" s="297"/>
      <c r="B136" s="298"/>
      <c r="C136" s="298" t="s">
        <v>174</v>
      </c>
      <c r="D136" s="299"/>
      <c r="E136" s="284"/>
      <c r="F136" s="300">
        <v>0.7</v>
      </c>
      <c r="G136" s="301" t="s">
        <v>185</v>
      </c>
      <c r="H136" s="284">
        <v>1</v>
      </c>
      <c r="I136" s="302">
        <v>59.5</v>
      </c>
      <c r="J136" s="284">
        <v>8.9600000000000009</v>
      </c>
      <c r="K136" s="302">
        <v>533.12</v>
      </c>
    </row>
    <row r="137" spans="1:22" ht="14.25" x14ac:dyDescent="0.2">
      <c r="A137" s="297"/>
      <c r="B137" s="298"/>
      <c r="C137" s="298" t="s">
        <v>179</v>
      </c>
      <c r="D137" s="299"/>
      <c r="E137" s="284"/>
      <c r="F137" s="300">
        <v>0.14000000000000001</v>
      </c>
      <c r="G137" s="301" t="s">
        <v>185</v>
      </c>
      <c r="H137" s="284">
        <v>1</v>
      </c>
      <c r="I137" s="314">
        <v>11.9</v>
      </c>
      <c r="J137" s="284">
        <v>23.35</v>
      </c>
      <c r="K137" s="314">
        <v>277.87</v>
      </c>
    </row>
    <row r="138" spans="1:22" ht="14.25" x14ac:dyDescent="0.2">
      <c r="A138" s="297"/>
      <c r="B138" s="298"/>
      <c r="C138" s="298" t="s">
        <v>195</v>
      </c>
      <c r="D138" s="299"/>
      <c r="E138" s="284"/>
      <c r="F138" s="300">
        <v>5.48</v>
      </c>
      <c r="G138" s="301" t="s">
        <v>185</v>
      </c>
      <c r="H138" s="284">
        <v>1</v>
      </c>
      <c r="I138" s="302">
        <v>465.8</v>
      </c>
      <c r="J138" s="284">
        <v>11.94</v>
      </c>
      <c r="K138" s="302">
        <v>5561.65</v>
      </c>
    </row>
    <row r="139" spans="1:22" ht="42.75" x14ac:dyDescent="0.2">
      <c r="A139" s="297" t="s">
        <v>1385</v>
      </c>
      <c r="B139" s="298" t="s">
        <v>2214</v>
      </c>
      <c r="C139" s="298" t="s">
        <v>618</v>
      </c>
      <c r="D139" s="299" t="s">
        <v>1384</v>
      </c>
      <c r="E139" s="284">
        <v>4.3</v>
      </c>
      <c r="F139" s="300">
        <v>2621.95</v>
      </c>
      <c r="G139" s="304" t="s">
        <v>185</v>
      </c>
      <c r="H139" s="284">
        <v>1</v>
      </c>
      <c r="I139" s="302">
        <v>11274.39</v>
      </c>
      <c r="J139" s="284">
        <v>3.05</v>
      </c>
      <c r="K139" s="302">
        <v>34386.89</v>
      </c>
      <c r="Q139" s="160">
        <f>[6]Source!X168</f>
        <v>0</v>
      </c>
      <c r="R139" s="160">
        <f>[6]Source!X169</f>
        <v>0</v>
      </c>
      <c r="S139" s="160">
        <f>[6]Source!Y168</f>
        <v>0</v>
      </c>
      <c r="T139" s="160">
        <f>[6]Source!Y169</f>
        <v>0</v>
      </c>
      <c r="U139" s="160">
        <f>ROUND((175/100)*ROUND([6]Source!R168, 2), 2)</f>
        <v>0</v>
      </c>
      <c r="V139" s="160">
        <f>ROUND((157/100)*ROUND([6]Source!R169, 2), 2)</f>
        <v>0</v>
      </c>
    </row>
    <row r="140" spans="1:22" ht="28.5" x14ac:dyDescent="0.2">
      <c r="A140" s="297" t="s">
        <v>1387</v>
      </c>
      <c r="B140" s="298" t="s">
        <v>1322</v>
      </c>
      <c r="C140" s="298" t="s">
        <v>341</v>
      </c>
      <c r="D140" s="299" t="s">
        <v>1323</v>
      </c>
      <c r="E140" s="284">
        <v>3.698</v>
      </c>
      <c r="F140" s="300">
        <v>0</v>
      </c>
      <c r="G140" s="304" t="s">
        <v>185</v>
      </c>
      <c r="H140" s="284">
        <v>1</v>
      </c>
      <c r="I140" s="302">
        <v>0</v>
      </c>
      <c r="J140" s="284">
        <v>1</v>
      </c>
      <c r="K140" s="302">
        <v>0</v>
      </c>
      <c r="Q140" s="160">
        <f>[6]Source!X170</f>
        <v>0</v>
      </c>
      <c r="R140" s="160">
        <f>[6]Source!X171</f>
        <v>0</v>
      </c>
      <c r="S140" s="160">
        <f>[6]Source!Y170</f>
        <v>0</v>
      </c>
      <c r="T140" s="160">
        <f>[6]Source!Y171</f>
        <v>0</v>
      </c>
      <c r="U140" s="160">
        <f>ROUND((175/100)*ROUND([6]Source!R170, 2), 2)</f>
        <v>0</v>
      </c>
      <c r="V140" s="160">
        <f>ROUND((157/100)*ROUND([6]Source!R171, 2), 2)</f>
        <v>0</v>
      </c>
    </row>
    <row r="141" spans="1:22" ht="14.25" x14ac:dyDescent="0.2">
      <c r="A141" s="297"/>
      <c r="B141" s="298"/>
      <c r="C141" s="298" t="s">
        <v>184</v>
      </c>
      <c r="D141" s="299" t="s">
        <v>177</v>
      </c>
      <c r="E141" s="284">
        <v>105</v>
      </c>
      <c r="F141" s="300"/>
      <c r="G141" s="301"/>
      <c r="H141" s="284"/>
      <c r="I141" s="302">
        <v>6738.38</v>
      </c>
      <c r="J141" s="284">
        <v>85</v>
      </c>
      <c r="K141" s="302">
        <v>127371.34</v>
      </c>
    </row>
    <row r="142" spans="1:22" ht="14.25" x14ac:dyDescent="0.2">
      <c r="A142" s="297"/>
      <c r="B142" s="298"/>
      <c r="C142" s="298" t="s">
        <v>183</v>
      </c>
      <c r="D142" s="299" t="s">
        <v>177</v>
      </c>
      <c r="E142" s="284">
        <v>70</v>
      </c>
      <c r="F142" s="300"/>
      <c r="G142" s="301"/>
      <c r="H142" s="284"/>
      <c r="I142" s="302">
        <v>4492.25</v>
      </c>
      <c r="J142" s="284">
        <v>41</v>
      </c>
      <c r="K142" s="302">
        <v>61437.94</v>
      </c>
    </row>
    <row r="143" spans="1:22" ht="14.25" x14ac:dyDescent="0.2">
      <c r="A143" s="305"/>
      <c r="B143" s="306"/>
      <c r="C143" s="306" t="s">
        <v>178</v>
      </c>
      <c r="D143" s="307" t="s">
        <v>177</v>
      </c>
      <c r="E143" s="308">
        <v>175</v>
      </c>
      <c r="F143" s="309"/>
      <c r="G143" s="310"/>
      <c r="H143" s="308"/>
      <c r="I143" s="311">
        <v>20.83</v>
      </c>
      <c r="J143" s="308">
        <v>157</v>
      </c>
      <c r="K143" s="311">
        <v>436.26</v>
      </c>
    </row>
    <row r="144" spans="1:22" ht="15" x14ac:dyDescent="0.25">
      <c r="A144" s="312"/>
      <c r="B144" s="312"/>
      <c r="C144" s="313" t="s">
        <v>173</v>
      </c>
      <c r="D144" s="312"/>
      <c r="E144" s="312"/>
      <c r="F144" s="312"/>
      <c r="G144" s="312"/>
      <c r="H144" s="406">
        <v>29468.65</v>
      </c>
      <c r="I144" s="406"/>
      <c r="J144" s="406">
        <v>379575.83</v>
      </c>
      <c r="K144" s="406"/>
      <c r="O144" s="162">
        <f>I135+I136+I138+I141+I142+I143+SUM(I139:I140)</f>
        <v>29468.65</v>
      </c>
      <c r="P144" s="162">
        <f>K135+K136+K138+K141+K142+K143+SUM(K139:K140)</f>
        <v>379575.83</v>
      </c>
    </row>
    <row r="146" spans="1:22" ht="71.25" x14ac:dyDescent="0.2">
      <c r="A146" s="297" t="s">
        <v>1389</v>
      </c>
      <c r="B146" s="298" t="s">
        <v>2218</v>
      </c>
      <c r="C146" s="298" t="s">
        <v>620</v>
      </c>
      <c r="D146" s="299" t="s">
        <v>2219</v>
      </c>
      <c r="E146" s="284">
        <v>2.62</v>
      </c>
      <c r="F146" s="300"/>
      <c r="G146" s="301"/>
      <c r="H146" s="284"/>
      <c r="I146" s="302"/>
      <c r="J146" s="284"/>
      <c r="K146" s="302"/>
      <c r="Q146" s="160">
        <f>[6]Source!X172</f>
        <v>1193.93</v>
      </c>
      <c r="R146" s="160">
        <f>[6]Source!X173</f>
        <v>22785.13</v>
      </c>
      <c r="S146" s="160">
        <f>[6]Source!Y172</f>
        <v>906.93</v>
      </c>
      <c r="T146" s="160">
        <f>[6]Source!Y173</f>
        <v>10990.47</v>
      </c>
      <c r="U146" s="160">
        <f>ROUND((175/100)*ROUND([6]Source!R172, 2), 2)</f>
        <v>117.01</v>
      </c>
      <c r="V146" s="160">
        <f>ROUND((157/100)*ROUND([6]Source!R173, 2), 2)</f>
        <v>2451.0500000000002</v>
      </c>
    </row>
    <row r="147" spans="1:22" x14ac:dyDescent="0.2">
      <c r="C147" s="303" t="s">
        <v>2220</v>
      </c>
    </row>
    <row r="148" spans="1:22" ht="14.25" x14ac:dyDescent="0.2">
      <c r="A148" s="297"/>
      <c r="B148" s="298"/>
      <c r="C148" s="298" t="s">
        <v>187</v>
      </c>
      <c r="D148" s="299"/>
      <c r="E148" s="284"/>
      <c r="F148" s="300">
        <v>438.17</v>
      </c>
      <c r="G148" s="301" t="s">
        <v>185</v>
      </c>
      <c r="H148" s="284">
        <v>1</v>
      </c>
      <c r="I148" s="302">
        <v>1148.01</v>
      </c>
      <c r="J148" s="284">
        <v>23.35</v>
      </c>
      <c r="K148" s="302">
        <v>26806.03</v>
      </c>
    </row>
    <row r="149" spans="1:22" ht="14.25" x14ac:dyDescent="0.2">
      <c r="A149" s="297"/>
      <c r="B149" s="298"/>
      <c r="C149" s="298" t="s">
        <v>174</v>
      </c>
      <c r="D149" s="299"/>
      <c r="E149" s="284"/>
      <c r="F149" s="300">
        <v>100.73</v>
      </c>
      <c r="G149" s="301" t="s">
        <v>185</v>
      </c>
      <c r="H149" s="284">
        <v>1</v>
      </c>
      <c r="I149" s="302">
        <v>263.91000000000003</v>
      </c>
      <c r="J149" s="284">
        <v>9.91</v>
      </c>
      <c r="K149" s="302">
        <v>2615.35</v>
      </c>
    </row>
    <row r="150" spans="1:22" ht="14.25" x14ac:dyDescent="0.2">
      <c r="A150" s="297"/>
      <c r="B150" s="298"/>
      <c r="C150" s="298" t="s">
        <v>179</v>
      </c>
      <c r="D150" s="299"/>
      <c r="E150" s="284"/>
      <c r="F150" s="300">
        <v>25.52</v>
      </c>
      <c r="G150" s="301" t="s">
        <v>185</v>
      </c>
      <c r="H150" s="284">
        <v>1</v>
      </c>
      <c r="I150" s="314">
        <v>66.86</v>
      </c>
      <c r="J150" s="284">
        <v>23.35</v>
      </c>
      <c r="K150" s="314">
        <v>1561.18</v>
      </c>
    </row>
    <row r="151" spans="1:22" ht="14.25" x14ac:dyDescent="0.2">
      <c r="A151" s="297"/>
      <c r="B151" s="298"/>
      <c r="C151" s="298" t="s">
        <v>195</v>
      </c>
      <c r="D151" s="299"/>
      <c r="E151" s="284"/>
      <c r="F151" s="300">
        <v>143.47</v>
      </c>
      <c r="G151" s="301" t="s">
        <v>185</v>
      </c>
      <c r="H151" s="284">
        <v>1</v>
      </c>
      <c r="I151" s="302">
        <v>375.89</v>
      </c>
      <c r="J151" s="284">
        <v>8.94</v>
      </c>
      <c r="K151" s="302">
        <v>3360.46</v>
      </c>
    </row>
    <row r="152" spans="1:22" ht="42.75" x14ac:dyDescent="0.2">
      <c r="A152" s="297" t="s">
        <v>1390</v>
      </c>
      <c r="B152" s="298" t="s">
        <v>2214</v>
      </c>
      <c r="C152" s="298" t="s">
        <v>618</v>
      </c>
      <c r="D152" s="299" t="s">
        <v>1384</v>
      </c>
      <c r="E152" s="284">
        <v>2.8</v>
      </c>
      <c r="F152" s="300">
        <v>2621.95</v>
      </c>
      <c r="G152" s="304" t="s">
        <v>185</v>
      </c>
      <c r="H152" s="284">
        <v>1</v>
      </c>
      <c r="I152" s="302">
        <v>7341.46</v>
      </c>
      <c r="J152" s="284">
        <v>3.05</v>
      </c>
      <c r="K152" s="302">
        <v>22391.45</v>
      </c>
      <c r="Q152" s="160">
        <f>[6]Source!X174</f>
        <v>0</v>
      </c>
      <c r="R152" s="160">
        <f>[6]Source!X175</f>
        <v>0</v>
      </c>
      <c r="S152" s="160">
        <f>[6]Source!Y174</f>
        <v>0</v>
      </c>
      <c r="T152" s="160">
        <f>[6]Source!Y175</f>
        <v>0</v>
      </c>
      <c r="U152" s="160">
        <f>ROUND((175/100)*ROUND([6]Source!R174, 2), 2)</f>
        <v>0</v>
      </c>
      <c r="V152" s="160">
        <f>ROUND((157/100)*ROUND([6]Source!R175, 2), 2)</f>
        <v>0</v>
      </c>
    </row>
    <row r="153" spans="1:22" ht="28.5" x14ac:dyDescent="0.2">
      <c r="A153" s="297" t="s">
        <v>1391</v>
      </c>
      <c r="B153" s="298" t="s">
        <v>1879</v>
      </c>
      <c r="C153" s="298" t="s">
        <v>400</v>
      </c>
      <c r="D153" s="299" t="s">
        <v>1384</v>
      </c>
      <c r="E153" s="284">
        <v>0.15</v>
      </c>
      <c r="F153" s="300">
        <v>1828.56</v>
      </c>
      <c r="G153" s="304" t="s">
        <v>185</v>
      </c>
      <c r="H153" s="284">
        <v>1</v>
      </c>
      <c r="I153" s="302">
        <v>274.27999999999997</v>
      </c>
      <c r="J153" s="284">
        <v>2.79</v>
      </c>
      <c r="K153" s="302">
        <v>765.24</v>
      </c>
      <c r="Q153" s="160">
        <f>[6]Source!X176</f>
        <v>0</v>
      </c>
      <c r="R153" s="160">
        <f>[6]Source!X177</f>
        <v>0</v>
      </c>
      <c r="S153" s="160">
        <f>[6]Source!Y176</f>
        <v>0</v>
      </c>
      <c r="T153" s="160">
        <f>[6]Source!Y177</f>
        <v>0</v>
      </c>
      <c r="U153" s="160">
        <f>ROUND((175/100)*ROUND([6]Source!R176, 2), 2)</f>
        <v>0</v>
      </c>
      <c r="V153" s="160">
        <f>ROUND((157/100)*ROUND([6]Source!R177, 2), 2)</f>
        <v>0</v>
      </c>
    </row>
    <row r="154" spans="1:22" ht="14.25" x14ac:dyDescent="0.2">
      <c r="A154" s="297"/>
      <c r="B154" s="298"/>
      <c r="C154" s="298" t="s">
        <v>184</v>
      </c>
      <c r="D154" s="299" t="s">
        <v>177</v>
      </c>
      <c r="E154" s="284">
        <v>104</v>
      </c>
      <c r="F154" s="300"/>
      <c r="G154" s="301"/>
      <c r="H154" s="284"/>
      <c r="I154" s="302">
        <v>1193.93</v>
      </c>
      <c r="J154" s="284">
        <v>85</v>
      </c>
      <c r="K154" s="302">
        <v>22785.13</v>
      </c>
    </row>
    <row r="155" spans="1:22" ht="14.25" x14ac:dyDescent="0.2">
      <c r="A155" s="297"/>
      <c r="B155" s="298"/>
      <c r="C155" s="298" t="s">
        <v>183</v>
      </c>
      <c r="D155" s="299" t="s">
        <v>177</v>
      </c>
      <c r="E155" s="284">
        <v>79</v>
      </c>
      <c r="F155" s="300"/>
      <c r="G155" s="301"/>
      <c r="H155" s="284"/>
      <c r="I155" s="302">
        <v>906.93</v>
      </c>
      <c r="J155" s="284">
        <v>41</v>
      </c>
      <c r="K155" s="302">
        <v>10990.47</v>
      </c>
    </row>
    <row r="156" spans="1:22" ht="14.25" x14ac:dyDescent="0.2">
      <c r="A156" s="297"/>
      <c r="B156" s="298"/>
      <c r="C156" s="298" t="s">
        <v>178</v>
      </c>
      <c r="D156" s="299" t="s">
        <v>177</v>
      </c>
      <c r="E156" s="284">
        <v>175</v>
      </c>
      <c r="F156" s="300"/>
      <c r="G156" s="301"/>
      <c r="H156" s="284"/>
      <c r="I156" s="302">
        <v>117.01</v>
      </c>
      <c r="J156" s="284">
        <v>157</v>
      </c>
      <c r="K156" s="302">
        <v>2451.0500000000002</v>
      </c>
    </row>
    <row r="157" spans="1:22" ht="14.25" x14ac:dyDescent="0.2">
      <c r="A157" s="305"/>
      <c r="B157" s="306"/>
      <c r="C157" s="306" t="s">
        <v>182</v>
      </c>
      <c r="D157" s="307" t="s">
        <v>181</v>
      </c>
      <c r="E157" s="308">
        <v>39.869999999999997</v>
      </c>
      <c r="F157" s="309"/>
      <c r="G157" s="310" t="s">
        <v>185</v>
      </c>
      <c r="H157" s="308">
        <v>1</v>
      </c>
      <c r="I157" s="311">
        <v>104.46</v>
      </c>
      <c r="J157" s="308"/>
      <c r="K157" s="311"/>
    </row>
    <row r="158" spans="1:22" ht="15" x14ac:dyDescent="0.25">
      <c r="A158" s="312"/>
      <c r="B158" s="312"/>
      <c r="C158" s="313" t="s">
        <v>173</v>
      </c>
      <c r="D158" s="312"/>
      <c r="E158" s="312"/>
      <c r="F158" s="312"/>
      <c r="G158" s="312"/>
      <c r="H158" s="406">
        <v>11621.42</v>
      </c>
      <c r="I158" s="406"/>
      <c r="J158" s="406">
        <v>92165.18</v>
      </c>
      <c r="K158" s="406"/>
      <c r="O158" s="162">
        <f>I148+I149+I151+I154+I155+I156+SUM(I152:I153)</f>
        <v>11621.42</v>
      </c>
      <c r="P158" s="162">
        <f>K148+K149+K151+K154+K155+K156+SUM(K152:K153)</f>
        <v>92165.18</v>
      </c>
    </row>
    <row r="160" spans="1:22" ht="42.75" x14ac:dyDescent="0.2">
      <c r="A160" s="297" t="s">
        <v>1392</v>
      </c>
      <c r="B160" s="298" t="s">
        <v>2221</v>
      </c>
      <c r="C160" s="298" t="s">
        <v>619</v>
      </c>
      <c r="D160" s="299" t="s">
        <v>2222</v>
      </c>
      <c r="E160" s="284">
        <v>0.32</v>
      </c>
      <c r="F160" s="300"/>
      <c r="G160" s="301"/>
      <c r="H160" s="284"/>
      <c r="I160" s="302"/>
      <c r="J160" s="284"/>
      <c r="K160" s="302"/>
      <c r="Q160" s="160">
        <f>[6]Source!X178</f>
        <v>1656.31</v>
      </c>
      <c r="R160" s="160">
        <f>[6]Source!X179</f>
        <v>31308.240000000002</v>
      </c>
      <c r="S160" s="160">
        <f>[6]Source!Y178</f>
        <v>1104.21</v>
      </c>
      <c r="T160" s="160">
        <f>[6]Source!Y179</f>
        <v>15101.62</v>
      </c>
      <c r="U160" s="160">
        <f>ROUND((175/100)*ROUND([6]Source!R178, 2), 2)</f>
        <v>0.33</v>
      </c>
      <c r="V160" s="160">
        <f>ROUND((157/100)*ROUND([6]Source!R179, 2), 2)</f>
        <v>6.97</v>
      </c>
    </row>
    <row r="161" spans="1:22" x14ac:dyDescent="0.2">
      <c r="C161" s="303" t="s">
        <v>2223</v>
      </c>
    </row>
    <row r="162" spans="1:22" ht="14.25" x14ac:dyDescent="0.2">
      <c r="A162" s="297"/>
      <c r="B162" s="298"/>
      <c r="C162" s="298" t="s">
        <v>187</v>
      </c>
      <c r="D162" s="299"/>
      <c r="E162" s="284"/>
      <c r="F162" s="300">
        <v>4929.49</v>
      </c>
      <c r="G162" s="301" t="s">
        <v>185</v>
      </c>
      <c r="H162" s="284">
        <v>1</v>
      </c>
      <c r="I162" s="302">
        <v>1577.44</v>
      </c>
      <c r="J162" s="284">
        <v>23.35</v>
      </c>
      <c r="K162" s="302">
        <v>36833.22</v>
      </c>
    </row>
    <row r="163" spans="1:22" ht="14.25" x14ac:dyDescent="0.2">
      <c r="A163" s="297"/>
      <c r="B163" s="298"/>
      <c r="C163" s="298" t="s">
        <v>174</v>
      </c>
      <c r="D163" s="299"/>
      <c r="E163" s="284"/>
      <c r="F163" s="300">
        <v>1.1299999999999999</v>
      </c>
      <c r="G163" s="301" t="s">
        <v>185</v>
      </c>
      <c r="H163" s="284">
        <v>1</v>
      </c>
      <c r="I163" s="302">
        <v>0.36</v>
      </c>
      <c r="J163" s="284">
        <v>14.75</v>
      </c>
      <c r="K163" s="302">
        <v>5.31</v>
      </c>
    </row>
    <row r="164" spans="1:22" ht="14.25" x14ac:dyDescent="0.2">
      <c r="A164" s="297"/>
      <c r="B164" s="298"/>
      <c r="C164" s="298" t="s">
        <v>179</v>
      </c>
      <c r="D164" s="299"/>
      <c r="E164" s="284"/>
      <c r="F164" s="300">
        <v>0.59</v>
      </c>
      <c r="G164" s="301" t="s">
        <v>185</v>
      </c>
      <c r="H164" s="284">
        <v>1</v>
      </c>
      <c r="I164" s="314">
        <v>0.19</v>
      </c>
      <c r="J164" s="284">
        <v>23.35</v>
      </c>
      <c r="K164" s="314">
        <v>4.4400000000000004</v>
      </c>
    </row>
    <row r="165" spans="1:22" ht="14.25" x14ac:dyDescent="0.2">
      <c r="A165" s="297"/>
      <c r="B165" s="298"/>
      <c r="C165" s="298" t="s">
        <v>195</v>
      </c>
      <c r="D165" s="299"/>
      <c r="E165" s="284"/>
      <c r="F165" s="300">
        <v>1383.78</v>
      </c>
      <c r="G165" s="301" t="s">
        <v>185</v>
      </c>
      <c r="H165" s="284">
        <v>1</v>
      </c>
      <c r="I165" s="302">
        <v>442.81</v>
      </c>
      <c r="J165" s="284">
        <v>7.51</v>
      </c>
      <c r="K165" s="302">
        <v>3325.5</v>
      </c>
    </row>
    <row r="166" spans="1:22" ht="42.75" x14ac:dyDescent="0.2">
      <c r="A166" s="297" t="s">
        <v>1394</v>
      </c>
      <c r="B166" s="298" t="s">
        <v>2214</v>
      </c>
      <c r="C166" s="298" t="s">
        <v>618</v>
      </c>
      <c r="D166" s="299" t="s">
        <v>1384</v>
      </c>
      <c r="E166" s="284">
        <v>1.5</v>
      </c>
      <c r="F166" s="300">
        <v>2621.95</v>
      </c>
      <c r="G166" s="304" t="s">
        <v>185</v>
      </c>
      <c r="H166" s="284">
        <v>1</v>
      </c>
      <c r="I166" s="302">
        <v>3932.93</v>
      </c>
      <c r="J166" s="284">
        <v>3.05</v>
      </c>
      <c r="K166" s="302">
        <v>11995.44</v>
      </c>
      <c r="Q166" s="160">
        <f>[6]Source!X180</f>
        <v>0</v>
      </c>
      <c r="R166" s="160">
        <f>[6]Source!X181</f>
        <v>0</v>
      </c>
      <c r="S166" s="160">
        <f>[6]Source!Y180</f>
        <v>0</v>
      </c>
      <c r="T166" s="160">
        <f>[6]Source!Y181</f>
        <v>0</v>
      </c>
      <c r="U166" s="160">
        <f>ROUND((175/100)*ROUND([6]Source!R180, 2), 2)</f>
        <v>0</v>
      </c>
      <c r="V166" s="160">
        <f>ROUND((157/100)*ROUND([6]Source!R181, 2), 2)</f>
        <v>0</v>
      </c>
    </row>
    <row r="167" spans="1:22" ht="28.5" x14ac:dyDescent="0.2">
      <c r="A167" s="297" t="s">
        <v>1395</v>
      </c>
      <c r="B167" s="298" t="s">
        <v>1322</v>
      </c>
      <c r="C167" s="298" t="s">
        <v>341</v>
      </c>
      <c r="D167" s="299" t="s">
        <v>1323</v>
      </c>
      <c r="E167" s="284">
        <v>0.35199999999999998</v>
      </c>
      <c r="F167" s="300">
        <v>0</v>
      </c>
      <c r="G167" s="304" t="s">
        <v>185</v>
      </c>
      <c r="H167" s="284">
        <v>1</v>
      </c>
      <c r="I167" s="302">
        <v>0</v>
      </c>
      <c r="J167" s="284">
        <v>1</v>
      </c>
      <c r="K167" s="302">
        <v>0</v>
      </c>
      <c r="Q167" s="160">
        <f>[6]Source!X182</f>
        <v>0</v>
      </c>
      <c r="R167" s="160">
        <f>[6]Source!X183</f>
        <v>0</v>
      </c>
      <c r="S167" s="160">
        <f>[6]Source!Y182</f>
        <v>0</v>
      </c>
      <c r="T167" s="160">
        <f>[6]Source!Y183</f>
        <v>0</v>
      </c>
      <c r="U167" s="160">
        <f>ROUND((175/100)*ROUND([6]Source!R182, 2), 2)</f>
        <v>0</v>
      </c>
      <c r="V167" s="160">
        <f>ROUND((157/100)*ROUND([6]Source!R183, 2), 2)</f>
        <v>0</v>
      </c>
    </row>
    <row r="168" spans="1:22" ht="14.25" x14ac:dyDescent="0.2">
      <c r="A168" s="297"/>
      <c r="B168" s="298"/>
      <c r="C168" s="298" t="s">
        <v>184</v>
      </c>
      <c r="D168" s="299" t="s">
        <v>177</v>
      </c>
      <c r="E168" s="284">
        <v>105</v>
      </c>
      <c r="F168" s="300"/>
      <c r="G168" s="301"/>
      <c r="H168" s="284"/>
      <c r="I168" s="302">
        <v>1656.31</v>
      </c>
      <c r="J168" s="284">
        <v>85</v>
      </c>
      <c r="K168" s="302">
        <v>31308.240000000002</v>
      </c>
    </row>
    <row r="169" spans="1:22" ht="14.25" x14ac:dyDescent="0.2">
      <c r="A169" s="297"/>
      <c r="B169" s="298"/>
      <c r="C169" s="298" t="s">
        <v>183</v>
      </c>
      <c r="D169" s="299" t="s">
        <v>177</v>
      </c>
      <c r="E169" s="284">
        <v>70</v>
      </c>
      <c r="F169" s="300"/>
      <c r="G169" s="301"/>
      <c r="H169" s="284"/>
      <c r="I169" s="302">
        <v>1104.21</v>
      </c>
      <c r="J169" s="284">
        <v>41</v>
      </c>
      <c r="K169" s="302">
        <v>15101.62</v>
      </c>
    </row>
    <row r="170" spans="1:22" ht="14.25" x14ac:dyDescent="0.2">
      <c r="A170" s="297"/>
      <c r="B170" s="298"/>
      <c r="C170" s="298" t="s">
        <v>178</v>
      </c>
      <c r="D170" s="299" t="s">
        <v>177</v>
      </c>
      <c r="E170" s="284">
        <v>175</v>
      </c>
      <c r="F170" s="300"/>
      <c r="G170" s="301"/>
      <c r="H170" s="284"/>
      <c r="I170" s="302">
        <v>0.33</v>
      </c>
      <c r="J170" s="284">
        <v>157</v>
      </c>
      <c r="K170" s="302">
        <v>6.97</v>
      </c>
    </row>
    <row r="171" spans="1:22" ht="14.25" x14ac:dyDescent="0.2">
      <c r="A171" s="305"/>
      <c r="B171" s="306"/>
      <c r="C171" s="306" t="s">
        <v>182</v>
      </c>
      <c r="D171" s="307" t="s">
        <v>181</v>
      </c>
      <c r="E171" s="308">
        <v>440.92</v>
      </c>
      <c r="F171" s="309"/>
      <c r="G171" s="310" t="s">
        <v>185</v>
      </c>
      <c r="H171" s="308">
        <v>1</v>
      </c>
      <c r="I171" s="311">
        <v>141.09</v>
      </c>
      <c r="J171" s="308"/>
      <c r="K171" s="311"/>
    </row>
    <row r="172" spans="1:22" ht="15" x14ac:dyDescent="0.25">
      <c r="A172" s="312"/>
      <c r="B172" s="312"/>
      <c r="C172" s="313" t="s">
        <v>173</v>
      </c>
      <c r="D172" s="312"/>
      <c r="E172" s="312"/>
      <c r="F172" s="312"/>
      <c r="G172" s="312"/>
      <c r="H172" s="406">
        <v>8714.39</v>
      </c>
      <c r="I172" s="406"/>
      <c r="J172" s="406">
        <v>98576.3</v>
      </c>
      <c r="K172" s="406"/>
      <c r="O172" s="162">
        <f>I162+I163+I165+I168+I169+I170+SUM(I166:I167)</f>
        <v>8714.39</v>
      </c>
      <c r="P172" s="162">
        <f>K162+K163+K165+K168+K169+K170+SUM(K166:K167)</f>
        <v>98576.3</v>
      </c>
    </row>
    <row r="174" spans="1:22" ht="71.25" x14ac:dyDescent="0.2">
      <c r="A174" s="297" t="s">
        <v>1397</v>
      </c>
      <c r="B174" s="298" t="s">
        <v>2224</v>
      </c>
      <c r="C174" s="298" t="s">
        <v>617</v>
      </c>
      <c r="D174" s="299" t="s">
        <v>2164</v>
      </c>
      <c r="E174" s="284">
        <v>13.65</v>
      </c>
      <c r="F174" s="300"/>
      <c r="G174" s="301"/>
      <c r="H174" s="284"/>
      <c r="I174" s="302"/>
      <c r="J174" s="284"/>
      <c r="K174" s="302"/>
      <c r="Q174" s="160">
        <f>[6]Source!X188</f>
        <v>1180.42</v>
      </c>
      <c r="R174" s="160">
        <f>[6]Source!X189</f>
        <v>22110.74</v>
      </c>
      <c r="S174" s="160">
        <f>[6]Source!Y188</f>
        <v>908.01</v>
      </c>
      <c r="T174" s="160">
        <f>[6]Source!Y189</f>
        <v>12418.36</v>
      </c>
      <c r="U174" s="160">
        <f>ROUND((175/100)*ROUND([6]Source!R188, 2), 2)</f>
        <v>18.39</v>
      </c>
      <c r="V174" s="160">
        <f>ROUND((157/100)*ROUND([6]Source!R189, 2), 2)</f>
        <v>385.29</v>
      </c>
    </row>
    <row r="175" spans="1:22" ht="14.25" x14ac:dyDescent="0.2">
      <c r="A175" s="297"/>
      <c r="B175" s="298"/>
      <c r="C175" s="298" t="s">
        <v>187</v>
      </c>
      <c r="D175" s="299"/>
      <c r="E175" s="284"/>
      <c r="F175" s="300">
        <v>95.03</v>
      </c>
      <c r="G175" s="301" t="s">
        <v>185</v>
      </c>
      <c r="H175" s="284">
        <v>1</v>
      </c>
      <c r="I175" s="302">
        <v>1297.1600000000001</v>
      </c>
      <c r="J175" s="284">
        <v>23.35</v>
      </c>
      <c r="K175" s="302">
        <v>30288.69</v>
      </c>
    </row>
    <row r="176" spans="1:22" ht="14.25" x14ac:dyDescent="0.2">
      <c r="A176" s="297"/>
      <c r="B176" s="298"/>
      <c r="C176" s="298" t="s">
        <v>174</v>
      </c>
      <c r="D176" s="299"/>
      <c r="E176" s="284"/>
      <c r="F176" s="300">
        <v>13.52</v>
      </c>
      <c r="G176" s="301" t="s">
        <v>185</v>
      </c>
      <c r="H176" s="284">
        <v>1</v>
      </c>
      <c r="I176" s="302">
        <v>184.55</v>
      </c>
      <c r="J176" s="284">
        <v>3.77</v>
      </c>
      <c r="K176" s="302">
        <v>695.75</v>
      </c>
    </row>
    <row r="177" spans="1:22" ht="14.25" x14ac:dyDescent="0.2">
      <c r="A177" s="297"/>
      <c r="B177" s="298"/>
      <c r="C177" s="298" t="s">
        <v>179</v>
      </c>
      <c r="D177" s="299"/>
      <c r="E177" s="284"/>
      <c r="F177" s="300">
        <v>0.77</v>
      </c>
      <c r="G177" s="301" t="s">
        <v>185</v>
      </c>
      <c r="H177" s="284">
        <v>1</v>
      </c>
      <c r="I177" s="314">
        <v>10.51</v>
      </c>
      <c r="J177" s="284">
        <v>23.35</v>
      </c>
      <c r="K177" s="314">
        <v>245.41</v>
      </c>
    </row>
    <row r="178" spans="1:22" ht="28.5" x14ac:dyDescent="0.2">
      <c r="A178" s="297" t="s">
        <v>1398</v>
      </c>
      <c r="B178" s="298" t="s">
        <v>2225</v>
      </c>
      <c r="C178" s="298" t="s">
        <v>616</v>
      </c>
      <c r="D178" s="299" t="s">
        <v>1451</v>
      </c>
      <c r="E178" s="284">
        <v>136.5</v>
      </c>
      <c r="F178" s="300">
        <v>378.22</v>
      </c>
      <c r="G178" s="304" t="s">
        <v>185</v>
      </c>
      <c r="H178" s="284">
        <v>1</v>
      </c>
      <c r="I178" s="302">
        <v>51627.03</v>
      </c>
      <c r="J178" s="284">
        <v>1.1000000000000001</v>
      </c>
      <c r="K178" s="302">
        <v>56789.73</v>
      </c>
      <c r="Q178" s="160">
        <f>[6]Source!X190</f>
        <v>0</v>
      </c>
      <c r="R178" s="160">
        <f>[6]Source!X191</f>
        <v>0</v>
      </c>
      <c r="S178" s="160">
        <f>[6]Source!Y190</f>
        <v>0</v>
      </c>
      <c r="T178" s="160">
        <f>[6]Source!Y191</f>
        <v>0</v>
      </c>
      <c r="U178" s="160">
        <f>ROUND((175/100)*ROUND([6]Source!R190, 2), 2)</f>
        <v>0</v>
      </c>
      <c r="V178" s="160">
        <f>ROUND((157/100)*ROUND([6]Source!R191, 2), 2)</f>
        <v>0</v>
      </c>
    </row>
    <row r="179" spans="1:22" ht="14.25" x14ac:dyDescent="0.2">
      <c r="A179" s="297"/>
      <c r="B179" s="298"/>
      <c r="C179" s="298" t="s">
        <v>184</v>
      </c>
      <c r="D179" s="299" t="s">
        <v>177</v>
      </c>
      <c r="E179" s="284">
        <v>91</v>
      </c>
      <c r="F179" s="300"/>
      <c r="G179" s="301"/>
      <c r="H179" s="284"/>
      <c r="I179" s="302">
        <v>1180.42</v>
      </c>
      <c r="J179" s="284">
        <v>73</v>
      </c>
      <c r="K179" s="302">
        <v>22110.74</v>
      </c>
    </row>
    <row r="180" spans="1:22" ht="14.25" x14ac:dyDescent="0.2">
      <c r="A180" s="297"/>
      <c r="B180" s="298"/>
      <c r="C180" s="298" t="s">
        <v>183</v>
      </c>
      <c r="D180" s="299" t="s">
        <v>177</v>
      </c>
      <c r="E180" s="284">
        <v>70</v>
      </c>
      <c r="F180" s="300"/>
      <c r="G180" s="301"/>
      <c r="H180" s="284"/>
      <c r="I180" s="302">
        <v>908.01</v>
      </c>
      <c r="J180" s="284">
        <v>41</v>
      </c>
      <c r="K180" s="302">
        <v>12418.36</v>
      </c>
    </row>
    <row r="181" spans="1:22" ht="14.25" x14ac:dyDescent="0.2">
      <c r="A181" s="305"/>
      <c r="B181" s="306"/>
      <c r="C181" s="306" t="s">
        <v>178</v>
      </c>
      <c r="D181" s="307" t="s">
        <v>177</v>
      </c>
      <c r="E181" s="308">
        <v>175</v>
      </c>
      <c r="F181" s="309"/>
      <c r="G181" s="310"/>
      <c r="H181" s="308"/>
      <c r="I181" s="311">
        <v>18.39</v>
      </c>
      <c r="J181" s="308">
        <v>157</v>
      </c>
      <c r="K181" s="311">
        <v>385.29</v>
      </c>
    </row>
    <row r="182" spans="1:22" ht="15" x14ac:dyDescent="0.25">
      <c r="A182" s="312"/>
      <c r="B182" s="312"/>
      <c r="C182" s="313" t="s">
        <v>173</v>
      </c>
      <c r="D182" s="312"/>
      <c r="E182" s="312"/>
      <c r="F182" s="312"/>
      <c r="G182" s="312"/>
      <c r="H182" s="406">
        <v>55215.56</v>
      </c>
      <c r="I182" s="406"/>
      <c r="J182" s="406">
        <v>122688.56</v>
      </c>
      <c r="K182" s="406"/>
      <c r="O182" s="162">
        <f>I175+I176+I179+I180+I181+SUM(I178:I178)</f>
        <v>55215.56</v>
      </c>
      <c r="P182" s="162">
        <f>K175+K176+K179+K180+K181+SUM(K178:K178)</f>
        <v>122688.56</v>
      </c>
    </row>
    <row r="184" spans="1:22" ht="52.5" x14ac:dyDescent="0.2">
      <c r="A184" s="297" t="s">
        <v>1399</v>
      </c>
      <c r="B184" s="298" t="s">
        <v>189</v>
      </c>
      <c r="C184" s="298" t="s">
        <v>188</v>
      </c>
      <c r="D184" s="299" t="s">
        <v>1705</v>
      </c>
      <c r="E184" s="284">
        <v>13.65</v>
      </c>
      <c r="F184" s="300"/>
      <c r="G184" s="301"/>
      <c r="H184" s="284"/>
      <c r="I184" s="302"/>
      <c r="J184" s="284"/>
      <c r="K184" s="302"/>
      <c r="Q184" s="160">
        <f>[6]Source!X192</f>
        <v>2095.9</v>
      </c>
      <c r="R184" s="160">
        <f>[6]Source!X193</f>
        <v>39151.339999999997</v>
      </c>
      <c r="S184" s="160">
        <f>[6]Source!Y192</f>
        <v>1726.03</v>
      </c>
      <c r="T184" s="160">
        <f>[6]Source!Y193</f>
        <v>23605.96</v>
      </c>
      <c r="U184" s="160">
        <f>ROUND((175/100)*ROUND([6]Source!R192, 2), 2)</f>
        <v>11.95</v>
      </c>
      <c r="V184" s="160">
        <f>ROUND((157/100)*ROUND([6]Source!R193, 2), 2)</f>
        <v>250.38</v>
      </c>
    </row>
    <row r="185" spans="1:22" x14ac:dyDescent="0.2">
      <c r="C185" s="303" t="s">
        <v>2226</v>
      </c>
    </row>
    <row r="186" spans="1:22" ht="14.25" x14ac:dyDescent="0.2">
      <c r="A186" s="297"/>
      <c r="B186" s="298"/>
      <c r="C186" s="298" t="s">
        <v>187</v>
      </c>
      <c r="D186" s="299"/>
      <c r="E186" s="284"/>
      <c r="F186" s="300">
        <v>157.08000000000001</v>
      </c>
      <c r="G186" s="301" t="s">
        <v>1338</v>
      </c>
      <c r="H186" s="284">
        <v>1</v>
      </c>
      <c r="I186" s="302">
        <v>2465.7600000000002</v>
      </c>
      <c r="J186" s="284">
        <v>23.35</v>
      </c>
      <c r="K186" s="302">
        <v>57575.5</v>
      </c>
    </row>
    <row r="187" spans="1:22" ht="14.25" x14ac:dyDescent="0.2">
      <c r="A187" s="297"/>
      <c r="B187" s="298"/>
      <c r="C187" s="298" t="s">
        <v>174</v>
      </c>
      <c r="D187" s="299"/>
      <c r="E187" s="284"/>
      <c r="F187" s="300">
        <v>2.15</v>
      </c>
      <c r="G187" s="301" t="s">
        <v>1339</v>
      </c>
      <c r="H187" s="284">
        <v>1</v>
      </c>
      <c r="I187" s="302">
        <v>36.68</v>
      </c>
      <c r="J187" s="284">
        <v>8.89</v>
      </c>
      <c r="K187" s="302">
        <v>326.08999999999997</v>
      </c>
    </row>
    <row r="188" spans="1:22" ht="14.25" x14ac:dyDescent="0.2">
      <c r="A188" s="297"/>
      <c r="B188" s="298"/>
      <c r="C188" s="298" t="s">
        <v>179</v>
      </c>
      <c r="D188" s="299"/>
      <c r="E188" s="284"/>
      <c r="F188" s="300">
        <v>0.4</v>
      </c>
      <c r="G188" s="301" t="s">
        <v>1339</v>
      </c>
      <c r="H188" s="284">
        <v>1</v>
      </c>
      <c r="I188" s="314">
        <v>6.83</v>
      </c>
      <c r="J188" s="284">
        <v>23.35</v>
      </c>
      <c r="K188" s="314">
        <v>159.47999999999999</v>
      </c>
    </row>
    <row r="189" spans="1:22" ht="57" x14ac:dyDescent="0.2">
      <c r="A189" s="297" t="s">
        <v>1401</v>
      </c>
      <c r="B189" s="298" t="s">
        <v>2227</v>
      </c>
      <c r="C189" s="298" t="s">
        <v>615</v>
      </c>
      <c r="D189" s="299" t="s">
        <v>1451</v>
      </c>
      <c r="E189" s="284">
        <v>282</v>
      </c>
      <c r="F189" s="300">
        <v>15.2</v>
      </c>
      <c r="G189" s="304" t="s">
        <v>185</v>
      </c>
      <c r="H189" s="284">
        <v>1</v>
      </c>
      <c r="I189" s="302">
        <v>4286.3999999999996</v>
      </c>
      <c r="J189" s="284">
        <v>4.8499999999999996</v>
      </c>
      <c r="K189" s="302">
        <v>20789.04</v>
      </c>
      <c r="Q189" s="160">
        <f>[6]Source!X194</f>
        <v>0</v>
      </c>
      <c r="R189" s="160">
        <f>[6]Source!X195</f>
        <v>0</v>
      </c>
      <c r="S189" s="160">
        <f>[6]Source!Y194</f>
        <v>0</v>
      </c>
      <c r="T189" s="160">
        <f>[6]Source!Y195</f>
        <v>0</v>
      </c>
      <c r="U189" s="160">
        <f>ROUND((175/100)*ROUND([6]Source!R194, 2), 2)</f>
        <v>0</v>
      </c>
      <c r="V189" s="160">
        <f>ROUND((157/100)*ROUND([6]Source!R195, 2), 2)</f>
        <v>0</v>
      </c>
    </row>
    <row r="190" spans="1:22" ht="57" x14ac:dyDescent="0.2">
      <c r="A190" s="297" t="s">
        <v>1403</v>
      </c>
      <c r="B190" s="298" t="s">
        <v>2228</v>
      </c>
      <c r="C190" s="298" t="s">
        <v>614</v>
      </c>
      <c r="D190" s="299" t="s">
        <v>1451</v>
      </c>
      <c r="E190" s="284">
        <v>605</v>
      </c>
      <c r="F190" s="300">
        <v>29.8</v>
      </c>
      <c r="G190" s="304" t="s">
        <v>185</v>
      </c>
      <c r="H190" s="284">
        <v>1</v>
      </c>
      <c r="I190" s="302">
        <v>18029</v>
      </c>
      <c r="J190" s="284">
        <v>4.0999999999999996</v>
      </c>
      <c r="K190" s="302">
        <v>73918.899999999994</v>
      </c>
      <c r="Q190" s="160">
        <f>[6]Source!X196</f>
        <v>0</v>
      </c>
      <c r="R190" s="160">
        <f>[6]Source!X197</f>
        <v>0</v>
      </c>
      <c r="S190" s="160">
        <f>[6]Source!Y196</f>
        <v>0</v>
      </c>
      <c r="T190" s="160">
        <f>[6]Source!Y197</f>
        <v>0</v>
      </c>
      <c r="U190" s="160">
        <f>ROUND((175/100)*ROUND([6]Source!R196, 2), 2)</f>
        <v>0</v>
      </c>
      <c r="V190" s="160">
        <f>ROUND((157/100)*ROUND([6]Source!R197, 2), 2)</f>
        <v>0</v>
      </c>
    </row>
    <row r="191" spans="1:22" ht="57" x14ac:dyDescent="0.2">
      <c r="A191" s="297" t="s">
        <v>1405</v>
      </c>
      <c r="B191" s="298" t="s">
        <v>2229</v>
      </c>
      <c r="C191" s="298" t="s">
        <v>613</v>
      </c>
      <c r="D191" s="299" t="s">
        <v>1451</v>
      </c>
      <c r="E191" s="284">
        <v>478</v>
      </c>
      <c r="F191" s="300">
        <v>76</v>
      </c>
      <c r="G191" s="304" t="s">
        <v>185</v>
      </c>
      <c r="H191" s="284">
        <v>1</v>
      </c>
      <c r="I191" s="302">
        <v>36328</v>
      </c>
      <c r="J191" s="284">
        <v>4.63</v>
      </c>
      <c r="K191" s="302">
        <v>168198.64</v>
      </c>
      <c r="Q191" s="160">
        <f>[6]Source!X198</f>
        <v>0</v>
      </c>
      <c r="R191" s="160">
        <f>[6]Source!X199</f>
        <v>0</v>
      </c>
      <c r="S191" s="160">
        <f>[6]Source!Y198</f>
        <v>0</v>
      </c>
      <c r="T191" s="160">
        <f>[6]Source!Y199</f>
        <v>0</v>
      </c>
      <c r="U191" s="160">
        <f>ROUND((175/100)*ROUND([6]Source!R198, 2), 2)</f>
        <v>0</v>
      </c>
      <c r="V191" s="160">
        <f>ROUND((157/100)*ROUND([6]Source!R199, 2), 2)</f>
        <v>0</v>
      </c>
    </row>
    <row r="192" spans="1:22" ht="14.25" x14ac:dyDescent="0.2">
      <c r="A192" s="297"/>
      <c r="B192" s="298"/>
      <c r="C192" s="298" t="s">
        <v>184</v>
      </c>
      <c r="D192" s="299" t="s">
        <v>177</v>
      </c>
      <c r="E192" s="284">
        <v>85</v>
      </c>
      <c r="F192" s="300"/>
      <c r="G192" s="301"/>
      <c r="H192" s="284"/>
      <c r="I192" s="302">
        <v>2095.9</v>
      </c>
      <c r="J192" s="284">
        <v>68</v>
      </c>
      <c r="K192" s="302">
        <v>39151.339999999997</v>
      </c>
    </row>
    <row r="193" spans="1:22" ht="14.25" x14ac:dyDescent="0.2">
      <c r="A193" s="297"/>
      <c r="B193" s="298"/>
      <c r="C193" s="298" t="s">
        <v>183</v>
      </c>
      <c r="D193" s="299" t="s">
        <v>177</v>
      </c>
      <c r="E193" s="284">
        <v>70</v>
      </c>
      <c r="F193" s="300"/>
      <c r="G193" s="301"/>
      <c r="H193" s="284"/>
      <c r="I193" s="302">
        <v>1726.03</v>
      </c>
      <c r="J193" s="284">
        <v>41</v>
      </c>
      <c r="K193" s="302">
        <v>23605.96</v>
      </c>
    </row>
    <row r="194" spans="1:22" ht="14.25" x14ac:dyDescent="0.2">
      <c r="A194" s="297"/>
      <c r="B194" s="298"/>
      <c r="C194" s="298" t="s">
        <v>178</v>
      </c>
      <c r="D194" s="299" t="s">
        <v>177</v>
      </c>
      <c r="E194" s="284">
        <v>175</v>
      </c>
      <c r="F194" s="300"/>
      <c r="G194" s="301"/>
      <c r="H194" s="284"/>
      <c r="I194" s="302">
        <v>11.95</v>
      </c>
      <c r="J194" s="284">
        <v>157</v>
      </c>
      <c r="K194" s="302">
        <v>250.38</v>
      </c>
    </row>
    <row r="195" spans="1:22" ht="14.25" x14ac:dyDescent="0.2">
      <c r="A195" s="305"/>
      <c r="B195" s="306"/>
      <c r="C195" s="306" t="s">
        <v>182</v>
      </c>
      <c r="D195" s="307" t="s">
        <v>181</v>
      </c>
      <c r="E195" s="308">
        <v>11.9</v>
      </c>
      <c r="F195" s="309"/>
      <c r="G195" s="310" t="s">
        <v>1338</v>
      </c>
      <c r="H195" s="308">
        <v>1</v>
      </c>
      <c r="I195" s="311">
        <v>186.8</v>
      </c>
      <c r="J195" s="308"/>
      <c r="K195" s="311"/>
    </row>
    <row r="196" spans="1:22" ht="15" x14ac:dyDescent="0.25">
      <c r="A196" s="312"/>
      <c r="B196" s="312"/>
      <c r="C196" s="313" t="s">
        <v>173</v>
      </c>
      <c r="D196" s="312"/>
      <c r="E196" s="312"/>
      <c r="F196" s="312"/>
      <c r="G196" s="312"/>
      <c r="H196" s="406">
        <v>64979.72</v>
      </c>
      <c r="I196" s="406"/>
      <c r="J196" s="406">
        <v>383815.85</v>
      </c>
      <c r="K196" s="406"/>
      <c r="O196" s="162">
        <f>I186+I187+I192+I193+I194+SUM(I189:I191)</f>
        <v>64979.72</v>
      </c>
      <c r="P196" s="162">
        <f>K186+K187+K192+K193+K194+SUM(K189:K191)</f>
        <v>383815.85</v>
      </c>
    </row>
    <row r="198" spans="1:22" ht="52.5" x14ac:dyDescent="0.2">
      <c r="A198" s="297" t="s">
        <v>1407</v>
      </c>
      <c r="B198" s="298" t="s">
        <v>612</v>
      </c>
      <c r="C198" s="298" t="s">
        <v>611</v>
      </c>
      <c r="D198" s="299" t="s">
        <v>1326</v>
      </c>
      <c r="E198" s="284">
        <v>3.32</v>
      </c>
      <c r="F198" s="300"/>
      <c r="G198" s="301"/>
      <c r="H198" s="284"/>
      <c r="I198" s="302"/>
      <c r="J198" s="284"/>
      <c r="K198" s="302"/>
      <c r="Q198" s="160">
        <f>[6]Source!X200</f>
        <v>632.15</v>
      </c>
      <c r="R198" s="160">
        <f>[6]Source!X201</f>
        <v>11808.63</v>
      </c>
      <c r="S198" s="160">
        <f>[6]Source!Y200</f>
        <v>520.6</v>
      </c>
      <c r="T198" s="160">
        <f>[6]Source!Y201</f>
        <v>7119.91</v>
      </c>
      <c r="U198" s="160">
        <f>ROUND((175/100)*ROUND([6]Source!R200, 2), 2)</f>
        <v>0.44</v>
      </c>
      <c r="V198" s="160">
        <f>ROUND((157/100)*ROUND([6]Source!R201, 2), 2)</f>
        <v>9.17</v>
      </c>
    </row>
    <row r="199" spans="1:22" x14ac:dyDescent="0.2">
      <c r="C199" s="303" t="s">
        <v>2230</v>
      </c>
    </row>
    <row r="200" spans="1:22" ht="14.25" x14ac:dyDescent="0.2">
      <c r="A200" s="297"/>
      <c r="B200" s="298"/>
      <c r="C200" s="298" t="s">
        <v>187</v>
      </c>
      <c r="D200" s="299"/>
      <c r="E200" s="284"/>
      <c r="F200" s="300">
        <v>194.79</v>
      </c>
      <c r="G200" s="301" t="s">
        <v>1338</v>
      </c>
      <c r="H200" s="284">
        <v>1</v>
      </c>
      <c r="I200" s="302">
        <v>743.71</v>
      </c>
      <c r="J200" s="284">
        <v>23.35</v>
      </c>
      <c r="K200" s="302">
        <v>17365.63</v>
      </c>
    </row>
    <row r="201" spans="1:22" ht="14.25" x14ac:dyDescent="0.2">
      <c r="A201" s="297"/>
      <c r="B201" s="298"/>
      <c r="C201" s="298" t="s">
        <v>174</v>
      </c>
      <c r="D201" s="299"/>
      <c r="E201" s="284"/>
      <c r="F201" s="300">
        <v>0.3</v>
      </c>
      <c r="G201" s="301" t="s">
        <v>1339</v>
      </c>
      <c r="H201" s="284">
        <v>1</v>
      </c>
      <c r="I201" s="302">
        <v>1.25</v>
      </c>
      <c r="J201" s="284">
        <v>8.9700000000000006</v>
      </c>
      <c r="K201" s="302">
        <v>11.21</v>
      </c>
    </row>
    <row r="202" spans="1:22" ht="14.25" x14ac:dyDescent="0.2">
      <c r="A202" s="297"/>
      <c r="B202" s="298"/>
      <c r="C202" s="298" t="s">
        <v>179</v>
      </c>
      <c r="D202" s="299"/>
      <c r="E202" s="284"/>
      <c r="F202" s="300">
        <v>0.06</v>
      </c>
      <c r="G202" s="301" t="s">
        <v>1339</v>
      </c>
      <c r="H202" s="284">
        <v>1</v>
      </c>
      <c r="I202" s="314">
        <v>0.25</v>
      </c>
      <c r="J202" s="284">
        <v>23.35</v>
      </c>
      <c r="K202" s="314">
        <v>5.84</v>
      </c>
    </row>
    <row r="203" spans="1:22" ht="85.5" x14ac:dyDescent="0.2">
      <c r="A203" s="297" t="s">
        <v>1409</v>
      </c>
      <c r="B203" s="298" t="s">
        <v>2231</v>
      </c>
      <c r="C203" s="298" t="s">
        <v>610</v>
      </c>
      <c r="D203" s="299" t="s">
        <v>1451</v>
      </c>
      <c r="E203" s="284">
        <v>332</v>
      </c>
      <c r="F203" s="300">
        <v>100.47</v>
      </c>
      <c r="G203" s="304" t="s">
        <v>185</v>
      </c>
      <c r="H203" s="284">
        <v>1</v>
      </c>
      <c r="I203" s="302">
        <v>33356.04</v>
      </c>
      <c r="J203" s="284">
        <v>5.17</v>
      </c>
      <c r="K203" s="302">
        <v>172450.73</v>
      </c>
      <c r="Q203" s="160">
        <f>[6]Source!X202</f>
        <v>0</v>
      </c>
      <c r="R203" s="160">
        <f>[6]Source!X203</f>
        <v>0</v>
      </c>
      <c r="S203" s="160">
        <f>[6]Source!Y202</f>
        <v>0</v>
      </c>
      <c r="T203" s="160">
        <f>[6]Source!Y203</f>
        <v>0</v>
      </c>
      <c r="U203" s="160">
        <f>ROUND((175/100)*ROUND([6]Source!R202, 2), 2)</f>
        <v>0</v>
      </c>
      <c r="V203" s="160">
        <f>ROUND((157/100)*ROUND([6]Source!R203, 2), 2)</f>
        <v>0</v>
      </c>
    </row>
    <row r="204" spans="1:22" ht="14.25" x14ac:dyDescent="0.2">
      <c r="A204" s="297"/>
      <c r="B204" s="298"/>
      <c r="C204" s="298" t="s">
        <v>184</v>
      </c>
      <c r="D204" s="299" t="s">
        <v>177</v>
      </c>
      <c r="E204" s="284">
        <v>85</v>
      </c>
      <c r="F204" s="300"/>
      <c r="G204" s="301"/>
      <c r="H204" s="284"/>
      <c r="I204" s="302">
        <v>632.15</v>
      </c>
      <c r="J204" s="284">
        <v>68</v>
      </c>
      <c r="K204" s="302">
        <v>11808.63</v>
      </c>
    </row>
    <row r="205" spans="1:22" ht="14.25" x14ac:dyDescent="0.2">
      <c r="A205" s="297"/>
      <c r="B205" s="298"/>
      <c r="C205" s="298" t="s">
        <v>183</v>
      </c>
      <c r="D205" s="299" t="s">
        <v>177</v>
      </c>
      <c r="E205" s="284">
        <v>70</v>
      </c>
      <c r="F205" s="300"/>
      <c r="G205" s="301"/>
      <c r="H205" s="284"/>
      <c r="I205" s="302">
        <v>520.6</v>
      </c>
      <c r="J205" s="284">
        <v>41</v>
      </c>
      <c r="K205" s="302">
        <v>7119.91</v>
      </c>
    </row>
    <row r="206" spans="1:22" ht="14.25" x14ac:dyDescent="0.2">
      <c r="A206" s="297"/>
      <c r="B206" s="298"/>
      <c r="C206" s="298" t="s">
        <v>178</v>
      </c>
      <c r="D206" s="299" t="s">
        <v>177</v>
      </c>
      <c r="E206" s="284">
        <v>175</v>
      </c>
      <c r="F206" s="300"/>
      <c r="G206" s="301"/>
      <c r="H206" s="284"/>
      <c r="I206" s="302">
        <v>0.44</v>
      </c>
      <c r="J206" s="284">
        <v>157</v>
      </c>
      <c r="K206" s="302">
        <v>9.17</v>
      </c>
    </row>
    <row r="207" spans="1:22" ht="14.25" x14ac:dyDescent="0.2">
      <c r="A207" s="305"/>
      <c r="B207" s="306"/>
      <c r="C207" s="306" t="s">
        <v>182</v>
      </c>
      <c r="D207" s="307" t="s">
        <v>181</v>
      </c>
      <c r="E207" s="308">
        <v>13.4</v>
      </c>
      <c r="F207" s="309"/>
      <c r="G207" s="310" t="s">
        <v>1338</v>
      </c>
      <c r="H207" s="308">
        <v>1</v>
      </c>
      <c r="I207" s="311">
        <v>51.16</v>
      </c>
      <c r="J207" s="308"/>
      <c r="K207" s="311"/>
    </row>
    <row r="208" spans="1:22" ht="15" x14ac:dyDescent="0.25">
      <c r="A208" s="312"/>
      <c r="B208" s="312"/>
      <c r="C208" s="313" t="s">
        <v>173</v>
      </c>
      <c r="D208" s="312"/>
      <c r="E208" s="312"/>
      <c r="F208" s="312"/>
      <c r="G208" s="312"/>
      <c r="H208" s="406">
        <v>35254.19</v>
      </c>
      <c r="I208" s="406"/>
      <c r="J208" s="406">
        <v>208765.28</v>
      </c>
      <c r="K208" s="406"/>
      <c r="O208" s="162">
        <f>I200+I201+I204+I205+I206+SUM(I203:I203)</f>
        <v>35254.19</v>
      </c>
      <c r="P208" s="162">
        <f>K200+K201+K204+K205+K206+SUM(K203:K203)</f>
        <v>208765.28</v>
      </c>
    </row>
    <row r="210" spans="1:22" ht="52.5" x14ac:dyDescent="0.2">
      <c r="A210" s="297" t="s">
        <v>1412</v>
      </c>
      <c r="B210" s="298" t="s">
        <v>609</v>
      </c>
      <c r="C210" s="298" t="s">
        <v>608</v>
      </c>
      <c r="D210" s="299" t="s">
        <v>1575</v>
      </c>
      <c r="E210" s="284">
        <v>1.766</v>
      </c>
      <c r="F210" s="300"/>
      <c r="G210" s="301"/>
      <c r="H210" s="284"/>
      <c r="I210" s="302"/>
      <c r="J210" s="284"/>
      <c r="K210" s="302"/>
      <c r="Q210" s="160">
        <f>[6]Source!X212</f>
        <v>2705.45</v>
      </c>
      <c r="R210" s="160">
        <f>[6]Source!X213</f>
        <v>49375.98</v>
      </c>
      <c r="S210" s="160">
        <f>[6]Source!Y212</f>
        <v>3265.2</v>
      </c>
      <c r="T210" s="160">
        <f>[6]Source!Y213</f>
        <v>29770.81</v>
      </c>
      <c r="U210" s="160">
        <f>ROUND((175/100)*ROUND([6]Source!R212, 2), 2)</f>
        <v>17.05</v>
      </c>
      <c r="V210" s="160">
        <f>ROUND((157/100)*ROUND([6]Source!R213, 2), 2)</f>
        <v>357.07</v>
      </c>
    </row>
    <row r="211" spans="1:22" ht="14.25" x14ac:dyDescent="0.2">
      <c r="A211" s="297"/>
      <c r="B211" s="298"/>
      <c r="C211" s="298" t="s">
        <v>187</v>
      </c>
      <c r="D211" s="299"/>
      <c r="E211" s="284"/>
      <c r="F211" s="300">
        <v>1531.2</v>
      </c>
      <c r="G211" s="301" t="s">
        <v>1338</v>
      </c>
      <c r="H211" s="284">
        <v>1</v>
      </c>
      <c r="I211" s="302">
        <v>3109.71</v>
      </c>
      <c r="J211" s="284">
        <v>23.35</v>
      </c>
      <c r="K211" s="302">
        <v>72611.73</v>
      </c>
    </row>
    <row r="212" spans="1:22" ht="14.25" x14ac:dyDescent="0.2">
      <c r="A212" s="297"/>
      <c r="B212" s="298"/>
      <c r="C212" s="298" t="s">
        <v>174</v>
      </c>
      <c r="D212" s="299"/>
      <c r="E212" s="284"/>
      <c r="F212" s="300">
        <v>64.5</v>
      </c>
      <c r="G212" s="301" t="s">
        <v>1339</v>
      </c>
      <c r="H212" s="284">
        <v>1</v>
      </c>
      <c r="I212" s="302">
        <v>142.38</v>
      </c>
      <c r="J212" s="284">
        <v>4.83</v>
      </c>
      <c r="K212" s="302">
        <v>687.7</v>
      </c>
    </row>
    <row r="213" spans="1:22" ht="14.25" x14ac:dyDescent="0.2">
      <c r="A213" s="297"/>
      <c r="B213" s="298"/>
      <c r="C213" s="298" t="s">
        <v>179</v>
      </c>
      <c r="D213" s="299"/>
      <c r="E213" s="284"/>
      <c r="F213" s="300">
        <v>4.41</v>
      </c>
      <c r="G213" s="301" t="s">
        <v>1339</v>
      </c>
      <c r="H213" s="284">
        <v>1</v>
      </c>
      <c r="I213" s="314">
        <v>9.74</v>
      </c>
      <c r="J213" s="284">
        <v>23.35</v>
      </c>
      <c r="K213" s="314">
        <v>227.43</v>
      </c>
    </row>
    <row r="214" spans="1:22" ht="14.25" x14ac:dyDescent="0.2">
      <c r="A214" s="297"/>
      <c r="B214" s="298"/>
      <c r="C214" s="298" t="s">
        <v>195</v>
      </c>
      <c r="D214" s="299"/>
      <c r="E214" s="284"/>
      <c r="F214" s="300">
        <v>61.06</v>
      </c>
      <c r="G214" s="301" t="s">
        <v>185</v>
      </c>
      <c r="H214" s="284">
        <v>1</v>
      </c>
      <c r="I214" s="302">
        <v>107.83</v>
      </c>
      <c r="J214" s="284">
        <v>7.54</v>
      </c>
      <c r="K214" s="302">
        <v>813.04</v>
      </c>
    </row>
    <row r="215" spans="1:22" ht="28.5" x14ac:dyDescent="0.2">
      <c r="A215" s="297" t="s">
        <v>1413</v>
      </c>
      <c r="B215" s="298" t="s">
        <v>2232</v>
      </c>
      <c r="C215" s="298" t="s">
        <v>607</v>
      </c>
      <c r="D215" s="299" t="s">
        <v>1323</v>
      </c>
      <c r="E215" s="284">
        <v>0.01</v>
      </c>
      <c r="F215" s="300">
        <v>19487.98</v>
      </c>
      <c r="G215" s="304" t="s">
        <v>185</v>
      </c>
      <c r="H215" s="284">
        <v>1</v>
      </c>
      <c r="I215" s="302">
        <v>194.88</v>
      </c>
      <c r="J215" s="284">
        <v>3.36</v>
      </c>
      <c r="K215" s="302">
        <v>654.79999999999995</v>
      </c>
      <c r="Q215" s="160">
        <f>[6]Source!X214</f>
        <v>0</v>
      </c>
      <c r="R215" s="160">
        <f>[6]Source!X215</f>
        <v>0</v>
      </c>
      <c r="S215" s="160">
        <f>[6]Source!Y214</f>
        <v>0</v>
      </c>
      <c r="T215" s="160">
        <f>[6]Source!Y215</f>
        <v>0</v>
      </c>
      <c r="U215" s="160">
        <f>ROUND((175/100)*ROUND([6]Source!R214, 2), 2)</f>
        <v>0</v>
      </c>
      <c r="V215" s="160">
        <f>ROUND((157/100)*ROUND([6]Source!R215, 2), 2)</f>
        <v>0</v>
      </c>
    </row>
    <row r="216" spans="1:22" ht="42.75" x14ac:dyDescent="0.2">
      <c r="A216" s="297" t="s">
        <v>1414</v>
      </c>
      <c r="B216" s="298" t="s">
        <v>2067</v>
      </c>
      <c r="C216" s="298" t="s">
        <v>486</v>
      </c>
      <c r="D216" s="299" t="s">
        <v>1323</v>
      </c>
      <c r="E216" s="284">
        <v>1.5620000000000001</v>
      </c>
      <c r="F216" s="300">
        <v>8416.35</v>
      </c>
      <c r="G216" s="304" t="s">
        <v>185</v>
      </c>
      <c r="H216" s="284">
        <v>1</v>
      </c>
      <c r="I216" s="302">
        <v>13146.34</v>
      </c>
      <c r="J216" s="284">
        <v>5.97</v>
      </c>
      <c r="K216" s="302">
        <v>78483.649999999994</v>
      </c>
      <c r="Q216" s="160">
        <f>[6]Source!X216</f>
        <v>0</v>
      </c>
      <c r="R216" s="160">
        <f>[6]Source!X217</f>
        <v>0</v>
      </c>
      <c r="S216" s="160">
        <f>[6]Source!Y216</f>
        <v>0</v>
      </c>
      <c r="T216" s="160">
        <f>[6]Source!Y217</f>
        <v>0</v>
      </c>
      <c r="U216" s="160">
        <f>ROUND((175/100)*ROUND([6]Source!R216, 2), 2)</f>
        <v>0</v>
      </c>
      <c r="V216" s="160">
        <f>ROUND((157/100)*ROUND([6]Source!R217, 2), 2)</f>
        <v>0</v>
      </c>
    </row>
    <row r="217" spans="1:22" ht="42.75" x14ac:dyDescent="0.2">
      <c r="A217" s="297" t="s">
        <v>2233</v>
      </c>
      <c r="B217" s="298" t="s">
        <v>2234</v>
      </c>
      <c r="C217" s="298" t="s">
        <v>606</v>
      </c>
      <c r="D217" s="299" t="s">
        <v>1323</v>
      </c>
      <c r="E217" s="284">
        <v>0.20399999999999999</v>
      </c>
      <c r="F217" s="300">
        <v>7704.74</v>
      </c>
      <c r="G217" s="304" t="s">
        <v>185</v>
      </c>
      <c r="H217" s="284">
        <v>1</v>
      </c>
      <c r="I217" s="302">
        <v>1571.77</v>
      </c>
      <c r="J217" s="284">
        <v>5.75</v>
      </c>
      <c r="K217" s="302">
        <v>9037.68</v>
      </c>
      <c r="Q217" s="160">
        <f>[6]Source!X218</f>
        <v>0</v>
      </c>
      <c r="R217" s="160">
        <f>[6]Source!X219</f>
        <v>0</v>
      </c>
      <c r="S217" s="160">
        <f>[6]Source!Y218</f>
        <v>0</v>
      </c>
      <c r="T217" s="160">
        <f>[6]Source!Y219</f>
        <v>0</v>
      </c>
      <c r="U217" s="160">
        <f>ROUND((175/100)*ROUND([6]Source!R218, 2), 2)</f>
        <v>0</v>
      </c>
      <c r="V217" s="160">
        <f>ROUND((157/100)*ROUND([6]Source!R219, 2), 2)</f>
        <v>0</v>
      </c>
    </row>
    <row r="218" spans="1:22" ht="14.25" x14ac:dyDescent="0.2">
      <c r="A218" s="297"/>
      <c r="B218" s="298"/>
      <c r="C218" s="298" t="s">
        <v>184</v>
      </c>
      <c r="D218" s="299" t="s">
        <v>177</v>
      </c>
      <c r="E218" s="284">
        <v>87</v>
      </c>
      <c r="F218" s="300"/>
      <c r="G218" s="301"/>
      <c r="H218" s="284"/>
      <c r="I218" s="302">
        <v>2705.45</v>
      </c>
      <c r="J218" s="284">
        <v>68</v>
      </c>
      <c r="K218" s="302">
        <v>49375.98</v>
      </c>
    </row>
    <row r="219" spans="1:22" ht="14.25" x14ac:dyDescent="0.2">
      <c r="A219" s="297"/>
      <c r="B219" s="298"/>
      <c r="C219" s="298" t="s">
        <v>183</v>
      </c>
      <c r="D219" s="299" t="s">
        <v>177</v>
      </c>
      <c r="E219" s="284">
        <v>105</v>
      </c>
      <c r="F219" s="300"/>
      <c r="G219" s="301"/>
      <c r="H219" s="284"/>
      <c r="I219" s="302">
        <v>3265.2</v>
      </c>
      <c r="J219" s="284">
        <v>41</v>
      </c>
      <c r="K219" s="302">
        <v>29770.81</v>
      </c>
    </row>
    <row r="220" spans="1:22" ht="14.25" x14ac:dyDescent="0.2">
      <c r="A220" s="305"/>
      <c r="B220" s="306"/>
      <c r="C220" s="306" t="s">
        <v>178</v>
      </c>
      <c r="D220" s="307" t="s">
        <v>177</v>
      </c>
      <c r="E220" s="308">
        <v>175</v>
      </c>
      <c r="F220" s="309"/>
      <c r="G220" s="310"/>
      <c r="H220" s="308"/>
      <c r="I220" s="311">
        <v>17.05</v>
      </c>
      <c r="J220" s="308">
        <v>157</v>
      </c>
      <c r="K220" s="311">
        <v>357.07</v>
      </c>
    </row>
    <row r="221" spans="1:22" ht="15" x14ac:dyDescent="0.25">
      <c r="A221" s="312"/>
      <c r="B221" s="312"/>
      <c r="C221" s="313" t="s">
        <v>173</v>
      </c>
      <c r="D221" s="312"/>
      <c r="E221" s="312"/>
      <c r="F221" s="312"/>
      <c r="G221" s="312"/>
      <c r="H221" s="406">
        <v>24260.61</v>
      </c>
      <c r="I221" s="406"/>
      <c r="J221" s="406">
        <v>241792.46</v>
      </c>
      <c r="K221" s="406"/>
      <c r="O221" s="162">
        <f>I211+I212+I214+I218+I219+I220+SUM(I215:I217)</f>
        <v>24260.61</v>
      </c>
      <c r="P221" s="162">
        <f>K211+K212+K214+K218+K219+K220+SUM(K215:K217)</f>
        <v>241792.46</v>
      </c>
    </row>
    <row r="223" spans="1:22" ht="42.75" x14ac:dyDescent="0.2">
      <c r="A223" s="297" t="s">
        <v>1415</v>
      </c>
      <c r="B223" s="298" t="s">
        <v>2235</v>
      </c>
      <c r="C223" s="298" t="s">
        <v>605</v>
      </c>
      <c r="D223" s="299" t="s">
        <v>2236</v>
      </c>
      <c r="E223" s="284">
        <v>1700</v>
      </c>
      <c r="F223" s="300"/>
      <c r="G223" s="301"/>
      <c r="H223" s="284"/>
      <c r="I223" s="302"/>
      <c r="J223" s="284"/>
      <c r="K223" s="302"/>
      <c r="Q223" s="160">
        <f>[6]Source!X222</f>
        <v>52978.8</v>
      </c>
      <c r="R223" s="160">
        <f>[6]Source!X223</f>
        <v>1001425.46</v>
      </c>
      <c r="S223" s="160">
        <f>[6]Source!Y222</f>
        <v>35319.199999999997</v>
      </c>
      <c r="T223" s="160">
        <f>[6]Source!Y223</f>
        <v>483040.52</v>
      </c>
      <c r="U223" s="160">
        <f>ROUND((175/100)*ROUND([6]Source!R222, 2), 2)</f>
        <v>59.5</v>
      </c>
      <c r="V223" s="160">
        <f>ROUND((157/100)*ROUND([6]Source!R223, 2), 2)</f>
        <v>1246.42</v>
      </c>
    </row>
    <row r="224" spans="1:22" ht="14.25" x14ac:dyDescent="0.2">
      <c r="A224" s="297"/>
      <c r="B224" s="298"/>
      <c r="C224" s="298" t="s">
        <v>187</v>
      </c>
      <c r="D224" s="299"/>
      <c r="E224" s="284"/>
      <c r="F224" s="300">
        <v>29.68</v>
      </c>
      <c r="G224" s="301" t="s">
        <v>185</v>
      </c>
      <c r="H224" s="284">
        <v>1</v>
      </c>
      <c r="I224" s="302">
        <v>50456</v>
      </c>
      <c r="J224" s="284">
        <v>23.35</v>
      </c>
      <c r="K224" s="302">
        <v>1178147.6000000001</v>
      </c>
    </row>
    <row r="225" spans="1:22" ht="14.25" x14ac:dyDescent="0.2">
      <c r="A225" s="297"/>
      <c r="B225" s="298"/>
      <c r="C225" s="298" t="s">
        <v>174</v>
      </c>
      <c r="D225" s="299"/>
      <c r="E225" s="284"/>
      <c r="F225" s="300">
        <v>0.1</v>
      </c>
      <c r="G225" s="301" t="s">
        <v>185</v>
      </c>
      <c r="H225" s="284">
        <v>1</v>
      </c>
      <c r="I225" s="302">
        <v>170</v>
      </c>
      <c r="J225" s="284">
        <v>9</v>
      </c>
      <c r="K225" s="302">
        <v>1530</v>
      </c>
    </row>
    <row r="226" spans="1:22" ht="14.25" x14ac:dyDescent="0.2">
      <c r="A226" s="297"/>
      <c r="B226" s="298"/>
      <c r="C226" s="298" t="s">
        <v>179</v>
      </c>
      <c r="D226" s="299"/>
      <c r="E226" s="284"/>
      <c r="F226" s="300">
        <v>0.02</v>
      </c>
      <c r="G226" s="301" t="s">
        <v>185</v>
      </c>
      <c r="H226" s="284">
        <v>1</v>
      </c>
      <c r="I226" s="314">
        <v>34</v>
      </c>
      <c r="J226" s="284">
        <v>23.35</v>
      </c>
      <c r="K226" s="314">
        <v>793.9</v>
      </c>
    </row>
    <row r="227" spans="1:22" ht="14.25" x14ac:dyDescent="0.2">
      <c r="A227" s="297"/>
      <c r="B227" s="298"/>
      <c r="C227" s="298" t="s">
        <v>195</v>
      </c>
      <c r="D227" s="299"/>
      <c r="E227" s="284"/>
      <c r="F227" s="300">
        <v>0.39</v>
      </c>
      <c r="G227" s="301" t="s">
        <v>185</v>
      </c>
      <c r="H227" s="284">
        <v>1</v>
      </c>
      <c r="I227" s="302">
        <v>663</v>
      </c>
      <c r="J227" s="284">
        <v>8.9700000000000006</v>
      </c>
      <c r="K227" s="302">
        <v>5947.11</v>
      </c>
    </row>
    <row r="228" spans="1:22" ht="28.5" x14ac:dyDescent="0.2">
      <c r="A228" s="297" t="s">
        <v>1417</v>
      </c>
      <c r="B228" s="298" t="s">
        <v>2237</v>
      </c>
      <c r="C228" s="298" t="s">
        <v>604</v>
      </c>
      <c r="D228" s="299" t="s">
        <v>1384</v>
      </c>
      <c r="E228" s="284">
        <v>17</v>
      </c>
      <c r="F228" s="300">
        <v>2472.13</v>
      </c>
      <c r="G228" s="304" t="s">
        <v>185</v>
      </c>
      <c r="H228" s="284">
        <v>1</v>
      </c>
      <c r="I228" s="302">
        <v>42026.21</v>
      </c>
      <c r="J228" s="284">
        <v>3.23</v>
      </c>
      <c r="K228" s="302">
        <v>135744.66</v>
      </c>
      <c r="Q228" s="160">
        <f>[6]Source!X224</f>
        <v>0</v>
      </c>
      <c r="R228" s="160">
        <f>[6]Source!X225</f>
        <v>0</v>
      </c>
      <c r="S228" s="160">
        <f>[6]Source!Y224</f>
        <v>0</v>
      </c>
      <c r="T228" s="160">
        <f>[6]Source!Y225</f>
        <v>0</v>
      </c>
      <c r="U228" s="160">
        <f>ROUND((175/100)*ROUND([6]Source!R224, 2), 2)</f>
        <v>0</v>
      </c>
      <c r="V228" s="160">
        <f>ROUND((157/100)*ROUND([6]Source!R225, 2), 2)</f>
        <v>0</v>
      </c>
    </row>
    <row r="229" spans="1:22" ht="28.5" x14ac:dyDescent="0.2">
      <c r="A229" s="297" t="s">
        <v>2238</v>
      </c>
      <c r="B229" s="298" t="s">
        <v>2239</v>
      </c>
      <c r="C229" s="298" t="s">
        <v>603</v>
      </c>
      <c r="D229" s="299" t="s">
        <v>1384</v>
      </c>
      <c r="E229" s="284">
        <v>12.58</v>
      </c>
      <c r="F229" s="300">
        <v>1828.56</v>
      </c>
      <c r="G229" s="304" t="s">
        <v>185</v>
      </c>
      <c r="H229" s="284">
        <v>1</v>
      </c>
      <c r="I229" s="302">
        <v>23003.279999999999</v>
      </c>
      <c r="J229" s="284">
        <v>4.37</v>
      </c>
      <c r="K229" s="302">
        <v>100524.33</v>
      </c>
      <c r="Q229" s="160">
        <f>[6]Source!X226</f>
        <v>0</v>
      </c>
      <c r="R229" s="160">
        <f>[6]Source!X227</f>
        <v>0</v>
      </c>
      <c r="S229" s="160">
        <f>[6]Source!Y226</f>
        <v>0</v>
      </c>
      <c r="T229" s="160">
        <f>[6]Source!Y227</f>
        <v>0</v>
      </c>
      <c r="U229" s="160">
        <f>ROUND((175/100)*ROUND([6]Source!R226, 2), 2)</f>
        <v>0</v>
      </c>
      <c r="V229" s="160">
        <f>ROUND((157/100)*ROUND([6]Source!R227, 2), 2)</f>
        <v>0</v>
      </c>
    </row>
    <row r="230" spans="1:22" ht="14.25" x14ac:dyDescent="0.2">
      <c r="A230" s="297"/>
      <c r="B230" s="298"/>
      <c r="C230" s="298" t="s">
        <v>184</v>
      </c>
      <c r="D230" s="299" t="s">
        <v>177</v>
      </c>
      <c r="E230" s="284">
        <v>105</v>
      </c>
      <c r="F230" s="300"/>
      <c r="G230" s="301"/>
      <c r="H230" s="284"/>
      <c r="I230" s="302">
        <v>52978.8</v>
      </c>
      <c r="J230" s="284">
        <v>85</v>
      </c>
      <c r="K230" s="302">
        <v>1001425.46</v>
      </c>
    </row>
    <row r="231" spans="1:22" ht="14.25" x14ac:dyDescent="0.2">
      <c r="A231" s="297"/>
      <c r="B231" s="298"/>
      <c r="C231" s="298" t="s">
        <v>183</v>
      </c>
      <c r="D231" s="299" t="s">
        <v>177</v>
      </c>
      <c r="E231" s="284">
        <v>70</v>
      </c>
      <c r="F231" s="300"/>
      <c r="G231" s="301"/>
      <c r="H231" s="284"/>
      <c r="I231" s="302">
        <v>35319.199999999997</v>
      </c>
      <c r="J231" s="284">
        <v>41</v>
      </c>
      <c r="K231" s="302">
        <v>483040.52</v>
      </c>
    </row>
    <row r="232" spans="1:22" ht="14.25" x14ac:dyDescent="0.2">
      <c r="A232" s="297"/>
      <c r="B232" s="298"/>
      <c r="C232" s="298" t="s">
        <v>178</v>
      </c>
      <c r="D232" s="299" t="s">
        <v>177</v>
      </c>
      <c r="E232" s="284">
        <v>175</v>
      </c>
      <c r="F232" s="300"/>
      <c r="G232" s="301"/>
      <c r="H232" s="284"/>
      <c r="I232" s="302">
        <v>59.5</v>
      </c>
      <c r="J232" s="284">
        <v>157</v>
      </c>
      <c r="K232" s="302">
        <v>1246.42</v>
      </c>
    </row>
    <row r="233" spans="1:22" ht="14.25" x14ac:dyDescent="0.2">
      <c r="A233" s="305"/>
      <c r="B233" s="306"/>
      <c r="C233" s="306" t="s">
        <v>182</v>
      </c>
      <c r="D233" s="307" t="s">
        <v>181</v>
      </c>
      <c r="E233" s="308">
        <v>2.33</v>
      </c>
      <c r="F233" s="309"/>
      <c r="G233" s="310" t="s">
        <v>185</v>
      </c>
      <c r="H233" s="308">
        <v>1</v>
      </c>
      <c r="I233" s="311">
        <v>3961</v>
      </c>
      <c r="J233" s="308"/>
      <c r="K233" s="311"/>
    </row>
    <row r="234" spans="1:22" ht="15" x14ac:dyDescent="0.25">
      <c r="A234" s="312"/>
      <c r="B234" s="312"/>
      <c r="C234" s="313" t="s">
        <v>173</v>
      </c>
      <c r="D234" s="312"/>
      <c r="E234" s="312"/>
      <c r="F234" s="312"/>
      <c r="G234" s="312"/>
      <c r="H234" s="406">
        <v>204675.99</v>
      </c>
      <c r="I234" s="406"/>
      <c r="J234" s="406">
        <v>2907606.1</v>
      </c>
      <c r="K234" s="406"/>
      <c r="O234" s="162">
        <f>I224+I225+I227+I230+I231+I232+SUM(I228:I229)</f>
        <v>204675.99</v>
      </c>
      <c r="P234" s="162">
        <f>K224+K225+K227+K230+K231+K232+SUM(K228:K229)</f>
        <v>2907606.1</v>
      </c>
    </row>
    <row r="236" spans="1:22" ht="42.75" x14ac:dyDescent="0.2">
      <c r="A236" s="297" t="s">
        <v>1419</v>
      </c>
      <c r="B236" s="298" t="s">
        <v>2045</v>
      </c>
      <c r="C236" s="298" t="s">
        <v>498</v>
      </c>
      <c r="D236" s="299" t="s">
        <v>2046</v>
      </c>
      <c r="E236" s="284">
        <v>4526</v>
      </c>
      <c r="F236" s="300"/>
      <c r="G236" s="301"/>
      <c r="H236" s="284"/>
      <c r="I236" s="302"/>
      <c r="J236" s="284"/>
      <c r="K236" s="302"/>
      <c r="Q236" s="160">
        <f>[6]Source!X244</f>
        <v>13396.96</v>
      </c>
      <c r="R236" s="160">
        <f>[6]Source!X245</f>
        <v>253383.41</v>
      </c>
      <c r="S236" s="160">
        <f>[6]Source!Y244</f>
        <v>8574.0499999999993</v>
      </c>
      <c r="T236" s="160">
        <f>[6]Source!Y245</f>
        <v>128255.8</v>
      </c>
      <c r="U236" s="160">
        <f>ROUND((175/100)*ROUND([6]Source!R244, 2), 2)</f>
        <v>0</v>
      </c>
      <c r="V236" s="160">
        <f>ROUND((157/100)*ROUND([6]Source!R245, 2), 2)</f>
        <v>0</v>
      </c>
    </row>
    <row r="237" spans="1:22" ht="14.25" x14ac:dyDescent="0.2">
      <c r="A237" s="297"/>
      <c r="B237" s="298"/>
      <c r="C237" s="298" t="s">
        <v>187</v>
      </c>
      <c r="D237" s="299"/>
      <c r="E237" s="284"/>
      <c r="F237" s="300">
        <v>2.96</v>
      </c>
      <c r="G237" s="301" t="s">
        <v>185</v>
      </c>
      <c r="H237" s="284">
        <v>1</v>
      </c>
      <c r="I237" s="302">
        <v>13396.96</v>
      </c>
      <c r="J237" s="284">
        <v>23.35</v>
      </c>
      <c r="K237" s="302">
        <v>312819.02</v>
      </c>
    </row>
    <row r="238" spans="1:22" ht="14.25" x14ac:dyDescent="0.2">
      <c r="A238" s="297"/>
      <c r="B238" s="298"/>
      <c r="C238" s="298" t="s">
        <v>195</v>
      </c>
      <c r="D238" s="299"/>
      <c r="E238" s="284"/>
      <c r="F238" s="300">
        <v>12.07</v>
      </c>
      <c r="G238" s="301" t="s">
        <v>185</v>
      </c>
      <c r="H238" s="284">
        <v>1</v>
      </c>
      <c r="I238" s="302">
        <v>54628.82</v>
      </c>
      <c r="J238" s="284">
        <v>4.1900000000000004</v>
      </c>
      <c r="K238" s="302">
        <v>228894.76</v>
      </c>
    </row>
    <row r="239" spans="1:22" ht="14.25" x14ac:dyDescent="0.2">
      <c r="A239" s="297"/>
      <c r="B239" s="298"/>
      <c r="C239" s="298" t="s">
        <v>184</v>
      </c>
      <c r="D239" s="299" t="s">
        <v>177</v>
      </c>
      <c r="E239" s="284">
        <v>100</v>
      </c>
      <c r="F239" s="300"/>
      <c r="G239" s="301"/>
      <c r="H239" s="284"/>
      <c r="I239" s="302">
        <v>13396.96</v>
      </c>
      <c r="J239" s="284">
        <v>81</v>
      </c>
      <c r="K239" s="302">
        <v>253383.41</v>
      </c>
    </row>
    <row r="240" spans="1:22" ht="14.25" x14ac:dyDescent="0.2">
      <c r="A240" s="297"/>
      <c r="B240" s="298"/>
      <c r="C240" s="298" t="s">
        <v>183</v>
      </c>
      <c r="D240" s="299" t="s">
        <v>177</v>
      </c>
      <c r="E240" s="284">
        <v>64</v>
      </c>
      <c r="F240" s="300"/>
      <c r="G240" s="301"/>
      <c r="H240" s="284"/>
      <c r="I240" s="302">
        <v>8574.0499999999993</v>
      </c>
      <c r="J240" s="284">
        <v>41</v>
      </c>
      <c r="K240" s="302">
        <v>128255.8</v>
      </c>
    </row>
    <row r="241" spans="1:22" ht="14.25" x14ac:dyDescent="0.2">
      <c r="A241" s="305"/>
      <c r="B241" s="306"/>
      <c r="C241" s="306" t="s">
        <v>182</v>
      </c>
      <c r="D241" s="307" t="s">
        <v>181</v>
      </c>
      <c r="E241" s="308">
        <v>0.28000000000000003</v>
      </c>
      <c r="F241" s="309"/>
      <c r="G241" s="310" t="s">
        <v>185</v>
      </c>
      <c r="H241" s="308">
        <v>1</v>
      </c>
      <c r="I241" s="311">
        <v>1267.28</v>
      </c>
      <c r="J241" s="308"/>
      <c r="K241" s="311"/>
    </row>
    <row r="242" spans="1:22" ht="15" x14ac:dyDescent="0.25">
      <c r="A242" s="312"/>
      <c r="B242" s="312"/>
      <c r="C242" s="313" t="s">
        <v>173</v>
      </c>
      <c r="D242" s="312"/>
      <c r="E242" s="312"/>
      <c r="F242" s="312"/>
      <c r="G242" s="312"/>
      <c r="H242" s="406">
        <v>89996.79</v>
      </c>
      <c r="I242" s="406"/>
      <c r="J242" s="406">
        <v>923352.99</v>
      </c>
      <c r="K242" s="406"/>
      <c r="O242" s="162">
        <f>I237+I238+I239+I240</f>
        <v>89996.79</v>
      </c>
      <c r="P242" s="162">
        <f>K237+K238+K239+K240</f>
        <v>923352.99</v>
      </c>
    </row>
    <row r="245" spans="1:22" ht="15" x14ac:dyDescent="0.25">
      <c r="A245" s="409" t="s">
        <v>2240</v>
      </c>
      <c r="B245" s="409"/>
      <c r="C245" s="409"/>
      <c r="D245" s="409"/>
      <c r="E245" s="409"/>
      <c r="F245" s="409"/>
      <c r="G245" s="409"/>
      <c r="H245" s="407">
        <v>768292.04</v>
      </c>
      <c r="I245" s="408"/>
      <c r="J245" s="407">
        <v>8884748.6600000001</v>
      </c>
      <c r="K245" s="408"/>
    </row>
    <row r="246" spans="1:22" hidden="1" x14ac:dyDescent="0.2">
      <c r="A246" s="283" t="s">
        <v>172</v>
      </c>
      <c r="I246" s="283">
        <v>0</v>
      </c>
      <c r="J246" s="283">
        <v>0</v>
      </c>
    </row>
    <row r="247" spans="1:22" hidden="1" x14ac:dyDescent="0.2">
      <c r="A247" s="283" t="s">
        <v>171</v>
      </c>
      <c r="I247" s="283">
        <v>0</v>
      </c>
      <c r="J247" s="283">
        <v>0</v>
      </c>
    </row>
    <row r="249" spans="1:22" ht="15" x14ac:dyDescent="0.25">
      <c r="A249" s="409" t="s">
        <v>2241</v>
      </c>
      <c r="B249" s="409"/>
      <c r="C249" s="409"/>
      <c r="D249" s="409"/>
      <c r="E249" s="409"/>
      <c r="F249" s="409"/>
      <c r="G249" s="409"/>
      <c r="H249" s="407">
        <v>1029121.7</v>
      </c>
      <c r="I249" s="408"/>
      <c r="J249" s="407">
        <v>10842750.75</v>
      </c>
      <c r="K249" s="408"/>
    </row>
    <row r="250" spans="1:22" hidden="1" x14ac:dyDescent="0.2">
      <c r="A250" s="283" t="s">
        <v>172</v>
      </c>
      <c r="I250" s="283">
        <v>0</v>
      </c>
      <c r="J250" s="283">
        <v>0</v>
      </c>
    </row>
    <row r="251" spans="1:22" hidden="1" x14ac:dyDescent="0.2">
      <c r="A251" s="283" t="s">
        <v>171</v>
      </c>
      <c r="I251" s="283">
        <v>0</v>
      </c>
      <c r="J251" s="283">
        <v>0</v>
      </c>
    </row>
    <row r="253" spans="1:22" ht="16.5" x14ac:dyDescent="0.25">
      <c r="A253" s="405" t="s">
        <v>1711</v>
      </c>
      <c r="B253" s="405"/>
      <c r="C253" s="405"/>
      <c r="D253" s="405"/>
      <c r="E253" s="405"/>
      <c r="F253" s="405"/>
      <c r="G253" s="405"/>
      <c r="H253" s="405"/>
      <c r="I253" s="405"/>
      <c r="J253" s="405"/>
      <c r="K253" s="405"/>
    </row>
    <row r="254" spans="1:22" ht="42.75" x14ac:dyDescent="0.2">
      <c r="A254" s="297" t="s">
        <v>1423</v>
      </c>
      <c r="B254" s="298" t="s">
        <v>1713</v>
      </c>
      <c r="C254" s="298" t="s">
        <v>180</v>
      </c>
      <c r="D254" s="299" t="s">
        <v>1575</v>
      </c>
      <c r="E254" s="284">
        <v>65.845823999999993</v>
      </c>
      <c r="F254" s="300"/>
      <c r="G254" s="301"/>
      <c r="H254" s="284"/>
      <c r="I254" s="302"/>
      <c r="J254" s="284"/>
      <c r="K254" s="302"/>
      <c r="Q254" s="160">
        <f>[6]Source!X315</f>
        <v>0</v>
      </c>
      <c r="R254" s="160">
        <f>[6]Source!X316</f>
        <v>0</v>
      </c>
      <c r="S254" s="160">
        <f>[6]Source!Y315</f>
        <v>0</v>
      </c>
      <c r="T254" s="160">
        <f>[6]Source!Y316</f>
        <v>0</v>
      </c>
      <c r="U254" s="160">
        <f>ROUND((175/100)*ROUND([6]Source!R315, 2), 2)</f>
        <v>170.54</v>
      </c>
      <c r="V254" s="160">
        <f>ROUND((157/100)*ROUND([6]Source!R316, 2), 2)</f>
        <v>3572.47</v>
      </c>
    </row>
    <row r="255" spans="1:22" ht="51" x14ac:dyDescent="0.2">
      <c r="C255" s="303" t="s">
        <v>2242</v>
      </c>
    </row>
    <row r="256" spans="1:22" ht="14.25" x14ac:dyDescent="0.2">
      <c r="A256" s="297"/>
      <c r="B256" s="298"/>
      <c r="C256" s="298" t="s">
        <v>174</v>
      </c>
      <c r="D256" s="299"/>
      <c r="E256" s="284"/>
      <c r="F256" s="300">
        <v>8.86</v>
      </c>
      <c r="G256" s="301" t="s">
        <v>185</v>
      </c>
      <c r="H256" s="284">
        <v>1</v>
      </c>
      <c r="I256" s="302">
        <v>583.39</v>
      </c>
      <c r="J256" s="284">
        <v>8.36</v>
      </c>
      <c r="K256" s="302">
        <v>4877.1400000000003</v>
      </c>
    </row>
    <row r="257" spans="1:26" ht="14.25" x14ac:dyDescent="0.2">
      <c r="A257" s="297"/>
      <c r="B257" s="298"/>
      <c r="C257" s="298" t="s">
        <v>179</v>
      </c>
      <c r="D257" s="299"/>
      <c r="E257" s="284"/>
      <c r="F257" s="300">
        <v>1.48</v>
      </c>
      <c r="G257" s="301" t="s">
        <v>185</v>
      </c>
      <c r="H257" s="284">
        <v>1</v>
      </c>
      <c r="I257" s="314">
        <v>97.45</v>
      </c>
      <c r="J257" s="284">
        <v>23.35</v>
      </c>
      <c r="K257" s="314">
        <v>2275.46</v>
      </c>
    </row>
    <row r="258" spans="1:26" ht="14.25" x14ac:dyDescent="0.2">
      <c r="A258" s="305"/>
      <c r="B258" s="306"/>
      <c r="C258" s="306" t="s">
        <v>178</v>
      </c>
      <c r="D258" s="307" t="s">
        <v>177</v>
      </c>
      <c r="E258" s="308">
        <v>175</v>
      </c>
      <c r="F258" s="309"/>
      <c r="G258" s="310"/>
      <c r="H258" s="308"/>
      <c r="I258" s="311">
        <v>170.54</v>
      </c>
      <c r="J258" s="308">
        <v>157</v>
      </c>
      <c r="K258" s="311">
        <v>3572.47</v>
      </c>
    </row>
    <row r="259" spans="1:26" ht="15" x14ac:dyDescent="0.25">
      <c r="A259" s="312"/>
      <c r="B259" s="312"/>
      <c r="C259" s="313" t="s">
        <v>173</v>
      </c>
      <c r="D259" s="312"/>
      <c r="E259" s="312"/>
      <c r="F259" s="312"/>
      <c r="G259" s="312"/>
      <c r="H259" s="406">
        <v>753.93</v>
      </c>
      <c r="I259" s="406"/>
      <c r="J259" s="406">
        <v>8449.61</v>
      </c>
      <c r="K259" s="406"/>
      <c r="O259" s="162">
        <f>I256+I258</f>
        <v>753.93</v>
      </c>
      <c r="P259" s="162">
        <f>K256+K258</f>
        <v>8449.61</v>
      </c>
    </row>
    <row r="261" spans="1:26" ht="57" x14ac:dyDescent="0.2">
      <c r="A261" s="297" t="s">
        <v>1425</v>
      </c>
      <c r="B261" s="298" t="s">
        <v>2243</v>
      </c>
      <c r="C261" s="298" t="s">
        <v>602</v>
      </c>
      <c r="D261" s="299" t="s">
        <v>1323</v>
      </c>
      <c r="E261" s="284">
        <v>9.9550239999999999</v>
      </c>
      <c r="F261" s="300">
        <v>1853.64</v>
      </c>
      <c r="G261" s="301" t="s">
        <v>185</v>
      </c>
      <c r="H261" s="284">
        <v>1</v>
      </c>
      <c r="I261" s="302">
        <v>18453.03</v>
      </c>
      <c r="J261" s="284">
        <v>5.17</v>
      </c>
      <c r="K261" s="302">
        <v>95402.17</v>
      </c>
      <c r="Q261" s="160">
        <f>[6]Source!X317</f>
        <v>0</v>
      </c>
      <c r="R261" s="160">
        <f>[6]Source!X318</f>
        <v>0</v>
      </c>
      <c r="S261" s="160">
        <f>[6]Source!Y317</f>
        <v>0</v>
      </c>
      <c r="T261" s="160">
        <f>[6]Source!Y318</f>
        <v>0</v>
      </c>
      <c r="U261" s="160">
        <f>ROUND((175/100)*ROUND([6]Source!R317, 2), 2)</f>
        <v>0</v>
      </c>
      <c r="V261" s="160">
        <f>ROUND((157/100)*ROUND([6]Source!R318, 2), 2)</f>
        <v>0</v>
      </c>
      <c r="Y261" s="162">
        <f>I261</f>
        <v>18453.03</v>
      </c>
      <c r="Z261" s="162">
        <f>K261</f>
        <v>95402.17</v>
      </c>
    </row>
    <row r="262" spans="1:26" ht="38.25" x14ac:dyDescent="0.2">
      <c r="A262" s="320"/>
      <c r="B262" s="320"/>
      <c r="C262" s="321" t="s">
        <v>2244</v>
      </c>
      <c r="D262" s="320"/>
      <c r="E262" s="320"/>
      <c r="F262" s="320"/>
      <c r="G262" s="320"/>
      <c r="H262" s="320"/>
      <c r="I262" s="320"/>
      <c r="J262" s="320"/>
      <c r="K262" s="320"/>
    </row>
    <row r="263" spans="1:26" ht="15" x14ac:dyDescent="0.25">
      <c r="A263" s="312"/>
      <c r="B263" s="312"/>
      <c r="C263" s="313" t="s">
        <v>173</v>
      </c>
      <c r="D263" s="312"/>
      <c r="E263" s="312"/>
      <c r="F263" s="312"/>
      <c r="G263" s="312"/>
      <c r="H263" s="406">
        <v>18453.03</v>
      </c>
      <c r="I263" s="406"/>
      <c r="J263" s="406">
        <v>95402.17</v>
      </c>
      <c r="K263" s="406"/>
    </row>
    <row r="266" spans="1:26" ht="15" x14ac:dyDescent="0.25">
      <c r="A266" s="409" t="s">
        <v>1715</v>
      </c>
      <c r="B266" s="409"/>
      <c r="C266" s="409"/>
      <c r="D266" s="409"/>
      <c r="E266" s="409"/>
      <c r="F266" s="409"/>
      <c r="G266" s="409"/>
      <c r="H266" s="407">
        <v>753.93</v>
      </c>
      <c r="I266" s="408"/>
      <c r="J266" s="407">
        <v>8449.61</v>
      </c>
      <c r="K266" s="408"/>
    </row>
    <row r="267" spans="1:26" hidden="1" x14ac:dyDescent="0.2">
      <c r="A267" s="283" t="s">
        <v>172</v>
      </c>
      <c r="I267" s="283">
        <v>0</v>
      </c>
      <c r="J267" s="283">
        <v>0</v>
      </c>
    </row>
    <row r="268" spans="1:26" ht="15" x14ac:dyDescent="0.25">
      <c r="A268" s="409" t="s">
        <v>171</v>
      </c>
      <c r="B268" s="409"/>
      <c r="C268" s="409"/>
      <c r="D268" s="409"/>
      <c r="E268" s="409"/>
      <c r="F268" s="409"/>
      <c r="G268" s="409"/>
      <c r="H268" s="407">
        <v>18453.03</v>
      </c>
      <c r="I268" s="408"/>
      <c r="J268" s="407">
        <v>95402.17</v>
      </c>
      <c r="K268" s="408"/>
    </row>
    <row r="270" spans="1:26" ht="16.5" x14ac:dyDescent="0.25">
      <c r="A270" s="405" t="s">
        <v>1716</v>
      </c>
      <c r="B270" s="405"/>
      <c r="C270" s="405"/>
      <c r="D270" s="405"/>
      <c r="E270" s="405"/>
      <c r="F270" s="405"/>
      <c r="G270" s="405"/>
      <c r="H270" s="405"/>
      <c r="I270" s="405"/>
      <c r="J270" s="405"/>
      <c r="K270" s="405"/>
    </row>
    <row r="271" spans="1:26" ht="42.75" x14ac:dyDescent="0.2">
      <c r="A271" s="297" t="s">
        <v>1435</v>
      </c>
      <c r="B271" s="298" t="s">
        <v>1909</v>
      </c>
      <c r="C271" s="298" t="s">
        <v>373</v>
      </c>
      <c r="D271" s="299" t="s">
        <v>1323</v>
      </c>
      <c r="E271" s="284">
        <v>65.845823999999993</v>
      </c>
      <c r="F271" s="300"/>
      <c r="G271" s="301"/>
      <c r="H271" s="284"/>
      <c r="I271" s="302"/>
      <c r="J271" s="284"/>
      <c r="K271" s="302"/>
      <c r="Q271" s="160">
        <f>[6]Source!X354</f>
        <v>0</v>
      </c>
      <c r="R271" s="160">
        <f>[6]Source!X355</f>
        <v>0</v>
      </c>
      <c r="S271" s="160">
        <f>[6]Source!Y354</f>
        <v>0</v>
      </c>
      <c r="T271" s="160">
        <f>[6]Source!Y355</f>
        <v>0</v>
      </c>
      <c r="U271" s="160">
        <f>ROUND((175/100)*ROUND([6]Source!R354, 2), 2)</f>
        <v>0</v>
      </c>
      <c r="V271" s="160">
        <f>ROUND((157/100)*ROUND([6]Source!R355, 2), 2)</f>
        <v>0</v>
      </c>
    </row>
    <row r="272" spans="1:26" ht="14.25" x14ac:dyDescent="0.2">
      <c r="A272" s="305"/>
      <c r="B272" s="306"/>
      <c r="C272" s="306" t="s">
        <v>174</v>
      </c>
      <c r="D272" s="307"/>
      <c r="E272" s="308"/>
      <c r="F272" s="309">
        <v>34.15</v>
      </c>
      <c r="G272" s="310" t="s">
        <v>185</v>
      </c>
      <c r="H272" s="308">
        <v>1</v>
      </c>
      <c r="I272" s="311">
        <v>2248.63</v>
      </c>
      <c r="J272" s="308">
        <v>9.57</v>
      </c>
      <c r="K272" s="311">
        <v>21519.39</v>
      </c>
    </row>
    <row r="273" spans="1:22" ht="15" x14ac:dyDescent="0.25">
      <c r="A273" s="312"/>
      <c r="B273" s="312"/>
      <c r="C273" s="313" t="s">
        <v>173</v>
      </c>
      <c r="D273" s="312"/>
      <c r="E273" s="312"/>
      <c r="F273" s="312"/>
      <c r="G273" s="312"/>
      <c r="H273" s="406">
        <v>2248.63</v>
      </c>
      <c r="I273" s="406"/>
      <c r="J273" s="406">
        <v>21519.39</v>
      </c>
      <c r="K273" s="406"/>
      <c r="O273" s="162">
        <f>I272</f>
        <v>2248.63</v>
      </c>
      <c r="P273" s="162">
        <f>K272</f>
        <v>21519.39</v>
      </c>
    </row>
    <row r="275" spans="1:22" ht="14.25" x14ac:dyDescent="0.2">
      <c r="A275" s="297" t="s">
        <v>1442</v>
      </c>
      <c r="B275" s="298" t="s">
        <v>1720</v>
      </c>
      <c r="C275" s="298" t="s">
        <v>372</v>
      </c>
      <c r="D275" s="299" t="s">
        <v>1575</v>
      </c>
      <c r="E275" s="284">
        <v>55.890799999999999</v>
      </c>
      <c r="F275" s="300"/>
      <c r="G275" s="301"/>
      <c r="H275" s="284"/>
      <c r="I275" s="302"/>
      <c r="J275" s="284"/>
      <c r="K275" s="302"/>
      <c r="Q275" s="160">
        <f>[6]Source!X356</f>
        <v>0</v>
      </c>
      <c r="R275" s="160">
        <f>[6]Source!X357</f>
        <v>0</v>
      </c>
      <c r="S275" s="160">
        <f>[6]Source!Y356</f>
        <v>0</v>
      </c>
      <c r="T275" s="160">
        <f>[6]Source!Y357</f>
        <v>0</v>
      </c>
      <c r="U275" s="160">
        <f>ROUND((175/100)*ROUND([6]Source!R356, 2), 2)</f>
        <v>0</v>
      </c>
      <c r="V275" s="160">
        <f>ROUND((157/100)*ROUND([6]Source!R357, 2), 2)</f>
        <v>0</v>
      </c>
    </row>
    <row r="276" spans="1:22" x14ac:dyDescent="0.2">
      <c r="C276" s="303" t="s">
        <v>2245</v>
      </c>
    </row>
    <row r="277" spans="1:22" ht="14.25" x14ac:dyDescent="0.2">
      <c r="A277" s="305"/>
      <c r="B277" s="306"/>
      <c r="C277" s="306" t="s">
        <v>174</v>
      </c>
      <c r="D277" s="307"/>
      <c r="E277" s="308"/>
      <c r="F277" s="309">
        <v>101</v>
      </c>
      <c r="G277" s="310" t="s">
        <v>185</v>
      </c>
      <c r="H277" s="308">
        <v>1</v>
      </c>
      <c r="I277" s="311">
        <v>5644.97</v>
      </c>
      <c r="J277" s="308">
        <v>1.96</v>
      </c>
      <c r="K277" s="311">
        <v>11064.14</v>
      </c>
    </row>
    <row r="278" spans="1:22" ht="15" x14ac:dyDescent="0.25">
      <c r="A278" s="312"/>
      <c r="B278" s="312"/>
      <c r="C278" s="313" t="s">
        <v>173</v>
      </c>
      <c r="D278" s="312"/>
      <c r="E278" s="312"/>
      <c r="F278" s="312"/>
      <c r="G278" s="312"/>
      <c r="H278" s="406">
        <v>5644.97</v>
      </c>
      <c r="I278" s="406"/>
      <c r="J278" s="406">
        <v>11064.14</v>
      </c>
      <c r="K278" s="406"/>
      <c r="O278" s="162">
        <f>I277</f>
        <v>5644.97</v>
      </c>
      <c r="P278" s="162">
        <f>K277</f>
        <v>11064.14</v>
      </c>
    </row>
    <row r="281" spans="1:22" ht="15" x14ac:dyDescent="0.25">
      <c r="A281" s="409" t="s">
        <v>1721</v>
      </c>
      <c r="B281" s="409"/>
      <c r="C281" s="409"/>
      <c r="D281" s="409"/>
      <c r="E281" s="409"/>
      <c r="F281" s="409"/>
      <c r="G281" s="409"/>
      <c r="H281" s="407">
        <v>7893.6</v>
      </c>
      <c r="I281" s="408"/>
      <c r="J281" s="407">
        <v>32583.53</v>
      </c>
      <c r="K281" s="408"/>
    </row>
    <row r="282" spans="1:22" hidden="1" x14ac:dyDescent="0.2">
      <c r="A282" s="283" t="s">
        <v>172</v>
      </c>
      <c r="I282" s="283">
        <v>0</v>
      </c>
      <c r="J282" s="283">
        <v>0</v>
      </c>
    </row>
    <row r="283" spans="1:22" hidden="1" x14ac:dyDescent="0.2">
      <c r="A283" s="283" t="s">
        <v>171</v>
      </c>
      <c r="I283" s="283">
        <v>0</v>
      </c>
      <c r="J283" s="283">
        <v>0</v>
      </c>
    </row>
    <row r="285" spans="1:22" ht="15" x14ac:dyDescent="0.25">
      <c r="A285" s="409" t="s">
        <v>2246</v>
      </c>
      <c r="B285" s="409"/>
      <c r="C285" s="409"/>
      <c r="D285" s="409"/>
      <c r="E285" s="409"/>
      <c r="F285" s="409"/>
      <c r="G285" s="409"/>
      <c r="H285" s="407">
        <v>1037769.23</v>
      </c>
      <c r="I285" s="408"/>
      <c r="J285" s="407">
        <v>10883783.890000001</v>
      </c>
      <c r="K285" s="408"/>
    </row>
    <row r="286" spans="1:22" hidden="1" x14ac:dyDescent="0.2">
      <c r="A286" s="283" t="s">
        <v>172</v>
      </c>
      <c r="I286" s="283">
        <v>0</v>
      </c>
      <c r="J286" s="283">
        <v>0</v>
      </c>
    </row>
    <row r="287" spans="1:22" ht="15" x14ac:dyDescent="0.25">
      <c r="A287" s="409" t="s">
        <v>171</v>
      </c>
      <c r="B287" s="409"/>
      <c r="C287" s="409"/>
      <c r="D287" s="409"/>
      <c r="E287" s="409"/>
      <c r="F287" s="409"/>
      <c r="G287" s="409"/>
      <c r="H287" s="407">
        <v>18453.03</v>
      </c>
      <c r="I287" s="408"/>
      <c r="J287" s="407">
        <v>95402.17</v>
      </c>
      <c r="K287" s="408"/>
    </row>
    <row r="288" spans="1:22" ht="14.25" x14ac:dyDescent="0.2">
      <c r="C288" s="402" t="s">
        <v>1710</v>
      </c>
      <c r="D288" s="402"/>
      <c r="E288" s="402"/>
      <c r="F288" s="402"/>
      <c r="G288" s="402"/>
      <c r="H288" s="403">
        <v>749718.76</v>
      </c>
      <c r="I288" s="403"/>
      <c r="J288" s="403">
        <v>6072052.9400000004</v>
      </c>
      <c r="K288" s="403"/>
    </row>
    <row r="289" spans="1:11" ht="14.25" x14ac:dyDescent="0.2">
      <c r="C289" s="402" t="s">
        <v>1723</v>
      </c>
      <c r="D289" s="402"/>
      <c r="E289" s="402"/>
      <c r="F289" s="402"/>
      <c r="G289" s="402"/>
      <c r="H289" s="403">
        <v>575011.61</v>
      </c>
      <c r="I289" s="403"/>
      <c r="J289" s="403">
        <v>2173923.4</v>
      </c>
      <c r="K289" s="403"/>
    </row>
    <row r="290" spans="1:11" ht="14.25" x14ac:dyDescent="0.2">
      <c r="C290" s="402" t="s">
        <v>1724</v>
      </c>
      <c r="D290" s="402"/>
      <c r="E290" s="402"/>
      <c r="F290" s="402"/>
      <c r="G290" s="402"/>
      <c r="H290" s="403">
        <v>575011.61</v>
      </c>
      <c r="I290" s="403"/>
      <c r="J290" s="403">
        <v>2173923.4</v>
      </c>
      <c r="K290" s="403"/>
    </row>
    <row r="291" spans="1:11" ht="14.25" x14ac:dyDescent="0.2">
      <c r="C291" s="402" t="s">
        <v>1725</v>
      </c>
      <c r="D291" s="402"/>
      <c r="E291" s="402"/>
      <c r="F291" s="402"/>
      <c r="G291" s="402"/>
      <c r="H291" s="403">
        <v>0</v>
      </c>
      <c r="I291" s="403"/>
      <c r="J291" s="403">
        <v>0</v>
      </c>
      <c r="K291" s="403"/>
    </row>
    <row r="292" spans="1:11" ht="14.25" x14ac:dyDescent="0.2">
      <c r="C292" s="402" t="s">
        <v>1728</v>
      </c>
      <c r="D292" s="402"/>
      <c r="E292" s="402"/>
      <c r="F292" s="402"/>
      <c r="G292" s="402"/>
      <c r="H292" s="403">
        <v>164873.9</v>
      </c>
      <c r="I292" s="403"/>
      <c r="J292" s="403">
        <v>3849805.58</v>
      </c>
      <c r="K292" s="403"/>
    </row>
    <row r="293" spans="1:11" ht="14.25" x14ac:dyDescent="0.2">
      <c r="C293" s="402" t="s">
        <v>1729</v>
      </c>
      <c r="D293" s="402"/>
      <c r="E293" s="402"/>
      <c r="F293" s="402"/>
      <c r="G293" s="402"/>
      <c r="H293" s="403">
        <v>1029875.63</v>
      </c>
      <c r="I293" s="403"/>
      <c r="J293" s="403">
        <v>10851200.359999999</v>
      </c>
      <c r="K293" s="403"/>
    </row>
    <row r="294" spans="1:11" ht="14.25" x14ac:dyDescent="0.2">
      <c r="C294" s="402" t="s">
        <v>1730</v>
      </c>
      <c r="D294" s="402"/>
      <c r="E294" s="402"/>
      <c r="F294" s="402"/>
      <c r="G294" s="402"/>
      <c r="H294" s="403">
        <v>0</v>
      </c>
      <c r="I294" s="403"/>
      <c r="J294" s="403">
        <v>0</v>
      </c>
      <c r="K294" s="403"/>
    </row>
    <row r="295" spans="1:11" ht="14.25" x14ac:dyDescent="0.2">
      <c r="C295" s="402" t="s">
        <v>1731</v>
      </c>
      <c r="D295" s="402"/>
      <c r="E295" s="402"/>
      <c r="F295" s="402"/>
      <c r="G295" s="402"/>
      <c r="H295" s="403">
        <v>7893.6</v>
      </c>
      <c r="I295" s="403"/>
      <c r="J295" s="403">
        <v>32583.53</v>
      </c>
      <c r="K295" s="403"/>
    </row>
    <row r="296" spans="1:11" ht="14.25" x14ac:dyDescent="0.2">
      <c r="C296" s="402" t="s">
        <v>357</v>
      </c>
      <c r="D296" s="402"/>
      <c r="E296" s="402"/>
      <c r="F296" s="402"/>
      <c r="G296" s="402"/>
      <c r="H296" s="403">
        <v>18453.03</v>
      </c>
      <c r="I296" s="403"/>
      <c r="J296" s="403">
        <v>95402.17</v>
      </c>
      <c r="K296" s="403"/>
    </row>
    <row r="297" spans="1:11" ht="14.25" x14ac:dyDescent="0.2">
      <c r="C297" s="402" t="s">
        <v>1732</v>
      </c>
      <c r="D297" s="402"/>
      <c r="E297" s="402"/>
      <c r="F297" s="402"/>
      <c r="G297" s="402"/>
      <c r="H297" s="403">
        <v>170209.49</v>
      </c>
      <c r="I297" s="403"/>
      <c r="J297" s="403">
        <v>3220946.86</v>
      </c>
      <c r="K297" s="403"/>
    </row>
    <row r="298" spans="1:11" ht="14.25" x14ac:dyDescent="0.2">
      <c r="C298" s="402" t="s">
        <v>1733</v>
      </c>
      <c r="D298" s="402"/>
      <c r="E298" s="402"/>
      <c r="F298" s="402"/>
      <c r="G298" s="402"/>
      <c r="H298" s="403">
        <v>117250.76</v>
      </c>
      <c r="I298" s="403"/>
      <c r="J298" s="403">
        <v>1578420.28</v>
      </c>
      <c r="K298" s="403"/>
    </row>
    <row r="299" spans="1:11" ht="14.25" x14ac:dyDescent="0.2">
      <c r="C299" s="402" t="s">
        <v>1734</v>
      </c>
      <c r="D299" s="402"/>
      <c r="E299" s="402"/>
      <c r="F299" s="402"/>
      <c r="G299" s="402"/>
      <c r="H299" s="403">
        <v>1037769.23</v>
      </c>
      <c r="I299" s="403"/>
      <c r="J299" s="403">
        <v>10883783.890000001</v>
      </c>
      <c r="K299" s="403"/>
    </row>
    <row r="302" spans="1:11" ht="14.25" x14ac:dyDescent="0.2">
      <c r="A302" s="404" t="s">
        <v>170</v>
      </c>
      <c r="B302" s="404"/>
      <c r="C302" s="315" t="s">
        <v>107</v>
      </c>
      <c r="D302" s="315"/>
      <c r="E302" s="315"/>
      <c r="F302" s="315"/>
      <c r="G302" s="315"/>
      <c r="H302" s="285" t="s">
        <v>1911</v>
      </c>
      <c r="I302" s="285"/>
      <c r="J302" s="285"/>
      <c r="K302" s="285"/>
    </row>
    <row r="303" spans="1:11" ht="14.25" x14ac:dyDescent="0.2">
      <c r="A303" s="285"/>
      <c r="B303" s="285"/>
      <c r="C303" s="401" t="s">
        <v>72</v>
      </c>
      <c r="D303" s="401"/>
      <c r="E303" s="401"/>
      <c r="F303" s="401"/>
      <c r="G303" s="401"/>
      <c r="H303" s="285"/>
      <c r="I303" s="285"/>
      <c r="J303" s="285"/>
      <c r="K303" s="285"/>
    </row>
    <row r="304" spans="1:11" ht="14.25" x14ac:dyDescent="0.2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</row>
    <row r="305" spans="1:11" ht="14.25" x14ac:dyDescent="0.2">
      <c r="A305" s="404" t="s">
        <v>169</v>
      </c>
      <c r="B305" s="404"/>
      <c r="C305" s="315" t="s">
        <v>107</v>
      </c>
      <c r="D305" s="315"/>
      <c r="E305" s="315"/>
      <c r="F305" s="315"/>
      <c r="G305" s="315"/>
      <c r="H305" s="285" t="s">
        <v>107</v>
      </c>
      <c r="I305" s="285"/>
      <c r="J305" s="285"/>
      <c r="K305" s="285"/>
    </row>
    <row r="306" spans="1:11" ht="14.25" x14ac:dyDescent="0.2">
      <c r="A306" s="285"/>
      <c r="B306" s="285"/>
      <c r="C306" s="401" t="s">
        <v>72</v>
      </c>
      <c r="D306" s="401"/>
      <c r="E306" s="401"/>
      <c r="F306" s="401"/>
      <c r="G306" s="401"/>
      <c r="H306" s="285"/>
      <c r="I306" s="285"/>
      <c r="J306" s="285"/>
      <c r="K306" s="285"/>
    </row>
  </sheetData>
  <mergeCells count="140">
    <mergeCell ref="C306:G306"/>
    <mergeCell ref="C299:G299"/>
    <mergeCell ref="H299:I299"/>
    <mergeCell ref="J299:K299"/>
    <mergeCell ref="C290:G290"/>
    <mergeCell ref="H290:I290"/>
    <mergeCell ref="J290:K290"/>
    <mergeCell ref="C291:G291"/>
    <mergeCell ref="H291:I291"/>
    <mergeCell ref="J291:K291"/>
    <mergeCell ref="A302:B302"/>
    <mergeCell ref="C303:G303"/>
    <mergeCell ref="A305:B305"/>
    <mergeCell ref="C293:G293"/>
    <mergeCell ref="H293:I293"/>
    <mergeCell ref="J293:K293"/>
    <mergeCell ref="C294:G294"/>
    <mergeCell ref="H294:I294"/>
    <mergeCell ref="J294:K294"/>
    <mergeCell ref="C295:G295"/>
    <mergeCell ref="H295:I295"/>
    <mergeCell ref="J295:K295"/>
    <mergeCell ref="C296:G296"/>
    <mergeCell ref="H296:I296"/>
    <mergeCell ref="J296:K296"/>
    <mergeCell ref="C297:G297"/>
    <mergeCell ref="H297:I297"/>
    <mergeCell ref="J297:K297"/>
    <mergeCell ref="C298:G298"/>
    <mergeCell ref="H298:I298"/>
    <mergeCell ref="J298:K298"/>
    <mergeCell ref="A266:G266"/>
    <mergeCell ref="J268:K268"/>
    <mergeCell ref="H268:I268"/>
    <mergeCell ref="A268:G268"/>
    <mergeCell ref="C292:G292"/>
    <mergeCell ref="H292:I292"/>
    <mergeCell ref="J292:K292"/>
    <mergeCell ref="J278:K278"/>
    <mergeCell ref="H278:I278"/>
    <mergeCell ref="J281:K281"/>
    <mergeCell ref="H281:I281"/>
    <mergeCell ref="A281:G281"/>
    <mergeCell ref="J285:K285"/>
    <mergeCell ref="H285:I285"/>
    <mergeCell ref="A285:G285"/>
    <mergeCell ref="J287:K287"/>
    <mergeCell ref="H287:I287"/>
    <mergeCell ref="A287:G287"/>
    <mergeCell ref="C288:G288"/>
    <mergeCell ref="H288:I288"/>
    <mergeCell ref="J288:K288"/>
    <mergeCell ref="C289:G289"/>
    <mergeCell ref="H289:I289"/>
    <mergeCell ref="J289:K289"/>
    <mergeCell ref="A270:K270"/>
    <mergeCell ref="J273:K273"/>
    <mergeCell ref="H273:I273"/>
    <mergeCell ref="J208:K208"/>
    <mergeCell ref="H208:I208"/>
    <mergeCell ref="J221:K221"/>
    <mergeCell ref="H221:I221"/>
    <mergeCell ref="J234:K234"/>
    <mergeCell ref="H234:I234"/>
    <mergeCell ref="J242:K242"/>
    <mergeCell ref="H242:I242"/>
    <mergeCell ref="J245:K245"/>
    <mergeCell ref="H245:I245"/>
    <mergeCell ref="A245:G245"/>
    <mergeCell ref="J249:K249"/>
    <mergeCell ref="H249:I249"/>
    <mergeCell ref="A249:G249"/>
    <mergeCell ref="A253:K253"/>
    <mergeCell ref="J259:K259"/>
    <mergeCell ref="H259:I259"/>
    <mergeCell ref="J263:K263"/>
    <mergeCell ref="H263:I263"/>
    <mergeCell ref="J266:K266"/>
    <mergeCell ref="H266:I266"/>
    <mergeCell ref="J196:K196"/>
    <mergeCell ref="H196:I196"/>
    <mergeCell ref="J86:K86"/>
    <mergeCell ref="H86:I86"/>
    <mergeCell ref="J94:K94"/>
    <mergeCell ref="H94:I94"/>
    <mergeCell ref="J102:K102"/>
    <mergeCell ref="H102:I102"/>
    <mergeCell ref="J110:K110"/>
    <mergeCell ref="H110:I110"/>
    <mergeCell ref="J113:K113"/>
    <mergeCell ref="H113:I113"/>
    <mergeCell ref="J132:K132"/>
    <mergeCell ref="H132:I132"/>
    <mergeCell ref="J144:K144"/>
    <mergeCell ref="H144:I144"/>
    <mergeCell ref="J158:K158"/>
    <mergeCell ref="H158:I158"/>
    <mergeCell ref="J172:K172"/>
    <mergeCell ref="H172:I172"/>
    <mergeCell ref="J182:K182"/>
    <mergeCell ref="H182:I182"/>
    <mergeCell ref="A113:G113"/>
    <mergeCell ref="A117:K117"/>
    <mergeCell ref="A38:K38"/>
    <mergeCell ref="J46:K46"/>
    <mergeCell ref="H46:I46"/>
    <mergeCell ref="J55:K55"/>
    <mergeCell ref="H55:I55"/>
    <mergeCell ref="J63:K63"/>
    <mergeCell ref="H63:I63"/>
    <mergeCell ref="J72:K72"/>
    <mergeCell ref="H72:I72"/>
    <mergeCell ref="J75:K75"/>
    <mergeCell ref="H75:I75"/>
    <mergeCell ref="A75:G75"/>
    <mergeCell ref="A79:K79"/>
    <mergeCell ref="F29:H29"/>
    <mergeCell ref="A32:K32"/>
    <mergeCell ref="A36:K36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</mergeCells>
  <pageMargins left="0.4" right="0.2" top="0.2" bottom="0.4" header="0.2" footer="0.2"/>
  <pageSetup paperSize="9" scale="61" fitToHeight="0" orientation="portrait" r:id="rId1"/>
  <headerFooter>
    <oddHeader>&amp;L&amp;8</oddHead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41"/>
  <sheetViews>
    <sheetView view="pageBreakPreview" topLeftCell="A505" zoomScale="85" zoomScaleNormal="100" zoomScaleSheetLayoutView="85" workbookViewId="0">
      <selection activeCell="K60" sqref="K60"/>
    </sheetView>
  </sheetViews>
  <sheetFormatPr defaultColWidth="9.140625" defaultRowHeight="12.75" x14ac:dyDescent="0.2"/>
  <cols>
    <col min="1" max="1" width="5.7109375" style="283" customWidth="1"/>
    <col min="2" max="2" width="13" style="283" customWidth="1"/>
    <col min="3" max="3" width="40.7109375" style="283" customWidth="1"/>
    <col min="4" max="6" width="11.7109375" style="283" customWidth="1"/>
    <col min="7" max="7" width="12.7109375" style="283" customWidth="1"/>
    <col min="8" max="8" width="10.7109375" style="283" customWidth="1"/>
    <col min="9" max="10" width="12.7109375" style="283" customWidth="1"/>
    <col min="11" max="11" width="14.5703125" style="283" customWidth="1"/>
    <col min="12" max="13" width="9.140625" style="283"/>
    <col min="14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2" t="s">
        <v>1313</v>
      </c>
    </row>
    <row r="2" spans="1:31" ht="14.25" x14ac:dyDescent="0.2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5" t="s">
        <v>371</v>
      </c>
    </row>
    <row r="3" spans="1:31" ht="16.5" x14ac:dyDescent="0.25">
      <c r="A3" s="286"/>
      <c r="B3" s="420" t="s">
        <v>370</v>
      </c>
      <c r="C3" s="420"/>
      <c r="D3" s="420"/>
      <c r="E3" s="420"/>
      <c r="F3" s="285"/>
      <c r="G3" s="420" t="s">
        <v>0</v>
      </c>
      <c r="H3" s="420"/>
      <c r="I3" s="420"/>
      <c r="J3" s="420"/>
      <c r="K3" s="420"/>
    </row>
    <row r="4" spans="1:31" ht="14.25" x14ac:dyDescent="0.2">
      <c r="A4" s="285"/>
      <c r="B4" s="410"/>
      <c r="C4" s="410"/>
      <c r="D4" s="410"/>
      <c r="E4" s="410"/>
      <c r="F4" s="285"/>
      <c r="G4" s="410"/>
      <c r="H4" s="410"/>
      <c r="I4" s="410"/>
      <c r="J4" s="410"/>
      <c r="K4" s="410"/>
    </row>
    <row r="5" spans="1:31" ht="14.25" x14ac:dyDescent="0.2">
      <c r="A5" s="287"/>
      <c r="B5" s="287"/>
      <c r="C5" s="288"/>
      <c r="D5" s="288"/>
      <c r="E5" s="288"/>
      <c r="F5" s="285"/>
      <c r="G5" s="176"/>
      <c r="H5" s="288"/>
      <c r="I5" s="288"/>
      <c r="J5" s="288"/>
      <c r="K5" s="176"/>
    </row>
    <row r="6" spans="1:31" ht="14.25" x14ac:dyDescent="0.2">
      <c r="A6" s="176"/>
      <c r="B6" s="410" t="s">
        <v>1314</v>
      </c>
      <c r="C6" s="410"/>
      <c r="D6" s="410"/>
      <c r="E6" s="410"/>
      <c r="F6" s="285"/>
      <c r="G6" s="410" t="s">
        <v>1314</v>
      </c>
      <c r="H6" s="410"/>
      <c r="I6" s="410"/>
      <c r="J6" s="410"/>
      <c r="K6" s="410"/>
    </row>
    <row r="7" spans="1:31" ht="14.25" x14ac:dyDescent="0.2">
      <c r="A7" s="289"/>
      <c r="B7" s="421" t="s">
        <v>369</v>
      </c>
      <c r="C7" s="421"/>
      <c r="D7" s="421"/>
      <c r="E7" s="421"/>
      <c r="F7" s="285"/>
      <c r="G7" s="421" t="s">
        <v>369</v>
      </c>
      <c r="H7" s="421"/>
      <c r="I7" s="421"/>
      <c r="J7" s="421"/>
      <c r="K7" s="421"/>
    </row>
    <row r="9" spans="1:31" ht="14.25" x14ac:dyDescent="0.2">
      <c r="A9" s="285"/>
      <c r="B9" s="285"/>
      <c r="C9" s="285"/>
      <c r="D9" s="285"/>
      <c r="E9" s="285"/>
      <c r="F9" s="285"/>
      <c r="G9" s="285"/>
      <c r="H9" s="285"/>
      <c r="I9" s="285"/>
      <c r="J9" s="285"/>
      <c r="K9" s="285"/>
    </row>
    <row r="10" spans="1:31" ht="47.25" x14ac:dyDescent="0.25">
      <c r="A10" s="414" t="s">
        <v>3606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AE10" s="180" t="str">
        <f>IF([7]Source!G12&lt;&gt;"Новый объект", [7]Source!G12,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1" t="s">
        <v>75</v>
      </c>
      <c r="B11" s="401"/>
      <c r="C11" s="401"/>
      <c r="D11" s="401"/>
      <c r="E11" s="401"/>
      <c r="F11" s="401"/>
      <c r="G11" s="401"/>
      <c r="H11" s="401"/>
      <c r="I11" s="401"/>
      <c r="J11" s="401"/>
      <c r="K11" s="401"/>
    </row>
    <row r="12" spans="1:31" ht="14.25" x14ac:dyDescent="0.2">
      <c r="A12" s="285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31" ht="15.75" x14ac:dyDescent="0.25">
      <c r="A13" s="414" t="s">
        <v>3841</v>
      </c>
      <c r="B13" s="415"/>
      <c r="C13" s="415"/>
      <c r="D13" s="415"/>
      <c r="E13" s="415"/>
      <c r="F13" s="415"/>
      <c r="G13" s="415"/>
      <c r="H13" s="415"/>
      <c r="I13" s="415"/>
      <c r="J13" s="415"/>
      <c r="K13" s="415"/>
    </row>
    <row r="14" spans="1:31" ht="14.25" x14ac:dyDescent="0.2">
      <c r="A14" s="285"/>
      <c r="B14" s="285"/>
      <c r="C14" s="285"/>
      <c r="D14" s="285"/>
      <c r="E14" s="285"/>
      <c r="F14" s="285"/>
      <c r="G14" s="285"/>
      <c r="H14" s="285"/>
      <c r="I14" s="285"/>
      <c r="J14" s="285"/>
      <c r="K14" s="285"/>
    </row>
    <row r="15" spans="1:31" ht="18" x14ac:dyDescent="0.25">
      <c r="A15" s="416" t="s">
        <v>2247</v>
      </c>
      <c r="B15" s="416"/>
      <c r="C15" s="416"/>
      <c r="D15" s="416"/>
      <c r="E15" s="416"/>
      <c r="F15" s="416"/>
      <c r="G15" s="416"/>
      <c r="H15" s="416"/>
      <c r="I15" s="416"/>
      <c r="J15" s="416"/>
      <c r="K15" s="416"/>
    </row>
    <row r="16" spans="1:31" x14ac:dyDescent="0.2">
      <c r="A16" s="417" t="s">
        <v>368</v>
      </c>
      <c r="B16" s="418"/>
      <c r="C16" s="418"/>
      <c r="D16" s="418"/>
      <c r="E16" s="418"/>
      <c r="F16" s="418"/>
      <c r="G16" s="418"/>
      <c r="H16" s="418"/>
      <c r="I16" s="418"/>
      <c r="J16" s="418"/>
      <c r="K16" s="418"/>
    </row>
    <row r="17" spans="1:31" ht="14.25" x14ac:dyDescent="0.2">
      <c r="A17" s="285"/>
      <c r="B17" s="285"/>
      <c r="C17" s="285"/>
      <c r="D17" s="285"/>
      <c r="E17" s="285"/>
      <c r="F17" s="285"/>
      <c r="G17" s="285"/>
      <c r="H17" s="285"/>
      <c r="I17" s="285"/>
      <c r="J17" s="285"/>
      <c r="K17" s="285"/>
    </row>
    <row r="18" spans="1:31" ht="14.25" x14ac:dyDescent="0.2">
      <c r="A18" s="413" t="s">
        <v>2248</v>
      </c>
      <c r="B18" s="413"/>
      <c r="C18" s="413"/>
      <c r="D18" s="413"/>
      <c r="E18" s="413"/>
      <c r="F18" s="413"/>
      <c r="G18" s="413"/>
      <c r="H18" s="413"/>
      <c r="I18" s="413"/>
      <c r="J18" s="413"/>
      <c r="K18" s="413"/>
    </row>
    <row r="19" spans="1:31" ht="14.25" x14ac:dyDescent="0.2">
      <c r="A19" s="290"/>
      <c r="B19" s="290"/>
      <c r="C19" s="290"/>
      <c r="D19" s="290"/>
      <c r="E19" s="290"/>
      <c r="F19" s="290"/>
      <c r="G19" s="290"/>
      <c r="H19" s="290"/>
      <c r="I19" s="290"/>
      <c r="J19" s="290"/>
      <c r="K19" s="290"/>
    </row>
    <row r="20" spans="1:31" ht="28.5" x14ac:dyDescent="0.2">
      <c r="A20" s="285"/>
      <c r="B20" s="285"/>
      <c r="C20" s="285"/>
      <c r="D20" s="285"/>
      <c r="E20" s="285"/>
      <c r="F20" s="285"/>
      <c r="G20" s="285"/>
      <c r="H20" s="285"/>
      <c r="I20" s="291" t="s">
        <v>367</v>
      </c>
      <c r="J20" s="291" t="s">
        <v>366</v>
      </c>
      <c r="K20" s="285"/>
    </row>
    <row r="21" spans="1:31" ht="15" x14ac:dyDescent="0.25">
      <c r="A21" s="285"/>
      <c r="B21" s="285"/>
      <c r="C21" s="285"/>
      <c r="D21" s="285"/>
      <c r="E21" s="285"/>
      <c r="F21" s="419" t="s">
        <v>365</v>
      </c>
      <c r="G21" s="419"/>
      <c r="H21" s="419"/>
      <c r="I21" s="292">
        <v>3015.08</v>
      </c>
      <c r="J21" s="292">
        <v>42577.79</v>
      </c>
      <c r="K21" s="293" t="s">
        <v>356</v>
      </c>
    </row>
    <row r="22" spans="1:31" ht="14.25" x14ac:dyDescent="0.2">
      <c r="A22" s="285"/>
      <c r="B22" s="285"/>
      <c r="C22" s="285"/>
      <c r="D22" s="285"/>
      <c r="E22" s="285"/>
      <c r="F22" s="410" t="s">
        <v>364</v>
      </c>
      <c r="G22" s="410"/>
      <c r="H22" s="410"/>
      <c r="I22" s="294">
        <v>2956.34</v>
      </c>
      <c r="J22" s="294">
        <v>42349.69</v>
      </c>
      <c r="K22" s="285" t="s">
        <v>356</v>
      </c>
    </row>
    <row r="23" spans="1:31" ht="14.25" x14ac:dyDescent="0.2">
      <c r="A23" s="285"/>
      <c r="B23" s="285"/>
      <c r="C23" s="285"/>
      <c r="D23" s="285"/>
      <c r="E23" s="285"/>
      <c r="F23" s="410" t="s">
        <v>363</v>
      </c>
      <c r="G23" s="410"/>
      <c r="H23" s="410"/>
      <c r="I23" s="294">
        <v>0</v>
      </c>
      <c r="J23" s="294">
        <v>0</v>
      </c>
      <c r="K23" s="285" t="s">
        <v>356</v>
      </c>
    </row>
    <row r="24" spans="1:31" ht="14.25" x14ac:dyDescent="0.2">
      <c r="A24" s="285"/>
      <c r="B24" s="285"/>
      <c r="C24" s="285"/>
      <c r="D24" s="285"/>
      <c r="E24" s="285"/>
      <c r="F24" s="410" t="s">
        <v>106</v>
      </c>
      <c r="G24" s="410"/>
      <c r="H24" s="410"/>
      <c r="I24" s="294">
        <v>0</v>
      </c>
      <c r="J24" s="294">
        <v>0</v>
      </c>
      <c r="K24" s="285" t="s">
        <v>356</v>
      </c>
    </row>
    <row r="25" spans="1:31" ht="14.25" x14ac:dyDescent="0.2">
      <c r="A25" s="285"/>
      <c r="B25" s="285"/>
      <c r="C25" s="285"/>
      <c r="D25" s="285"/>
      <c r="E25" s="285"/>
      <c r="F25" s="410" t="s">
        <v>362</v>
      </c>
      <c r="G25" s="410"/>
      <c r="H25" s="410"/>
      <c r="I25" s="294">
        <v>58.74</v>
      </c>
      <c r="J25" s="294">
        <v>228.1</v>
      </c>
      <c r="K25" s="285" t="s">
        <v>356</v>
      </c>
    </row>
    <row r="26" spans="1:31" ht="14.25" x14ac:dyDescent="0.2">
      <c r="A26" s="285"/>
      <c r="B26" s="285"/>
      <c r="C26" s="285"/>
      <c r="D26" s="285"/>
      <c r="E26" s="285"/>
      <c r="F26" s="410" t="s">
        <v>361</v>
      </c>
      <c r="G26" s="410"/>
      <c r="H26" s="410"/>
      <c r="I26" s="294">
        <v>689.36</v>
      </c>
      <c r="J26" s="294">
        <v>16096.63</v>
      </c>
      <c r="K26" s="285" t="s">
        <v>356</v>
      </c>
    </row>
    <row r="27" spans="1:31" ht="14.25" x14ac:dyDescent="0.2">
      <c r="A27" s="285"/>
      <c r="B27" s="285"/>
      <c r="C27" s="285"/>
      <c r="D27" s="285"/>
      <c r="E27" s="285"/>
      <c r="F27" s="410" t="s">
        <v>360</v>
      </c>
      <c r="G27" s="410"/>
      <c r="H27" s="410"/>
      <c r="I27" s="294">
        <v>13558.98</v>
      </c>
      <c r="J27" s="294"/>
      <c r="K27" s="285" t="s">
        <v>359</v>
      </c>
    </row>
    <row r="28" spans="1:31" ht="14.25" x14ac:dyDescent="0.2">
      <c r="A28" s="285"/>
      <c r="B28" s="285"/>
      <c r="C28" s="285"/>
      <c r="D28" s="285"/>
      <c r="E28" s="285"/>
      <c r="F28" s="176" t="s">
        <v>358</v>
      </c>
      <c r="G28" s="176"/>
      <c r="H28" s="176"/>
      <c r="I28" s="294"/>
      <c r="J28" s="294"/>
      <c r="K28" s="285"/>
    </row>
    <row r="29" spans="1:31" ht="14.25" x14ac:dyDescent="0.2">
      <c r="A29" s="285"/>
      <c r="B29" s="285"/>
      <c r="C29" s="285"/>
      <c r="D29" s="285"/>
      <c r="E29" s="285"/>
      <c r="F29" s="411" t="s">
        <v>357</v>
      </c>
      <c r="G29" s="412"/>
      <c r="H29" s="412"/>
      <c r="I29" s="294">
        <v>0.8</v>
      </c>
      <c r="J29" s="294">
        <v>3.55</v>
      </c>
      <c r="K29" s="285" t="s">
        <v>356</v>
      </c>
    </row>
    <row r="30" spans="1:31" ht="14.25" x14ac:dyDescent="0.2">
      <c r="A30" s="285"/>
      <c r="B30" s="285"/>
      <c r="C30" s="285"/>
      <c r="D30" s="285"/>
      <c r="E30" s="285"/>
      <c r="F30" s="176"/>
      <c r="G30" s="176"/>
      <c r="H30" s="176"/>
      <c r="I30" s="294"/>
      <c r="J30" s="294"/>
      <c r="K30" s="285"/>
    </row>
    <row r="31" spans="1:31" ht="14.25" x14ac:dyDescent="0.2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31" ht="28.5" x14ac:dyDescent="0.2">
      <c r="A32" s="413" t="s">
        <v>354</v>
      </c>
      <c r="B32" s="413"/>
      <c r="C32" s="413"/>
      <c r="D32" s="413"/>
      <c r="E32" s="413"/>
      <c r="F32" s="413"/>
      <c r="G32" s="413"/>
      <c r="H32" s="413"/>
      <c r="I32" s="413"/>
      <c r="J32" s="413"/>
      <c r="K32" s="413"/>
      <c r="AE32" s="174" t="s">
        <v>354</v>
      </c>
    </row>
    <row r="33" spans="1:22" ht="85.5" x14ac:dyDescent="0.2">
      <c r="A33" s="295" t="s">
        <v>81</v>
      </c>
      <c r="B33" s="295" t="s">
        <v>353</v>
      </c>
      <c r="C33" s="295" t="s">
        <v>83</v>
      </c>
      <c r="D33" s="295" t="s">
        <v>352</v>
      </c>
      <c r="E33" s="295" t="s">
        <v>351</v>
      </c>
      <c r="F33" s="295" t="s">
        <v>350</v>
      </c>
      <c r="G33" s="296" t="s">
        <v>349</v>
      </c>
      <c r="H33" s="296" t="s">
        <v>348</v>
      </c>
      <c r="I33" s="295" t="s">
        <v>347</v>
      </c>
      <c r="J33" s="295" t="s">
        <v>346</v>
      </c>
      <c r="K33" s="295" t="s">
        <v>345</v>
      </c>
    </row>
    <row r="34" spans="1:22" ht="14.25" x14ac:dyDescent="0.2">
      <c r="A34" s="295">
        <v>1</v>
      </c>
      <c r="B34" s="295">
        <v>2</v>
      </c>
      <c r="C34" s="295">
        <v>3</v>
      </c>
      <c r="D34" s="295">
        <v>4</v>
      </c>
      <c r="E34" s="295">
        <v>5</v>
      </c>
      <c r="F34" s="295">
        <v>6</v>
      </c>
      <c r="G34" s="295">
        <v>7</v>
      </c>
      <c r="H34" s="295">
        <v>8</v>
      </c>
      <c r="I34" s="295">
        <v>9</v>
      </c>
      <c r="J34" s="295">
        <v>10</v>
      </c>
      <c r="K34" s="295">
        <v>11</v>
      </c>
    </row>
    <row r="36" spans="1:22" ht="16.5" x14ac:dyDescent="0.25">
      <c r="A36" s="405" t="s">
        <v>2249</v>
      </c>
      <c r="B36" s="405"/>
      <c r="C36" s="405"/>
      <c r="D36" s="405"/>
      <c r="E36" s="405"/>
      <c r="F36" s="405"/>
      <c r="G36" s="405"/>
      <c r="H36" s="405"/>
      <c r="I36" s="405"/>
      <c r="J36" s="405"/>
      <c r="K36" s="405"/>
    </row>
    <row r="38" spans="1:22" ht="16.5" x14ac:dyDescent="0.25">
      <c r="A38" s="405" t="s">
        <v>2250</v>
      </c>
      <c r="B38" s="405"/>
      <c r="C38" s="405"/>
      <c r="D38" s="405"/>
      <c r="E38" s="405"/>
      <c r="F38" s="405"/>
      <c r="G38" s="405"/>
      <c r="H38" s="405"/>
      <c r="I38" s="405"/>
      <c r="J38" s="405"/>
      <c r="K38" s="405"/>
    </row>
    <row r="39" spans="1:22" ht="114" x14ac:dyDescent="0.2">
      <c r="A39" s="297" t="s">
        <v>709</v>
      </c>
      <c r="B39" s="298" t="s">
        <v>1737</v>
      </c>
      <c r="C39" s="298" t="s">
        <v>688</v>
      </c>
      <c r="D39" s="299" t="s">
        <v>1738</v>
      </c>
      <c r="E39" s="284">
        <v>66.78</v>
      </c>
      <c r="F39" s="300"/>
      <c r="G39" s="301"/>
      <c r="H39" s="284"/>
      <c r="I39" s="302"/>
      <c r="J39" s="284"/>
      <c r="K39" s="302"/>
      <c r="Q39" s="160">
        <f>[7]Source!X32</f>
        <v>5785.29</v>
      </c>
      <c r="R39" s="160">
        <f>[7]Source!X33</f>
        <v>108366.08</v>
      </c>
      <c r="S39" s="160">
        <f>[7]Source!Y32</f>
        <v>4450.22</v>
      </c>
      <c r="T39" s="160">
        <f>[7]Source!Y33</f>
        <v>60863.14</v>
      </c>
      <c r="U39" s="160">
        <f>ROUND((175/100)*ROUND([7]Source!R32, 2), 2)</f>
        <v>0</v>
      </c>
      <c r="V39" s="160">
        <f>ROUND((157/100)*ROUND([7]Source!R33, 2), 2)</f>
        <v>0</v>
      </c>
    </row>
    <row r="40" spans="1:22" ht="14.25" x14ac:dyDescent="0.2">
      <c r="A40" s="297"/>
      <c r="B40" s="298"/>
      <c r="C40" s="298" t="s">
        <v>187</v>
      </c>
      <c r="D40" s="299"/>
      <c r="E40" s="284"/>
      <c r="F40" s="300">
        <v>95.2</v>
      </c>
      <c r="G40" s="301" t="s">
        <v>185</v>
      </c>
      <c r="H40" s="284">
        <v>1</v>
      </c>
      <c r="I40" s="302">
        <v>6357.46</v>
      </c>
      <c r="J40" s="284">
        <v>23.35</v>
      </c>
      <c r="K40" s="302">
        <v>148446.69</v>
      </c>
    </row>
    <row r="41" spans="1:22" ht="14.25" x14ac:dyDescent="0.2">
      <c r="A41" s="297" t="s">
        <v>1321</v>
      </c>
      <c r="B41" s="298" t="s">
        <v>1739</v>
      </c>
      <c r="C41" s="298" t="s">
        <v>341</v>
      </c>
      <c r="D41" s="299" t="s">
        <v>1323</v>
      </c>
      <c r="E41" s="284">
        <v>-61.437600000000003</v>
      </c>
      <c r="F41" s="300">
        <v>0</v>
      </c>
      <c r="G41" s="304" t="s">
        <v>185</v>
      </c>
      <c r="H41" s="284">
        <v>1</v>
      </c>
      <c r="I41" s="302">
        <v>0</v>
      </c>
      <c r="J41" s="284">
        <v>1</v>
      </c>
      <c r="K41" s="302">
        <v>0</v>
      </c>
      <c r="Q41" s="160">
        <f>[7]Source!X34</f>
        <v>0</v>
      </c>
      <c r="R41" s="160">
        <f>[7]Source!X35</f>
        <v>0</v>
      </c>
      <c r="S41" s="160">
        <f>[7]Source!Y34</f>
        <v>0</v>
      </c>
      <c r="T41" s="160">
        <f>[7]Source!Y35</f>
        <v>0</v>
      </c>
      <c r="U41" s="160">
        <f>ROUND((175/100)*ROUND([7]Source!R34, 2), 2)</f>
        <v>0</v>
      </c>
      <c r="V41" s="160">
        <f>ROUND((157/100)*ROUND([7]Source!R35, 2), 2)</f>
        <v>0</v>
      </c>
    </row>
    <row r="42" spans="1:22" ht="14.25" x14ac:dyDescent="0.2">
      <c r="A42" s="297"/>
      <c r="B42" s="298"/>
      <c r="C42" s="298" t="s">
        <v>184</v>
      </c>
      <c r="D42" s="299" t="s">
        <v>177</v>
      </c>
      <c r="E42" s="284">
        <v>91</v>
      </c>
      <c r="F42" s="300"/>
      <c r="G42" s="301"/>
      <c r="H42" s="284"/>
      <c r="I42" s="302">
        <v>5785.29</v>
      </c>
      <c r="J42" s="284">
        <v>73</v>
      </c>
      <c r="K42" s="302">
        <v>108366.08</v>
      </c>
    </row>
    <row r="43" spans="1:22" ht="14.25" x14ac:dyDescent="0.2">
      <c r="A43" s="305"/>
      <c r="B43" s="306"/>
      <c r="C43" s="306" t="s">
        <v>183</v>
      </c>
      <c r="D43" s="307" t="s">
        <v>177</v>
      </c>
      <c r="E43" s="308">
        <v>70</v>
      </c>
      <c r="F43" s="309"/>
      <c r="G43" s="310"/>
      <c r="H43" s="308"/>
      <c r="I43" s="311">
        <v>4450.22</v>
      </c>
      <c r="J43" s="308">
        <v>41</v>
      </c>
      <c r="K43" s="311">
        <v>60863.14</v>
      </c>
    </row>
    <row r="44" spans="1:22" ht="15" x14ac:dyDescent="0.25">
      <c r="A44" s="312"/>
      <c r="B44" s="312"/>
      <c r="C44" s="313" t="s">
        <v>173</v>
      </c>
      <c r="D44" s="312"/>
      <c r="E44" s="312"/>
      <c r="F44" s="312"/>
      <c r="G44" s="312"/>
      <c r="H44" s="406">
        <v>16592.97</v>
      </c>
      <c r="I44" s="406"/>
      <c r="J44" s="406">
        <v>317675.90999999997</v>
      </c>
      <c r="K44" s="406"/>
      <c r="O44" s="162">
        <f>I40+I42+I43+SUM(I41:I41)</f>
        <v>16592.97</v>
      </c>
      <c r="P44" s="162">
        <f>K40+K42+K43+SUM(K41:K41)</f>
        <v>317675.90999999997</v>
      </c>
    </row>
    <row r="46" spans="1:22" ht="71.25" x14ac:dyDescent="0.2">
      <c r="A46" s="297" t="s">
        <v>1324</v>
      </c>
      <c r="B46" s="298" t="s">
        <v>1744</v>
      </c>
      <c r="C46" s="298" t="s">
        <v>687</v>
      </c>
      <c r="D46" s="299" t="s">
        <v>1745</v>
      </c>
      <c r="E46" s="284">
        <v>522.72</v>
      </c>
      <c r="F46" s="300"/>
      <c r="G46" s="301"/>
      <c r="H46" s="284"/>
      <c r="I46" s="302"/>
      <c r="J46" s="284"/>
      <c r="K46" s="302"/>
      <c r="Q46" s="160">
        <f>[7]Source!X36</f>
        <v>13063.82</v>
      </c>
      <c r="R46" s="160">
        <f>[7]Source!X37</f>
        <v>244032.16</v>
      </c>
      <c r="S46" s="160">
        <f>[7]Source!Y36</f>
        <v>10094.77</v>
      </c>
      <c r="T46" s="160">
        <f>[7]Source!Y37</f>
        <v>113696.8</v>
      </c>
      <c r="U46" s="160">
        <f>ROUND((175/100)*ROUND([7]Source!R36, 2), 2)</f>
        <v>0</v>
      </c>
      <c r="V46" s="160">
        <f>ROUND((157/100)*ROUND([7]Source!R37, 2), 2)</f>
        <v>0</v>
      </c>
    </row>
    <row r="47" spans="1:22" x14ac:dyDescent="0.2">
      <c r="C47" s="303" t="s">
        <v>2251</v>
      </c>
    </row>
    <row r="48" spans="1:22" ht="14.25" x14ac:dyDescent="0.2">
      <c r="A48" s="297"/>
      <c r="B48" s="298"/>
      <c r="C48" s="298" t="s">
        <v>187</v>
      </c>
      <c r="D48" s="299"/>
      <c r="E48" s="284"/>
      <c r="F48" s="300">
        <v>22.72</v>
      </c>
      <c r="G48" s="301" t="s">
        <v>185</v>
      </c>
      <c r="H48" s="284">
        <v>1</v>
      </c>
      <c r="I48" s="302">
        <v>11876.2</v>
      </c>
      <c r="J48" s="284">
        <v>23.35</v>
      </c>
      <c r="K48" s="302">
        <v>277309.27</v>
      </c>
    </row>
    <row r="49" spans="1:22" ht="14.25" x14ac:dyDescent="0.2">
      <c r="A49" s="297"/>
      <c r="B49" s="298"/>
      <c r="C49" s="298" t="s">
        <v>184</v>
      </c>
      <c r="D49" s="299" t="s">
        <v>177</v>
      </c>
      <c r="E49" s="284">
        <v>110</v>
      </c>
      <c r="F49" s="300"/>
      <c r="G49" s="301"/>
      <c r="H49" s="284"/>
      <c r="I49" s="302">
        <v>13063.82</v>
      </c>
      <c r="J49" s="284">
        <v>88</v>
      </c>
      <c r="K49" s="302">
        <v>244032.16</v>
      </c>
    </row>
    <row r="50" spans="1:22" ht="14.25" x14ac:dyDescent="0.2">
      <c r="A50" s="305"/>
      <c r="B50" s="306"/>
      <c r="C50" s="306" t="s">
        <v>183</v>
      </c>
      <c r="D50" s="307" t="s">
        <v>177</v>
      </c>
      <c r="E50" s="308">
        <v>85</v>
      </c>
      <c r="F50" s="309"/>
      <c r="G50" s="310"/>
      <c r="H50" s="308"/>
      <c r="I50" s="311">
        <v>10094.77</v>
      </c>
      <c r="J50" s="308">
        <v>41</v>
      </c>
      <c r="K50" s="311">
        <v>113696.8</v>
      </c>
    </row>
    <row r="51" spans="1:22" ht="15" x14ac:dyDescent="0.25">
      <c r="A51" s="312"/>
      <c r="B51" s="312"/>
      <c r="C51" s="313" t="s">
        <v>173</v>
      </c>
      <c r="D51" s="312"/>
      <c r="E51" s="312"/>
      <c r="F51" s="312"/>
      <c r="G51" s="312"/>
      <c r="H51" s="406">
        <v>35034.79</v>
      </c>
      <c r="I51" s="406"/>
      <c r="J51" s="406">
        <v>635038.23</v>
      </c>
      <c r="K51" s="406"/>
      <c r="O51" s="162">
        <f>I48+I49+I50</f>
        <v>35034.79</v>
      </c>
      <c r="P51" s="162">
        <f>K48+K49+K50</f>
        <v>635038.23</v>
      </c>
    </row>
    <row r="53" spans="1:22" ht="71.25" x14ac:dyDescent="0.2">
      <c r="A53" s="297" t="s">
        <v>104</v>
      </c>
      <c r="B53" s="298" t="s">
        <v>1744</v>
      </c>
      <c r="C53" s="298" t="s">
        <v>459</v>
      </c>
      <c r="D53" s="299" t="s">
        <v>1745</v>
      </c>
      <c r="E53" s="284">
        <v>1162.8800000000001</v>
      </c>
      <c r="F53" s="300"/>
      <c r="G53" s="301"/>
      <c r="H53" s="284"/>
      <c r="I53" s="302"/>
      <c r="J53" s="284"/>
      <c r="K53" s="302"/>
      <c r="Q53" s="160">
        <f>[7]Source!X38</f>
        <v>29062.69</v>
      </c>
      <c r="R53" s="160">
        <f>[7]Source!X39</f>
        <v>542891.1</v>
      </c>
      <c r="S53" s="160">
        <f>[7]Source!Y38</f>
        <v>22457.54</v>
      </c>
      <c r="T53" s="160">
        <f>[7]Source!Y39</f>
        <v>252937.9</v>
      </c>
      <c r="U53" s="160">
        <f>ROUND((175/100)*ROUND([7]Source!R38, 2), 2)</f>
        <v>0</v>
      </c>
      <c r="V53" s="160">
        <f>ROUND((157/100)*ROUND([7]Source!R39, 2), 2)</f>
        <v>0</v>
      </c>
    </row>
    <row r="54" spans="1:22" ht="14.25" x14ac:dyDescent="0.2">
      <c r="A54" s="297"/>
      <c r="B54" s="298"/>
      <c r="C54" s="298" t="s">
        <v>187</v>
      </c>
      <c r="D54" s="299"/>
      <c r="E54" s="284"/>
      <c r="F54" s="300">
        <v>22.72</v>
      </c>
      <c r="G54" s="301" t="s">
        <v>185</v>
      </c>
      <c r="H54" s="284">
        <v>1</v>
      </c>
      <c r="I54" s="302">
        <v>26420.63</v>
      </c>
      <c r="J54" s="284">
        <v>23.35</v>
      </c>
      <c r="K54" s="302">
        <v>616921.71</v>
      </c>
    </row>
    <row r="55" spans="1:22" ht="14.25" x14ac:dyDescent="0.2">
      <c r="A55" s="297"/>
      <c r="B55" s="298"/>
      <c r="C55" s="298" t="s">
        <v>184</v>
      </c>
      <c r="D55" s="299" t="s">
        <v>177</v>
      </c>
      <c r="E55" s="284">
        <v>110</v>
      </c>
      <c r="F55" s="300"/>
      <c r="G55" s="301"/>
      <c r="H55" s="284"/>
      <c r="I55" s="302">
        <v>29062.69</v>
      </c>
      <c r="J55" s="284">
        <v>88</v>
      </c>
      <c r="K55" s="302">
        <v>542891.1</v>
      </c>
    </row>
    <row r="56" spans="1:22" ht="14.25" x14ac:dyDescent="0.2">
      <c r="A56" s="305"/>
      <c r="B56" s="306"/>
      <c r="C56" s="306" t="s">
        <v>183</v>
      </c>
      <c r="D56" s="307" t="s">
        <v>177</v>
      </c>
      <c r="E56" s="308">
        <v>85</v>
      </c>
      <c r="F56" s="309"/>
      <c r="G56" s="310"/>
      <c r="H56" s="308"/>
      <c r="I56" s="311">
        <v>22457.54</v>
      </c>
      <c r="J56" s="308">
        <v>41</v>
      </c>
      <c r="K56" s="311">
        <v>252937.9</v>
      </c>
    </row>
    <row r="57" spans="1:22" ht="15" x14ac:dyDescent="0.25">
      <c r="A57" s="312"/>
      <c r="B57" s="312"/>
      <c r="C57" s="313" t="s">
        <v>173</v>
      </c>
      <c r="D57" s="312"/>
      <c r="E57" s="312"/>
      <c r="F57" s="312"/>
      <c r="G57" s="312"/>
      <c r="H57" s="406">
        <v>77940.86</v>
      </c>
      <c r="I57" s="406"/>
      <c r="J57" s="406">
        <v>1412750.71</v>
      </c>
      <c r="K57" s="406"/>
      <c r="O57" s="162">
        <f>I54+I55+I56</f>
        <v>77940.86</v>
      </c>
      <c r="P57" s="162">
        <f>K54+K55+K56</f>
        <v>1412750.71</v>
      </c>
    </row>
    <row r="59" spans="1:22" ht="71.25" x14ac:dyDescent="0.2">
      <c r="A59" s="297" t="s">
        <v>1336</v>
      </c>
      <c r="B59" s="298" t="s">
        <v>2252</v>
      </c>
      <c r="C59" s="298" t="s">
        <v>686</v>
      </c>
      <c r="D59" s="299" t="s">
        <v>1745</v>
      </c>
      <c r="E59" s="284">
        <v>1287.29</v>
      </c>
      <c r="F59" s="300"/>
      <c r="G59" s="301"/>
      <c r="H59" s="284"/>
      <c r="I59" s="302"/>
      <c r="J59" s="284"/>
      <c r="K59" s="302"/>
      <c r="Q59" s="160">
        <f>[7]Source!X40</f>
        <v>112785.92</v>
      </c>
      <c r="R59" s="160">
        <f>[7]Source!X41</f>
        <v>2106840.89</v>
      </c>
      <c r="S59" s="160">
        <f>[7]Source!Y40</f>
        <v>87152.75</v>
      </c>
      <c r="T59" s="160">
        <f>[7]Source!Y41</f>
        <v>981596.33</v>
      </c>
      <c r="U59" s="160">
        <f>ROUND((175/100)*ROUND([7]Source!R40, 2), 2)</f>
        <v>0</v>
      </c>
      <c r="V59" s="160">
        <f>ROUND((157/100)*ROUND([7]Source!R41, 2), 2)</f>
        <v>0</v>
      </c>
    </row>
    <row r="60" spans="1:22" ht="14.25" x14ac:dyDescent="0.2">
      <c r="A60" s="297"/>
      <c r="B60" s="298"/>
      <c r="C60" s="298" t="s">
        <v>187</v>
      </c>
      <c r="D60" s="299"/>
      <c r="E60" s="284"/>
      <c r="F60" s="300">
        <v>79.650000000000006</v>
      </c>
      <c r="G60" s="301" t="s">
        <v>185</v>
      </c>
      <c r="H60" s="284">
        <v>1</v>
      </c>
      <c r="I60" s="302">
        <v>102532.65</v>
      </c>
      <c r="J60" s="284">
        <v>23.35</v>
      </c>
      <c r="K60" s="302">
        <v>2394137.38</v>
      </c>
    </row>
    <row r="61" spans="1:22" ht="14.25" x14ac:dyDescent="0.2">
      <c r="A61" s="297"/>
      <c r="B61" s="298"/>
      <c r="C61" s="298" t="s">
        <v>184</v>
      </c>
      <c r="D61" s="299" t="s">
        <v>177</v>
      </c>
      <c r="E61" s="284">
        <v>110</v>
      </c>
      <c r="F61" s="300"/>
      <c r="G61" s="301"/>
      <c r="H61" s="284"/>
      <c r="I61" s="302">
        <v>112785.92</v>
      </c>
      <c r="J61" s="284">
        <v>88</v>
      </c>
      <c r="K61" s="302">
        <v>2106840.89</v>
      </c>
    </row>
    <row r="62" spans="1:22" ht="14.25" x14ac:dyDescent="0.2">
      <c r="A62" s="305"/>
      <c r="B62" s="306"/>
      <c r="C62" s="306" t="s">
        <v>183</v>
      </c>
      <c r="D62" s="307" t="s">
        <v>177</v>
      </c>
      <c r="E62" s="308">
        <v>85</v>
      </c>
      <c r="F62" s="309"/>
      <c r="G62" s="310"/>
      <c r="H62" s="308"/>
      <c r="I62" s="311">
        <v>87152.75</v>
      </c>
      <c r="J62" s="308">
        <v>41</v>
      </c>
      <c r="K62" s="311">
        <v>981596.33</v>
      </c>
    </row>
    <row r="63" spans="1:22" ht="15" x14ac:dyDescent="0.25">
      <c r="A63" s="312"/>
      <c r="B63" s="312"/>
      <c r="C63" s="313" t="s">
        <v>173</v>
      </c>
      <c r="D63" s="312"/>
      <c r="E63" s="312"/>
      <c r="F63" s="312"/>
      <c r="G63" s="312"/>
      <c r="H63" s="406">
        <v>302471.32</v>
      </c>
      <c r="I63" s="406"/>
      <c r="J63" s="406">
        <v>5482574.5999999996</v>
      </c>
      <c r="K63" s="406"/>
      <c r="O63" s="162">
        <f>I60+I61+I62</f>
        <v>302471.32</v>
      </c>
      <c r="P63" s="162">
        <f>K60+K61+K62</f>
        <v>5482574.5999999996</v>
      </c>
    </row>
    <row r="65" spans="1:22" ht="57" x14ac:dyDescent="0.2">
      <c r="A65" s="297" t="s">
        <v>105</v>
      </c>
      <c r="B65" s="298" t="s">
        <v>2253</v>
      </c>
      <c r="C65" s="298" t="s">
        <v>685</v>
      </c>
      <c r="D65" s="299" t="s">
        <v>2254</v>
      </c>
      <c r="E65" s="284">
        <v>2450.17</v>
      </c>
      <c r="F65" s="300"/>
      <c r="G65" s="301"/>
      <c r="H65" s="284"/>
      <c r="I65" s="302"/>
      <c r="J65" s="284"/>
      <c r="K65" s="302"/>
      <c r="Q65" s="160">
        <f>[7]Source!X44</f>
        <v>152466.73000000001</v>
      </c>
      <c r="R65" s="160">
        <f>[7]Source!X45</f>
        <v>2848078.55</v>
      </c>
      <c r="S65" s="160">
        <f>[7]Source!Y44</f>
        <v>117815.2</v>
      </c>
      <c r="T65" s="160">
        <f>[7]Source!Y45</f>
        <v>1326945.69</v>
      </c>
      <c r="U65" s="160">
        <f>ROUND((175/100)*ROUND([7]Source!R44, 2), 2)</f>
        <v>0</v>
      </c>
      <c r="V65" s="160">
        <f>ROUND((157/100)*ROUND([7]Source!R45, 2), 2)</f>
        <v>0</v>
      </c>
    </row>
    <row r="66" spans="1:22" ht="14.25" x14ac:dyDescent="0.2">
      <c r="A66" s="297"/>
      <c r="B66" s="298"/>
      <c r="C66" s="298" t="s">
        <v>187</v>
      </c>
      <c r="D66" s="299"/>
      <c r="E66" s="284"/>
      <c r="F66" s="300">
        <v>56.57</v>
      </c>
      <c r="G66" s="301" t="s">
        <v>185</v>
      </c>
      <c r="H66" s="284">
        <v>1</v>
      </c>
      <c r="I66" s="302">
        <v>138606.12</v>
      </c>
      <c r="J66" s="284">
        <v>23.35</v>
      </c>
      <c r="K66" s="302">
        <v>3236452.9</v>
      </c>
    </row>
    <row r="67" spans="1:22" ht="14.25" x14ac:dyDescent="0.2">
      <c r="A67" s="297"/>
      <c r="B67" s="298"/>
      <c r="C67" s="298" t="s">
        <v>195</v>
      </c>
      <c r="D67" s="299"/>
      <c r="E67" s="284"/>
      <c r="F67" s="300">
        <v>164.97</v>
      </c>
      <c r="G67" s="301" t="s">
        <v>185</v>
      </c>
      <c r="H67" s="284">
        <v>1</v>
      </c>
      <c r="I67" s="302">
        <v>404204.54</v>
      </c>
      <c r="J67" s="284">
        <v>3.66</v>
      </c>
      <c r="K67" s="302">
        <v>1479388.62</v>
      </c>
    </row>
    <row r="68" spans="1:22" ht="14.25" x14ac:dyDescent="0.2">
      <c r="A68" s="297"/>
      <c r="B68" s="298"/>
      <c r="C68" s="298" t="s">
        <v>184</v>
      </c>
      <c r="D68" s="299" t="s">
        <v>177</v>
      </c>
      <c r="E68" s="284">
        <v>110</v>
      </c>
      <c r="F68" s="300"/>
      <c r="G68" s="301"/>
      <c r="H68" s="284"/>
      <c r="I68" s="302">
        <v>152466.73000000001</v>
      </c>
      <c r="J68" s="284">
        <v>88</v>
      </c>
      <c r="K68" s="302">
        <v>2848078.55</v>
      </c>
    </row>
    <row r="69" spans="1:22" ht="14.25" x14ac:dyDescent="0.2">
      <c r="A69" s="305"/>
      <c r="B69" s="306"/>
      <c r="C69" s="306" t="s">
        <v>183</v>
      </c>
      <c r="D69" s="307" t="s">
        <v>177</v>
      </c>
      <c r="E69" s="308">
        <v>85</v>
      </c>
      <c r="F69" s="309"/>
      <c r="G69" s="310"/>
      <c r="H69" s="308"/>
      <c r="I69" s="311">
        <v>117815.2</v>
      </c>
      <c r="J69" s="308">
        <v>41</v>
      </c>
      <c r="K69" s="311">
        <v>1326945.69</v>
      </c>
    </row>
    <row r="70" spans="1:22" ht="15" x14ac:dyDescent="0.25">
      <c r="A70" s="312"/>
      <c r="B70" s="312"/>
      <c r="C70" s="313" t="s">
        <v>173</v>
      </c>
      <c r="D70" s="312"/>
      <c r="E70" s="312"/>
      <c r="F70" s="312"/>
      <c r="G70" s="312"/>
      <c r="H70" s="406">
        <v>813092.59</v>
      </c>
      <c r="I70" s="406"/>
      <c r="J70" s="406">
        <v>8890865.7599999998</v>
      </c>
      <c r="K70" s="406"/>
      <c r="O70" s="162">
        <f>I66+I67+I68+I69</f>
        <v>813092.59</v>
      </c>
      <c r="P70" s="162">
        <f>K66+K67+K68+K69</f>
        <v>8890865.7599999998</v>
      </c>
    </row>
    <row r="72" spans="1:22" ht="171" x14ac:dyDescent="0.2">
      <c r="A72" s="297" t="s">
        <v>1355</v>
      </c>
      <c r="B72" s="298" t="s">
        <v>2255</v>
      </c>
      <c r="C72" s="298" t="s">
        <v>684</v>
      </c>
      <c r="D72" s="299" t="s">
        <v>1754</v>
      </c>
      <c r="E72" s="284">
        <v>231.74</v>
      </c>
      <c r="F72" s="300"/>
      <c r="G72" s="301"/>
      <c r="H72" s="284"/>
      <c r="I72" s="302"/>
      <c r="J72" s="284"/>
      <c r="K72" s="302"/>
      <c r="Q72" s="160">
        <f>[7]Source!X52</f>
        <v>36520.78</v>
      </c>
      <c r="R72" s="160">
        <f>[7]Source!X53</f>
        <v>684082.45</v>
      </c>
      <c r="S72" s="160">
        <f>[7]Source!Y52</f>
        <v>28092.91</v>
      </c>
      <c r="T72" s="160">
        <f>[7]Source!Y53</f>
        <v>384210.69</v>
      </c>
      <c r="U72" s="160">
        <f>ROUND((175/100)*ROUND([7]Source!R52, 2), 2)</f>
        <v>0</v>
      </c>
      <c r="V72" s="160">
        <f>ROUND((157/100)*ROUND([7]Source!R53, 2), 2)</f>
        <v>0</v>
      </c>
    </row>
    <row r="73" spans="1:22" ht="14.25" x14ac:dyDescent="0.2">
      <c r="A73" s="297"/>
      <c r="B73" s="298"/>
      <c r="C73" s="298" t="s">
        <v>187</v>
      </c>
      <c r="D73" s="299"/>
      <c r="E73" s="284"/>
      <c r="F73" s="300">
        <v>173.18</v>
      </c>
      <c r="G73" s="301" t="s">
        <v>185</v>
      </c>
      <c r="H73" s="284">
        <v>1</v>
      </c>
      <c r="I73" s="302">
        <v>40132.730000000003</v>
      </c>
      <c r="J73" s="284">
        <v>23.35</v>
      </c>
      <c r="K73" s="302">
        <v>937099.25</v>
      </c>
    </row>
    <row r="74" spans="1:22" ht="14.25" x14ac:dyDescent="0.2">
      <c r="A74" s="297"/>
      <c r="B74" s="298"/>
      <c r="C74" s="298" t="s">
        <v>195</v>
      </c>
      <c r="D74" s="299"/>
      <c r="E74" s="284"/>
      <c r="F74" s="300">
        <v>27.48</v>
      </c>
      <c r="G74" s="301" t="s">
        <v>185</v>
      </c>
      <c r="H74" s="284">
        <v>1</v>
      </c>
      <c r="I74" s="302">
        <v>6368.22</v>
      </c>
      <c r="J74" s="284">
        <v>7.5</v>
      </c>
      <c r="K74" s="302">
        <v>47761.65</v>
      </c>
    </row>
    <row r="75" spans="1:22" ht="28.5" x14ac:dyDescent="0.2">
      <c r="A75" s="297" t="s">
        <v>1358</v>
      </c>
      <c r="B75" s="298" t="s">
        <v>1755</v>
      </c>
      <c r="C75" s="298" t="s">
        <v>454</v>
      </c>
      <c r="D75" s="299" t="s">
        <v>1451</v>
      </c>
      <c r="E75" s="284">
        <v>17843.98</v>
      </c>
      <c r="F75" s="300">
        <v>4.91</v>
      </c>
      <c r="G75" s="304" t="s">
        <v>185</v>
      </c>
      <c r="H75" s="284">
        <v>1</v>
      </c>
      <c r="I75" s="302">
        <v>87613.94</v>
      </c>
      <c r="J75" s="284">
        <v>12.15</v>
      </c>
      <c r="K75" s="302">
        <v>1064509.3700000001</v>
      </c>
      <c r="Q75" s="160">
        <f>[7]Source!X54</f>
        <v>0</v>
      </c>
      <c r="R75" s="160">
        <f>[7]Source!X55</f>
        <v>0</v>
      </c>
      <c r="S75" s="160">
        <f>[7]Source!Y54</f>
        <v>0</v>
      </c>
      <c r="T75" s="160">
        <f>[7]Source!Y55</f>
        <v>0</v>
      </c>
      <c r="U75" s="160">
        <f>ROUND((175/100)*ROUND([7]Source!R54, 2), 2)</f>
        <v>0</v>
      </c>
      <c r="V75" s="160">
        <f>ROUND((157/100)*ROUND([7]Source!R55, 2), 2)</f>
        <v>0</v>
      </c>
    </row>
    <row r="76" spans="1:22" ht="28.5" x14ac:dyDescent="0.2">
      <c r="A76" s="297" t="s">
        <v>1360</v>
      </c>
      <c r="B76" s="298" t="s">
        <v>1388</v>
      </c>
      <c r="C76" s="298" t="s">
        <v>262</v>
      </c>
      <c r="D76" s="299" t="s">
        <v>1384</v>
      </c>
      <c r="E76" s="284">
        <v>29.430980000000002</v>
      </c>
      <c r="F76" s="300">
        <v>481.69</v>
      </c>
      <c r="G76" s="304" t="s">
        <v>185</v>
      </c>
      <c r="H76" s="284">
        <v>1</v>
      </c>
      <c r="I76" s="302">
        <v>14176.61</v>
      </c>
      <c r="J76" s="284">
        <v>6.45</v>
      </c>
      <c r="K76" s="302">
        <v>91439.13</v>
      </c>
      <c r="Q76" s="160">
        <f>[7]Source!X56</f>
        <v>0</v>
      </c>
      <c r="R76" s="160">
        <f>[7]Source!X57</f>
        <v>0</v>
      </c>
      <c r="S76" s="160">
        <f>[7]Source!Y56</f>
        <v>0</v>
      </c>
      <c r="T76" s="160">
        <f>[7]Source!Y57</f>
        <v>0</v>
      </c>
      <c r="U76" s="160">
        <f>ROUND((175/100)*ROUND([7]Source!R56, 2), 2)</f>
        <v>0</v>
      </c>
      <c r="V76" s="160">
        <f>ROUND((157/100)*ROUND([7]Source!R57, 2), 2)</f>
        <v>0</v>
      </c>
    </row>
    <row r="77" spans="1:22" ht="28.5" x14ac:dyDescent="0.2">
      <c r="A77" s="297" t="s">
        <v>2256</v>
      </c>
      <c r="B77" s="298" t="s">
        <v>1322</v>
      </c>
      <c r="C77" s="298" t="s">
        <v>341</v>
      </c>
      <c r="D77" s="299" t="s">
        <v>1323</v>
      </c>
      <c r="E77" s="284">
        <v>-176.1224</v>
      </c>
      <c r="F77" s="300">
        <v>0</v>
      </c>
      <c r="G77" s="304" t="s">
        <v>185</v>
      </c>
      <c r="H77" s="284">
        <v>1</v>
      </c>
      <c r="I77" s="302">
        <v>0</v>
      </c>
      <c r="J77" s="284">
        <v>1</v>
      </c>
      <c r="K77" s="302">
        <v>0</v>
      </c>
      <c r="Q77" s="160">
        <f>[7]Source!X58</f>
        <v>0</v>
      </c>
      <c r="R77" s="160">
        <f>[7]Source!X59</f>
        <v>0</v>
      </c>
      <c r="S77" s="160">
        <f>[7]Source!Y58</f>
        <v>0</v>
      </c>
      <c r="T77" s="160">
        <f>[7]Source!Y59</f>
        <v>0</v>
      </c>
      <c r="U77" s="160">
        <f>ROUND((175/100)*ROUND([7]Source!R58, 2), 2)</f>
        <v>0</v>
      </c>
      <c r="V77" s="160">
        <f>ROUND((157/100)*ROUND([7]Source!R59, 2), 2)</f>
        <v>0</v>
      </c>
    </row>
    <row r="78" spans="1:22" ht="28.5" x14ac:dyDescent="0.2">
      <c r="A78" s="297" t="s">
        <v>2257</v>
      </c>
      <c r="B78" s="298" t="s">
        <v>2258</v>
      </c>
      <c r="C78" s="298" t="s">
        <v>669</v>
      </c>
      <c r="D78" s="299" t="s">
        <v>1323</v>
      </c>
      <c r="E78" s="284">
        <v>-176.1224</v>
      </c>
      <c r="F78" s="300">
        <v>0</v>
      </c>
      <c r="G78" s="304" t="s">
        <v>185</v>
      </c>
      <c r="H78" s="284">
        <v>1</v>
      </c>
      <c r="I78" s="302">
        <v>0</v>
      </c>
      <c r="J78" s="284">
        <v>1</v>
      </c>
      <c r="K78" s="302">
        <v>0</v>
      </c>
      <c r="Q78" s="160">
        <f>[7]Source!X60</f>
        <v>0</v>
      </c>
      <c r="R78" s="160">
        <f>[7]Source!X61</f>
        <v>0</v>
      </c>
      <c r="S78" s="160">
        <f>[7]Source!Y60</f>
        <v>0</v>
      </c>
      <c r="T78" s="160">
        <f>[7]Source!Y61</f>
        <v>0</v>
      </c>
      <c r="U78" s="160">
        <f>ROUND((175/100)*ROUND([7]Source!R60, 2), 2)</f>
        <v>0</v>
      </c>
      <c r="V78" s="160">
        <f>ROUND((157/100)*ROUND([7]Source!R61, 2), 2)</f>
        <v>0</v>
      </c>
    </row>
    <row r="79" spans="1:22" ht="14.25" x14ac:dyDescent="0.2">
      <c r="A79" s="297"/>
      <c r="B79" s="298"/>
      <c r="C79" s="298" t="s">
        <v>184</v>
      </c>
      <c r="D79" s="299" t="s">
        <v>177</v>
      </c>
      <c r="E79" s="284">
        <v>91</v>
      </c>
      <c r="F79" s="300"/>
      <c r="G79" s="301"/>
      <c r="H79" s="284"/>
      <c r="I79" s="302">
        <v>36520.78</v>
      </c>
      <c r="J79" s="284">
        <v>73</v>
      </c>
      <c r="K79" s="302">
        <v>684082.45</v>
      </c>
    </row>
    <row r="80" spans="1:22" ht="14.25" x14ac:dyDescent="0.2">
      <c r="A80" s="297"/>
      <c r="B80" s="298"/>
      <c r="C80" s="298" t="s">
        <v>183</v>
      </c>
      <c r="D80" s="299" t="s">
        <v>177</v>
      </c>
      <c r="E80" s="284">
        <v>70</v>
      </c>
      <c r="F80" s="300"/>
      <c r="G80" s="301"/>
      <c r="H80" s="284"/>
      <c r="I80" s="302">
        <v>28092.91</v>
      </c>
      <c r="J80" s="284">
        <v>41</v>
      </c>
      <c r="K80" s="302">
        <v>384210.69</v>
      </c>
    </row>
    <row r="81" spans="1:22" ht="14.25" x14ac:dyDescent="0.2">
      <c r="A81" s="305"/>
      <c r="B81" s="306"/>
      <c r="C81" s="306" t="s">
        <v>182</v>
      </c>
      <c r="D81" s="307" t="s">
        <v>181</v>
      </c>
      <c r="E81" s="308">
        <v>12.65</v>
      </c>
      <c r="F81" s="309"/>
      <c r="G81" s="310" t="s">
        <v>185</v>
      </c>
      <c r="H81" s="308">
        <v>1</v>
      </c>
      <c r="I81" s="311">
        <v>2931.51</v>
      </c>
      <c r="J81" s="308"/>
      <c r="K81" s="311"/>
    </row>
    <row r="82" spans="1:22" ht="15" x14ac:dyDescent="0.25">
      <c r="A82" s="312"/>
      <c r="B82" s="312"/>
      <c r="C82" s="313" t="s">
        <v>173</v>
      </c>
      <c r="D82" s="312"/>
      <c r="E82" s="312"/>
      <c r="F82" s="312"/>
      <c r="G82" s="312"/>
      <c r="H82" s="406">
        <v>212905.19</v>
      </c>
      <c r="I82" s="406"/>
      <c r="J82" s="406">
        <v>3209102.54</v>
      </c>
      <c r="K82" s="406"/>
      <c r="O82" s="162">
        <f>I73+I74+I79+I80+SUM(I75:I78)</f>
        <v>212905.19</v>
      </c>
      <c r="P82" s="162">
        <f>K73+K74+K79+K80+SUM(K75:K78)</f>
        <v>3209102.54</v>
      </c>
    </row>
    <row r="84" spans="1:22" ht="171" x14ac:dyDescent="0.2">
      <c r="A84" s="297" t="s">
        <v>1362</v>
      </c>
      <c r="B84" s="298" t="s">
        <v>1753</v>
      </c>
      <c r="C84" s="298" t="s">
        <v>683</v>
      </c>
      <c r="D84" s="299" t="s">
        <v>1754</v>
      </c>
      <c r="E84" s="284">
        <v>463.49</v>
      </c>
      <c r="F84" s="300"/>
      <c r="G84" s="301"/>
      <c r="H84" s="284"/>
      <c r="I84" s="302"/>
      <c r="J84" s="284"/>
      <c r="K84" s="302"/>
      <c r="Q84" s="160">
        <f>[7]Source!X62</f>
        <v>55893.74</v>
      </c>
      <c r="R84" s="160">
        <f>[7]Source!X63</f>
        <v>1046963.42</v>
      </c>
      <c r="S84" s="160">
        <f>[7]Source!Y62</f>
        <v>42995.18</v>
      </c>
      <c r="T84" s="160">
        <f>[7]Source!Y63</f>
        <v>588020.55000000005</v>
      </c>
      <c r="U84" s="160">
        <f>ROUND((175/100)*ROUND([7]Source!R62, 2), 2)</f>
        <v>0</v>
      </c>
      <c r="V84" s="160">
        <f>ROUND((157/100)*ROUND([7]Source!R63, 2), 2)</f>
        <v>0</v>
      </c>
    </row>
    <row r="85" spans="1:22" ht="14.25" x14ac:dyDescent="0.2">
      <c r="A85" s="297"/>
      <c r="B85" s="298"/>
      <c r="C85" s="298" t="s">
        <v>187</v>
      </c>
      <c r="D85" s="299"/>
      <c r="E85" s="284"/>
      <c r="F85" s="300">
        <v>132.52000000000001</v>
      </c>
      <c r="G85" s="301" t="s">
        <v>185</v>
      </c>
      <c r="H85" s="284">
        <v>1</v>
      </c>
      <c r="I85" s="302">
        <v>61421.69</v>
      </c>
      <c r="J85" s="284">
        <v>23.35</v>
      </c>
      <c r="K85" s="302">
        <v>1434196.46</v>
      </c>
    </row>
    <row r="86" spans="1:22" ht="14.25" x14ac:dyDescent="0.2">
      <c r="A86" s="297"/>
      <c r="B86" s="298"/>
      <c r="C86" s="298" t="s">
        <v>195</v>
      </c>
      <c r="D86" s="299"/>
      <c r="E86" s="284"/>
      <c r="F86" s="300">
        <v>13.74</v>
      </c>
      <c r="G86" s="301" t="s">
        <v>185</v>
      </c>
      <c r="H86" s="284">
        <v>1</v>
      </c>
      <c r="I86" s="302">
        <v>6368.35</v>
      </c>
      <c r="J86" s="284">
        <v>7.5</v>
      </c>
      <c r="K86" s="302">
        <v>47762.63</v>
      </c>
    </row>
    <row r="87" spans="1:22" ht="28.5" x14ac:dyDescent="0.2">
      <c r="A87" s="297" t="s">
        <v>1364</v>
      </c>
      <c r="B87" s="298" t="s">
        <v>1755</v>
      </c>
      <c r="C87" s="298" t="s">
        <v>454</v>
      </c>
      <c r="D87" s="299" t="s">
        <v>1451</v>
      </c>
      <c r="E87" s="284">
        <v>19466.580000000002</v>
      </c>
      <c r="F87" s="300">
        <v>4.91</v>
      </c>
      <c r="G87" s="304" t="s">
        <v>185</v>
      </c>
      <c r="H87" s="284">
        <v>1</v>
      </c>
      <c r="I87" s="302">
        <v>95580.91</v>
      </c>
      <c r="J87" s="284">
        <v>12.15</v>
      </c>
      <c r="K87" s="302">
        <v>1161308.06</v>
      </c>
      <c r="Q87" s="160">
        <f>[7]Source!X64</f>
        <v>0</v>
      </c>
      <c r="R87" s="160">
        <f>[7]Source!X65</f>
        <v>0</v>
      </c>
      <c r="S87" s="160">
        <f>[7]Source!Y64</f>
        <v>0</v>
      </c>
      <c r="T87" s="160">
        <f>[7]Source!Y65</f>
        <v>0</v>
      </c>
      <c r="U87" s="160">
        <f>ROUND((175/100)*ROUND([7]Source!R64, 2), 2)</f>
        <v>0</v>
      </c>
      <c r="V87" s="160">
        <f>ROUND((157/100)*ROUND([7]Source!R65, 2), 2)</f>
        <v>0</v>
      </c>
    </row>
    <row r="88" spans="1:22" ht="28.5" x14ac:dyDescent="0.2">
      <c r="A88" s="297" t="s">
        <v>1365</v>
      </c>
      <c r="B88" s="298" t="s">
        <v>1388</v>
      </c>
      <c r="C88" s="298" t="s">
        <v>262</v>
      </c>
      <c r="D88" s="299" t="s">
        <v>1384</v>
      </c>
      <c r="E88" s="284">
        <v>34.298259999999999</v>
      </c>
      <c r="F88" s="300">
        <v>481.69</v>
      </c>
      <c r="G88" s="304" t="s">
        <v>185</v>
      </c>
      <c r="H88" s="284">
        <v>1</v>
      </c>
      <c r="I88" s="302">
        <v>16521.13</v>
      </c>
      <c r="J88" s="284">
        <v>6.45</v>
      </c>
      <c r="K88" s="302">
        <v>106561.29</v>
      </c>
      <c r="Q88" s="160">
        <f>[7]Source!X66</f>
        <v>0</v>
      </c>
      <c r="R88" s="160">
        <f>[7]Source!X67</f>
        <v>0</v>
      </c>
      <c r="S88" s="160">
        <f>[7]Source!Y66</f>
        <v>0</v>
      </c>
      <c r="T88" s="160">
        <f>[7]Source!Y67</f>
        <v>0</v>
      </c>
      <c r="U88" s="160">
        <f>ROUND((175/100)*ROUND([7]Source!R66, 2), 2)</f>
        <v>0</v>
      </c>
      <c r="V88" s="160">
        <f>ROUND((157/100)*ROUND([7]Source!R67, 2), 2)</f>
        <v>0</v>
      </c>
    </row>
    <row r="89" spans="1:22" ht="28.5" x14ac:dyDescent="0.2">
      <c r="A89" s="297" t="s">
        <v>2259</v>
      </c>
      <c r="B89" s="298" t="s">
        <v>1322</v>
      </c>
      <c r="C89" s="298" t="s">
        <v>341</v>
      </c>
      <c r="D89" s="299" t="s">
        <v>1323</v>
      </c>
      <c r="E89" s="284">
        <v>-194.66579999999999</v>
      </c>
      <c r="F89" s="300">
        <v>0</v>
      </c>
      <c r="G89" s="304" t="s">
        <v>185</v>
      </c>
      <c r="H89" s="284">
        <v>1</v>
      </c>
      <c r="I89" s="302">
        <v>0</v>
      </c>
      <c r="J89" s="284">
        <v>1</v>
      </c>
      <c r="K89" s="302">
        <v>0</v>
      </c>
      <c r="Q89" s="160">
        <f>[7]Source!X68</f>
        <v>0</v>
      </c>
      <c r="R89" s="160">
        <f>[7]Source!X69</f>
        <v>0</v>
      </c>
      <c r="S89" s="160">
        <f>[7]Source!Y68</f>
        <v>0</v>
      </c>
      <c r="T89" s="160">
        <f>[7]Source!Y69</f>
        <v>0</v>
      </c>
      <c r="U89" s="160">
        <f>ROUND((175/100)*ROUND([7]Source!R68, 2), 2)</f>
        <v>0</v>
      </c>
      <c r="V89" s="160">
        <f>ROUND((157/100)*ROUND([7]Source!R69, 2), 2)</f>
        <v>0</v>
      </c>
    </row>
    <row r="90" spans="1:22" ht="28.5" x14ac:dyDescent="0.2">
      <c r="A90" s="297" t="s">
        <v>2260</v>
      </c>
      <c r="B90" s="298" t="s">
        <v>2258</v>
      </c>
      <c r="C90" s="298" t="s">
        <v>669</v>
      </c>
      <c r="D90" s="299" t="s">
        <v>1323</v>
      </c>
      <c r="E90" s="284">
        <v>-194.66579999999999</v>
      </c>
      <c r="F90" s="300">
        <v>0</v>
      </c>
      <c r="G90" s="304" t="s">
        <v>185</v>
      </c>
      <c r="H90" s="284">
        <v>1</v>
      </c>
      <c r="I90" s="302">
        <v>0</v>
      </c>
      <c r="J90" s="284">
        <v>1</v>
      </c>
      <c r="K90" s="302">
        <v>0</v>
      </c>
      <c r="Q90" s="160">
        <f>[7]Source!X70</f>
        <v>0</v>
      </c>
      <c r="R90" s="160">
        <f>[7]Source!X71</f>
        <v>0</v>
      </c>
      <c r="S90" s="160">
        <f>[7]Source!Y70</f>
        <v>0</v>
      </c>
      <c r="T90" s="160">
        <f>[7]Source!Y71</f>
        <v>0</v>
      </c>
      <c r="U90" s="160">
        <f>ROUND((175/100)*ROUND([7]Source!R70, 2), 2)</f>
        <v>0</v>
      </c>
      <c r="V90" s="160">
        <f>ROUND((157/100)*ROUND([7]Source!R71, 2), 2)</f>
        <v>0</v>
      </c>
    </row>
    <row r="91" spans="1:22" ht="14.25" x14ac:dyDescent="0.2">
      <c r="A91" s="297"/>
      <c r="B91" s="298"/>
      <c r="C91" s="298" t="s">
        <v>184</v>
      </c>
      <c r="D91" s="299" t="s">
        <v>177</v>
      </c>
      <c r="E91" s="284">
        <v>91</v>
      </c>
      <c r="F91" s="300"/>
      <c r="G91" s="301"/>
      <c r="H91" s="284"/>
      <c r="I91" s="302">
        <v>55893.74</v>
      </c>
      <c r="J91" s="284">
        <v>73</v>
      </c>
      <c r="K91" s="302">
        <v>1046963.42</v>
      </c>
    </row>
    <row r="92" spans="1:22" ht="14.25" x14ac:dyDescent="0.2">
      <c r="A92" s="297"/>
      <c r="B92" s="298"/>
      <c r="C92" s="298" t="s">
        <v>183</v>
      </c>
      <c r="D92" s="299" t="s">
        <v>177</v>
      </c>
      <c r="E92" s="284">
        <v>70</v>
      </c>
      <c r="F92" s="300"/>
      <c r="G92" s="301"/>
      <c r="H92" s="284"/>
      <c r="I92" s="302">
        <v>42995.18</v>
      </c>
      <c r="J92" s="284">
        <v>41</v>
      </c>
      <c r="K92" s="302">
        <v>588020.55000000005</v>
      </c>
    </row>
    <row r="93" spans="1:22" ht="14.25" x14ac:dyDescent="0.2">
      <c r="A93" s="305"/>
      <c r="B93" s="306"/>
      <c r="C93" s="306" t="s">
        <v>182</v>
      </c>
      <c r="D93" s="307" t="s">
        <v>181</v>
      </c>
      <c r="E93" s="308">
        <v>9.68</v>
      </c>
      <c r="F93" s="309"/>
      <c r="G93" s="310" t="s">
        <v>185</v>
      </c>
      <c r="H93" s="308">
        <v>1</v>
      </c>
      <c r="I93" s="311">
        <v>4486.58</v>
      </c>
      <c r="J93" s="308"/>
      <c r="K93" s="311"/>
    </row>
    <row r="94" spans="1:22" ht="15" x14ac:dyDescent="0.25">
      <c r="A94" s="312"/>
      <c r="B94" s="312"/>
      <c r="C94" s="313" t="s">
        <v>173</v>
      </c>
      <c r="D94" s="312"/>
      <c r="E94" s="312"/>
      <c r="F94" s="312"/>
      <c r="G94" s="312"/>
      <c r="H94" s="406">
        <v>278781</v>
      </c>
      <c r="I94" s="406"/>
      <c r="J94" s="406">
        <v>4384812.41</v>
      </c>
      <c r="K94" s="406"/>
      <c r="O94" s="162">
        <f>I85+I86+I91+I92+SUM(I87:I90)</f>
        <v>278781</v>
      </c>
      <c r="P94" s="162">
        <f>K85+K86+K91+K92+SUM(K87:K90)</f>
        <v>4384812.41</v>
      </c>
    </row>
    <row r="96" spans="1:22" ht="57" x14ac:dyDescent="0.2">
      <c r="A96" s="297" t="s">
        <v>1368</v>
      </c>
      <c r="B96" s="298" t="s">
        <v>2261</v>
      </c>
      <c r="C96" s="298" t="s">
        <v>682</v>
      </c>
      <c r="D96" s="299" t="s">
        <v>1319</v>
      </c>
      <c r="E96" s="284">
        <v>8.6415375349999994</v>
      </c>
      <c r="F96" s="300"/>
      <c r="G96" s="301"/>
      <c r="H96" s="284"/>
      <c r="I96" s="302"/>
      <c r="J96" s="284"/>
      <c r="K96" s="302"/>
      <c r="Q96" s="160">
        <f>[7]Source!X72</f>
        <v>1785.08</v>
      </c>
      <c r="R96" s="160">
        <f>[7]Source!X73</f>
        <v>33436.959999999999</v>
      </c>
      <c r="S96" s="160">
        <f>[7]Source!Y72</f>
        <v>1373.14</v>
      </c>
      <c r="T96" s="160">
        <f>[7]Source!Y73</f>
        <v>18779.66</v>
      </c>
      <c r="U96" s="160">
        <f>ROUND((175/100)*ROUND([7]Source!R72, 2), 2)</f>
        <v>0</v>
      </c>
      <c r="V96" s="160">
        <f>ROUND((157/100)*ROUND([7]Source!R73, 2), 2)</f>
        <v>0</v>
      </c>
    </row>
    <row r="97" spans="1:22" x14ac:dyDescent="0.2">
      <c r="C97" s="303" t="s">
        <v>2262</v>
      </c>
    </row>
    <row r="98" spans="1:22" ht="14.25" x14ac:dyDescent="0.2">
      <c r="A98" s="297"/>
      <c r="B98" s="298"/>
      <c r="C98" s="298" t="s">
        <v>187</v>
      </c>
      <c r="D98" s="299"/>
      <c r="E98" s="284"/>
      <c r="F98" s="300">
        <v>227</v>
      </c>
      <c r="G98" s="301" t="s">
        <v>185</v>
      </c>
      <c r="H98" s="284">
        <v>1</v>
      </c>
      <c r="I98" s="302">
        <v>1961.63</v>
      </c>
      <c r="J98" s="284">
        <v>23.35</v>
      </c>
      <c r="K98" s="302">
        <v>45804.06</v>
      </c>
    </row>
    <row r="99" spans="1:22" ht="28.5" x14ac:dyDescent="0.2">
      <c r="A99" s="297" t="s">
        <v>1371</v>
      </c>
      <c r="B99" s="298" t="s">
        <v>1755</v>
      </c>
      <c r="C99" s="298" t="s">
        <v>454</v>
      </c>
      <c r="D99" s="299" t="s">
        <v>1451</v>
      </c>
      <c r="E99" s="284">
        <v>1857.93057</v>
      </c>
      <c r="F99" s="300">
        <v>4.91</v>
      </c>
      <c r="G99" s="304" t="s">
        <v>185</v>
      </c>
      <c r="H99" s="284">
        <v>1</v>
      </c>
      <c r="I99" s="302">
        <v>9122.44</v>
      </c>
      <c r="J99" s="284">
        <v>12.15</v>
      </c>
      <c r="K99" s="302">
        <v>110837.65</v>
      </c>
      <c r="Q99" s="160">
        <f>[7]Source!X74</f>
        <v>0</v>
      </c>
      <c r="R99" s="160">
        <f>[7]Source!X75</f>
        <v>0</v>
      </c>
      <c r="S99" s="160">
        <f>[7]Source!Y74</f>
        <v>0</v>
      </c>
      <c r="T99" s="160">
        <f>[7]Source!Y75</f>
        <v>0</v>
      </c>
      <c r="U99" s="160">
        <f>ROUND((175/100)*ROUND([7]Source!R74, 2), 2)</f>
        <v>0</v>
      </c>
      <c r="V99" s="160">
        <f>ROUND((157/100)*ROUND([7]Source!R75, 2), 2)</f>
        <v>0</v>
      </c>
    </row>
    <row r="100" spans="1:22" ht="28.5" x14ac:dyDescent="0.2">
      <c r="A100" s="297" t="s">
        <v>1372</v>
      </c>
      <c r="B100" s="298" t="s">
        <v>1388</v>
      </c>
      <c r="C100" s="298" t="s">
        <v>262</v>
      </c>
      <c r="D100" s="299" t="s">
        <v>1384</v>
      </c>
      <c r="E100" s="284">
        <v>2.4887630000000001</v>
      </c>
      <c r="F100" s="300">
        <v>481.69</v>
      </c>
      <c r="G100" s="304" t="s">
        <v>185</v>
      </c>
      <c r="H100" s="284">
        <v>1</v>
      </c>
      <c r="I100" s="302">
        <v>1198.81</v>
      </c>
      <c r="J100" s="284">
        <v>6.45</v>
      </c>
      <c r="K100" s="302">
        <v>7732.32</v>
      </c>
      <c r="Q100" s="160">
        <f>[7]Source!X76</f>
        <v>0</v>
      </c>
      <c r="R100" s="160">
        <f>[7]Source!X77</f>
        <v>0</v>
      </c>
      <c r="S100" s="160">
        <f>[7]Source!Y76</f>
        <v>0</v>
      </c>
      <c r="T100" s="160">
        <f>[7]Source!Y77</f>
        <v>0</v>
      </c>
      <c r="U100" s="160">
        <f>ROUND((175/100)*ROUND([7]Source!R76, 2), 2)</f>
        <v>0</v>
      </c>
      <c r="V100" s="160">
        <f>ROUND((157/100)*ROUND([7]Source!R77, 2), 2)</f>
        <v>0</v>
      </c>
    </row>
    <row r="101" spans="1:22" ht="28.5" x14ac:dyDescent="0.2">
      <c r="A101" s="297" t="s">
        <v>1375</v>
      </c>
      <c r="B101" s="298" t="s">
        <v>2258</v>
      </c>
      <c r="C101" s="298" t="s">
        <v>669</v>
      </c>
      <c r="D101" s="299" t="s">
        <v>1323</v>
      </c>
      <c r="E101" s="284">
        <v>-17.455905999999999</v>
      </c>
      <c r="F101" s="300">
        <v>0</v>
      </c>
      <c r="G101" s="304" t="s">
        <v>185</v>
      </c>
      <c r="H101" s="284">
        <v>1</v>
      </c>
      <c r="I101" s="302">
        <v>0</v>
      </c>
      <c r="J101" s="284">
        <v>1</v>
      </c>
      <c r="K101" s="302">
        <v>0</v>
      </c>
      <c r="Q101" s="160">
        <f>[7]Source!X78</f>
        <v>0</v>
      </c>
      <c r="R101" s="160">
        <f>[7]Source!X79</f>
        <v>0</v>
      </c>
      <c r="S101" s="160">
        <f>[7]Source!Y78</f>
        <v>0</v>
      </c>
      <c r="T101" s="160">
        <f>[7]Source!Y79</f>
        <v>0</v>
      </c>
      <c r="U101" s="160">
        <f>ROUND((175/100)*ROUND([7]Source!R78, 2), 2)</f>
        <v>0</v>
      </c>
      <c r="V101" s="160">
        <f>ROUND((157/100)*ROUND([7]Source!R79, 2), 2)</f>
        <v>0</v>
      </c>
    </row>
    <row r="102" spans="1:22" ht="14.25" x14ac:dyDescent="0.2">
      <c r="A102" s="297"/>
      <c r="B102" s="298"/>
      <c r="C102" s="298" t="s">
        <v>184</v>
      </c>
      <c r="D102" s="299" t="s">
        <v>177</v>
      </c>
      <c r="E102" s="284">
        <v>91</v>
      </c>
      <c r="F102" s="300"/>
      <c r="G102" s="301"/>
      <c r="H102" s="284"/>
      <c r="I102" s="302">
        <v>1785.08</v>
      </c>
      <c r="J102" s="284">
        <v>73</v>
      </c>
      <c r="K102" s="302">
        <v>33436.959999999999</v>
      </c>
    </row>
    <row r="103" spans="1:22" ht="14.25" x14ac:dyDescent="0.2">
      <c r="A103" s="297"/>
      <c r="B103" s="298"/>
      <c r="C103" s="298" t="s">
        <v>183</v>
      </c>
      <c r="D103" s="299" t="s">
        <v>177</v>
      </c>
      <c r="E103" s="284">
        <v>70</v>
      </c>
      <c r="F103" s="300"/>
      <c r="G103" s="301"/>
      <c r="H103" s="284"/>
      <c r="I103" s="302">
        <v>1373.14</v>
      </c>
      <c r="J103" s="284">
        <v>41</v>
      </c>
      <c r="K103" s="302">
        <v>18779.66</v>
      </c>
    </row>
    <row r="104" spans="1:22" ht="14.25" x14ac:dyDescent="0.2">
      <c r="A104" s="305"/>
      <c r="B104" s="306"/>
      <c r="C104" s="306" t="s">
        <v>182</v>
      </c>
      <c r="D104" s="307" t="s">
        <v>181</v>
      </c>
      <c r="E104" s="308">
        <v>15.4</v>
      </c>
      <c r="F104" s="309"/>
      <c r="G104" s="310" t="s">
        <v>185</v>
      </c>
      <c r="H104" s="308">
        <v>1</v>
      </c>
      <c r="I104" s="311">
        <v>133.08000000000001</v>
      </c>
      <c r="J104" s="308"/>
      <c r="K104" s="311"/>
    </row>
    <row r="105" spans="1:22" ht="15" x14ac:dyDescent="0.25">
      <c r="A105" s="312"/>
      <c r="B105" s="312"/>
      <c r="C105" s="313" t="s">
        <v>173</v>
      </c>
      <c r="D105" s="312"/>
      <c r="E105" s="312"/>
      <c r="F105" s="312"/>
      <c r="G105" s="312"/>
      <c r="H105" s="406">
        <v>15441.1</v>
      </c>
      <c r="I105" s="406"/>
      <c r="J105" s="406">
        <v>216590.65</v>
      </c>
      <c r="K105" s="406"/>
      <c r="O105" s="162">
        <f>I98+I102+I103+SUM(I99:I101)</f>
        <v>15441.1</v>
      </c>
      <c r="P105" s="162">
        <f>K98+K102+K103+SUM(K99:K101)</f>
        <v>216590.65</v>
      </c>
    </row>
    <row r="107" spans="1:22" ht="85.5" x14ac:dyDescent="0.2">
      <c r="A107" s="297" t="s">
        <v>1377</v>
      </c>
      <c r="B107" s="298" t="s">
        <v>2263</v>
      </c>
      <c r="C107" s="298" t="s">
        <v>681</v>
      </c>
      <c r="D107" s="299" t="s">
        <v>1319</v>
      </c>
      <c r="E107" s="284">
        <v>55.2</v>
      </c>
      <c r="F107" s="300"/>
      <c r="G107" s="301"/>
      <c r="H107" s="284"/>
      <c r="I107" s="302"/>
      <c r="J107" s="284"/>
      <c r="K107" s="302"/>
      <c r="Q107" s="160">
        <f>[7]Source!X80</f>
        <v>21990.57</v>
      </c>
      <c r="R107" s="160">
        <f>[7]Source!X81</f>
        <v>411912.35</v>
      </c>
      <c r="S107" s="160">
        <f>[7]Source!Y80</f>
        <v>16915.82</v>
      </c>
      <c r="T107" s="160">
        <f>[7]Source!Y81</f>
        <v>231348.03</v>
      </c>
      <c r="U107" s="160">
        <f>ROUND((175/100)*ROUND([7]Source!R80, 2), 2)</f>
        <v>0</v>
      </c>
      <c r="V107" s="160">
        <f>ROUND((157/100)*ROUND([7]Source!R81, 2), 2)</f>
        <v>0</v>
      </c>
    </row>
    <row r="108" spans="1:22" ht="14.25" x14ac:dyDescent="0.2">
      <c r="A108" s="297"/>
      <c r="B108" s="298"/>
      <c r="C108" s="298" t="s">
        <v>187</v>
      </c>
      <c r="D108" s="299"/>
      <c r="E108" s="284"/>
      <c r="F108" s="300">
        <v>437.78</v>
      </c>
      <c r="G108" s="301" t="s">
        <v>185</v>
      </c>
      <c r="H108" s="284">
        <v>1</v>
      </c>
      <c r="I108" s="302">
        <v>24165.46</v>
      </c>
      <c r="J108" s="284">
        <v>23.35</v>
      </c>
      <c r="K108" s="302">
        <v>564263.49</v>
      </c>
    </row>
    <row r="109" spans="1:22" ht="28.5" x14ac:dyDescent="0.2">
      <c r="A109" s="297" t="s">
        <v>1378</v>
      </c>
      <c r="B109" s="298" t="s">
        <v>1755</v>
      </c>
      <c r="C109" s="298" t="s">
        <v>454</v>
      </c>
      <c r="D109" s="299" t="s">
        <v>1451</v>
      </c>
      <c r="E109" s="284">
        <v>11812.8</v>
      </c>
      <c r="F109" s="300">
        <v>4.91</v>
      </c>
      <c r="G109" s="304" t="s">
        <v>185</v>
      </c>
      <c r="H109" s="284">
        <v>1</v>
      </c>
      <c r="I109" s="302">
        <v>58000.85</v>
      </c>
      <c r="J109" s="284">
        <v>12.15</v>
      </c>
      <c r="K109" s="302">
        <v>704710.33</v>
      </c>
      <c r="Q109" s="160">
        <f>[7]Source!X82</f>
        <v>0</v>
      </c>
      <c r="R109" s="160">
        <f>[7]Source!X83</f>
        <v>0</v>
      </c>
      <c r="S109" s="160">
        <f>[7]Source!Y82</f>
        <v>0</v>
      </c>
      <c r="T109" s="160">
        <f>[7]Source!Y83</f>
        <v>0</v>
      </c>
      <c r="U109" s="160">
        <f>ROUND((175/100)*ROUND([7]Source!R82, 2), 2)</f>
        <v>0</v>
      </c>
      <c r="V109" s="160">
        <f>ROUND((157/100)*ROUND([7]Source!R83, 2), 2)</f>
        <v>0</v>
      </c>
    </row>
    <row r="110" spans="1:22" ht="28.5" x14ac:dyDescent="0.2">
      <c r="A110" s="297" t="s">
        <v>1756</v>
      </c>
      <c r="B110" s="298" t="s">
        <v>1388</v>
      </c>
      <c r="C110" s="298" t="s">
        <v>262</v>
      </c>
      <c r="D110" s="299" t="s">
        <v>1384</v>
      </c>
      <c r="E110" s="284">
        <v>13.3584</v>
      </c>
      <c r="F110" s="300">
        <v>481.69</v>
      </c>
      <c r="G110" s="304" t="s">
        <v>185</v>
      </c>
      <c r="H110" s="284">
        <v>1</v>
      </c>
      <c r="I110" s="302">
        <v>6434.61</v>
      </c>
      <c r="J110" s="284">
        <v>6.45</v>
      </c>
      <c r="K110" s="302">
        <v>41503.230000000003</v>
      </c>
      <c r="Q110" s="160">
        <f>[7]Source!X84</f>
        <v>0</v>
      </c>
      <c r="R110" s="160">
        <f>[7]Source!X85</f>
        <v>0</v>
      </c>
      <c r="S110" s="160">
        <f>[7]Source!Y84</f>
        <v>0</v>
      </c>
      <c r="T110" s="160">
        <f>[7]Source!Y85</f>
        <v>0</v>
      </c>
      <c r="U110" s="160">
        <f>ROUND((175/100)*ROUND([7]Source!R84, 2), 2)</f>
        <v>0</v>
      </c>
      <c r="V110" s="160">
        <f>ROUND((157/100)*ROUND([7]Source!R85, 2), 2)</f>
        <v>0</v>
      </c>
    </row>
    <row r="111" spans="1:22" ht="28.5" x14ac:dyDescent="0.2">
      <c r="A111" s="297" t="s">
        <v>1757</v>
      </c>
      <c r="B111" s="298" t="s">
        <v>2258</v>
      </c>
      <c r="C111" s="298" t="s">
        <v>669</v>
      </c>
      <c r="D111" s="299" t="s">
        <v>1323</v>
      </c>
      <c r="E111" s="284">
        <v>-110.952</v>
      </c>
      <c r="F111" s="300">
        <v>0</v>
      </c>
      <c r="G111" s="304" t="s">
        <v>185</v>
      </c>
      <c r="H111" s="284">
        <v>1</v>
      </c>
      <c r="I111" s="302">
        <v>0</v>
      </c>
      <c r="J111" s="284">
        <v>1</v>
      </c>
      <c r="K111" s="302">
        <v>0</v>
      </c>
      <c r="Q111" s="160">
        <f>[7]Source!X86</f>
        <v>0</v>
      </c>
      <c r="R111" s="160">
        <f>[7]Source!X87</f>
        <v>0</v>
      </c>
      <c r="S111" s="160">
        <f>[7]Source!Y86</f>
        <v>0</v>
      </c>
      <c r="T111" s="160">
        <f>[7]Source!Y87</f>
        <v>0</v>
      </c>
      <c r="U111" s="160">
        <f>ROUND((175/100)*ROUND([7]Source!R86, 2), 2)</f>
        <v>0</v>
      </c>
      <c r="V111" s="160">
        <f>ROUND((157/100)*ROUND([7]Source!R87, 2), 2)</f>
        <v>0</v>
      </c>
    </row>
    <row r="112" spans="1:22" ht="14.25" x14ac:dyDescent="0.2">
      <c r="A112" s="297"/>
      <c r="B112" s="298"/>
      <c r="C112" s="298" t="s">
        <v>184</v>
      </c>
      <c r="D112" s="299" t="s">
        <v>177</v>
      </c>
      <c r="E112" s="284">
        <v>91</v>
      </c>
      <c r="F112" s="300"/>
      <c r="G112" s="301"/>
      <c r="H112" s="284"/>
      <c r="I112" s="302">
        <v>21990.57</v>
      </c>
      <c r="J112" s="284">
        <v>73</v>
      </c>
      <c r="K112" s="302">
        <v>411912.35</v>
      </c>
    </row>
    <row r="113" spans="1:22" ht="14.25" x14ac:dyDescent="0.2">
      <c r="A113" s="297"/>
      <c r="B113" s="298"/>
      <c r="C113" s="298" t="s">
        <v>183</v>
      </c>
      <c r="D113" s="299" t="s">
        <v>177</v>
      </c>
      <c r="E113" s="284">
        <v>70</v>
      </c>
      <c r="F113" s="300"/>
      <c r="G113" s="301"/>
      <c r="H113" s="284"/>
      <c r="I113" s="302">
        <v>16915.82</v>
      </c>
      <c r="J113" s="284">
        <v>41</v>
      </c>
      <c r="K113" s="302">
        <v>231348.03</v>
      </c>
    </row>
    <row r="114" spans="1:22" ht="14.25" x14ac:dyDescent="0.2">
      <c r="A114" s="305"/>
      <c r="B114" s="306"/>
      <c r="C114" s="306" t="s">
        <v>182</v>
      </c>
      <c r="D114" s="307" t="s">
        <v>181</v>
      </c>
      <c r="E114" s="308">
        <v>29.7</v>
      </c>
      <c r="F114" s="309"/>
      <c r="G114" s="310" t="s">
        <v>185</v>
      </c>
      <c r="H114" s="308">
        <v>1</v>
      </c>
      <c r="I114" s="311">
        <v>1639.44</v>
      </c>
      <c r="J114" s="308"/>
      <c r="K114" s="311"/>
    </row>
    <row r="115" spans="1:22" ht="15" x14ac:dyDescent="0.25">
      <c r="A115" s="312"/>
      <c r="B115" s="312"/>
      <c r="C115" s="313" t="s">
        <v>173</v>
      </c>
      <c r="D115" s="312"/>
      <c r="E115" s="312"/>
      <c r="F115" s="312"/>
      <c r="G115" s="312"/>
      <c r="H115" s="406">
        <v>127507.31</v>
      </c>
      <c r="I115" s="406"/>
      <c r="J115" s="406">
        <v>1953737.43</v>
      </c>
      <c r="K115" s="406"/>
      <c r="O115" s="162">
        <f>I108+I112+I113+SUM(I109:I111)</f>
        <v>127507.31</v>
      </c>
      <c r="P115" s="162">
        <f>K108+K112+K113+SUM(K109:K111)</f>
        <v>1953737.43</v>
      </c>
    </row>
    <row r="117" spans="1:22" ht="114" x14ac:dyDescent="0.2">
      <c r="A117" s="297" t="s">
        <v>1379</v>
      </c>
      <c r="B117" s="298" t="s">
        <v>2264</v>
      </c>
      <c r="C117" s="298" t="s">
        <v>680</v>
      </c>
      <c r="D117" s="299" t="s">
        <v>2265</v>
      </c>
      <c r="E117" s="284">
        <v>9.6</v>
      </c>
      <c r="F117" s="300"/>
      <c r="G117" s="301"/>
      <c r="H117" s="284"/>
      <c r="I117" s="302"/>
      <c r="J117" s="284"/>
      <c r="K117" s="302"/>
      <c r="Q117" s="160">
        <f>[7]Source!X88</f>
        <v>157.68</v>
      </c>
      <c r="R117" s="160">
        <f>[7]Source!X89</f>
        <v>2953.65</v>
      </c>
      <c r="S117" s="160">
        <f>[7]Source!Y88</f>
        <v>121.3</v>
      </c>
      <c r="T117" s="160">
        <f>[7]Source!Y89</f>
        <v>1658.9</v>
      </c>
      <c r="U117" s="160">
        <f>ROUND((175/100)*ROUND([7]Source!R88, 2), 2)</f>
        <v>0</v>
      </c>
      <c r="V117" s="160">
        <f>ROUND((157/100)*ROUND([7]Source!R89, 2), 2)</f>
        <v>0</v>
      </c>
    </row>
    <row r="118" spans="1:22" x14ac:dyDescent="0.2">
      <c r="C118" s="303" t="s">
        <v>2266</v>
      </c>
    </row>
    <row r="119" spans="1:22" ht="14.25" x14ac:dyDescent="0.2">
      <c r="A119" s="297"/>
      <c r="B119" s="298"/>
      <c r="C119" s="298" t="s">
        <v>187</v>
      </c>
      <c r="D119" s="299"/>
      <c r="E119" s="284"/>
      <c r="F119" s="300">
        <v>18.05</v>
      </c>
      <c r="G119" s="301" t="s">
        <v>185</v>
      </c>
      <c r="H119" s="284">
        <v>1</v>
      </c>
      <c r="I119" s="302">
        <v>173.28</v>
      </c>
      <c r="J119" s="284">
        <v>23.35</v>
      </c>
      <c r="K119" s="302">
        <v>4046.09</v>
      </c>
    </row>
    <row r="120" spans="1:22" ht="14.25" x14ac:dyDescent="0.2">
      <c r="A120" s="297"/>
      <c r="B120" s="298"/>
      <c r="C120" s="298" t="s">
        <v>184</v>
      </c>
      <c r="D120" s="299" t="s">
        <v>177</v>
      </c>
      <c r="E120" s="284">
        <v>91</v>
      </c>
      <c r="F120" s="300"/>
      <c r="G120" s="301"/>
      <c r="H120" s="284"/>
      <c r="I120" s="302">
        <v>157.68</v>
      </c>
      <c r="J120" s="284">
        <v>73</v>
      </c>
      <c r="K120" s="302">
        <v>2953.65</v>
      </c>
    </row>
    <row r="121" spans="1:22" ht="14.25" x14ac:dyDescent="0.2">
      <c r="A121" s="305"/>
      <c r="B121" s="306"/>
      <c r="C121" s="306" t="s">
        <v>183</v>
      </c>
      <c r="D121" s="307" t="s">
        <v>177</v>
      </c>
      <c r="E121" s="308">
        <v>70</v>
      </c>
      <c r="F121" s="309"/>
      <c r="G121" s="310"/>
      <c r="H121" s="308"/>
      <c r="I121" s="311">
        <v>121.3</v>
      </c>
      <c r="J121" s="308">
        <v>41</v>
      </c>
      <c r="K121" s="311">
        <v>1658.9</v>
      </c>
    </row>
    <row r="122" spans="1:22" ht="15" x14ac:dyDescent="0.25">
      <c r="A122" s="312"/>
      <c r="B122" s="312"/>
      <c r="C122" s="313" t="s">
        <v>173</v>
      </c>
      <c r="D122" s="312"/>
      <c r="E122" s="312"/>
      <c r="F122" s="312"/>
      <c r="G122" s="312"/>
      <c r="H122" s="406">
        <v>452.26</v>
      </c>
      <c r="I122" s="406"/>
      <c r="J122" s="406">
        <v>8658.64</v>
      </c>
      <c r="K122" s="406"/>
      <c r="O122" s="162">
        <f>I119+I120+I121</f>
        <v>452.26</v>
      </c>
      <c r="P122" s="162">
        <f>K119+K120+K121</f>
        <v>8658.64</v>
      </c>
    </row>
    <row r="124" spans="1:22" ht="128.25" x14ac:dyDescent="0.2">
      <c r="A124" s="297" t="s">
        <v>1389</v>
      </c>
      <c r="B124" s="298" t="s">
        <v>2267</v>
      </c>
      <c r="C124" s="298" t="s">
        <v>679</v>
      </c>
      <c r="D124" s="299" t="s">
        <v>2265</v>
      </c>
      <c r="E124" s="284">
        <v>9.6</v>
      </c>
      <c r="F124" s="300"/>
      <c r="G124" s="301"/>
      <c r="H124" s="284"/>
      <c r="I124" s="302"/>
      <c r="J124" s="284"/>
      <c r="K124" s="302"/>
      <c r="Q124" s="160">
        <f>[7]Source!X90</f>
        <v>262.33999999999997</v>
      </c>
      <c r="R124" s="160">
        <f>[7]Source!X91</f>
        <v>4914.05</v>
      </c>
      <c r="S124" s="160">
        <f>[7]Source!Y90</f>
        <v>201.8</v>
      </c>
      <c r="T124" s="160">
        <f>[7]Source!Y91</f>
        <v>2759.94</v>
      </c>
      <c r="U124" s="160">
        <f>ROUND((175/100)*ROUND([7]Source!R90, 2), 2)</f>
        <v>0</v>
      </c>
      <c r="V124" s="160">
        <f>ROUND((157/100)*ROUND([7]Source!R91, 2), 2)</f>
        <v>0</v>
      </c>
    </row>
    <row r="125" spans="1:22" x14ac:dyDescent="0.2">
      <c r="C125" s="303" t="s">
        <v>2266</v>
      </c>
    </row>
    <row r="126" spans="1:22" ht="14.25" x14ac:dyDescent="0.2">
      <c r="A126" s="297"/>
      <c r="B126" s="298"/>
      <c r="C126" s="298" t="s">
        <v>187</v>
      </c>
      <c r="D126" s="299"/>
      <c r="E126" s="284"/>
      <c r="F126" s="300">
        <v>30.03</v>
      </c>
      <c r="G126" s="301" t="s">
        <v>185</v>
      </c>
      <c r="H126" s="284">
        <v>1</v>
      </c>
      <c r="I126" s="302">
        <v>288.29000000000002</v>
      </c>
      <c r="J126" s="284">
        <v>23.35</v>
      </c>
      <c r="K126" s="302">
        <v>6731.57</v>
      </c>
    </row>
    <row r="127" spans="1:22" ht="14.25" x14ac:dyDescent="0.2">
      <c r="A127" s="297"/>
      <c r="B127" s="298"/>
      <c r="C127" s="298" t="s">
        <v>184</v>
      </c>
      <c r="D127" s="299" t="s">
        <v>177</v>
      </c>
      <c r="E127" s="284">
        <v>91</v>
      </c>
      <c r="F127" s="300"/>
      <c r="G127" s="301"/>
      <c r="H127" s="284"/>
      <c r="I127" s="302">
        <v>262.33999999999997</v>
      </c>
      <c r="J127" s="284">
        <v>73</v>
      </c>
      <c r="K127" s="302">
        <v>4914.05</v>
      </c>
    </row>
    <row r="128" spans="1:22" ht="14.25" x14ac:dyDescent="0.2">
      <c r="A128" s="305"/>
      <c r="B128" s="306"/>
      <c r="C128" s="306" t="s">
        <v>183</v>
      </c>
      <c r="D128" s="307" t="s">
        <v>177</v>
      </c>
      <c r="E128" s="308">
        <v>70</v>
      </c>
      <c r="F128" s="309"/>
      <c r="G128" s="310"/>
      <c r="H128" s="308"/>
      <c r="I128" s="311">
        <v>201.8</v>
      </c>
      <c r="J128" s="308">
        <v>41</v>
      </c>
      <c r="K128" s="311">
        <v>2759.94</v>
      </c>
    </row>
    <row r="129" spans="1:22" ht="15" x14ac:dyDescent="0.25">
      <c r="A129" s="312"/>
      <c r="B129" s="312"/>
      <c r="C129" s="313" t="s">
        <v>173</v>
      </c>
      <c r="D129" s="312"/>
      <c r="E129" s="312"/>
      <c r="F129" s="312"/>
      <c r="G129" s="312"/>
      <c r="H129" s="406">
        <v>752.43</v>
      </c>
      <c r="I129" s="406"/>
      <c r="J129" s="406">
        <v>14405.56</v>
      </c>
      <c r="K129" s="406"/>
      <c r="O129" s="162">
        <f>I126+I127+I128</f>
        <v>752.43</v>
      </c>
      <c r="P129" s="162">
        <f>K126+K127+K128</f>
        <v>14405.56</v>
      </c>
    </row>
    <row r="131" spans="1:22" ht="114" x14ac:dyDescent="0.2">
      <c r="A131" s="297" t="s">
        <v>1392</v>
      </c>
      <c r="B131" s="298" t="s">
        <v>2268</v>
      </c>
      <c r="C131" s="298" t="s">
        <v>678</v>
      </c>
      <c r="D131" s="299" t="s">
        <v>2265</v>
      </c>
      <c r="E131" s="284">
        <v>34.4</v>
      </c>
      <c r="F131" s="300"/>
      <c r="G131" s="301"/>
      <c r="H131" s="284"/>
      <c r="I131" s="302"/>
      <c r="J131" s="284"/>
      <c r="K131" s="302"/>
      <c r="Q131" s="160">
        <f>[7]Source!X92</f>
        <v>1071.53</v>
      </c>
      <c r="R131" s="160">
        <f>[7]Source!X93</f>
        <v>20071.25</v>
      </c>
      <c r="S131" s="160">
        <f>[7]Source!Y92</f>
        <v>824.26</v>
      </c>
      <c r="T131" s="160">
        <f>[7]Source!Y93</f>
        <v>11272.89</v>
      </c>
      <c r="U131" s="160">
        <f>ROUND((175/100)*ROUND([7]Source!R92, 2), 2)</f>
        <v>0</v>
      </c>
      <c r="V131" s="160">
        <f>ROUND((157/100)*ROUND([7]Source!R93, 2), 2)</f>
        <v>0</v>
      </c>
    </row>
    <row r="132" spans="1:22" x14ac:dyDescent="0.2">
      <c r="C132" s="303" t="s">
        <v>2269</v>
      </c>
    </row>
    <row r="133" spans="1:22" ht="14.25" x14ac:dyDescent="0.2">
      <c r="A133" s="297"/>
      <c r="B133" s="298"/>
      <c r="C133" s="298" t="s">
        <v>187</v>
      </c>
      <c r="D133" s="299"/>
      <c r="E133" s="284"/>
      <c r="F133" s="300">
        <v>34.229999999999997</v>
      </c>
      <c r="G133" s="301" t="s">
        <v>185</v>
      </c>
      <c r="H133" s="284">
        <v>1</v>
      </c>
      <c r="I133" s="302">
        <v>1177.51</v>
      </c>
      <c r="J133" s="284">
        <v>23.35</v>
      </c>
      <c r="K133" s="302">
        <v>27494.86</v>
      </c>
    </row>
    <row r="134" spans="1:22" ht="14.25" x14ac:dyDescent="0.2">
      <c r="A134" s="297"/>
      <c r="B134" s="298"/>
      <c r="C134" s="298" t="s">
        <v>184</v>
      </c>
      <c r="D134" s="299" t="s">
        <v>177</v>
      </c>
      <c r="E134" s="284">
        <v>91</v>
      </c>
      <c r="F134" s="300"/>
      <c r="G134" s="301"/>
      <c r="H134" s="284"/>
      <c r="I134" s="302">
        <v>1071.53</v>
      </c>
      <c r="J134" s="284">
        <v>73</v>
      </c>
      <c r="K134" s="302">
        <v>20071.25</v>
      </c>
    </row>
    <row r="135" spans="1:22" ht="14.25" x14ac:dyDescent="0.2">
      <c r="A135" s="305"/>
      <c r="B135" s="306"/>
      <c r="C135" s="306" t="s">
        <v>183</v>
      </c>
      <c r="D135" s="307" t="s">
        <v>177</v>
      </c>
      <c r="E135" s="308">
        <v>70</v>
      </c>
      <c r="F135" s="309"/>
      <c r="G135" s="310"/>
      <c r="H135" s="308"/>
      <c r="I135" s="311">
        <v>824.26</v>
      </c>
      <c r="J135" s="308">
        <v>41</v>
      </c>
      <c r="K135" s="311">
        <v>11272.89</v>
      </c>
    </row>
    <row r="136" spans="1:22" ht="15" x14ac:dyDescent="0.25">
      <c r="A136" s="312"/>
      <c r="B136" s="312"/>
      <c r="C136" s="313" t="s">
        <v>173</v>
      </c>
      <c r="D136" s="312"/>
      <c r="E136" s="312"/>
      <c r="F136" s="312"/>
      <c r="G136" s="312"/>
      <c r="H136" s="406">
        <v>3073.3</v>
      </c>
      <c r="I136" s="406"/>
      <c r="J136" s="406">
        <v>58839</v>
      </c>
      <c r="K136" s="406"/>
      <c r="O136" s="162">
        <f>I133+I134+I135</f>
        <v>3073.3</v>
      </c>
      <c r="P136" s="162">
        <f>K133+K134+K135</f>
        <v>58839</v>
      </c>
    </row>
    <row r="138" spans="1:22" ht="42.75" x14ac:dyDescent="0.2">
      <c r="A138" s="297" t="s">
        <v>1397</v>
      </c>
      <c r="B138" s="298" t="s">
        <v>2270</v>
      </c>
      <c r="C138" s="298" t="s">
        <v>677</v>
      </c>
      <c r="D138" s="299" t="s">
        <v>2271</v>
      </c>
      <c r="E138" s="284">
        <v>2.1</v>
      </c>
      <c r="F138" s="300"/>
      <c r="G138" s="301"/>
      <c r="H138" s="284"/>
      <c r="I138" s="302"/>
      <c r="J138" s="284"/>
      <c r="K138" s="302"/>
      <c r="Q138" s="160">
        <f>[7]Source!X94</f>
        <v>226.19</v>
      </c>
      <c r="R138" s="160">
        <f>[7]Source!X95</f>
        <v>4236.83</v>
      </c>
      <c r="S138" s="160">
        <f>[7]Source!Y94</f>
        <v>173.99</v>
      </c>
      <c r="T138" s="160">
        <f>[7]Source!Y95</f>
        <v>2379.59</v>
      </c>
      <c r="U138" s="160">
        <f>ROUND((175/100)*ROUND([7]Source!R94, 2), 2)</f>
        <v>0</v>
      </c>
      <c r="V138" s="160">
        <f>ROUND((157/100)*ROUND([7]Source!R95, 2), 2)</f>
        <v>0</v>
      </c>
    </row>
    <row r="139" spans="1:22" ht="14.25" x14ac:dyDescent="0.2">
      <c r="A139" s="297"/>
      <c r="B139" s="298"/>
      <c r="C139" s="298" t="s">
        <v>187</v>
      </c>
      <c r="D139" s="299"/>
      <c r="E139" s="284"/>
      <c r="F139" s="300">
        <v>118.36</v>
      </c>
      <c r="G139" s="301" t="s">
        <v>185</v>
      </c>
      <c r="H139" s="284">
        <v>1</v>
      </c>
      <c r="I139" s="302">
        <v>248.56</v>
      </c>
      <c r="J139" s="284">
        <v>23.35</v>
      </c>
      <c r="K139" s="302">
        <v>5803.88</v>
      </c>
    </row>
    <row r="140" spans="1:22" ht="28.5" x14ac:dyDescent="0.2">
      <c r="A140" s="297" t="s">
        <v>1398</v>
      </c>
      <c r="B140" s="298" t="s">
        <v>1755</v>
      </c>
      <c r="C140" s="298" t="s">
        <v>454</v>
      </c>
      <c r="D140" s="299" t="s">
        <v>1451</v>
      </c>
      <c r="E140" s="284">
        <v>132.30000000000001</v>
      </c>
      <c r="F140" s="300">
        <v>4.91</v>
      </c>
      <c r="G140" s="304" t="s">
        <v>185</v>
      </c>
      <c r="H140" s="284">
        <v>1</v>
      </c>
      <c r="I140" s="302">
        <v>649.59</v>
      </c>
      <c r="J140" s="284">
        <v>12.15</v>
      </c>
      <c r="K140" s="302">
        <v>7892.52</v>
      </c>
      <c r="Q140" s="160">
        <f>[7]Source!X96</f>
        <v>0</v>
      </c>
      <c r="R140" s="160">
        <f>[7]Source!X97</f>
        <v>0</v>
      </c>
      <c r="S140" s="160">
        <f>[7]Source!Y96</f>
        <v>0</v>
      </c>
      <c r="T140" s="160">
        <f>[7]Source!Y97</f>
        <v>0</v>
      </c>
      <c r="U140" s="160">
        <f>ROUND((175/100)*ROUND([7]Source!R96, 2), 2)</f>
        <v>0</v>
      </c>
      <c r="V140" s="160">
        <f>ROUND((157/100)*ROUND([7]Source!R97, 2), 2)</f>
        <v>0</v>
      </c>
    </row>
    <row r="141" spans="1:22" ht="28.5" x14ac:dyDescent="0.2">
      <c r="A141" s="297" t="s">
        <v>2272</v>
      </c>
      <c r="B141" s="298" t="s">
        <v>1388</v>
      </c>
      <c r="C141" s="298" t="s">
        <v>262</v>
      </c>
      <c r="D141" s="299" t="s">
        <v>1384</v>
      </c>
      <c r="E141" s="284">
        <v>0.1827</v>
      </c>
      <c r="F141" s="300">
        <v>481.69</v>
      </c>
      <c r="G141" s="304" t="s">
        <v>185</v>
      </c>
      <c r="H141" s="284">
        <v>1</v>
      </c>
      <c r="I141" s="302">
        <v>88</v>
      </c>
      <c r="J141" s="284">
        <v>6.45</v>
      </c>
      <c r="K141" s="302">
        <v>567.6</v>
      </c>
      <c r="Q141" s="160">
        <f>[7]Source!X98</f>
        <v>0</v>
      </c>
      <c r="R141" s="160">
        <f>[7]Source!X99</f>
        <v>0</v>
      </c>
      <c r="S141" s="160">
        <f>[7]Source!Y98</f>
        <v>0</v>
      </c>
      <c r="T141" s="160">
        <f>[7]Source!Y99</f>
        <v>0</v>
      </c>
      <c r="U141" s="160">
        <f>ROUND((175/100)*ROUND([7]Source!R98, 2), 2)</f>
        <v>0</v>
      </c>
      <c r="V141" s="160">
        <f>ROUND((157/100)*ROUND([7]Source!R99, 2), 2)</f>
        <v>0</v>
      </c>
    </row>
    <row r="142" spans="1:22" ht="28.5" x14ac:dyDescent="0.2">
      <c r="A142" s="297" t="s">
        <v>2273</v>
      </c>
      <c r="B142" s="298" t="s">
        <v>1322</v>
      </c>
      <c r="C142" s="298" t="s">
        <v>341</v>
      </c>
      <c r="D142" s="299" t="s">
        <v>1323</v>
      </c>
      <c r="E142" s="284">
        <v>-0.441</v>
      </c>
      <c r="F142" s="300">
        <v>0</v>
      </c>
      <c r="G142" s="304" t="s">
        <v>185</v>
      </c>
      <c r="H142" s="284">
        <v>1</v>
      </c>
      <c r="I142" s="302">
        <v>0</v>
      </c>
      <c r="J142" s="284">
        <v>1</v>
      </c>
      <c r="K142" s="302">
        <v>0</v>
      </c>
      <c r="Q142" s="160">
        <f>[7]Source!X100</f>
        <v>0</v>
      </c>
      <c r="R142" s="160">
        <f>[7]Source!X101</f>
        <v>0</v>
      </c>
      <c r="S142" s="160">
        <f>[7]Source!Y100</f>
        <v>0</v>
      </c>
      <c r="T142" s="160">
        <f>[7]Source!Y101</f>
        <v>0</v>
      </c>
      <c r="U142" s="160">
        <f>ROUND((175/100)*ROUND([7]Source!R100, 2), 2)</f>
        <v>0</v>
      </c>
      <c r="V142" s="160">
        <f>ROUND((157/100)*ROUND([7]Source!R101, 2), 2)</f>
        <v>0</v>
      </c>
    </row>
    <row r="143" spans="1:22" ht="28.5" x14ac:dyDescent="0.2">
      <c r="A143" s="297" t="s">
        <v>2274</v>
      </c>
      <c r="B143" s="298" t="s">
        <v>2258</v>
      </c>
      <c r="C143" s="298" t="s">
        <v>669</v>
      </c>
      <c r="D143" s="299" t="s">
        <v>1323</v>
      </c>
      <c r="E143" s="284">
        <v>-1.26</v>
      </c>
      <c r="F143" s="300">
        <v>0</v>
      </c>
      <c r="G143" s="304" t="s">
        <v>185</v>
      </c>
      <c r="H143" s="284">
        <v>1</v>
      </c>
      <c r="I143" s="302">
        <v>0</v>
      </c>
      <c r="J143" s="284">
        <v>1</v>
      </c>
      <c r="K143" s="302">
        <v>0</v>
      </c>
      <c r="Q143" s="160">
        <f>[7]Source!X102</f>
        <v>0</v>
      </c>
      <c r="R143" s="160">
        <f>[7]Source!X103</f>
        <v>0</v>
      </c>
      <c r="S143" s="160">
        <f>[7]Source!Y102</f>
        <v>0</v>
      </c>
      <c r="T143" s="160">
        <f>[7]Source!Y103</f>
        <v>0</v>
      </c>
      <c r="U143" s="160">
        <f>ROUND((175/100)*ROUND([7]Source!R102, 2), 2)</f>
        <v>0</v>
      </c>
      <c r="V143" s="160">
        <f>ROUND((157/100)*ROUND([7]Source!R103, 2), 2)</f>
        <v>0</v>
      </c>
    </row>
    <row r="144" spans="1:22" ht="14.25" x14ac:dyDescent="0.2">
      <c r="A144" s="297"/>
      <c r="B144" s="298"/>
      <c r="C144" s="298" t="s">
        <v>184</v>
      </c>
      <c r="D144" s="299" t="s">
        <v>177</v>
      </c>
      <c r="E144" s="284">
        <v>91</v>
      </c>
      <c r="F144" s="300"/>
      <c r="G144" s="301"/>
      <c r="H144" s="284"/>
      <c r="I144" s="302">
        <v>226.19</v>
      </c>
      <c r="J144" s="284">
        <v>73</v>
      </c>
      <c r="K144" s="302">
        <v>4236.83</v>
      </c>
    </row>
    <row r="145" spans="1:22" ht="14.25" x14ac:dyDescent="0.2">
      <c r="A145" s="297"/>
      <c r="B145" s="298"/>
      <c r="C145" s="298" t="s">
        <v>183</v>
      </c>
      <c r="D145" s="299" t="s">
        <v>177</v>
      </c>
      <c r="E145" s="284">
        <v>70</v>
      </c>
      <c r="F145" s="300"/>
      <c r="G145" s="301"/>
      <c r="H145" s="284"/>
      <c r="I145" s="302">
        <v>173.99</v>
      </c>
      <c r="J145" s="284">
        <v>41</v>
      </c>
      <c r="K145" s="302">
        <v>2379.59</v>
      </c>
    </row>
    <row r="146" spans="1:22" ht="14.25" x14ac:dyDescent="0.2">
      <c r="A146" s="305"/>
      <c r="B146" s="306"/>
      <c r="C146" s="306" t="s">
        <v>182</v>
      </c>
      <c r="D146" s="307" t="s">
        <v>181</v>
      </c>
      <c r="E146" s="308">
        <v>8.0299999999999994</v>
      </c>
      <c r="F146" s="309"/>
      <c r="G146" s="310" t="s">
        <v>185</v>
      </c>
      <c r="H146" s="308">
        <v>1</v>
      </c>
      <c r="I146" s="311">
        <v>16.86</v>
      </c>
      <c r="J146" s="308"/>
      <c r="K146" s="311"/>
    </row>
    <row r="147" spans="1:22" ht="15" x14ac:dyDescent="0.25">
      <c r="A147" s="312"/>
      <c r="B147" s="312"/>
      <c r="C147" s="313" t="s">
        <v>173</v>
      </c>
      <c r="D147" s="312"/>
      <c r="E147" s="312"/>
      <c r="F147" s="312"/>
      <c r="G147" s="312"/>
      <c r="H147" s="406">
        <v>1386.33</v>
      </c>
      <c r="I147" s="406"/>
      <c r="J147" s="406">
        <v>20880.419999999998</v>
      </c>
      <c r="K147" s="406"/>
      <c r="O147" s="162">
        <f>I139+I144+I145+SUM(I140:I143)</f>
        <v>1386.33</v>
      </c>
      <c r="P147" s="162">
        <f>K139+K144+K145+SUM(K140:K143)</f>
        <v>20880.419999999998</v>
      </c>
    </row>
    <row r="149" spans="1:22" ht="57" x14ac:dyDescent="0.2">
      <c r="A149" s="297" t="s">
        <v>1399</v>
      </c>
      <c r="B149" s="298" t="s">
        <v>2275</v>
      </c>
      <c r="C149" s="298" t="s">
        <v>676</v>
      </c>
      <c r="D149" s="299" t="s">
        <v>2276</v>
      </c>
      <c r="E149" s="284">
        <v>104.29</v>
      </c>
      <c r="F149" s="300"/>
      <c r="G149" s="301"/>
      <c r="H149" s="284"/>
      <c r="I149" s="302"/>
      <c r="J149" s="284"/>
      <c r="K149" s="302"/>
      <c r="Q149" s="160">
        <f>[7]Source!X108</f>
        <v>2078.39</v>
      </c>
      <c r="R149" s="160">
        <f>[7]Source!X109</f>
        <v>38931.07</v>
      </c>
      <c r="S149" s="160">
        <f>[7]Source!Y108</f>
        <v>1598.77</v>
      </c>
      <c r="T149" s="160">
        <f>[7]Source!Y109</f>
        <v>21865.39</v>
      </c>
      <c r="U149" s="160">
        <f>ROUND((175/100)*ROUND([7]Source!R108, 2), 2)</f>
        <v>0</v>
      </c>
      <c r="V149" s="160">
        <f>ROUND((157/100)*ROUND([7]Source!R109, 2), 2)</f>
        <v>0</v>
      </c>
    </row>
    <row r="150" spans="1:22" ht="14.25" x14ac:dyDescent="0.2">
      <c r="A150" s="297"/>
      <c r="B150" s="298"/>
      <c r="C150" s="298" t="s">
        <v>187</v>
      </c>
      <c r="D150" s="299"/>
      <c r="E150" s="284"/>
      <c r="F150" s="300">
        <v>21.9</v>
      </c>
      <c r="G150" s="301" t="s">
        <v>185</v>
      </c>
      <c r="H150" s="284">
        <v>1</v>
      </c>
      <c r="I150" s="302">
        <v>2283.9499999999998</v>
      </c>
      <c r="J150" s="284">
        <v>23.35</v>
      </c>
      <c r="K150" s="302">
        <v>53330.23</v>
      </c>
    </row>
    <row r="151" spans="1:22" ht="14.25" x14ac:dyDescent="0.2">
      <c r="A151" s="297" t="s">
        <v>1401</v>
      </c>
      <c r="B151" s="298" t="s">
        <v>2277</v>
      </c>
      <c r="C151" s="298" t="s">
        <v>675</v>
      </c>
      <c r="D151" s="299" t="s">
        <v>1323</v>
      </c>
      <c r="E151" s="284">
        <v>0.16</v>
      </c>
      <c r="F151" s="300">
        <v>1680.96</v>
      </c>
      <c r="G151" s="304" t="s">
        <v>185</v>
      </c>
      <c r="H151" s="284">
        <v>1</v>
      </c>
      <c r="I151" s="302">
        <v>268.95</v>
      </c>
      <c r="J151" s="284">
        <v>4.3099999999999996</v>
      </c>
      <c r="K151" s="302">
        <v>1159.17</v>
      </c>
      <c r="Q151" s="160">
        <f>[7]Source!X110</f>
        <v>0</v>
      </c>
      <c r="R151" s="160">
        <f>[7]Source!X111</f>
        <v>0</v>
      </c>
      <c r="S151" s="160">
        <f>[7]Source!Y110</f>
        <v>0</v>
      </c>
      <c r="T151" s="160">
        <f>[7]Source!Y111</f>
        <v>0</v>
      </c>
      <c r="U151" s="160">
        <f>ROUND((175/100)*ROUND([7]Source!R110, 2), 2)</f>
        <v>0</v>
      </c>
      <c r="V151" s="160">
        <f>ROUND((157/100)*ROUND([7]Source!R111, 2), 2)</f>
        <v>0</v>
      </c>
    </row>
    <row r="152" spans="1:22" ht="14.25" x14ac:dyDescent="0.2">
      <c r="A152" s="297" t="s">
        <v>1403</v>
      </c>
      <c r="B152" s="298" t="s">
        <v>1432</v>
      </c>
      <c r="C152" s="298" t="s">
        <v>261</v>
      </c>
      <c r="D152" s="299" t="s">
        <v>1384</v>
      </c>
      <c r="E152" s="284">
        <v>0.42</v>
      </c>
      <c r="F152" s="300">
        <v>540.41999999999996</v>
      </c>
      <c r="G152" s="304" t="s">
        <v>185</v>
      </c>
      <c r="H152" s="284">
        <v>1</v>
      </c>
      <c r="I152" s="302">
        <v>226.98</v>
      </c>
      <c r="J152" s="284">
        <v>5.86</v>
      </c>
      <c r="K152" s="302">
        <v>1330.1</v>
      </c>
      <c r="Q152" s="160">
        <f>[7]Source!X112</f>
        <v>0</v>
      </c>
      <c r="R152" s="160">
        <f>[7]Source!X113</f>
        <v>0</v>
      </c>
      <c r="S152" s="160">
        <f>[7]Source!Y112</f>
        <v>0</v>
      </c>
      <c r="T152" s="160">
        <f>[7]Source!Y113</f>
        <v>0</v>
      </c>
      <c r="U152" s="160">
        <f>ROUND((175/100)*ROUND([7]Source!R112, 2), 2)</f>
        <v>0</v>
      </c>
      <c r="V152" s="160">
        <f>ROUND((157/100)*ROUND([7]Source!R113, 2), 2)</f>
        <v>0</v>
      </c>
    </row>
    <row r="153" spans="1:22" ht="28.5" x14ac:dyDescent="0.2">
      <c r="A153" s="297" t="s">
        <v>1405</v>
      </c>
      <c r="B153" s="298" t="s">
        <v>2258</v>
      </c>
      <c r="C153" s="298" t="s">
        <v>669</v>
      </c>
      <c r="D153" s="299" t="s">
        <v>1323</v>
      </c>
      <c r="E153" s="284">
        <v>-1.1471899999999999</v>
      </c>
      <c r="F153" s="300">
        <v>0</v>
      </c>
      <c r="G153" s="304" t="s">
        <v>185</v>
      </c>
      <c r="H153" s="284">
        <v>1</v>
      </c>
      <c r="I153" s="302">
        <v>0</v>
      </c>
      <c r="J153" s="284">
        <v>1</v>
      </c>
      <c r="K153" s="302">
        <v>0</v>
      </c>
      <c r="Q153" s="160">
        <f>[7]Source!X114</f>
        <v>0</v>
      </c>
      <c r="R153" s="160">
        <f>[7]Source!X115</f>
        <v>0</v>
      </c>
      <c r="S153" s="160">
        <f>[7]Source!Y114</f>
        <v>0</v>
      </c>
      <c r="T153" s="160">
        <f>[7]Source!Y115</f>
        <v>0</v>
      </c>
      <c r="U153" s="160">
        <f>ROUND((175/100)*ROUND([7]Source!R114, 2), 2)</f>
        <v>0</v>
      </c>
      <c r="V153" s="160">
        <f>ROUND((157/100)*ROUND([7]Source!R115, 2), 2)</f>
        <v>0</v>
      </c>
    </row>
    <row r="154" spans="1:22" ht="14.25" x14ac:dyDescent="0.2">
      <c r="A154" s="297"/>
      <c r="B154" s="298"/>
      <c r="C154" s="298" t="s">
        <v>184</v>
      </c>
      <c r="D154" s="299" t="s">
        <v>177</v>
      </c>
      <c r="E154" s="284">
        <v>91</v>
      </c>
      <c r="F154" s="300"/>
      <c r="G154" s="301"/>
      <c r="H154" s="284"/>
      <c r="I154" s="302">
        <v>2078.39</v>
      </c>
      <c r="J154" s="284">
        <v>73</v>
      </c>
      <c r="K154" s="302">
        <v>38931.07</v>
      </c>
    </row>
    <row r="155" spans="1:22" ht="14.25" x14ac:dyDescent="0.2">
      <c r="A155" s="297"/>
      <c r="B155" s="298"/>
      <c r="C155" s="298" t="s">
        <v>183</v>
      </c>
      <c r="D155" s="299" t="s">
        <v>177</v>
      </c>
      <c r="E155" s="284">
        <v>70</v>
      </c>
      <c r="F155" s="300"/>
      <c r="G155" s="301"/>
      <c r="H155" s="284"/>
      <c r="I155" s="302">
        <v>1598.77</v>
      </c>
      <c r="J155" s="284">
        <v>41</v>
      </c>
      <c r="K155" s="302">
        <v>21865.39</v>
      </c>
    </row>
    <row r="156" spans="1:22" ht="14.25" x14ac:dyDescent="0.2">
      <c r="A156" s="305"/>
      <c r="B156" s="306"/>
      <c r="C156" s="306" t="s">
        <v>182</v>
      </c>
      <c r="D156" s="307" t="s">
        <v>181</v>
      </c>
      <c r="E156" s="308">
        <v>1.6</v>
      </c>
      <c r="F156" s="309"/>
      <c r="G156" s="310" t="s">
        <v>185</v>
      </c>
      <c r="H156" s="308">
        <v>1</v>
      </c>
      <c r="I156" s="311">
        <v>166.86</v>
      </c>
      <c r="J156" s="308"/>
      <c r="K156" s="311"/>
    </row>
    <row r="157" spans="1:22" ht="15" x14ac:dyDescent="0.25">
      <c r="A157" s="312"/>
      <c r="B157" s="312"/>
      <c r="C157" s="313" t="s">
        <v>173</v>
      </c>
      <c r="D157" s="312"/>
      <c r="E157" s="312"/>
      <c r="F157" s="312"/>
      <c r="G157" s="312"/>
      <c r="H157" s="406">
        <v>6457.04</v>
      </c>
      <c r="I157" s="406"/>
      <c r="J157" s="406">
        <v>116615.96</v>
      </c>
      <c r="K157" s="406"/>
      <c r="O157" s="162">
        <f>I150+I154+I155+SUM(I151:I153)</f>
        <v>6457.04</v>
      </c>
      <c r="P157" s="162">
        <f>K150+K154+K155+SUM(K151:K153)</f>
        <v>116615.96</v>
      </c>
    </row>
    <row r="159" spans="1:22" ht="71.25" x14ac:dyDescent="0.2">
      <c r="A159" s="297" t="s">
        <v>1407</v>
      </c>
      <c r="B159" s="298" t="s">
        <v>2278</v>
      </c>
      <c r="C159" s="298" t="s">
        <v>674</v>
      </c>
      <c r="D159" s="299" t="s">
        <v>2279</v>
      </c>
      <c r="E159" s="284">
        <v>256.25</v>
      </c>
      <c r="F159" s="300"/>
      <c r="G159" s="301"/>
      <c r="H159" s="284"/>
      <c r="I159" s="302"/>
      <c r="J159" s="284"/>
      <c r="K159" s="302"/>
      <c r="Q159" s="160">
        <f>[7]Source!X116</f>
        <v>1787.09</v>
      </c>
      <c r="R159" s="160">
        <f>[7]Source!X117</f>
        <v>33382.9</v>
      </c>
      <c r="S159" s="160">
        <f>[7]Source!Y116</f>
        <v>1380.94</v>
      </c>
      <c r="T159" s="160">
        <f>[7]Source!Y117</f>
        <v>15553.4</v>
      </c>
      <c r="U159" s="160">
        <f>ROUND((175/100)*ROUND([7]Source!R116, 2), 2)</f>
        <v>0</v>
      </c>
      <c r="V159" s="160">
        <f>ROUND((157/100)*ROUND([7]Source!R117, 2), 2)</f>
        <v>0</v>
      </c>
    </row>
    <row r="160" spans="1:22" ht="14.25" x14ac:dyDescent="0.2">
      <c r="A160" s="297"/>
      <c r="B160" s="298"/>
      <c r="C160" s="298" t="s">
        <v>187</v>
      </c>
      <c r="D160" s="299"/>
      <c r="E160" s="284"/>
      <c r="F160" s="300">
        <v>6.34</v>
      </c>
      <c r="G160" s="301" t="s">
        <v>185</v>
      </c>
      <c r="H160" s="284">
        <v>1</v>
      </c>
      <c r="I160" s="302">
        <v>1624.63</v>
      </c>
      <c r="J160" s="284">
        <v>23.35</v>
      </c>
      <c r="K160" s="302">
        <v>37935.11</v>
      </c>
    </row>
    <row r="161" spans="1:22" ht="28.5" x14ac:dyDescent="0.2">
      <c r="A161" s="297" t="s">
        <v>1409</v>
      </c>
      <c r="B161" s="298" t="s">
        <v>1322</v>
      </c>
      <c r="C161" s="298" t="s">
        <v>341</v>
      </c>
      <c r="D161" s="299" t="s">
        <v>1323</v>
      </c>
      <c r="E161" s="284">
        <v>-0.441</v>
      </c>
      <c r="F161" s="300">
        <v>0</v>
      </c>
      <c r="G161" s="304" t="s">
        <v>185</v>
      </c>
      <c r="H161" s="284">
        <v>1</v>
      </c>
      <c r="I161" s="302">
        <v>0</v>
      </c>
      <c r="J161" s="284">
        <v>1</v>
      </c>
      <c r="K161" s="302">
        <v>0</v>
      </c>
      <c r="Q161" s="160">
        <f>[7]Source!X118</f>
        <v>0</v>
      </c>
      <c r="R161" s="160">
        <f>[7]Source!X119</f>
        <v>0</v>
      </c>
      <c r="S161" s="160">
        <f>[7]Source!Y118</f>
        <v>0</v>
      </c>
      <c r="T161" s="160">
        <f>[7]Source!Y119</f>
        <v>0</v>
      </c>
      <c r="U161" s="160">
        <f>ROUND((175/100)*ROUND([7]Source!R118, 2), 2)</f>
        <v>0</v>
      </c>
      <c r="V161" s="160">
        <f>ROUND((157/100)*ROUND([7]Source!R119, 2), 2)</f>
        <v>0</v>
      </c>
    </row>
    <row r="162" spans="1:22" ht="14.25" x14ac:dyDescent="0.2">
      <c r="A162" s="297"/>
      <c r="B162" s="298"/>
      <c r="C162" s="298" t="s">
        <v>184</v>
      </c>
      <c r="D162" s="299" t="s">
        <v>177</v>
      </c>
      <c r="E162" s="284">
        <v>110</v>
      </c>
      <c r="F162" s="300"/>
      <c r="G162" s="301"/>
      <c r="H162" s="284"/>
      <c r="I162" s="302">
        <v>1787.09</v>
      </c>
      <c r="J162" s="284">
        <v>88</v>
      </c>
      <c r="K162" s="302">
        <v>33382.9</v>
      </c>
    </row>
    <row r="163" spans="1:22" ht="14.25" x14ac:dyDescent="0.2">
      <c r="A163" s="297"/>
      <c r="B163" s="298"/>
      <c r="C163" s="298" t="s">
        <v>183</v>
      </c>
      <c r="D163" s="299" t="s">
        <v>177</v>
      </c>
      <c r="E163" s="284">
        <v>85</v>
      </c>
      <c r="F163" s="300"/>
      <c r="G163" s="301"/>
      <c r="H163" s="284"/>
      <c r="I163" s="302">
        <v>1380.94</v>
      </c>
      <c r="J163" s="284">
        <v>41</v>
      </c>
      <c r="K163" s="302">
        <v>15553.4</v>
      </c>
    </row>
    <row r="164" spans="1:22" ht="14.25" x14ac:dyDescent="0.2">
      <c r="A164" s="305"/>
      <c r="B164" s="306"/>
      <c r="C164" s="306" t="s">
        <v>182</v>
      </c>
      <c r="D164" s="307" t="s">
        <v>181</v>
      </c>
      <c r="E164" s="308">
        <v>0.53</v>
      </c>
      <c r="F164" s="309"/>
      <c r="G164" s="310" t="s">
        <v>185</v>
      </c>
      <c r="H164" s="308">
        <v>1</v>
      </c>
      <c r="I164" s="311">
        <v>135.81</v>
      </c>
      <c r="J164" s="308"/>
      <c r="K164" s="311"/>
    </row>
    <row r="165" spans="1:22" ht="15" x14ac:dyDescent="0.25">
      <c r="A165" s="312"/>
      <c r="B165" s="312"/>
      <c r="C165" s="313" t="s">
        <v>173</v>
      </c>
      <c r="D165" s="312"/>
      <c r="E165" s="312"/>
      <c r="F165" s="312"/>
      <c r="G165" s="312"/>
      <c r="H165" s="406">
        <v>4792.66</v>
      </c>
      <c r="I165" s="406"/>
      <c r="J165" s="406">
        <v>86871.41</v>
      </c>
      <c r="K165" s="406"/>
      <c r="O165" s="162">
        <f>I160+I162+I163+SUM(I161:I161)</f>
        <v>4792.66</v>
      </c>
      <c r="P165" s="162">
        <f>K160+K162+K163+SUM(K161:K161)</f>
        <v>86871.41</v>
      </c>
    </row>
    <row r="167" spans="1:22" ht="57" x14ac:dyDescent="0.2">
      <c r="A167" s="297" t="s">
        <v>1412</v>
      </c>
      <c r="B167" s="298" t="s">
        <v>2163</v>
      </c>
      <c r="C167" s="298" t="s">
        <v>601</v>
      </c>
      <c r="D167" s="299" t="s">
        <v>2164</v>
      </c>
      <c r="E167" s="284">
        <v>38.35</v>
      </c>
      <c r="F167" s="300"/>
      <c r="G167" s="301"/>
      <c r="H167" s="284"/>
      <c r="I167" s="302"/>
      <c r="J167" s="284"/>
      <c r="K167" s="302"/>
      <c r="Q167" s="160">
        <f>[7]Source!X120</f>
        <v>10800.74</v>
      </c>
      <c r="R167" s="160">
        <f>[7]Source!X121</f>
        <v>202312.02</v>
      </c>
      <c r="S167" s="160">
        <f>[7]Source!Y120</f>
        <v>8308.26</v>
      </c>
      <c r="T167" s="160">
        <f>[7]Source!Y121</f>
        <v>113627.3</v>
      </c>
      <c r="U167" s="160">
        <f>ROUND((175/100)*ROUND([7]Source!R120, 2), 2)</f>
        <v>144.97</v>
      </c>
      <c r="V167" s="160">
        <f>ROUND((157/100)*ROUND([7]Source!R121, 2), 2)</f>
        <v>3036.87</v>
      </c>
    </row>
    <row r="168" spans="1:22" x14ac:dyDescent="0.2">
      <c r="C168" s="303" t="s">
        <v>2280</v>
      </c>
    </row>
    <row r="169" spans="1:22" ht="14.25" x14ac:dyDescent="0.2">
      <c r="A169" s="297"/>
      <c r="B169" s="298"/>
      <c r="C169" s="298" t="s">
        <v>187</v>
      </c>
      <c r="D169" s="299"/>
      <c r="E169" s="284"/>
      <c r="F169" s="300">
        <v>309.49</v>
      </c>
      <c r="G169" s="301" t="s">
        <v>185</v>
      </c>
      <c r="H169" s="284">
        <v>1</v>
      </c>
      <c r="I169" s="302">
        <v>11868.94</v>
      </c>
      <c r="J169" s="284">
        <v>23.35</v>
      </c>
      <c r="K169" s="302">
        <v>277139.75</v>
      </c>
    </row>
    <row r="170" spans="1:22" ht="14.25" x14ac:dyDescent="0.2">
      <c r="A170" s="297"/>
      <c r="B170" s="298"/>
      <c r="C170" s="298" t="s">
        <v>174</v>
      </c>
      <c r="D170" s="299"/>
      <c r="E170" s="284"/>
      <c r="F170" s="300">
        <v>38.159999999999997</v>
      </c>
      <c r="G170" s="301" t="s">
        <v>185</v>
      </c>
      <c r="H170" s="284">
        <v>1</v>
      </c>
      <c r="I170" s="302">
        <v>1463.44</v>
      </c>
      <c r="J170" s="284">
        <v>3.77</v>
      </c>
      <c r="K170" s="302">
        <v>5517.17</v>
      </c>
    </row>
    <row r="171" spans="1:22" ht="14.25" x14ac:dyDescent="0.2">
      <c r="A171" s="297"/>
      <c r="B171" s="298"/>
      <c r="C171" s="298" t="s">
        <v>179</v>
      </c>
      <c r="D171" s="299"/>
      <c r="E171" s="284"/>
      <c r="F171" s="300">
        <v>2.16</v>
      </c>
      <c r="G171" s="301" t="s">
        <v>185</v>
      </c>
      <c r="H171" s="284">
        <v>1</v>
      </c>
      <c r="I171" s="314">
        <v>82.84</v>
      </c>
      <c r="J171" s="284">
        <v>23.35</v>
      </c>
      <c r="K171" s="314">
        <v>1934.31</v>
      </c>
    </row>
    <row r="172" spans="1:22" ht="14.25" x14ac:dyDescent="0.2">
      <c r="A172" s="297"/>
      <c r="B172" s="298"/>
      <c r="C172" s="298" t="s">
        <v>184</v>
      </c>
      <c r="D172" s="299" t="s">
        <v>177</v>
      </c>
      <c r="E172" s="284">
        <v>91</v>
      </c>
      <c r="F172" s="300"/>
      <c r="G172" s="301"/>
      <c r="H172" s="284"/>
      <c r="I172" s="302">
        <v>10800.74</v>
      </c>
      <c r="J172" s="284">
        <v>73</v>
      </c>
      <c r="K172" s="302">
        <v>202312.02</v>
      </c>
    </row>
    <row r="173" spans="1:22" ht="14.25" x14ac:dyDescent="0.2">
      <c r="A173" s="297"/>
      <c r="B173" s="298"/>
      <c r="C173" s="298" t="s">
        <v>183</v>
      </c>
      <c r="D173" s="299" t="s">
        <v>177</v>
      </c>
      <c r="E173" s="284">
        <v>70</v>
      </c>
      <c r="F173" s="300"/>
      <c r="G173" s="301"/>
      <c r="H173" s="284"/>
      <c r="I173" s="302">
        <v>8308.26</v>
      </c>
      <c r="J173" s="284">
        <v>41</v>
      </c>
      <c r="K173" s="302">
        <v>113627.3</v>
      </c>
    </row>
    <row r="174" spans="1:22" ht="14.25" x14ac:dyDescent="0.2">
      <c r="A174" s="305"/>
      <c r="B174" s="306"/>
      <c r="C174" s="306" t="s">
        <v>178</v>
      </c>
      <c r="D174" s="307" t="s">
        <v>177</v>
      </c>
      <c r="E174" s="308">
        <v>175</v>
      </c>
      <c r="F174" s="309"/>
      <c r="G174" s="310"/>
      <c r="H174" s="308"/>
      <c r="I174" s="311">
        <v>144.97</v>
      </c>
      <c r="J174" s="308">
        <v>157</v>
      </c>
      <c r="K174" s="311">
        <v>3036.87</v>
      </c>
    </row>
    <row r="175" spans="1:22" ht="15" x14ac:dyDescent="0.25">
      <c r="A175" s="312"/>
      <c r="B175" s="312"/>
      <c r="C175" s="313" t="s">
        <v>173</v>
      </c>
      <c r="D175" s="312"/>
      <c r="E175" s="312"/>
      <c r="F175" s="312"/>
      <c r="G175" s="312"/>
      <c r="H175" s="406">
        <v>32586.35</v>
      </c>
      <c r="I175" s="406"/>
      <c r="J175" s="406">
        <v>601633.11</v>
      </c>
      <c r="K175" s="406"/>
      <c r="O175" s="162">
        <f>I169+I170+I172+I173+I174</f>
        <v>32586.35</v>
      </c>
      <c r="P175" s="162">
        <f>K169+K170+K172+K173+K174</f>
        <v>601633.11</v>
      </c>
    </row>
    <row r="177" spans="1:22" ht="99.75" x14ac:dyDescent="0.2">
      <c r="A177" s="297" t="s">
        <v>1415</v>
      </c>
      <c r="B177" s="298" t="s">
        <v>2165</v>
      </c>
      <c r="C177" s="298" t="s">
        <v>673</v>
      </c>
      <c r="D177" s="299" t="s">
        <v>2166</v>
      </c>
      <c r="E177" s="284">
        <v>1160</v>
      </c>
      <c r="F177" s="300"/>
      <c r="G177" s="301"/>
      <c r="H177" s="284"/>
      <c r="I177" s="302"/>
      <c r="J177" s="284"/>
      <c r="K177" s="302"/>
      <c r="Q177" s="160">
        <f>[7]Source!X122</f>
        <v>13680.58</v>
      </c>
      <c r="R177" s="160">
        <f>[7]Source!X123</f>
        <v>256255.23</v>
      </c>
      <c r="S177" s="160">
        <f>[7]Source!Y122</f>
        <v>10523.52</v>
      </c>
      <c r="T177" s="160">
        <f>[7]Source!Y123</f>
        <v>143924.17000000001</v>
      </c>
      <c r="U177" s="160">
        <f>ROUND((175/100)*ROUND([7]Source!R122, 2), 2)</f>
        <v>2151.8000000000002</v>
      </c>
      <c r="V177" s="160">
        <f>ROUND((157/100)*ROUND([7]Source!R123, 2), 2)</f>
        <v>45076.52</v>
      </c>
    </row>
    <row r="178" spans="1:22" x14ac:dyDescent="0.2">
      <c r="C178" s="303" t="s">
        <v>2281</v>
      </c>
    </row>
    <row r="179" spans="1:22" ht="14.25" x14ac:dyDescent="0.2">
      <c r="A179" s="297"/>
      <c r="B179" s="298"/>
      <c r="C179" s="298" t="s">
        <v>187</v>
      </c>
      <c r="D179" s="299"/>
      <c r="E179" s="284"/>
      <c r="F179" s="300">
        <v>12.96</v>
      </c>
      <c r="G179" s="301" t="s">
        <v>185</v>
      </c>
      <c r="H179" s="284">
        <v>1</v>
      </c>
      <c r="I179" s="302">
        <v>15033.6</v>
      </c>
      <c r="J179" s="284">
        <v>23.35</v>
      </c>
      <c r="K179" s="302">
        <v>351034.56</v>
      </c>
    </row>
    <row r="180" spans="1:22" ht="14.25" x14ac:dyDescent="0.2">
      <c r="A180" s="297"/>
      <c r="B180" s="298"/>
      <c r="C180" s="298" t="s">
        <v>174</v>
      </c>
      <c r="D180" s="299"/>
      <c r="E180" s="284"/>
      <c r="F180" s="300">
        <v>4.24</v>
      </c>
      <c r="G180" s="301" t="s">
        <v>185</v>
      </c>
      <c r="H180" s="284">
        <v>1</v>
      </c>
      <c r="I180" s="302">
        <v>4918.3999999999996</v>
      </c>
      <c r="J180" s="284">
        <v>9.68</v>
      </c>
      <c r="K180" s="302">
        <v>47610.11</v>
      </c>
    </row>
    <row r="181" spans="1:22" ht="14.25" x14ac:dyDescent="0.2">
      <c r="A181" s="297"/>
      <c r="B181" s="298"/>
      <c r="C181" s="298" t="s">
        <v>179</v>
      </c>
      <c r="D181" s="299"/>
      <c r="E181" s="284"/>
      <c r="F181" s="300">
        <v>1.06</v>
      </c>
      <c r="G181" s="301" t="s">
        <v>185</v>
      </c>
      <c r="H181" s="284">
        <v>1</v>
      </c>
      <c r="I181" s="314">
        <v>1229.5999999999999</v>
      </c>
      <c r="J181" s="284">
        <v>23.35</v>
      </c>
      <c r="K181" s="314">
        <v>28711.16</v>
      </c>
    </row>
    <row r="182" spans="1:22" ht="14.25" x14ac:dyDescent="0.2">
      <c r="A182" s="297"/>
      <c r="B182" s="298"/>
      <c r="C182" s="298" t="s">
        <v>195</v>
      </c>
      <c r="D182" s="299"/>
      <c r="E182" s="284"/>
      <c r="F182" s="300">
        <v>16.989999999999998</v>
      </c>
      <c r="G182" s="301" t="s">
        <v>185</v>
      </c>
      <c r="H182" s="284">
        <v>1</v>
      </c>
      <c r="I182" s="302">
        <v>19708.400000000001</v>
      </c>
      <c r="J182" s="284">
        <v>10.18</v>
      </c>
      <c r="K182" s="302">
        <v>200631.51</v>
      </c>
    </row>
    <row r="183" spans="1:22" ht="14.25" x14ac:dyDescent="0.2">
      <c r="A183" s="297" t="s">
        <v>1417</v>
      </c>
      <c r="B183" s="298" t="s">
        <v>2282</v>
      </c>
      <c r="C183" s="298" t="s">
        <v>669</v>
      </c>
      <c r="D183" s="299" t="s">
        <v>1323</v>
      </c>
      <c r="E183" s="284">
        <v>-81.2</v>
      </c>
      <c r="F183" s="300">
        <v>0</v>
      </c>
      <c r="G183" s="304" t="s">
        <v>185</v>
      </c>
      <c r="H183" s="284">
        <v>1</v>
      </c>
      <c r="I183" s="302">
        <v>0</v>
      </c>
      <c r="J183" s="284">
        <v>1</v>
      </c>
      <c r="K183" s="302">
        <v>0</v>
      </c>
      <c r="Q183" s="160">
        <f>[7]Source!X124</f>
        <v>0</v>
      </c>
      <c r="R183" s="160">
        <f>[7]Source!X125</f>
        <v>0</v>
      </c>
      <c r="S183" s="160">
        <f>[7]Source!Y124</f>
        <v>0</v>
      </c>
      <c r="T183" s="160">
        <f>[7]Source!Y125</f>
        <v>0</v>
      </c>
      <c r="U183" s="160">
        <f>ROUND((175/100)*ROUND([7]Source!R124, 2), 2)</f>
        <v>0</v>
      </c>
      <c r="V183" s="160">
        <f>ROUND((157/100)*ROUND([7]Source!R125, 2), 2)</f>
        <v>0</v>
      </c>
    </row>
    <row r="184" spans="1:22" ht="14.25" x14ac:dyDescent="0.2">
      <c r="A184" s="297"/>
      <c r="B184" s="298"/>
      <c r="C184" s="298" t="s">
        <v>184</v>
      </c>
      <c r="D184" s="299" t="s">
        <v>177</v>
      </c>
      <c r="E184" s="284">
        <v>91</v>
      </c>
      <c r="F184" s="300"/>
      <c r="G184" s="301"/>
      <c r="H184" s="284"/>
      <c r="I184" s="302">
        <v>13680.58</v>
      </c>
      <c r="J184" s="284">
        <v>73</v>
      </c>
      <c r="K184" s="302">
        <v>256255.23</v>
      </c>
    </row>
    <row r="185" spans="1:22" ht="14.25" x14ac:dyDescent="0.2">
      <c r="A185" s="297"/>
      <c r="B185" s="298"/>
      <c r="C185" s="298" t="s">
        <v>183</v>
      </c>
      <c r="D185" s="299" t="s">
        <v>177</v>
      </c>
      <c r="E185" s="284">
        <v>70</v>
      </c>
      <c r="F185" s="300"/>
      <c r="G185" s="301"/>
      <c r="H185" s="284"/>
      <c r="I185" s="302">
        <v>10523.52</v>
      </c>
      <c r="J185" s="284">
        <v>41</v>
      </c>
      <c r="K185" s="302">
        <v>143924.17000000001</v>
      </c>
    </row>
    <row r="186" spans="1:22" ht="14.25" x14ac:dyDescent="0.2">
      <c r="A186" s="305"/>
      <c r="B186" s="306"/>
      <c r="C186" s="306" t="s">
        <v>178</v>
      </c>
      <c r="D186" s="307" t="s">
        <v>177</v>
      </c>
      <c r="E186" s="308">
        <v>175</v>
      </c>
      <c r="F186" s="309"/>
      <c r="G186" s="310"/>
      <c r="H186" s="308"/>
      <c r="I186" s="311">
        <v>2151.8000000000002</v>
      </c>
      <c r="J186" s="308">
        <v>157</v>
      </c>
      <c r="K186" s="311">
        <v>45076.52</v>
      </c>
    </row>
    <row r="187" spans="1:22" ht="15" x14ac:dyDescent="0.25">
      <c r="A187" s="312"/>
      <c r="B187" s="312"/>
      <c r="C187" s="313" t="s">
        <v>173</v>
      </c>
      <c r="D187" s="312"/>
      <c r="E187" s="312"/>
      <c r="F187" s="312"/>
      <c r="G187" s="312"/>
      <c r="H187" s="406">
        <v>66016.3</v>
      </c>
      <c r="I187" s="406"/>
      <c r="J187" s="406">
        <v>1044532.1</v>
      </c>
      <c r="K187" s="406"/>
      <c r="O187" s="162">
        <f>I179+I180+I182+I184+I185+I186+SUM(I183:I183)</f>
        <v>66016.3</v>
      </c>
      <c r="P187" s="162">
        <f>K179+K180+K182+K184+K185+K186+SUM(K183:K183)</f>
        <v>1044532.1</v>
      </c>
    </row>
    <row r="189" spans="1:22" ht="57" x14ac:dyDescent="0.2">
      <c r="A189" s="297" t="s">
        <v>1419</v>
      </c>
      <c r="B189" s="298" t="s">
        <v>2168</v>
      </c>
      <c r="C189" s="298" t="s">
        <v>599</v>
      </c>
      <c r="D189" s="299" t="s">
        <v>2169</v>
      </c>
      <c r="E189" s="284">
        <v>383.5</v>
      </c>
      <c r="F189" s="300"/>
      <c r="G189" s="301"/>
      <c r="H189" s="284"/>
      <c r="I189" s="302"/>
      <c r="J189" s="284"/>
      <c r="K189" s="302"/>
      <c r="Q189" s="160">
        <f>[7]Source!X126</f>
        <v>5506.98</v>
      </c>
      <c r="R189" s="160">
        <f>[7]Source!X127</f>
        <v>103153.06</v>
      </c>
      <c r="S189" s="160">
        <f>[7]Source!Y126</f>
        <v>4236.1400000000003</v>
      </c>
      <c r="T189" s="160">
        <f>[7]Source!Y127</f>
        <v>57935.28</v>
      </c>
      <c r="U189" s="160">
        <f>ROUND((175/100)*ROUND([7]Source!R126, 2), 2)</f>
        <v>0</v>
      </c>
      <c r="V189" s="160">
        <f>ROUND((157/100)*ROUND([7]Source!R127, 2), 2)</f>
        <v>0</v>
      </c>
    </row>
    <row r="190" spans="1:22" x14ac:dyDescent="0.2">
      <c r="C190" s="303" t="s">
        <v>2283</v>
      </c>
    </row>
    <row r="191" spans="1:22" ht="14.25" x14ac:dyDescent="0.2">
      <c r="A191" s="297"/>
      <c r="B191" s="298"/>
      <c r="C191" s="298" t="s">
        <v>187</v>
      </c>
      <c r="D191" s="299"/>
      <c r="E191" s="284"/>
      <c r="F191" s="300">
        <v>15.78</v>
      </c>
      <c r="G191" s="301" t="s">
        <v>185</v>
      </c>
      <c r="H191" s="284">
        <v>1</v>
      </c>
      <c r="I191" s="302">
        <v>6051.63</v>
      </c>
      <c r="J191" s="284">
        <v>23.35</v>
      </c>
      <c r="K191" s="302">
        <v>141305.56</v>
      </c>
    </row>
    <row r="192" spans="1:22" ht="14.25" x14ac:dyDescent="0.2">
      <c r="A192" s="297"/>
      <c r="B192" s="298"/>
      <c r="C192" s="298" t="s">
        <v>195</v>
      </c>
      <c r="D192" s="299"/>
      <c r="E192" s="284"/>
      <c r="F192" s="300">
        <v>3.71</v>
      </c>
      <c r="G192" s="301" t="s">
        <v>185</v>
      </c>
      <c r="H192" s="284">
        <v>1</v>
      </c>
      <c r="I192" s="302">
        <v>1422.79</v>
      </c>
      <c r="J192" s="284">
        <v>3.16</v>
      </c>
      <c r="K192" s="302">
        <v>4496.0200000000004</v>
      </c>
    </row>
    <row r="193" spans="1:22" ht="42.75" x14ac:dyDescent="0.2">
      <c r="A193" s="297" t="s">
        <v>1420</v>
      </c>
      <c r="B193" s="298" t="s">
        <v>2170</v>
      </c>
      <c r="C193" s="298" t="s">
        <v>598</v>
      </c>
      <c r="D193" s="299" t="s">
        <v>1451</v>
      </c>
      <c r="E193" s="284">
        <v>128</v>
      </c>
      <c r="F193" s="300">
        <v>136.13999999999999</v>
      </c>
      <c r="G193" s="304" t="s">
        <v>185</v>
      </c>
      <c r="H193" s="284">
        <v>1</v>
      </c>
      <c r="I193" s="302">
        <v>17425.919999999998</v>
      </c>
      <c r="J193" s="284">
        <v>1.01</v>
      </c>
      <c r="K193" s="302">
        <v>17600.18</v>
      </c>
      <c r="Q193" s="160">
        <f>[7]Source!X128</f>
        <v>0</v>
      </c>
      <c r="R193" s="160">
        <f>[7]Source!X129</f>
        <v>0</v>
      </c>
      <c r="S193" s="160">
        <f>[7]Source!Y128</f>
        <v>0</v>
      </c>
      <c r="T193" s="160">
        <f>[7]Source!Y129</f>
        <v>0</v>
      </c>
      <c r="U193" s="160">
        <f>ROUND((175/100)*ROUND([7]Source!R128, 2), 2)</f>
        <v>0</v>
      </c>
      <c r="V193" s="160">
        <f>ROUND((157/100)*ROUND([7]Source!R129, 2), 2)</f>
        <v>0</v>
      </c>
    </row>
    <row r="194" spans="1:22" ht="14.25" x14ac:dyDescent="0.2">
      <c r="A194" s="297"/>
      <c r="B194" s="298"/>
      <c r="C194" s="298" t="s">
        <v>184</v>
      </c>
      <c r="D194" s="299" t="s">
        <v>177</v>
      </c>
      <c r="E194" s="284">
        <v>91</v>
      </c>
      <c r="F194" s="300"/>
      <c r="G194" s="301"/>
      <c r="H194" s="284"/>
      <c r="I194" s="302">
        <v>5506.98</v>
      </c>
      <c r="J194" s="284">
        <v>73</v>
      </c>
      <c r="K194" s="302">
        <v>103153.06</v>
      </c>
    </row>
    <row r="195" spans="1:22" ht="14.25" x14ac:dyDescent="0.2">
      <c r="A195" s="305"/>
      <c r="B195" s="306"/>
      <c r="C195" s="306" t="s">
        <v>183</v>
      </c>
      <c r="D195" s="307" t="s">
        <v>177</v>
      </c>
      <c r="E195" s="308">
        <v>70</v>
      </c>
      <c r="F195" s="309"/>
      <c r="G195" s="310"/>
      <c r="H195" s="308"/>
      <c r="I195" s="311">
        <v>4236.1400000000003</v>
      </c>
      <c r="J195" s="308">
        <v>41</v>
      </c>
      <c r="K195" s="311">
        <v>57935.28</v>
      </c>
    </row>
    <row r="196" spans="1:22" ht="15" x14ac:dyDescent="0.25">
      <c r="A196" s="312"/>
      <c r="B196" s="312"/>
      <c r="C196" s="313" t="s">
        <v>173</v>
      </c>
      <c r="D196" s="312"/>
      <c r="E196" s="312"/>
      <c r="F196" s="312"/>
      <c r="G196" s="312"/>
      <c r="H196" s="406">
        <v>34643.46</v>
      </c>
      <c r="I196" s="406"/>
      <c r="J196" s="406">
        <v>324490.09999999998</v>
      </c>
      <c r="K196" s="406"/>
      <c r="O196" s="162">
        <f>I191+I192+I194+I195+SUM(I193:I193)</f>
        <v>34643.46</v>
      </c>
      <c r="P196" s="162">
        <f>K191+K192+K194+K195+SUM(K193:K193)</f>
        <v>324490.09999999998</v>
      </c>
    </row>
    <row r="199" spans="1:22" ht="15" x14ac:dyDescent="0.25">
      <c r="A199" s="409" t="s">
        <v>2284</v>
      </c>
      <c r="B199" s="409"/>
      <c r="C199" s="409"/>
      <c r="D199" s="409"/>
      <c r="E199" s="409"/>
      <c r="F199" s="409"/>
      <c r="G199" s="409"/>
      <c r="H199" s="407">
        <v>2029927.26</v>
      </c>
      <c r="I199" s="408"/>
      <c r="J199" s="407">
        <v>28780074.539999999</v>
      </c>
      <c r="K199" s="408"/>
    </row>
    <row r="200" spans="1:22" hidden="1" x14ac:dyDescent="0.2">
      <c r="A200" s="283" t="s">
        <v>172</v>
      </c>
      <c r="I200" s="283">
        <v>0</v>
      </c>
      <c r="J200" s="283">
        <v>0</v>
      </c>
    </row>
    <row r="201" spans="1:22" hidden="1" x14ac:dyDescent="0.2">
      <c r="A201" s="283" t="s">
        <v>171</v>
      </c>
      <c r="I201" s="283">
        <v>0</v>
      </c>
      <c r="J201" s="283">
        <v>0</v>
      </c>
    </row>
    <row r="203" spans="1:22" ht="16.5" x14ac:dyDescent="0.25">
      <c r="A203" s="405" t="s">
        <v>2285</v>
      </c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</row>
    <row r="204" spans="1:22" ht="114" x14ac:dyDescent="0.2">
      <c r="A204" s="297" t="s">
        <v>1423</v>
      </c>
      <c r="B204" s="298" t="s">
        <v>2286</v>
      </c>
      <c r="C204" s="298" t="s">
        <v>672</v>
      </c>
      <c r="D204" s="299" t="s">
        <v>2287</v>
      </c>
      <c r="E204" s="284">
        <v>57.45</v>
      </c>
      <c r="F204" s="300"/>
      <c r="G204" s="301"/>
      <c r="H204" s="284"/>
      <c r="I204" s="302"/>
      <c r="J204" s="284"/>
      <c r="K204" s="302"/>
      <c r="Q204" s="160">
        <f>[7]Source!X165</f>
        <v>582.91999999999996</v>
      </c>
      <c r="R204" s="160">
        <f>[7]Source!X166</f>
        <v>10918.84</v>
      </c>
      <c r="S204" s="160">
        <f>[7]Source!Y165</f>
        <v>448.4</v>
      </c>
      <c r="T204" s="160">
        <f>[7]Source!Y166</f>
        <v>6132.5</v>
      </c>
      <c r="U204" s="160">
        <f>ROUND((175/100)*ROUND([7]Source!R165, 2), 2)</f>
        <v>0</v>
      </c>
      <c r="V204" s="160">
        <f>ROUND((157/100)*ROUND([7]Source!R166, 2), 2)</f>
        <v>0</v>
      </c>
    </row>
    <row r="205" spans="1:22" ht="14.25" x14ac:dyDescent="0.2">
      <c r="A205" s="297"/>
      <c r="B205" s="298"/>
      <c r="C205" s="298" t="s">
        <v>187</v>
      </c>
      <c r="D205" s="299"/>
      <c r="E205" s="284"/>
      <c r="F205" s="300">
        <v>11.15</v>
      </c>
      <c r="G205" s="301" t="s">
        <v>185</v>
      </c>
      <c r="H205" s="284">
        <v>1</v>
      </c>
      <c r="I205" s="302">
        <v>640.57000000000005</v>
      </c>
      <c r="J205" s="284">
        <v>23.35</v>
      </c>
      <c r="K205" s="302">
        <v>14957.31</v>
      </c>
    </row>
    <row r="206" spans="1:22" ht="14.25" x14ac:dyDescent="0.2">
      <c r="A206" s="297"/>
      <c r="B206" s="298"/>
      <c r="C206" s="298" t="s">
        <v>184</v>
      </c>
      <c r="D206" s="299" t="s">
        <v>177</v>
      </c>
      <c r="E206" s="284">
        <v>91</v>
      </c>
      <c r="F206" s="300"/>
      <c r="G206" s="301"/>
      <c r="H206" s="284"/>
      <c r="I206" s="302">
        <v>582.91999999999996</v>
      </c>
      <c r="J206" s="284">
        <v>73</v>
      </c>
      <c r="K206" s="302">
        <v>10918.84</v>
      </c>
    </row>
    <row r="207" spans="1:22" ht="14.25" x14ac:dyDescent="0.2">
      <c r="A207" s="297"/>
      <c r="B207" s="298"/>
      <c r="C207" s="298" t="s">
        <v>183</v>
      </c>
      <c r="D207" s="299" t="s">
        <v>177</v>
      </c>
      <c r="E207" s="284">
        <v>70</v>
      </c>
      <c r="F207" s="300"/>
      <c r="G207" s="301"/>
      <c r="H207" s="284"/>
      <c r="I207" s="302">
        <v>448.4</v>
      </c>
      <c r="J207" s="284">
        <v>41</v>
      </c>
      <c r="K207" s="302">
        <v>6132.5</v>
      </c>
    </row>
    <row r="208" spans="1:22" ht="14.25" x14ac:dyDescent="0.2">
      <c r="A208" s="305"/>
      <c r="B208" s="306"/>
      <c r="C208" s="306" t="s">
        <v>182</v>
      </c>
      <c r="D208" s="307" t="s">
        <v>181</v>
      </c>
      <c r="E208" s="308">
        <v>1.02</v>
      </c>
      <c r="F208" s="309"/>
      <c r="G208" s="310" t="s">
        <v>185</v>
      </c>
      <c r="H208" s="308">
        <v>1</v>
      </c>
      <c r="I208" s="311">
        <v>58.6</v>
      </c>
      <c r="J208" s="308"/>
      <c r="K208" s="311"/>
    </row>
    <row r="209" spans="1:22" ht="15" x14ac:dyDescent="0.25">
      <c r="A209" s="312"/>
      <c r="B209" s="312"/>
      <c r="C209" s="313" t="s">
        <v>173</v>
      </c>
      <c r="D209" s="312"/>
      <c r="E209" s="312"/>
      <c r="F209" s="312"/>
      <c r="G209" s="312"/>
      <c r="H209" s="406">
        <v>1671.89</v>
      </c>
      <c r="I209" s="406"/>
      <c r="J209" s="406">
        <v>32008.65</v>
      </c>
      <c r="K209" s="406"/>
      <c r="O209" s="162">
        <f>I205+I206+I207</f>
        <v>1671.89</v>
      </c>
      <c r="P209" s="162">
        <f>K205+K206+K207</f>
        <v>32008.65</v>
      </c>
    </row>
    <row r="211" spans="1:22" ht="71.25" x14ac:dyDescent="0.2">
      <c r="A211" s="297" t="s">
        <v>1425</v>
      </c>
      <c r="B211" s="298" t="s">
        <v>2288</v>
      </c>
      <c r="C211" s="298" t="s">
        <v>671</v>
      </c>
      <c r="D211" s="299" t="s">
        <v>2289</v>
      </c>
      <c r="E211" s="284">
        <v>5.7450000000000001</v>
      </c>
      <c r="F211" s="300"/>
      <c r="G211" s="301"/>
      <c r="H211" s="284"/>
      <c r="I211" s="302"/>
      <c r="J211" s="284"/>
      <c r="K211" s="302"/>
      <c r="Q211" s="160">
        <f>[7]Source!X167</f>
        <v>248.85</v>
      </c>
      <c r="R211" s="160">
        <f>[7]Source!X168</f>
        <v>4661.26</v>
      </c>
      <c r="S211" s="160">
        <f>[7]Source!Y167</f>
        <v>191.42</v>
      </c>
      <c r="T211" s="160">
        <f>[7]Source!Y168</f>
        <v>2617.9699999999998</v>
      </c>
      <c r="U211" s="160">
        <f>ROUND((175/100)*ROUND([7]Source!R167, 2), 2)</f>
        <v>0.19</v>
      </c>
      <c r="V211" s="160">
        <f>ROUND((157/100)*ROUND([7]Source!R168, 2), 2)</f>
        <v>4.03</v>
      </c>
    </row>
    <row r="212" spans="1:22" ht="14.25" x14ac:dyDescent="0.2">
      <c r="A212" s="297"/>
      <c r="B212" s="298"/>
      <c r="C212" s="298" t="s">
        <v>187</v>
      </c>
      <c r="D212" s="299"/>
      <c r="E212" s="284"/>
      <c r="F212" s="300">
        <v>47.6</v>
      </c>
      <c r="G212" s="301" t="s">
        <v>185</v>
      </c>
      <c r="H212" s="284">
        <v>1</v>
      </c>
      <c r="I212" s="302">
        <v>273.45999999999998</v>
      </c>
      <c r="J212" s="284">
        <v>23.35</v>
      </c>
      <c r="K212" s="302">
        <v>6385.29</v>
      </c>
    </row>
    <row r="213" spans="1:22" ht="14.25" x14ac:dyDescent="0.2">
      <c r="A213" s="297"/>
      <c r="B213" s="298"/>
      <c r="C213" s="298" t="s">
        <v>174</v>
      </c>
      <c r="D213" s="299"/>
      <c r="E213" s="284"/>
      <c r="F213" s="300">
        <v>41.68</v>
      </c>
      <c r="G213" s="301" t="s">
        <v>185</v>
      </c>
      <c r="H213" s="284">
        <v>1</v>
      </c>
      <c r="I213" s="302">
        <v>239.45</v>
      </c>
      <c r="J213" s="284">
        <v>5.05</v>
      </c>
      <c r="K213" s="302">
        <v>1209.22</v>
      </c>
    </row>
    <row r="214" spans="1:22" ht="14.25" x14ac:dyDescent="0.2">
      <c r="A214" s="297"/>
      <c r="B214" s="298"/>
      <c r="C214" s="298" t="s">
        <v>179</v>
      </c>
      <c r="D214" s="299"/>
      <c r="E214" s="284"/>
      <c r="F214" s="300">
        <v>0.02</v>
      </c>
      <c r="G214" s="301" t="s">
        <v>185</v>
      </c>
      <c r="H214" s="284">
        <v>1</v>
      </c>
      <c r="I214" s="314">
        <v>0.11</v>
      </c>
      <c r="J214" s="284">
        <v>23.35</v>
      </c>
      <c r="K214" s="314">
        <v>2.57</v>
      </c>
    </row>
    <row r="215" spans="1:22" ht="14.25" x14ac:dyDescent="0.2">
      <c r="A215" s="297"/>
      <c r="B215" s="298"/>
      <c r="C215" s="298" t="s">
        <v>195</v>
      </c>
      <c r="D215" s="299"/>
      <c r="E215" s="284"/>
      <c r="F215" s="300">
        <v>7.0000000000000007E-2</v>
      </c>
      <c r="G215" s="301" t="s">
        <v>185</v>
      </c>
      <c r="H215" s="284">
        <v>1</v>
      </c>
      <c r="I215" s="302">
        <v>0.4</v>
      </c>
      <c r="J215" s="284">
        <v>4.8600000000000003</v>
      </c>
      <c r="K215" s="302">
        <v>1.94</v>
      </c>
    </row>
    <row r="216" spans="1:22" ht="128.25" x14ac:dyDescent="0.2">
      <c r="A216" s="297" t="s">
        <v>1428</v>
      </c>
      <c r="B216" s="298" t="s">
        <v>2290</v>
      </c>
      <c r="C216" s="298" t="s">
        <v>670</v>
      </c>
      <c r="D216" s="299" t="s">
        <v>1374</v>
      </c>
      <c r="E216" s="284">
        <v>11.49</v>
      </c>
      <c r="F216" s="300">
        <v>75.84</v>
      </c>
      <c r="G216" s="304" t="s">
        <v>185</v>
      </c>
      <c r="H216" s="284">
        <v>1</v>
      </c>
      <c r="I216" s="302">
        <v>871.4</v>
      </c>
      <c r="J216" s="284">
        <v>5</v>
      </c>
      <c r="K216" s="302">
        <v>4357</v>
      </c>
      <c r="Q216" s="160">
        <f>[7]Source!X169</f>
        <v>0</v>
      </c>
      <c r="R216" s="160">
        <f>[7]Source!X170</f>
        <v>0</v>
      </c>
      <c r="S216" s="160">
        <f>[7]Source!Y169</f>
        <v>0</v>
      </c>
      <c r="T216" s="160">
        <f>[7]Source!Y170</f>
        <v>0</v>
      </c>
      <c r="U216" s="160">
        <f>ROUND((175/100)*ROUND([7]Source!R169, 2), 2)</f>
        <v>0</v>
      </c>
      <c r="V216" s="160">
        <f>ROUND((157/100)*ROUND([7]Source!R170, 2), 2)</f>
        <v>0</v>
      </c>
    </row>
    <row r="217" spans="1:22" ht="14.25" x14ac:dyDescent="0.2">
      <c r="A217" s="297"/>
      <c r="B217" s="298"/>
      <c r="C217" s="298" t="s">
        <v>184</v>
      </c>
      <c r="D217" s="299" t="s">
        <v>177</v>
      </c>
      <c r="E217" s="284">
        <v>91</v>
      </c>
      <c r="F217" s="300"/>
      <c r="G217" s="301"/>
      <c r="H217" s="284"/>
      <c r="I217" s="302">
        <v>248.85</v>
      </c>
      <c r="J217" s="284">
        <v>73</v>
      </c>
      <c r="K217" s="302">
        <v>4661.26</v>
      </c>
    </row>
    <row r="218" spans="1:22" ht="14.25" x14ac:dyDescent="0.2">
      <c r="A218" s="297"/>
      <c r="B218" s="298"/>
      <c r="C218" s="298" t="s">
        <v>183</v>
      </c>
      <c r="D218" s="299" t="s">
        <v>177</v>
      </c>
      <c r="E218" s="284">
        <v>70</v>
      </c>
      <c r="F218" s="300"/>
      <c r="G218" s="301"/>
      <c r="H218" s="284"/>
      <c r="I218" s="302">
        <v>191.42</v>
      </c>
      <c r="J218" s="284">
        <v>41</v>
      </c>
      <c r="K218" s="302">
        <v>2617.9699999999998</v>
      </c>
    </row>
    <row r="219" spans="1:22" ht="14.25" x14ac:dyDescent="0.2">
      <c r="A219" s="297"/>
      <c r="B219" s="298"/>
      <c r="C219" s="298" t="s">
        <v>178</v>
      </c>
      <c r="D219" s="299" t="s">
        <v>177</v>
      </c>
      <c r="E219" s="284">
        <v>175</v>
      </c>
      <c r="F219" s="300"/>
      <c r="G219" s="301"/>
      <c r="H219" s="284"/>
      <c r="I219" s="302">
        <v>0.19</v>
      </c>
      <c r="J219" s="284">
        <v>157</v>
      </c>
      <c r="K219" s="302">
        <v>4.03</v>
      </c>
    </row>
    <row r="220" spans="1:22" ht="14.25" x14ac:dyDescent="0.2">
      <c r="A220" s="305"/>
      <c r="B220" s="306"/>
      <c r="C220" s="306" t="s">
        <v>182</v>
      </c>
      <c r="D220" s="307" t="s">
        <v>181</v>
      </c>
      <c r="E220" s="308">
        <v>3.98</v>
      </c>
      <c r="F220" s="309"/>
      <c r="G220" s="310" t="s">
        <v>185</v>
      </c>
      <c r="H220" s="308">
        <v>1</v>
      </c>
      <c r="I220" s="311">
        <v>22.87</v>
      </c>
      <c r="J220" s="308"/>
      <c r="K220" s="311"/>
    </row>
    <row r="221" spans="1:22" ht="15" x14ac:dyDescent="0.25">
      <c r="A221" s="312"/>
      <c r="B221" s="312"/>
      <c r="C221" s="313" t="s">
        <v>173</v>
      </c>
      <c r="D221" s="312"/>
      <c r="E221" s="312"/>
      <c r="F221" s="312"/>
      <c r="G221" s="312"/>
      <c r="H221" s="406">
        <v>1825.17</v>
      </c>
      <c r="I221" s="406"/>
      <c r="J221" s="406">
        <v>19236.71</v>
      </c>
      <c r="K221" s="406"/>
      <c r="O221" s="162">
        <f>I212+I213+I215+I217+I218+I219+SUM(I216:I216)</f>
        <v>1825.17</v>
      </c>
      <c r="P221" s="162">
        <f>K212+K213+K215+K217+K218+K219+SUM(K216:K216)</f>
        <v>19236.71</v>
      </c>
    </row>
    <row r="223" spans="1:22" ht="71.25" x14ac:dyDescent="0.2">
      <c r="A223" s="297" t="s">
        <v>1435</v>
      </c>
      <c r="B223" s="298" t="s">
        <v>1761</v>
      </c>
      <c r="C223" s="298" t="s">
        <v>451</v>
      </c>
      <c r="D223" s="299" t="s">
        <v>1745</v>
      </c>
      <c r="E223" s="284">
        <v>0.5</v>
      </c>
      <c r="F223" s="300"/>
      <c r="G223" s="301"/>
      <c r="H223" s="284"/>
      <c r="I223" s="302"/>
      <c r="J223" s="284"/>
      <c r="K223" s="302"/>
      <c r="Q223" s="160">
        <f>[7]Source!X173</f>
        <v>9.86</v>
      </c>
      <c r="R223" s="160">
        <f>[7]Source!X174</f>
        <v>184.6</v>
      </c>
      <c r="S223" s="160">
        <f>[7]Source!Y173</f>
        <v>7.58</v>
      </c>
      <c r="T223" s="160">
        <f>[7]Source!Y174</f>
        <v>103.68</v>
      </c>
      <c r="U223" s="160">
        <f>ROUND((175/100)*ROUND([7]Source!R173, 2), 2)</f>
        <v>0</v>
      </c>
      <c r="V223" s="160">
        <f>ROUND((157/100)*ROUND([7]Source!R174, 2), 2)</f>
        <v>0</v>
      </c>
    </row>
    <row r="224" spans="1:22" ht="14.25" x14ac:dyDescent="0.2">
      <c r="A224" s="297"/>
      <c r="B224" s="298"/>
      <c r="C224" s="298" t="s">
        <v>187</v>
      </c>
      <c r="D224" s="299"/>
      <c r="E224" s="284"/>
      <c r="F224" s="300">
        <v>21.65</v>
      </c>
      <c r="G224" s="301" t="s">
        <v>185</v>
      </c>
      <c r="H224" s="284">
        <v>1</v>
      </c>
      <c r="I224" s="302">
        <v>10.83</v>
      </c>
      <c r="J224" s="284">
        <v>23.35</v>
      </c>
      <c r="K224" s="302">
        <v>252.88</v>
      </c>
    </row>
    <row r="225" spans="1:22" ht="14.25" x14ac:dyDescent="0.2">
      <c r="A225" s="297"/>
      <c r="B225" s="298"/>
      <c r="C225" s="298" t="s">
        <v>195</v>
      </c>
      <c r="D225" s="299"/>
      <c r="E225" s="284"/>
      <c r="F225" s="300">
        <v>4.41</v>
      </c>
      <c r="G225" s="301" t="s">
        <v>185</v>
      </c>
      <c r="H225" s="284">
        <v>1</v>
      </c>
      <c r="I225" s="302">
        <v>2.21</v>
      </c>
      <c r="J225" s="284">
        <v>24.94</v>
      </c>
      <c r="K225" s="302">
        <v>55.12</v>
      </c>
    </row>
    <row r="226" spans="1:22" ht="28.5" x14ac:dyDescent="0.2">
      <c r="A226" s="297" t="s">
        <v>1437</v>
      </c>
      <c r="B226" s="298" t="s">
        <v>1762</v>
      </c>
      <c r="C226" s="298" t="s">
        <v>450</v>
      </c>
      <c r="D226" s="299" t="s">
        <v>1374</v>
      </c>
      <c r="E226" s="284">
        <v>17</v>
      </c>
      <c r="F226" s="300">
        <v>23.98</v>
      </c>
      <c r="G226" s="304" t="s">
        <v>185</v>
      </c>
      <c r="H226" s="284">
        <v>1</v>
      </c>
      <c r="I226" s="302">
        <v>407.66</v>
      </c>
      <c r="J226" s="284">
        <v>0.18</v>
      </c>
      <c r="K226" s="302">
        <v>73.38</v>
      </c>
      <c r="Q226" s="160">
        <f>[7]Source!X175</f>
        <v>0</v>
      </c>
      <c r="R226" s="160">
        <f>[7]Source!X176</f>
        <v>0</v>
      </c>
      <c r="S226" s="160">
        <f>[7]Source!Y175</f>
        <v>0</v>
      </c>
      <c r="T226" s="160">
        <f>[7]Source!Y176</f>
        <v>0</v>
      </c>
      <c r="U226" s="160">
        <f>ROUND((175/100)*ROUND([7]Source!R175, 2), 2)</f>
        <v>0</v>
      </c>
      <c r="V226" s="160">
        <f>ROUND((157/100)*ROUND([7]Source!R176, 2), 2)</f>
        <v>0</v>
      </c>
    </row>
    <row r="227" spans="1:22" ht="28.5" x14ac:dyDescent="0.2">
      <c r="A227" s="297" t="s">
        <v>1438</v>
      </c>
      <c r="B227" s="298" t="s">
        <v>2258</v>
      </c>
      <c r="C227" s="298" t="s">
        <v>669</v>
      </c>
      <c r="D227" s="299" t="s">
        <v>1323</v>
      </c>
      <c r="E227" s="284">
        <v>-2.1499999999999998E-2</v>
      </c>
      <c r="F227" s="300">
        <v>0</v>
      </c>
      <c r="G227" s="304" t="s">
        <v>185</v>
      </c>
      <c r="H227" s="284">
        <v>1</v>
      </c>
      <c r="I227" s="302">
        <v>0</v>
      </c>
      <c r="J227" s="284">
        <v>1</v>
      </c>
      <c r="K227" s="302">
        <v>0</v>
      </c>
      <c r="Q227" s="160">
        <f>[7]Source!X177</f>
        <v>0</v>
      </c>
      <c r="R227" s="160">
        <f>[7]Source!X178</f>
        <v>0</v>
      </c>
      <c r="S227" s="160">
        <f>[7]Source!Y177</f>
        <v>0</v>
      </c>
      <c r="T227" s="160">
        <f>[7]Source!Y178</f>
        <v>0</v>
      </c>
      <c r="U227" s="160">
        <f>ROUND((175/100)*ROUND([7]Source!R177, 2), 2)</f>
        <v>0</v>
      </c>
      <c r="V227" s="160">
        <f>ROUND((157/100)*ROUND([7]Source!R178, 2), 2)</f>
        <v>0</v>
      </c>
    </row>
    <row r="228" spans="1:22" ht="14.25" x14ac:dyDescent="0.2">
      <c r="A228" s="297"/>
      <c r="B228" s="298"/>
      <c r="C228" s="298" t="s">
        <v>184</v>
      </c>
      <c r="D228" s="299" t="s">
        <v>177</v>
      </c>
      <c r="E228" s="284">
        <v>91</v>
      </c>
      <c r="F228" s="300"/>
      <c r="G228" s="301"/>
      <c r="H228" s="284"/>
      <c r="I228" s="302">
        <v>9.86</v>
      </c>
      <c r="J228" s="284">
        <v>73</v>
      </c>
      <c r="K228" s="302">
        <v>184.6</v>
      </c>
    </row>
    <row r="229" spans="1:22" ht="14.25" x14ac:dyDescent="0.2">
      <c r="A229" s="297"/>
      <c r="B229" s="298"/>
      <c r="C229" s="298" t="s">
        <v>183</v>
      </c>
      <c r="D229" s="299" t="s">
        <v>177</v>
      </c>
      <c r="E229" s="284">
        <v>70</v>
      </c>
      <c r="F229" s="300"/>
      <c r="G229" s="301"/>
      <c r="H229" s="284"/>
      <c r="I229" s="302">
        <v>7.58</v>
      </c>
      <c r="J229" s="284">
        <v>41</v>
      </c>
      <c r="K229" s="302">
        <v>103.68</v>
      </c>
    </row>
    <row r="230" spans="1:22" ht="14.25" x14ac:dyDescent="0.2">
      <c r="A230" s="305"/>
      <c r="B230" s="306"/>
      <c r="C230" s="306" t="s">
        <v>182</v>
      </c>
      <c r="D230" s="307" t="s">
        <v>181</v>
      </c>
      <c r="E230" s="308">
        <v>1.81</v>
      </c>
      <c r="F230" s="309"/>
      <c r="G230" s="310" t="s">
        <v>185</v>
      </c>
      <c r="H230" s="308">
        <v>1</v>
      </c>
      <c r="I230" s="311">
        <v>0.91</v>
      </c>
      <c r="J230" s="308"/>
      <c r="K230" s="311"/>
    </row>
    <row r="231" spans="1:22" ht="15" x14ac:dyDescent="0.25">
      <c r="A231" s="312"/>
      <c r="B231" s="312"/>
      <c r="C231" s="313" t="s">
        <v>173</v>
      </c>
      <c r="D231" s="312"/>
      <c r="E231" s="312"/>
      <c r="F231" s="312"/>
      <c r="G231" s="312"/>
      <c r="H231" s="406">
        <v>438.14</v>
      </c>
      <c r="I231" s="406"/>
      <c r="J231" s="406">
        <v>669.66</v>
      </c>
      <c r="K231" s="406"/>
      <c r="O231" s="162">
        <f>I224+I225+I228+I229+SUM(I226:I227)</f>
        <v>438.14</v>
      </c>
      <c r="P231" s="162">
        <f>K224+K225+K228+K229+SUM(K226:K227)</f>
        <v>669.66</v>
      </c>
    </row>
    <row r="233" spans="1:22" ht="42.75" x14ac:dyDescent="0.2">
      <c r="A233" s="297" t="s">
        <v>1442</v>
      </c>
      <c r="B233" s="298" t="s">
        <v>2291</v>
      </c>
      <c r="C233" s="298" t="s">
        <v>668</v>
      </c>
      <c r="D233" s="299" t="s">
        <v>2292</v>
      </c>
      <c r="E233" s="284">
        <v>5.7450000000000001</v>
      </c>
      <c r="F233" s="300"/>
      <c r="G233" s="301"/>
      <c r="H233" s="284"/>
      <c r="I233" s="302"/>
      <c r="J233" s="284"/>
      <c r="K233" s="302"/>
      <c r="Q233" s="160">
        <f>[7]Source!X187</f>
        <v>537.12</v>
      </c>
      <c r="R233" s="160">
        <f>[7]Source!X188</f>
        <v>10060.93</v>
      </c>
      <c r="S233" s="160">
        <f>[7]Source!Y187</f>
        <v>413.17</v>
      </c>
      <c r="T233" s="160">
        <f>[7]Source!Y188</f>
        <v>5650.66</v>
      </c>
      <c r="U233" s="160">
        <f>ROUND((175/100)*ROUND([7]Source!R187, 2), 2)</f>
        <v>0.91</v>
      </c>
      <c r="V233" s="160">
        <f>ROUND((157/100)*ROUND([7]Source!R188, 2), 2)</f>
        <v>19.059999999999999</v>
      </c>
    </row>
    <row r="234" spans="1:22" ht="14.25" x14ac:dyDescent="0.2">
      <c r="A234" s="297"/>
      <c r="B234" s="298"/>
      <c r="C234" s="298" t="s">
        <v>187</v>
      </c>
      <c r="D234" s="299"/>
      <c r="E234" s="284"/>
      <c r="F234" s="300">
        <v>102.74</v>
      </c>
      <c r="G234" s="301" t="s">
        <v>185</v>
      </c>
      <c r="H234" s="284">
        <v>1</v>
      </c>
      <c r="I234" s="302">
        <v>590.24</v>
      </c>
      <c r="J234" s="284">
        <v>23.35</v>
      </c>
      <c r="K234" s="302">
        <v>13782.1</v>
      </c>
    </row>
    <row r="235" spans="1:22" ht="14.25" x14ac:dyDescent="0.2">
      <c r="A235" s="297"/>
      <c r="B235" s="298"/>
      <c r="C235" s="298" t="s">
        <v>174</v>
      </c>
      <c r="D235" s="299"/>
      <c r="E235" s="284"/>
      <c r="F235" s="300">
        <v>0.37</v>
      </c>
      <c r="G235" s="301" t="s">
        <v>185</v>
      </c>
      <c r="H235" s="284">
        <v>1</v>
      </c>
      <c r="I235" s="302">
        <v>2.13</v>
      </c>
      <c r="J235" s="284">
        <v>9.73</v>
      </c>
      <c r="K235" s="302">
        <v>20.72</v>
      </c>
    </row>
    <row r="236" spans="1:22" ht="14.25" x14ac:dyDescent="0.2">
      <c r="A236" s="297"/>
      <c r="B236" s="298"/>
      <c r="C236" s="298" t="s">
        <v>179</v>
      </c>
      <c r="D236" s="299"/>
      <c r="E236" s="284"/>
      <c r="F236" s="300">
        <v>0.09</v>
      </c>
      <c r="G236" s="301" t="s">
        <v>185</v>
      </c>
      <c r="H236" s="284">
        <v>1</v>
      </c>
      <c r="I236" s="314">
        <v>0.52</v>
      </c>
      <c r="J236" s="284">
        <v>23.35</v>
      </c>
      <c r="K236" s="314">
        <v>12.14</v>
      </c>
    </row>
    <row r="237" spans="1:22" ht="14.25" x14ac:dyDescent="0.2">
      <c r="A237" s="297"/>
      <c r="B237" s="298"/>
      <c r="C237" s="298" t="s">
        <v>195</v>
      </c>
      <c r="D237" s="299"/>
      <c r="E237" s="284"/>
      <c r="F237" s="300">
        <v>7.0000000000000007E-2</v>
      </c>
      <c r="G237" s="301" t="s">
        <v>185</v>
      </c>
      <c r="H237" s="284">
        <v>1</v>
      </c>
      <c r="I237" s="302">
        <v>0.4</v>
      </c>
      <c r="J237" s="284">
        <v>4.8600000000000003</v>
      </c>
      <c r="K237" s="302">
        <v>1.94</v>
      </c>
    </row>
    <row r="238" spans="1:22" ht="71.25" x14ac:dyDescent="0.2">
      <c r="A238" s="297" t="s">
        <v>1445</v>
      </c>
      <c r="B238" s="298" t="s">
        <v>2293</v>
      </c>
      <c r="C238" s="298" t="s">
        <v>667</v>
      </c>
      <c r="D238" s="299" t="s">
        <v>1374</v>
      </c>
      <c r="E238" s="284">
        <v>2.87</v>
      </c>
      <c r="F238" s="300">
        <v>229.14</v>
      </c>
      <c r="G238" s="304" t="s">
        <v>185</v>
      </c>
      <c r="H238" s="284">
        <v>1</v>
      </c>
      <c r="I238" s="302">
        <v>657.63</v>
      </c>
      <c r="J238" s="284">
        <v>4.84</v>
      </c>
      <c r="K238" s="302">
        <v>3182.93</v>
      </c>
      <c r="Q238" s="160">
        <f>[7]Source!X189</f>
        <v>0</v>
      </c>
      <c r="R238" s="160">
        <f>[7]Source!X190</f>
        <v>0</v>
      </c>
      <c r="S238" s="160">
        <f>[7]Source!Y189</f>
        <v>0</v>
      </c>
      <c r="T238" s="160">
        <f>[7]Source!Y190</f>
        <v>0</v>
      </c>
      <c r="U238" s="160">
        <f>ROUND((175/100)*ROUND([7]Source!R189, 2), 2)</f>
        <v>0</v>
      </c>
      <c r="V238" s="160">
        <f>ROUND((157/100)*ROUND([7]Source!R190, 2), 2)</f>
        <v>0</v>
      </c>
    </row>
    <row r="239" spans="1:22" ht="14.25" x14ac:dyDescent="0.2">
      <c r="A239" s="297"/>
      <c r="B239" s="298"/>
      <c r="C239" s="298" t="s">
        <v>184</v>
      </c>
      <c r="D239" s="299" t="s">
        <v>177</v>
      </c>
      <c r="E239" s="284">
        <v>91</v>
      </c>
      <c r="F239" s="300"/>
      <c r="G239" s="301"/>
      <c r="H239" s="284"/>
      <c r="I239" s="302">
        <v>537.12</v>
      </c>
      <c r="J239" s="284">
        <v>73</v>
      </c>
      <c r="K239" s="302">
        <v>10060.93</v>
      </c>
    </row>
    <row r="240" spans="1:22" ht="14.25" x14ac:dyDescent="0.2">
      <c r="A240" s="297"/>
      <c r="B240" s="298"/>
      <c r="C240" s="298" t="s">
        <v>183</v>
      </c>
      <c r="D240" s="299" t="s">
        <v>177</v>
      </c>
      <c r="E240" s="284">
        <v>70</v>
      </c>
      <c r="F240" s="300"/>
      <c r="G240" s="301"/>
      <c r="H240" s="284"/>
      <c r="I240" s="302">
        <v>413.17</v>
      </c>
      <c r="J240" s="284">
        <v>41</v>
      </c>
      <c r="K240" s="302">
        <v>5650.66</v>
      </c>
    </row>
    <row r="241" spans="1:22" ht="14.25" x14ac:dyDescent="0.2">
      <c r="A241" s="305"/>
      <c r="B241" s="306"/>
      <c r="C241" s="306" t="s">
        <v>178</v>
      </c>
      <c r="D241" s="307" t="s">
        <v>177</v>
      </c>
      <c r="E241" s="308">
        <v>175</v>
      </c>
      <c r="F241" s="309"/>
      <c r="G241" s="310"/>
      <c r="H241" s="308"/>
      <c r="I241" s="311">
        <v>0.91</v>
      </c>
      <c r="J241" s="308">
        <v>157</v>
      </c>
      <c r="K241" s="311">
        <v>19.059999999999999</v>
      </c>
    </row>
    <row r="242" spans="1:22" ht="15" x14ac:dyDescent="0.25">
      <c r="A242" s="312"/>
      <c r="B242" s="312"/>
      <c r="C242" s="313" t="s">
        <v>173</v>
      </c>
      <c r="D242" s="312"/>
      <c r="E242" s="312"/>
      <c r="F242" s="312"/>
      <c r="G242" s="312"/>
      <c r="H242" s="406">
        <v>2201.6</v>
      </c>
      <c r="I242" s="406"/>
      <c r="J242" s="406">
        <v>32718.34</v>
      </c>
      <c r="K242" s="406"/>
      <c r="O242" s="162">
        <f>I234+I235+I237+I239+I240+I241+SUM(I238:I238)</f>
        <v>2201.6</v>
      </c>
      <c r="P242" s="162">
        <f>K234+K235+K237+K239+K240+K241+SUM(K238:K238)</f>
        <v>32718.34</v>
      </c>
    </row>
    <row r="245" spans="1:22" ht="15" x14ac:dyDescent="0.25">
      <c r="A245" s="409" t="s">
        <v>2294</v>
      </c>
      <c r="B245" s="409"/>
      <c r="C245" s="409"/>
      <c r="D245" s="409"/>
      <c r="E245" s="409"/>
      <c r="F245" s="409"/>
      <c r="G245" s="409"/>
      <c r="H245" s="407">
        <v>6136.8</v>
      </c>
      <c r="I245" s="408"/>
      <c r="J245" s="407">
        <v>84633.36</v>
      </c>
      <c r="K245" s="408"/>
    </row>
    <row r="246" spans="1:22" hidden="1" x14ac:dyDescent="0.2">
      <c r="A246" s="283" t="s">
        <v>172</v>
      </c>
      <c r="I246" s="283">
        <v>0</v>
      </c>
      <c r="J246" s="283">
        <v>0</v>
      </c>
    </row>
    <row r="247" spans="1:22" hidden="1" x14ac:dyDescent="0.2">
      <c r="A247" s="283" t="s">
        <v>171</v>
      </c>
      <c r="I247" s="283">
        <v>0</v>
      </c>
      <c r="J247" s="283">
        <v>0</v>
      </c>
    </row>
    <row r="249" spans="1:22" ht="16.5" x14ac:dyDescent="0.25">
      <c r="A249" s="405" t="s">
        <v>2295</v>
      </c>
      <c r="B249" s="405"/>
      <c r="C249" s="405"/>
      <c r="D249" s="405"/>
      <c r="E249" s="405"/>
      <c r="F249" s="405"/>
      <c r="G249" s="405"/>
      <c r="H249" s="405"/>
      <c r="I249" s="405"/>
      <c r="J249" s="405"/>
      <c r="K249" s="405"/>
    </row>
    <row r="251" spans="1:22" ht="15" x14ac:dyDescent="0.25">
      <c r="A251" s="409" t="s">
        <v>2296</v>
      </c>
      <c r="B251" s="409"/>
      <c r="C251" s="409"/>
      <c r="D251" s="409"/>
      <c r="E251" s="409"/>
      <c r="F251" s="409"/>
      <c r="G251" s="409"/>
      <c r="H251" s="407">
        <v>0</v>
      </c>
      <c r="I251" s="408"/>
      <c r="J251" s="407">
        <v>0</v>
      </c>
      <c r="K251" s="408"/>
    </row>
    <row r="252" spans="1:22" hidden="1" x14ac:dyDescent="0.2">
      <c r="A252" s="283" t="s">
        <v>172</v>
      </c>
      <c r="I252" s="283">
        <v>0</v>
      </c>
      <c r="J252" s="283">
        <v>0</v>
      </c>
    </row>
    <row r="253" spans="1:22" hidden="1" x14ac:dyDescent="0.2">
      <c r="A253" s="283" t="s">
        <v>171</v>
      </c>
      <c r="I253" s="283">
        <v>0</v>
      </c>
      <c r="J253" s="283">
        <v>0</v>
      </c>
    </row>
    <row r="255" spans="1:22" ht="16.5" x14ac:dyDescent="0.25">
      <c r="A255" s="405" t="s">
        <v>2297</v>
      </c>
      <c r="B255" s="405"/>
      <c r="C255" s="405"/>
      <c r="D255" s="405"/>
      <c r="E255" s="405"/>
      <c r="F255" s="405"/>
      <c r="G255" s="405"/>
      <c r="H255" s="405"/>
      <c r="I255" s="405"/>
      <c r="J255" s="405"/>
      <c r="K255" s="405"/>
    </row>
    <row r="256" spans="1:22" ht="42.75" x14ac:dyDescent="0.2">
      <c r="A256" s="297" t="s">
        <v>1455</v>
      </c>
      <c r="B256" s="298" t="s">
        <v>2298</v>
      </c>
      <c r="C256" s="298" t="s">
        <v>666</v>
      </c>
      <c r="D256" s="299" t="s">
        <v>2299</v>
      </c>
      <c r="E256" s="284">
        <v>2828</v>
      </c>
      <c r="F256" s="300"/>
      <c r="G256" s="301"/>
      <c r="H256" s="284"/>
      <c r="I256" s="302"/>
      <c r="J256" s="284"/>
      <c r="K256" s="302"/>
      <c r="Q256" s="160">
        <f>[7]Source!X260</f>
        <v>53484.55</v>
      </c>
      <c r="R256" s="160">
        <f>[7]Source!X261</f>
        <v>999091.39</v>
      </c>
      <c r="S256" s="160">
        <f>[7]Source!Y260</f>
        <v>44046.1</v>
      </c>
      <c r="T256" s="160">
        <f>[7]Source!Y261</f>
        <v>602393.34</v>
      </c>
      <c r="U256" s="160">
        <f>ROUND((175/100)*ROUND([7]Source!R260, 2), 2)</f>
        <v>0</v>
      </c>
      <c r="V256" s="160">
        <f>ROUND((157/100)*ROUND([7]Source!R261, 2), 2)</f>
        <v>0</v>
      </c>
    </row>
    <row r="257" spans="1:22" ht="14.25" x14ac:dyDescent="0.2">
      <c r="A257" s="297"/>
      <c r="B257" s="298"/>
      <c r="C257" s="298" t="s">
        <v>187</v>
      </c>
      <c r="D257" s="299"/>
      <c r="E257" s="284"/>
      <c r="F257" s="300">
        <v>22.25</v>
      </c>
      <c r="G257" s="301" t="s">
        <v>185</v>
      </c>
      <c r="H257" s="284">
        <v>1</v>
      </c>
      <c r="I257" s="302">
        <v>62923</v>
      </c>
      <c r="J257" s="284">
        <v>23.35</v>
      </c>
      <c r="K257" s="302">
        <v>1469252.05</v>
      </c>
    </row>
    <row r="258" spans="1:22" ht="42.75" x14ac:dyDescent="0.2">
      <c r="A258" s="297" t="s">
        <v>1457</v>
      </c>
      <c r="B258" s="298" t="s">
        <v>2300</v>
      </c>
      <c r="C258" s="298" t="s">
        <v>665</v>
      </c>
      <c r="D258" s="299" t="s">
        <v>1323</v>
      </c>
      <c r="E258" s="284">
        <v>0.59387999999999996</v>
      </c>
      <c r="F258" s="300">
        <v>6780.28</v>
      </c>
      <c r="G258" s="304" t="s">
        <v>185</v>
      </c>
      <c r="H258" s="284">
        <v>1</v>
      </c>
      <c r="I258" s="302">
        <v>4026.67</v>
      </c>
      <c r="J258" s="284">
        <v>5.88</v>
      </c>
      <c r="K258" s="302">
        <v>23676.82</v>
      </c>
      <c r="Q258" s="160">
        <f>[7]Source!X262</f>
        <v>0</v>
      </c>
      <c r="R258" s="160">
        <f>[7]Source!X263</f>
        <v>0</v>
      </c>
      <c r="S258" s="160">
        <f>[7]Source!Y262</f>
        <v>0</v>
      </c>
      <c r="T258" s="160">
        <f>[7]Source!Y263</f>
        <v>0</v>
      </c>
      <c r="U258" s="160">
        <f>ROUND((175/100)*ROUND([7]Source!R262, 2), 2)</f>
        <v>0</v>
      </c>
      <c r="V258" s="160">
        <f>ROUND((157/100)*ROUND([7]Source!R263, 2), 2)</f>
        <v>0</v>
      </c>
    </row>
    <row r="259" spans="1:22" ht="14.25" x14ac:dyDescent="0.2">
      <c r="A259" s="297"/>
      <c r="B259" s="298"/>
      <c r="C259" s="298" t="s">
        <v>184</v>
      </c>
      <c r="D259" s="299" t="s">
        <v>177</v>
      </c>
      <c r="E259" s="284">
        <v>85</v>
      </c>
      <c r="F259" s="300"/>
      <c r="G259" s="301"/>
      <c r="H259" s="284"/>
      <c r="I259" s="302">
        <v>53484.55</v>
      </c>
      <c r="J259" s="284">
        <v>68</v>
      </c>
      <c r="K259" s="302">
        <v>999091.39</v>
      </c>
    </row>
    <row r="260" spans="1:22" ht="14.25" x14ac:dyDescent="0.2">
      <c r="A260" s="305"/>
      <c r="B260" s="306"/>
      <c r="C260" s="306" t="s">
        <v>183</v>
      </c>
      <c r="D260" s="307" t="s">
        <v>177</v>
      </c>
      <c r="E260" s="308">
        <v>70</v>
      </c>
      <c r="F260" s="309"/>
      <c r="G260" s="310"/>
      <c r="H260" s="308"/>
      <c r="I260" s="311">
        <v>44046.1</v>
      </c>
      <c r="J260" s="308">
        <v>41</v>
      </c>
      <c r="K260" s="311">
        <v>602393.34</v>
      </c>
    </row>
    <row r="261" spans="1:22" ht="15" x14ac:dyDescent="0.25">
      <c r="A261" s="312"/>
      <c r="B261" s="312"/>
      <c r="C261" s="313" t="s">
        <v>173</v>
      </c>
      <c r="D261" s="312"/>
      <c r="E261" s="312"/>
      <c r="F261" s="312"/>
      <c r="G261" s="312"/>
      <c r="H261" s="406">
        <v>164480.32000000001</v>
      </c>
      <c r="I261" s="406"/>
      <c r="J261" s="406">
        <v>3094413.6</v>
      </c>
      <c r="K261" s="406"/>
      <c r="O261" s="162">
        <f>I257+I259+I260+SUM(I258:I258)</f>
        <v>164480.32000000001</v>
      </c>
      <c r="P261" s="162">
        <f>K257+K259+K260+SUM(K258:K258)</f>
        <v>3094413.6</v>
      </c>
    </row>
    <row r="263" spans="1:22" ht="42.75" x14ac:dyDescent="0.2">
      <c r="A263" s="297" t="s">
        <v>1462</v>
      </c>
      <c r="B263" s="298" t="s">
        <v>2301</v>
      </c>
      <c r="C263" s="298" t="s">
        <v>664</v>
      </c>
      <c r="D263" s="299" t="s">
        <v>2302</v>
      </c>
      <c r="E263" s="284">
        <v>13.2</v>
      </c>
      <c r="F263" s="300"/>
      <c r="G263" s="301"/>
      <c r="H263" s="284"/>
      <c r="I263" s="302"/>
      <c r="J263" s="284"/>
      <c r="K263" s="302"/>
      <c r="Q263" s="160">
        <f>[7]Source!X264</f>
        <v>483.13</v>
      </c>
      <c r="R263" s="160">
        <f>[7]Source!X265</f>
        <v>9024.9</v>
      </c>
      <c r="S263" s="160">
        <f>[7]Source!Y264</f>
        <v>397.87</v>
      </c>
      <c r="T263" s="160">
        <f>[7]Source!Y265</f>
        <v>5441.48</v>
      </c>
      <c r="U263" s="160">
        <f>ROUND((175/100)*ROUND([7]Source!R264, 2), 2)</f>
        <v>0</v>
      </c>
      <c r="V263" s="160">
        <f>ROUND((157/100)*ROUND([7]Source!R265, 2), 2)</f>
        <v>0</v>
      </c>
    </row>
    <row r="264" spans="1:22" ht="14.25" x14ac:dyDescent="0.2">
      <c r="A264" s="297"/>
      <c r="B264" s="298"/>
      <c r="C264" s="298" t="s">
        <v>187</v>
      </c>
      <c r="D264" s="299"/>
      <c r="E264" s="284"/>
      <c r="F264" s="300">
        <v>43.06</v>
      </c>
      <c r="G264" s="301" t="s">
        <v>185</v>
      </c>
      <c r="H264" s="284">
        <v>1</v>
      </c>
      <c r="I264" s="302">
        <v>568.39</v>
      </c>
      <c r="J264" s="284">
        <v>23.35</v>
      </c>
      <c r="K264" s="302">
        <v>13271.91</v>
      </c>
    </row>
    <row r="265" spans="1:22" ht="14.25" x14ac:dyDescent="0.2">
      <c r="A265" s="297"/>
      <c r="B265" s="298"/>
      <c r="C265" s="298" t="s">
        <v>184</v>
      </c>
      <c r="D265" s="299" t="s">
        <v>177</v>
      </c>
      <c r="E265" s="284">
        <v>85</v>
      </c>
      <c r="F265" s="300"/>
      <c r="G265" s="301"/>
      <c r="H265" s="284"/>
      <c r="I265" s="302">
        <v>483.13</v>
      </c>
      <c r="J265" s="284">
        <v>68</v>
      </c>
      <c r="K265" s="302">
        <v>9024.9</v>
      </c>
    </row>
    <row r="266" spans="1:22" ht="14.25" x14ac:dyDescent="0.2">
      <c r="A266" s="305"/>
      <c r="B266" s="306"/>
      <c r="C266" s="306" t="s">
        <v>183</v>
      </c>
      <c r="D266" s="307" t="s">
        <v>177</v>
      </c>
      <c r="E266" s="308">
        <v>70</v>
      </c>
      <c r="F266" s="309"/>
      <c r="G266" s="310"/>
      <c r="H266" s="308"/>
      <c r="I266" s="311">
        <v>397.87</v>
      </c>
      <c r="J266" s="308">
        <v>41</v>
      </c>
      <c r="K266" s="311">
        <v>5441.48</v>
      </c>
    </row>
    <row r="267" spans="1:22" ht="15" x14ac:dyDescent="0.25">
      <c r="A267" s="312"/>
      <c r="B267" s="312"/>
      <c r="C267" s="313" t="s">
        <v>173</v>
      </c>
      <c r="D267" s="312"/>
      <c r="E267" s="312"/>
      <c r="F267" s="312"/>
      <c r="G267" s="312"/>
      <c r="H267" s="406">
        <v>1449.39</v>
      </c>
      <c r="I267" s="406"/>
      <c r="J267" s="406">
        <v>27738.29</v>
      </c>
      <c r="K267" s="406"/>
      <c r="O267" s="162">
        <f>I264+I265+I266</f>
        <v>1449.39</v>
      </c>
      <c r="P267" s="162">
        <f>K264+K265+K266</f>
        <v>27738.29</v>
      </c>
    </row>
    <row r="269" spans="1:22" ht="71.25" x14ac:dyDescent="0.2">
      <c r="A269" s="297" t="s">
        <v>1475</v>
      </c>
      <c r="B269" s="298" t="s">
        <v>2303</v>
      </c>
      <c r="C269" s="298" t="s">
        <v>663</v>
      </c>
      <c r="D269" s="299" t="s">
        <v>2304</v>
      </c>
      <c r="E269" s="284">
        <v>6.4</v>
      </c>
      <c r="F269" s="300"/>
      <c r="G269" s="301"/>
      <c r="H269" s="284"/>
      <c r="I269" s="302"/>
      <c r="J269" s="284"/>
      <c r="K269" s="302"/>
      <c r="Q269" s="160">
        <f>[7]Source!X266</f>
        <v>371.6</v>
      </c>
      <c r="R269" s="160">
        <f>[7]Source!X267</f>
        <v>6941.54</v>
      </c>
      <c r="S269" s="160">
        <f>[7]Source!Y266</f>
        <v>306.02999999999997</v>
      </c>
      <c r="T269" s="160">
        <f>[7]Source!Y267</f>
        <v>4185.34</v>
      </c>
      <c r="U269" s="160">
        <f>ROUND((175/100)*ROUND([7]Source!R266, 2), 2)</f>
        <v>0.23</v>
      </c>
      <c r="V269" s="160">
        <f>ROUND((157/100)*ROUND([7]Source!R267, 2), 2)</f>
        <v>4.7699999999999996</v>
      </c>
    </row>
    <row r="270" spans="1:22" ht="14.25" x14ac:dyDescent="0.2">
      <c r="A270" s="297"/>
      <c r="B270" s="298"/>
      <c r="C270" s="298" t="s">
        <v>187</v>
      </c>
      <c r="D270" s="299"/>
      <c r="E270" s="284"/>
      <c r="F270" s="300">
        <v>68.31</v>
      </c>
      <c r="G270" s="301" t="s">
        <v>185</v>
      </c>
      <c r="H270" s="284">
        <v>1</v>
      </c>
      <c r="I270" s="302">
        <v>437.18</v>
      </c>
      <c r="J270" s="284">
        <v>23.35</v>
      </c>
      <c r="K270" s="302">
        <v>10208.15</v>
      </c>
    </row>
    <row r="271" spans="1:22" ht="14.25" x14ac:dyDescent="0.2">
      <c r="A271" s="297"/>
      <c r="B271" s="298"/>
      <c r="C271" s="298" t="s">
        <v>174</v>
      </c>
      <c r="D271" s="299"/>
      <c r="E271" s="284"/>
      <c r="F271" s="300">
        <v>0.1</v>
      </c>
      <c r="G271" s="301" t="s">
        <v>185</v>
      </c>
      <c r="H271" s="284">
        <v>1</v>
      </c>
      <c r="I271" s="302">
        <v>0.64</v>
      </c>
      <c r="J271" s="284">
        <v>9</v>
      </c>
      <c r="K271" s="302">
        <v>5.76</v>
      </c>
    </row>
    <row r="272" spans="1:22" ht="14.25" x14ac:dyDescent="0.2">
      <c r="A272" s="297"/>
      <c r="B272" s="298"/>
      <c r="C272" s="298" t="s">
        <v>179</v>
      </c>
      <c r="D272" s="299"/>
      <c r="E272" s="284"/>
      <c r="F272" s="300">
        <v>0.02</v>
      </c>
      <c r="G272" s="301" t="s">
        <v>185</v>
      </c>
      <c r="H272" s="284">
        <v>1</v>
      </c>
      <c r="I272" s="314">
        <v>0.13</v>
      </c>
      <c r="J272" s="284">
        <v>23.35</v>
      </c>
      <c r="K272" s="314">
        <v>3.04</v>
      </c>
    </row>
    <row r="273" spans="1:22" ht="42.75" x14ac:dyDescent="0.2">
      <c r="A273" s="297" t="s">
        <v>1478</v>
      </c>
      <c r="B273" s="298" t="s">
        <v>2305</v>
      </c>
      <c r="C273" s="298" t="s">
        <v>662</v>
      </c>
      <c r="D273" s="299" t="s">
        <v>1323</v>
      </c>
      <c r="E273" s="284">
        <v>0.03</v>
      </c>
      <c r="F273" s="300">
        <v>6870.66</v>
      </c>
      <c r="G273" s="304" t="s">
        <v>185</v>
      </c>
      <c r="H273" s="284">
        <v>1</v>
      </c>
      <c r="I273" s="302">
        <v>206.12</v>
      </c>
      <c r="J273" s="284">
        <v>7.5</v>
      </c>
      <c r="K273" s="302">
        <v>1545.9</v>
      </c>
      <c r="Q273" s="160">
        <f>[7]Source!X268</f>
        <v>0</v>
      </c>
      <c r="R273" s="160">
        <f>[7]Source!X269</f>
        <v>0</v>
      </c>
      <c r="S273" s="160">
        <f>[7]Source!Y268</f>
        <v>0</v>
      </c>
      <c r="T273" s="160">
        <f>[7]Source!Y269</f>
        <v>0</v>
      </c>
      <c r="U273" s="160">
        <f>ROUND((175/100)*ROUND([7]Source!R268, 2), 2)</f>
        <v>0</v>
      </c>
      <c r="V273" s="160">
        <f>ROUND((157/100)*ROUND([7]Source!R269, 2), 2)</f>
        <v>0</v>
      </c>
    </row>
    <row r="274" spans="1:22" ht="14.25" x14ac:dyDescent="0.2">
      <c r="A274" s="297"/>
      <c r="B274" s="298"/>
      <c r="C274" s="298" t="s">
        <v>184</v>
      </c>
      <c r="D274" s="299" t="s">
        <v>177</v>
      </c>
      <c r="E274" s="284">
        <v>85</v>
      </c>
      <c r="F274" s="300"/>
      <c r="G274" s="301"/>
      <c r="H274" s="284"/>
      <c r="I274" s="302">
        <v>371.6</v>
      </c>
      <c r="J274" s="284">
        <v>68</v>
      </c>
      <c r="K274" s="302">
        <v>6941.54</v>
      </c>
    </row>
    <row r="275" spans="1:22" ht="14.25" x14ac:dyDescent="0.2">
      <c r="A275" s="297"/>
      <c r="B275" s="298"/>
      <c r="C275" s="298" t="s">
        <v>183</v>
      </c>
      <c r="D275" s="299" t="s">
        <v>177</v>
      </c>
      <c r="E275" s="284">
        <v>70</v>
      </c>
      <c r="F275" s="300"/>
      <c r="G275" s="301"/>
      <c r="H275" s="284"/>
      <c r="I275" s="302">
        <v>306.02999999999997</v>
      </c>
      <c r="J275" s="284">
        <v>41</v>
      </c>
      <c r="K275" s="302">
        <v>4185.34</v>
      </c>
    </row>
    <row r="276" spans="1:22" ht="14.25" x14ac:dyDescent="0.2">
      <c r="A276" s="305"/>
      <c r="B276" s="306"/>
      <c r="C276" s="306" t="s">
        <v>178</v>
      </c>
      <c r="D276" s="307" t="s">
        <v>177</v>
      </c>
      <c r="E276" s="308">
        <v>175</v>
      </c>
      <c r="F276" s="309"/>
      <c r="G276" s="310"/>
      <c r="H276" s="308"/>
      <c r="I276" s="311">
        <v>0.23</v>
      </c>
      <c r="J276" s="308">
        <v>157</v>
      </c>
      <c r="K276" s="311">
        <v>4.7699999999999996</v>
      </c>
    </row>
    <row r="277" spans="1:22" ht="15" x14ac:dyDescent="0.25">
      <c r="A277" s="312"/>
      <c r="B277" s="312"/>
      <c r="C277" s="313" t="s">
        <v>173</v>
      </c>
      <c r="D277" s="312"/>
      <c r="E277" s="312"/>
      <c r="F277" s="312"/>
      <c r="G277" s="312"/>
      <c r="H277" s="406">
        <v>1321.8</v>
      </c>
      <c r="I277" s="406"/>
      <c r="J277" s="406">
        <v>22891.46</v>
      </c>
      <c r="K277" s="406"/>
      <c r="O277" s="162">
        <f>I270+I271+I274+I275+I276+SUM(I273:I273)</f>
        <v>1321.8</v>
      </c>
      <c r="P277" s="162">
        <f>K270+K271+K274+K275+K276+SUM(K273:K273)</f>
        <v>22891.46</v>
      </c>
    </row>
    <row r="279" spans="1:22" ht="28.5" x14ac:dyDescent="0.2">
      <c r="A279" s="297" t="s">
        <v>1486</v>
      </c>
      <c r="B279" s="298" t="s">
        <v>2306</v>
      </c>
      <c r="C279" s="298" t="s">
        <v>661</v>
      </c>
      <c r="D279" s="299" t="s">
        <v>1575</v>
      </c>
      <c r="E279" s="284">
        <v>6.0000000000000001E-3</v>
      </c>
      <c r="F279" s="300"/>
      <c r="G279" s="301"/>
      <c r="H279" s="284"/>
      <c r="I279" s="302"/>
      <c r="J279" s="284"/>
      <c r="K279" s="302"/>
      <c r="Q279" s="160">
        <f>[7]Source!X270</f>
        <v>22.69</v>
      </c>
      <c r="R279" s="160">
        <f>[7]Source!X271</f>
        <v>367.57</v>
      </c>
      <c r="S279" s="160">
        <f>[7]Source!Y270</f>
        <v>16.21</v>
      </c>
      <c r="T279" s="160">
        <f>[7]Source!Y271</f>
        <v>221.63</v>
      </c>
      <c r="U279" s="160">
        <f>ROUND((175/100)*ROUND([7]Source!R270, 2), 2)</f>
        <v>0.11</v>
      </c>
      <c r="V279" s="160">
        <f>ROUND((157/100)*ROUND([7]Source!R271, 2), 2)</f>
        <v>2.2000000000000002</v>
      </c>
    </row>
    <row r="280" spans="1:22" ht="14.25" x14ac:dyDescent="0.2">
      <c r="A280" s="297"/>
      <c r="B280" s="298"/>
      <c r="C280" s="298" t="s">
        <v>187</v>
      </c>
      <c r="D280" s="299"/>
      <c r="E280" s="284"/>
      <c r="F280" s="300">
        <v>3355.29</v>
      </c>
      <c r="G280" s="301" t="s">
        <v>1864</v>
      </c>
      <c r="H280" s="284">
        <v>1</v>
      </c>
      <c r="I280" s="302">
        <v>23.15</v>
      </c>
      <c r="J280" s="284">
        <v>23.35</v>
      </c>
      <c r="K280" s="302">
        <v>540.54999999999995</v>
      </c>
    </row>
    <row r="281" spans="1:22" ht="14.25" x14ac:dyDescent="0.2">
      <c r="A281" s="297"/>
      <c r="B281" s="298"/>
      <c r="C281" s="298" t="s">
        <v>174</v>
      </c>
      <c r="D281" s="299"/>
      <c r="E281" s="284"/>
      <c r="F281" s="300">
        <v>40.98</v>
      </c>
      <c r="G281" s="301" t="s">
        <v>1865</v>
      </c>
      <c r="H281" s="284">
        <v>1</v>
      </c>
      <c r="I281" s="302">
        <v>0.31</v>
      </c>
      <c r="J281" s="284">
        <v>8.39</v>
      </c>
      <c r="K281" s="302">
        <v>2.6</v>
      </c>
    </row>
    <row r="282" spans="1:22" ht="14.25" x14ac:dyDescent="0.2">
      <c r="A282" s="297"/>
      <c r="B282" s="298"/>
      <c r="C282" s="298" t="s">
        <v>179</v>
      </c>
      <c r="D282" s="299"/>
      <c r="E282" s="284"/>
      <c r="F282" s="300">
        <v>8.5299999999999994</v>
      </c>
      <c r="G282" s="301" t="s">
        <v>1865</v>
      </c>
      <c r="H282" s="284">
        <v>1</v>
      </c>
      <c r="I282" s="314">
        <v>0.06</v>
      </c>
      <c r="J282" s="284">
        <v>23.35</v>
      </c>
      <c r="K282" s="314">
        <v>1.4</v>
      </c>
    </row>
    <row r="283" spans="1:22" ht="14.25" x14ac:dyDescent="0.2">
      <c r="A283" s="297"/>
      <c r="B283" s="298"/>
      <c r="C283" s="298" t="s">
        <v>195</v>
      </c>
      <c r="D283" s="299"/>
      <c r="E283" s="284"/>
      <c r="F283" s="300">
        <v>250</v>
      </c>
      <c r="G283" s="301" t="s">
        <v>185</v>
      </c>
      <c r="H283" s="284">
        <v>1</v>
      </c>
      <c r="I283" s="302">
        <v>1.5</v>
      </c>
      <c r="J283" s="284">
        <v>5.42</v>
      </c>
      <c r="K283" s="302">
        <v>8.1300000000000008</v>
      </c>
    </row>
    <row r="284" spans="1:22" ht="28.5" x14ac:dyDescent="0.2">
      <c r="A284" s="297" t="s">
        <v>1489</v>
      </c>
      <c r="B284" s="298" t="s">
        <v>2307</v>
      </c>
      <c r="C284" s="298" t="s">
        <v>660</v>
      </c>
      <c r="D284" s="299" t="s">
        <v>1323</v>
      </c>
      <c r="E284" s="284">
        <v>0.01</v>
      </c>
      <c r="F284" s="300">
        <v>26876.01</v>
      </c>
      <c r="G284" s="304" t="s">
        <v>185</v>
      </c>
      <c r="H284" s="284">
        <v>1</v>
      </c>
      <c r="I284" s="302">
        <v>268.76</v>
      </c>
      <c r="J284" s="284">
        <v>5.72</v>
      </c>
      <c r="K284" s="302">
        <v>1537.31</v>
      </c>
      <c r="Q284" s="160">
        <f>[7]Source!X272</f>
        <v>0</v>
      </c>
      <c r="R284" s="160">
        <f>[7]Source!X273</f>
        <v>0</v>
      </c>
      <c r="S284" s="160">
        <f>[7]Source!Y272</f>
        <v>0</v>
      </c>
      <c r="T284" s="160">
        <f>[7]Source!Y273</f>
        <v>0</v>
      </c>
      <c r="U284" s="160">
        <f>ROUND((175/100)*ROUND([7]Source!R272, 2), 2)</f>
        <v>0</v>
      </c>
      <c r="V284" s="160">
        <f>ROUND((157/100)*ROUND([7]Source!R273, 2), 2)</f>
        <v>0</v>
      </c>
    </row>
    <row r="285" spans="1:22" ht="14.25" x14ac:dyDescent="0.2">
      <c r="A285" s="297"/>
      <c r="B285" s="298"/>
      <c r="C285" s="298" t="s">
        <v>184</v>
      </c>
      <c r="D285" s="299" t="s">
        <v>177</v>
      </c>
      <c r="E285" s="284">
        <v>98</v>
      </c>
      <c r="F285" s="300"/>
      <c r="G285" s="301"/>
      <c r="H285" s="284"/>
      <c r="I285" s="302">
        <v>22.69</v>
      </c>
      <c r="J285" s="284">
        <v>68</v>
      </c>
      <c r="K285" s="302">
        <v>367.57</v>
      </c>
    </row>
    <row r="286" spans="1:22" ht="14.25" x14ac:dyDescent="0.2">
      <c r="A286" s="297"/>
      <c r="B286" s="298"/>
      <c r="C286" s="298" t="s">
        <v>183</v>
      </c>
      <c r="D286" s="299" t="s">
        <v>177</v>
      </c>
      <c r="E286" s="284">
        <v>70</v>
      </c>
      <c r="F286" s="300"/>
      <c r="G286" s="301"/>
      <c r="H286" s="284"/>
      <c r="I286" s="302">
        <v>16.21</v>
      </c>
      <c r="J286" s="284">
        <v>41</v>
      </c>
      <c r="K286" s="302">
        <v>221.63</v>
      </c>
    </row>
    <row r="287" spans="1:22" ht="14.25" x14ac:dyDescent="0.2">
      <c r="A287" s="305"/>
      <c r="B287" s="306"/>
      <c r="C287" s="306" t="s">
        <v>178</v>
      </c>
      <c r="D287" s="307" t="s">
        <v>177</v>
      </c>
      <c r="E287" s="308">
        <v>175</v>
      </c>
      <c r="F287" s="309"/>
      <c r="G287" s="310"/>
      <c r="H287" s="308"/>
      <c r="I287" s="311">
        <v>0.11</v>
      </c>
      <c r="J287" s="308">
        <v>157</v>
      </c>
      <c r="K287" s="311">
        <v>2.2000000000000002</v>
      </c>
    </row>
    <row r="288" spans="1:22" ht="15" x14ac:dyDescent="0.25">
      <c r="A288" s="312"/>
      <c r="B288" s="312"/>
      <c r="C288" s="313" t="s">
        <v>173</v>
      </c>
      <c r="D288" s="312"/>
      <c r="E288" s="312"/>
      <c r="F288" s="312"/>
      <c r="G288" s="312"/>
      <c r="H288" s="406">
        <v>332.73</v>
      </c>
      <c r="I288" s="406"/>
      <c r="J288" s="406">
        <v>2679.99</v>
      </c>
      <c r="K288" s="406"/>
      <c r="O288" s="162">
        <f>I280+I281+I283+I285+I286+I287+SUM(I284:I284)</f>
        <v>332.73</v>
      </c>
      <c r="P288" s="162">
        <f>K280+K281+K283+K285+K286+K287+SUM(K284:K284)</f>
        <v>2679.99</v>
      </c>
    </row>
    <row r="290" spans="1:22" ht="71.25" x14ac:dyDescent="0.2">
      <c r="A290" s="297" t="s">
        <v>1495</v>
      </c>
      <c r="B290" s="298" t="s">
        <v>2308</v>
      </c>
      <c r="C290" s="298" t="s">
        <v>659</v>
      </c>
      <c r="D290" s="299" t="s">
        <v>2309</v>
      </c>
      <c r="E290" s="284">
        <v>2.8279999999999998</v>
      </c>
      <c r="F290" s="300"/>
      <c r="G290" s="301"/>
      <c r="H290" s="284"/>
      <c r="I290" s="302"/>
      <c r="J290" s="284"/>
      <c r="K290" s="302"/>
      <c r="Q290" s="160">
        <f>[7]Source!X274</f>
        <v>206.34</v>
      </c>
      <c r="R290" s="160">
        <f>[7]Source!X275</f>
        <v>3854.39</v>
      </c>
      <c r="S290" s="160">
        <f>[7]Source!Y274</f>
        <v>159.44</v>
      </c>
      <c r="T290" s="160">
        <f>[7]Source!Y275</f>
        <v>1795.8</v>
      </c>
      <c r="U290" s="160">
        <f>ROUND((175/100)*ROUND([7]Source!R274, 2), 2)</f>
        <v>0.19</v>
      </c>
      <c r="V290" s="160">
        <f>ROUND((157/100)*ROUND([7]Source!R275, 2), 2)</f>
        <v>4.03</v>
      </c>
    </row>
    <row r="291" spans="1:22" ht="14.25" x14ac:dyDescent="0.2">
      <c r="A291" s="297"/>
      <c r="B291" s="298"/>
      <c r="C291" s="298" t="s">
        <v>187</v>
      </c>
      <c r="D291" s="299"/>
      <c r="E291" s="284"/>
      <c r="F291" s="300">
        <v>66.33</v>
      </c>
      <c r="G291" s="301" t="s">
        <v>185</v>
      </c>
      <c r="H291" s="284">
        <v>1</v>
      </c>
      <c r="I291" s="302">
        <v>187.58</v>
      </c>
      <c r="J291" s="284">
        <v>23.35</v>
      </c>
      <c r="K291" s="302">
        <v>4379.99</v>
      </c>
    </row>
    <row r="292" spans="1:22" ht="14.25" x14ac:dyDescent="0.2">
      <c r="A292" s="297"/>
      <c r="B292" s="298"/>
      <c r="C292" s="298" t="s">
        <v>174</v>
      </c>
      <c r="D292" s="299"/>
      <c r="E292" s="284"/>
      <c r="F292" s="300">
        <v>0.15</v>
      </c>
      <c r="G292" s="301" t="s">
        <v>185</v>
      </c>
      <c r="H292" s="284">
        <v>1</v>
      </c>
      <c r="I292" s="302">
        <v>0.42</v>
      </c>
      <c r="J292" s="284">
        <v>10.130000000000001</v>
      </c>
      <c r="K292" s="302">
        <v>4.25</v>
      </c>
    </row>
    <row r="293" spans="1:22" ht="14.25" x14ac:dyDescent="0.2">
      <c r="A293" s="297"/>
      <c r="B293" s="298"/>
      <c r="C293" s="298" t="s">
        <v>179</v>
      </c>
      <c r="D293" s="299"/>
      <c r="E293" s="284"/>
      <c r="F293" s="300">
        <v>0.04</v>
      </c>
      <c r="G293" s="301" t="s">
        <v>185</v>
      </c>
      <c r="H293" s="284">
        <v>1</v>
      </c>
      <c r="I293" s="314">
        <v>0.11</v>
      </c>
      <c r="J293" s="284">
        <v>23.35</v>
      </c>
      <c r="K293" s="314">
        <v>2.57</v>
      </c>
    </row>
    <row r="294" spans="1:22" ht="14.25" x14ac:dyDescent="0.2">
      <c r="A294" s="297"/>
      <c r="B294" s="298"/>
      <c r="C294" s="298" t="s">
        <v>195</v>
      </c>
      <c r="D294" s="299"/>
      <c r="E294" s="284"/>
      <c r="F294" s="300">
        <v>106.85</v>
      </c>
      <c r="G294" s="301" t="s">
        <v>185</v>
      </c>
      <c r="H294" s="284">
        <v>1</v>
      </c>
      <c r="I294" s="302">
        <v>302.17</v>
      </c>
      <c r="J294" s="284">
        <v>14.2</v>
      </c>
      <c r="K294" s="302">
        <v>4290.8100000000004</v>
      </c>
    </row>
    <row r="295" spans="1:22" ht="57" x14ac:dyDescent="0.2">
      <c r="A295" s="297" t="s">
        <v>1497</v>
      </c>
      <c r="B295" s="298" t="s">
        <v>2310</v>
      </c>
      <c r="C295" s="298" t="s">
        <v>658</v>
      </c>
      <c r="D295" s="299" t="s">
        <v>1374</v>
      </c>
      <c r="E295" s="284">
        <v>6.08</v>
      </c>
      <c r="F295" s="300">
        <v>26.25</v>
      </c>
      <c r="G295" s="304" t="s">
        <v>185</v>
      </c>
      <c r="H295" s="284">
        <v>1</v>
      </c>
      <c r="I295" s="302">
        <v>159.6</v>
      </c>
      <c r="J295" s="284">
        <v>14.22</v>
      </c>
      <c r="K295" s="302">
        <v>2269.5100000000002</v>
      </c>
      <c r="Q295" s="160">
        <f>[7]Source!X276</f>
        <v>0</v>
      </c>
      <c r="R295" s="160">
        <f>[7]Source!X277</f>
        <v>0</v>
      </c>
      <c r="S295" s="160">
        <f>[7]Source!Y276</f>
        <v>0</v>
      </c>
      <c r="T295" s="160">
        <f>[7]Source!Y277</f>
        <v>0</v>
      </c>
      <c r="U295" s="160">
        <f>ROUND((175/100)*ROUND([7]Source!R276, 2), 2)</f>
        <v>0</v>
      </c>
      <c r="V295" s="160">
        <f>ROUND((157/100)*ROUND([7]Source!R277, 2), 2)</f>
        <v>0</v>
      </c>
    </row>
    <row r="296" spans="1:22" ht="14.25" x14ac:dyDescent="0.2">
      <c r="A296" s="297"/>
      <c r="B296" s="298"/>
      <c r="C296" s="298" t="s">
        <v>184</v>
      </c>
      <c r="D296" s="299" t="s">
        <v>177</v>
      </c>
      <c r="E296" s="284">
        <v>110</v>
      </c>
      <c r="F296" s="300"/>
      <c r="G296" s="301"/>
      <c r="H296" s="284"/>
      <c r="I296" s="302">
        <v>206.34</v>
      </c>
      <c r="J296" s="284">
        <v>88</v>
      </c>
      <c r="K296" s="302">
        <v>3854.39</v>
      </c>
    </row>
    <row r="297" spans="1:22" ht="14.25" x14ac:dyDescent="0.2">
      <c r="A297" s="297"/>
      <c r="B297" s="298"/>
      <c r="C297" s="298" t="s">
        <v>183</v>
      </c>
      <c r="D297" s="299" t="s">
        <v>177</v>
      </c>
      <c r="E297" s="284">
        <v>85</v>
      </c>
      <c r="F297" s="300"/>
      <c r="G297" s="301"/>
      <c r="H297" s="284"/>
      <c r="I297" s="302">
        <v>159.44</v>
      </c>
      <c r="J297" s="284">
        <v>41</v>
      </c>
      <c r="K297" s="302">
        <v>1795.8</v>
      </c>
    </row>
    <row r="298" spans="1:22" ht="14.25" x14ac:dyDescent="0.2">
      <c r="A298" s="305"/>
      <c r="B298" s="306"/>
      <c r="C298" s="306" t="s">
        <v>178</v>
      </c>
      <c r="D298" s="307" t="s">
        <v>177</v>
      </c>
      <c r="E298" s="308">
        <v>175</v>
      </c>
      <c r="F298" s="309"/>
      <c r="G298" s="310"/>
      <c r="H298" s="308"/>
      <c r="I298" s="311">
        <v>0.19</v>
      </c>
      <c r="J298" s="308">
        <v>157</v>
      </c>
      <c r="K298" s="311">
        <v>4.03</v>
      </c>
    </row>
    <row r="299" spans="1:22" ht="15" x14ac:dyDescent="0.25">
      <c r="A299" s="312"/>
      <c r="B299" s="312"/>
      <c r="C299" s="313" t="s">
        <v>173</v>
      </c>
      <c r="D299" s="312"/>
      <c r="E299" s="312"/>
      <c r="F299" s="312"/>
      <c r="G299" s="312"/>
      <c r="H299" s="406">
        <v>1015.74</v>
      </c>
      <c r="I299" s="406"/>
      <c r="J299" s="406">
        <v>16598.78</v>
      </c>
      <c r="K299" s="406"/>
      <c r="O299" s="162">
        <f>I291+I292+I294+I296+I297+I298+SUM(I295:I295)</f>
        <v>1015.74</v>
      </c>
      <c r="P299" s="162">
        <f>K291+K292+K294+K296+K297+K298+SUM(K295:K295)</f>
        <v>16598.78</v>
      </c>
    </row>
    <row r="301" spans="1:22" ht="71.25" x14ac:dyDescent="0.2">
      <c r="A301" s="297" t="s">
        <v>1502</v>
      </c>
      <c r="B301" s="298" t="s">
        <v>2311</v>
      </c>
      <c r="C301" s="298" t="s">
        <v>657</v>
      </c>
      <c r="D301" s="299" t="s">
        <v>1888</v>
      </c>
      <c r="E301" s="284">
        <v>2.8279999999999998</v>
      </c>
      <c r="F301" s="300"/>
      <c r="G301" s="301"/>
      <c r="H301" s="284"/>
      <c r="I301" s="302"/>
      <c r="J301" s="284"/>
      <c r="K301" s="302"/>
      <c r="Q301" s="160">
        <f>[7]Source!X278</f>
        <v>169.29</v>
      </c>
      <c r="R301" s="160">
        <f>[7]Source!X279</f>
        <v>3162.34</v>
      </c>
      <c r="S301" s="160">
        <f>[7]Source!Y278</f>
        <v>130.82</v>
      </c>
      <c r="T301" s="160">
        <f>[7]Source!Y279</f>
        <v>1473.36</v>
      </c>
      <c r="U301" s="160">
        <f>ROUND((175/100)*ROUND([7]Source!R278, 2), 2)</f>
        <v>0.11</v>
      </c>
      <c r="V301" s="160">
        <f>ROUND((157/100)*ROUND([7]Source!R279, 2), 2)</f>
        <v>2.2000000000000002</v>
      </c>
    </row>
    <row r="302" spans="1:22" ht="14.25" x14ac:dyDescent="0.2">
      <c r="A302" s="297"/>
      <c r="B302" s="298"/>
      <c r="C302" s="298" t="s">
        <v>187</v>
      </c>
      <c r="D302" s="299"/>
      <c r="E302" s="284"/>
      <c r="F302" s="300">
        <v>54.42</v>
      </c>
      <c r="G302" s="301" t="s">
        <v>185</v>
      </c>
      <c r="H302" s="284">
        <v>1</v>
      </c>
      <c r="I302" s="302">
        <v>153.9</v>
      </c>
      <c r="J302" s="284">
        <v>23.35</v>
      </c>
      <c r="K302" s="302">
        <v>3593.57</v>
      </c>
    </row>
    <row r="303" spans="1:22" ht="14.25" x14ac:dyDescent="0.2">
      <c r="A303" s="297"/>
      <c r="B303" s="298"/>
      <c r="C303" s="298" t="s">
        <v>174</v>
      </c>
      <c r="D303" s="299"/>
      <c r="E303" s="284"/>
      <c r="F303" s="300">
        <v>7.0000000000000007E-2</v>
      </c>
      <c r="G303" s="301" t="s">
        <v>185</v>
      </c>
      <c r="H303" s="284">
        <v>1</v>
      </c>
      <c r="I303" s="302">
        <v>0.2</v>
      </c>
      <c r="J303" s="284">
        <v>10.43</v>
      </c>
      <c r="K303" s="302">
        <v>2.09</v>
      </c>
    </row>
    <row r="304" spans="1:22" ht="14.25" x14ac:dyDescent="0.2">
      <c r="A304" s="297"/>
      <c r="B304" s="298"/>
      <c r="C304" s="298" t="s">
        <v>179</v>
      </c>
      <c r="D304" s="299"/>
      <c r="E304" s="284"/>
      <c r="F304" s="300">
        <v>0.02</v>
      </c>
      <c r="G304" s="301" t="s">
        <v>185</v>
      </c>
      <c r="H304" s="284">
        <v>1</v>
      </c>
      <c r="I304" s="314">
        <v>0.06</v>
      </c>
      <c r="J304" s="284">
        <v>23.35</v>
      </c>
      <c r="K304" s="314">
        <v>1.4</v>
      </c>
    </row>
    <row r="305" spans="1:22" ht="14.25" x14ac:dyDescent="0.2">
      <c r="A305" s="297"/>
      <c r="B305" s="298"/>
      <c r="C305" s="298" t="s">
        <v>195</v>
      </c>
      <c r="D305" s="299"/>
      <c r="E305" s="284"/>
      <c r="F305" s="300">
        <v>1.89</v>
      </c>
      <c r="G305" s="301" t="s">
        <v>185</v>
      </c>
      <c r="H305" s="284">
        <v>1</v>
      </c>
      <c r="I305" s="302">
        <v>5.34</v>
      </c>
      <c r="J305" s="284">
        <v>9.19</v>
      </c>
      <c r="K305" s="302">
        <v>49.07</v>
      </c>
    </row>
    <row r="306" spans="1:22" ht="57" x14ac:dyDescent="0.2">
      <c r="A306" s="297" t="s">
        <v>1505</v>
      </c>
      <c r="B306" s="298" t="s">
        <v>2312</v>
      </c>
      <c r="C306" s="298" t="s">
        <v>656</v>
      </c>
      <c r="D306" s="299" t="s">
        <v>1374</v>
      </c>
      <c r="E306" s="284">
        <v>5.83</v>
      </c>
      <c r="F306" s="300">
        <v>105.31</v>
      </c>
      <c r="G306" s="304" t="s">
        <v>185</v>
      </c>
      <c r="H306" s="284">
        <v>1</v>
      </c>
      <c r="I306" s="302">
        <v>613.96</v>
      </c>
      <c r="J306" s="284">
        <v>3.21</v>
      </c>
      <c r="K306" s="302">
        <v>1970.81</v>
      </c>
      <c r="Q306" s="160">
        <f>[7]Source!X280</f>
        <v>0</v>
      </c>
      <c r="R306" s="160">
        <f>[7]Source!X281</f>
        <v>0</v>
      </c>
      <c r="S306" s="160">
        <f>[7]Source!Y280</f>
        <v>0</v>
      </c>
      <c r="T306" s="160">
        <f>[7]Source!Y281</f>
        <v>0</v>
      </c>
      <c r="U306" s="160">
        <f>ROUND((175/100)*ROUND([7]Source!R280, 2), 2)</f>
        <v>0</v>
      </c>
      <c r="V306" s="160">
        <f>ROUND((157/100)*ROUND([7]Source!R281, 2), 2)</f>
        <v>0</v>
      </c>
    </row>
    <row r="307" spans="1:22" ht="14.25" x14ac:dyDescent="0.2">
      <c r="A307" s="297"/>
      <c r="B307" s="298"/>
      <c r="C307" s="298" t="s">
        <v>184</v>
      </c>
      <c r="D307" s="299" t="s">
        <v>177</v>
      </c>
      <c r="E307" s="284">
        <v>110</v>
      </c>
      <c r="F307" s="300"/>
      <c r="G307" s="301"/>
      <c r="H307" s="284"/>
      <c r="I307" s="302">
        <v>169.29</v>
      </c>
      <c r="J307" s="284">
        <v>88</v>
      </c>
      <c r="K307" s="302">
        <v>3162.34</v>
      </c>
    </row>
    <row r="308" spans="1:22" ht="14.25" x14ac:dyDescent="0.2">
      <c r="A308" s="297"/>
      <c r="B308" s="298"/>
      <c r="C308" s="298" t="s">
        <v>183</v>
      </c>
      <c r="D308" s="299" t="s">
        <v>177</v>
      </c>
      <c r="E308" s="284">
        <v>85</v>
      </c>
      <c r="F308" s="300"/>
      <c r="G308" s="301"/>
      <c r="H308" s="284"/>
      <c r="I308" s="302">
        <v>130.82</v>
      </c>
      <c r="J308" s="284">
        <v>41</v>
      </c>
      <c r="K308" s="302">
        <v>1473.36</v>
      </c>
    </row>
    <row r="309" spans="1:22" ht="14.25" x14ac:dyDescent="0.2">
      <c r="A309" s="305"/>
      <c r="B309" s="306"/>
      <c r="C309" s="306" t="s">
        <v>178</v>
      </c>
      <c r="D309" s="307" t="s">
        <v>177</v>
      </c>
      <c r="E309" s="308">
        <v>175</v>
      </c>
      <c r="F309" s="309"/>
      <c r="G309" s="310"/>
      <c r="H309" s="308"/>
      <c r="I309" s="311">
        <v>0.11</v>
      </c>
      <c r="J309" s="308">
        <v>157</v>
      </c>
      <c r="K309" s="311">
        <v>2.2000000000000002</v>
      </c>
    </row>
    <row r="310" spans="1:22" ht="15" x14ac:dyDescent="0.25">
      <c r="A310" s="312"/>
      <c r="B310" s="312"/>
      <c r="C310" s="313" t="s">
        <v>173</v>
      </c>
      <c r="D310" s="312"/>
      <c r="E310" s="312"/>
      <c r="F310" s="312"/>
      <c r="G310" s="312"/>
      <c r="H310" s="406">
        <v>1073.6199999999999</v>
      </c>
      <c r="I310" s="406"/>
      <c r="J310" s="406">
        <v>10253.44</v>
      </c>
      <c r="K310" s="406"/>
      <c r="O310" s="162">
        <f>I302+I303+I305+I307+I308+I309+SUM(I306:I306)</f>
        <v>1073.6199999999999</v>
      </c>
      <c r="P310" s="162">
        <f>K302+K303+K305+K307+K308+K309+SUM(K306:K306)</f>
        <v>10253.44</v>
      </c>
    </row>
    <row r="312" spans="1:22" ht="28.5" x14ac:dyDescent="0.2">
      <c r="A312" s="297" t="s">
        <v>1509</v>
      </c>
      <c r="B312" s="298" t="s">
        <v>2313</v>
      </c>
      <c r="C312" s="298" t="s">
        <v>655</v>
      </c>
      <c r="D312" s="299" t="s">
        <v>2314</v>
      </c>
      <c r="E312" s="284">
        <v>28.28</v>
      </c>
      <c r="F312" s="300"/>
      <c r="G312" s="301"/>
      <c r="H312" s="284"/>
      <c r="I312" s="302"/>
      <c r="J312" s="284"/>
      <c r="K312" s="302"/>
      <c r="Q312" s="160">
        <f>[7]Source!X282</f>
        <v>1569.67</v>
      </c>
      <c r="R312" s="160">
        <f>[7]Source!X283</f>
        <v>29955.84</v>
      </c>
      <c r="S312" s="160">
        <f>[7]Source!Y282</f>
        <v>1192.3499999999999</v>
      </c>
      <c r="T312" s="160">
        <f>[7]Source!Y283</f>
        <v>14449.29</v>
      </c>
      <c r="U312" s="160">
        <f>ROUND((175/100)*ROUND([7]Source!R282, 2), 2)</f>
        <v>0</v>
      </c>
      <c r="V312" s="160">
        <f>ROUND((157/100)*ROUND([7]Source!R283, 2), 2)</f>
        <v>0</v>
      </c>
    </row>
    <row r="313" spans="1:22" ht="14.25" x14ac:dyDescent="0.2">
      <c r="A313" s="297"/>
      <c r="B313" s="298"/>
      <c r="C313" s="298" t="s">
        <v>187</v>
      </c>
      <c r="D313" s="299"/>
      <c r="E313" s="284"/>
      <c r="F313" s="300">
        <v>53.37</v>
      </c>
      <c r="G313" s="301" t="s">
        <v>185</v>
      </c>
      <c r="H313" s="284">
        <v>1</v>
      </c>
      <c r="I313" s="302">
        <v>1509.3</v>
      </c>
      <c r="J313" s="284">
        <v>23.35</v>
      </c>
      <c r="K313" s="302">
        <v>35242.160000000003</v>
      </c>
    </row>
    <row r="314" spans="1:22" ht="14.25" x14ac:dyDescent="0.2">
      <c r="A314" s="297"/>
      <c r="B314" s="298"/>
      <c r="C314" s="298" t="s">
        <v>195</v>
      </c>
      <c r="D314" s="299"/>
      <c r="E314" s="284"/>
      <c r="F314" s="300">
        <v>0.14000000000000001</v>
      </c>
      <c r="G314" s="301" t="s">
        <v>185</v>
      </c>
      <c r="H314" s="284">
        <v>1</v>
      </c>
      <c r="I314" s="302">
        <v>3.96</v>
      </c>
      <c r="J314" s="284">
        <v>5.43</v>
      </c>
      <c r="K314" s="302">
        <v>21.5</v>
      </c>
    </row>
    <row r="315" spans="1:22" ht="14.25" x14ac:dyDescent="0.2">
      <c r="A315" s="297"/>
      <c r="B315" s="298"/>
      <c r="C315" s="298" t="s">
        <v>184</v>
      </c>
      <c r="D315" s="299" t="s">
        <v>177</v>
      </c>
      <c r="E315" s="284">
        <v>104</v>
      </c>
      <c r="F315" s="300"/>
      <c r="G315" s="301"/>
      <c r="H315" s="284"/>
      <c r="I315" s="302">
        <v>1569.67</v>
      </c>
      <c r="J315" s="284">
        <v>85</v>
      </c>
      <c r="K315" s="302">
        <v>29955.84</v>
      </c>
    </row>
    <row r="316" spans="1:22" ht="14.25" x14ac:dyDescent="0.2">
      <c r="A316" s="305"/>
      <c r="B316" s="306"/>
      <c r="C316" s="306" t="s">
        <v>183</v>
      </c>
      <c r="D316" s="307" t="s">
        <v>177</v>
      </c>
      <c r="E316" s="308">
        <v>79</v>
      </c>
      <c r="F316" s="309"/>
      <c r="G316" s="310"/>
      <c r="H316" s="308"/>
      <c r="I316" s="311">
        <v>1192.3499999999999</v>
      </c>
      <c r="J316" s="308">
        <v>41</v>
      </c>
      <c r="K316" s="311">
        <v>14449.29</v>
      </c>
    </row>
    <row r="317" spans="1:22" ht="15" x14ac:dyDescent="0.25">
      <c r="A317" s="312"/>
      <c r="B317" s="312"/>
      <c r="C317" s="313" t="s">
        <v>173</v>
      </c>
      <c r="D317" s="312"/>
      <c r="E317" s="312"/>
      <c r="F317" s="312"/>
      <c r="G317" s="312"/>
      <c r="H317" s="406">
        <v>4275.28</v>
      </c>
      <c r="I317" s="406"/>
      <c r="J317" s="406">
        <v>79668.789999999994</v>
      </c>
      <c r="K317" s="406"/>
      <c r="O317" s="162">
        <f>I313+I314+I315+I316</f>
        <v>4275.28</v>
      </c>
      <c r="P317" s="162">
        <f>K313+K314+K315+K316</f>
        <v>79668.789999999994</v>
      </c>
    </row>
    <row r="320" spans="1:22" ht="15" x14ac:dyDescent="0.25">
      <c r="A320" s="409" t="s">
        <v>2315</v>
      </c>
      <c r="B320" s="409"/>
      <c r="C320" s="409"/>
      <c r="D320" s="409"/>
      <c r="E320" s="409"/>
      <c r="F320" s="409"/>
      <c r="G320" s="409"/>
      <c r="H320" s="407">
        <v>173948.88</v>
      </c>
      <c r="I320" s="408"/>
      <c r="J320" s="407">
        <v>3254244.35</v>
      </c>
      <c r="K320" s="408"/>
    </row>
    <row r="321" spans="1:22" hidden="1" x14ac:dyDescent="0.2">
      <c r="A321" s="283" t="s">
        <v>172</v>
      </c>
      <c r="I321" s="283">
        <v>0</v>
      </c>
      <c r="J321" s="283">
        <v>0</v>
      </c>
    </row>
    <row r="322" spans="1:22" hidden="1" x14ac:dyDescent="0.2">
      <c r="A322" s="283" t="s">
        <v>171</v>
      </c>
      <c r="I322" s="283">
        <v>0</v>
      </c>
      <c r="J322" s="283">
        <v>0</v>
      </c>
    </row>
    <row r="324" spans="1:22" ht="16.5" x14ac:dyDescent="0.25">
      <c r="A324" s="405" t="s">
        <v>2316</v>
      </c>
      <c r="B324" s="405"/>
      <c r="C324" s="405"/>
      <c r="D324" s="405"/>
      <c r="E324" s="405"/>
      <c r="F324" s="405"/>
      <c r="G324" s="405"/>
      <c r="H324" s="405"/>
      <c r="I324" s="405"/>
      <c r="J324" s="405"/>
      <c r="K324" s="405"/>
    </row>
    <row r="325" spans="1:22" ht="57" x14ac:dyDescent="0.2">
      <c r="A325" s="297" t="s">
        <v>1512</v>
      </c>
      <c r="B325" s="298" t="s">
        <v>2317</v>
      </c>
      <c r="C325" s="298" t="s">
        <v>654</v>
      </c>
      <c r="D325" s="299" t="s">
        <v>2318</v>
      </c>
      <c r="E325" s="284">
        <v>2350</v>
      </c>
      <c r="F325" s="300"/>
      <c r="G325" s="301"/>
      <c r="H325" s="284"/>
      <c r="I325" s="302"/>
      <c r="J325" s="284"/>
      <c r="K325" s="302"/>
      <c r="Q325" s="160">
        <f>[7]Source!X319</f>
        <v>60359.75</v>
      </c>
      <c r="R325" s="160">
        <f>[7]Source!X320</f>
        <v>1127520.1299999999</v>
      </c>
      <c r="S325" s="160">
        <f>[7]Source!Y319</f>
        <v>46641.63</v>
      </c>
      <c r="T325" s="160">
        <f>[7]Source!Y320</f>
        <v>525321.88</v>
      </c>
      <c r="U325" s="160">
        <f>ROUND((175/100)*ROUND([7]Source!R319, 2), 2)</f>
        <v>0</v>
      </c>
      <c r="V325" s="160">
        <f>ROUND((157/100)*ROUND([7]Source!R320, 2), 2)</f>
        <v>0</v>
      </c>
    </row>
    <row r="326" spans="1:22" ht="14.25" x14ac:dyDescent="0.2">
      <c r="A326" s="297"/>
      <c r="B326" s="298"/>
      <c r="C326" s="298" t="s">
        <v>187</v>
      </c>
      <c r="D326" s="299"/>
      <c r="E326" s="284"/>
      <c r="F326" s="300">
        <v>23.35</v>
      </c>
      <c r="G326" s="301" t="s">
        <v>185</v>
      </c>
      <c r="H326" s="284">
        <v>1</v>
      </c>
      <c r="I326" s="302">
        <v>54872.5</v>
      </c>
      <c r="J326" s="284">
        <v>23.35</v>
      </c>
      <c r="K326" s="302">
        <v>1281272.8799999999</v>
      </c>
    </row>
    <row r="327" spans="1:22" ht="14.25" x14ac:dyDescent="0.2">
      <c r="A327" s="297"/>
      <c r="B327" s="298"/>
      <c r="C327" s="298" t="s">
        <v>195</v>
      </c>
      <c r="D327" s="299"/>
      <c r="E327" s="284"/>
      <c r="F327" s="300">
        <v>0.31</v>
      </c>
      <c r="G327" s="301" t="s">
        <v>185</v>
      </c>
      <c r="H327" s="284">
        <v>1</v>
      </c>
      <c r="I327" s="302">
        <v>728.5</v>
      </c>
      <c r="J327" s="284">
        <v>1.35</v>
      </c>
      <c r="K327" s="302">
        <v>983.48</v>
      </c>
    </row>
    <row r="328" spans="1:22" ht="28.5" x14ac:dyDescent="0.2">
      <c r="A328" s="297" t="s">
        <v>1514</v>
      </c>
      <c r="B328" s="298" t="s">
        <v>2319</v>
      </c>
      <c r="C328" s="298" t="s">
        <v>653</v>
      </c>
      <c r="D328" s="299" t="s">
        <v>1384</v>
      </c>
      <c r="E328" s="284">
        <v>2.35</v>
      </c>
      <c r="F328" s="300">
        <v>13138.43</v>
      </c>
      <c r="G328" s="304" t="s">
        <v>185</v>
      </c>
      <c r="H328" s="284">
        <v>1</v>
      </c>
      <c r="I328" s="302">
        <v>30875.31</v>
      </c>
      <c r="J328" s="284">
        <v>2.04</v>
      </c>
      <c r="K328" s="302">
        <v>62985.63</v>
      </c>
      <c r="Q328" s="160">
        <f>[7]Source!X321</f>
        <v>0</v>
      </c>
      <c r="R328" s="160">
        <f>[7]Source!X322</f>
        <v>0</v>
      </c>
      <c r="S328" s="160">
        <f>[7]Source!Y321</f>
        <v>0</v>
      </c>
      <c r="T328" s="160">
        <f>[7]Source!Y322</f>
        <v>0</v>
      </c>
      <c r="U328" s="160">
        <f>ROUND((175/100)*ROUND([7]Source!R321, 2), 2)</f>
        <v>0</v>
      </c>
      <c r="V328" s="160">
        <f>ROUND((157/100)*ROUND([7]Source!R322, 2), 2)</f>
        <v>0</v>
      </c>
    </row>
    <row r="329" spans="1:22" ht="14.25" x14ac:dyDescent="0.2">
      <c r="A329" s="297"/>
      <c r="B329" s="298"/>
      <c r="C329" s="298" t="s">
        <v>184</v>
      </c>
      <c r="D329" s="299" t="s">
        <v>177</v>
      </c>
      <c r="E329" s="284">
        <v>110</v>
      </c>
      <c r="F329" s="300"/>
      <c r="G329" s="301"/>
      <c r="H329" s="284"/>
      <c r="I329" s="302">
        <v>60359.75</v>
      </c>
      <c r="J329" s="284">
        <v>88</v>
      </c>
      <c r="K329" s="302">
        <v>1127520.1299999999</v>
      </c>
    </row>
    <row r="330" spans="1:22" ht="14.25" x14ac:dyDescent="0.2">
      <c r="A330" s="297"/>
      <c r="B330" s="298"/>
      <c r="C330" s="298" t="s">
        <v>183</v>
      </c>
      <c r="D330" s="299" t="s">
        <v>177</v>
      </c>
      <c r="E330" s="284">
        <v>85</v>
      </c>
      <c r="F330" s="300"/>
      <c r="G330" s="301"/>
      <c r="H330" s="284"/>
      <c r="I330" s="302">
        <v>46641.63</v>
      </c>
      <c r="J330" s="284">
        <v>41</v>
      </c>
      <c r="K330" s="302">
        <v>525321.88</v>
      </c>
    </row>
    <row r="331" spans="1:22" ht="14.25" x14ac:dyDescent="0.2">
      <c r="A331" s="305"/>
      <c r="B331" s="306"/>
      <c r="C331" s="306" t="s">
        <v>182</v>
      </c>
      <c r="D331" s="307" t="s">
        <v>181</v>
      </c>
      <c r="E331" s="308">
        <v>1.68</v>
      </c>
      <c r="F331" s="309"/>
      <c r="G331" s="310" t="s">
        <v>185</v>
      </c>
      <c r="H331" s="308">
        <v>1</v>
      </c>
      <c r="I331" s="311">
        <v>3948</v>
      </c>
      <c r="J331" s="308"/>
      <c r="K331" s="311"/>
    </row>
    <row r="332" spans="1:22" ht="15" x14ac:dyDescent="0.25">
      <c r="A332" s="312"/>
      <c r="B332" s="312"/>
      <c r="C332" s="313" t="s">
        <v>173</v>
      </c>
      <c r="D332" s="312"/>
      <c r="E332" s="312"/>
      <c r="F332" s="312"/>
      <c r="G332" s="312"/>
      <c r="H332" s="406">
        <v>193477.69</v>
      </c>
      <c r="I332" s="406"/>
      <c r="J332" s="406">
        <v>2998084</v>
      </c>
      <c r="K332" s="406"/>
      <c r="O332" s="162">
        <f>I326+I327+I329+I330+SUM(I328:I328)</f>
        <v>193477.69</v>
      </c>
      <c r="P332" s="162">
        <f>K326+K327+K329+K330+SUM(K328:K328)</f>
        <v>2998084</v>
      </c>
    </row>
    <row r="334" spans="1:22" ht="71.25" x14ac:dyDescent="0.2">
      <c r="A334" s="297" t="s">
        <v>1519</v>
      </c>
      <c r="B334" s="298" t="s">
        <v>2320</v>
      </c>
      <c r="C334" s="298" t="s">
        <v>652</v>
      </c>
      <c r="D334" s="299" t="s">
        <v>2321</v>
      </c>
      <c r="E334" s="284">
        <v>2350</v>
      </c>
      <c r="F334" s="300"/>
      <c r="G334" s="301"/>
      <c r="H334" s="284"/>
      <c r="I334" s="302"/>
      <c r="J334" s="284"/>
      <c r="K334" s="302"/>
      <c r="Q334" s="160">
        <f>[7]Source!X327</f>
        <v>5867.95</v>
      </c>
      <c r="R334" s="160">
        <f>[7]Source!X328</f>
        <v>109613.31</v>
      </c>
      <c r="S334" s="160">
        <f>[7]Source!Y327</f>
        <v>4534.33</v>
      </c>
      <c r="T334" s="160">
        <f>[7]Source!Y328</f>
        <v>51069.84</v>
      </c>
      <c r="U334" s="160">
        <f>ROUND((175/100)*ROUND([7]Source!R327, 2), 2)</f>
        <v>0</v>
      </c>
      <c r="V334" s="160">
        <f>ROUND((157/100)*ROUND([7]Source!R328, 2), 2)</f>
        <v>0</v>
      </c>
    </row>
    <row r="335" spans="1:22" ht="14.25" x14ac:dyDescent="0.2">
      <c r="A335" s="297"/>
      <c r="B335" s="298"/>
      <c r="C335" s="298" t="s">
        <v>187</v>
      </c>
      <c r="D335" s="299"/>
      <c r="E335" s="284"/>
      <c r="F335" s="300">
        <v>2.27</v>
      </c>
      <c r="G335" s="301" t="s">
        <v>185</v>
      </c>
      <c r="H335" s="284">
        <v>1</v>
      </c>
      <c r="I335" s="302">
        <v>5334.5</v>
      </c>
      <c r="J335" s="284">
        <v>23.35</v>
      </c>
      <c r="K335" s="302">
        <v>124560.58</v>
      </c>
    </row>
    <row r="336" spans="1:22" ht="14.25" x14ac:dyDescent="0.2">
      <c r="A336" s="297"/>
      <c r="B336" s="298"/>
      <c r="C336" s="298" t="s">
        <v>195</v>
      </c>
      <c r="D336" s="299"/>
      <c r="E336" s="284"/>
      <c r="F336" s="300">
        <v>0.09</v>
      </c>
      <c r="G336" s="301" t="s">
        <v>185</v>
      </c>
      <c r="H336" s="284">
        <v>1</v>
      </c>
      <c r="I336" s="302">
        <v>211.5</v>
      </c>
      <c r="J336" s="284">
        <v>2.2200000000000002</v>
      </c>
      <c r="K336" s="302">
        <v>469.53</v>
      </c>
    </row>
    <row r="337" spans="1:22" ht="42.75" x14ac:dyDescent="0.2">
      <c r="A337" s="297" t="s">
        <v>1520</v>
      </c>
      <c r="B337" s="298" t="s">
        <v>2322</v>
      </c>
      <c r="C337" s="298" t="s">
        <v>651</v>
      </c>
      <c r="D337" s="299" t="s">
        <v>1374</v>
      </c>
      <c r="E337" s="284">
        <v>1.41</v>
      </c>
      <c r="F337" s="300">
        <v>146.79</v>
      </c>
      <c r="G337" s="304" t="s">
        <v>185</v>
      </c>
      <c r="H337" s="284">
        <v>1</v>
      </c>
      <c r="I337" s="302">
        <v>206.97</v>
      </c>
      <c r="J337" s="284">
        <v>4.6900000000000004</v>
      </c>
      <c r="K337" s="302">
        <v>970.69</v>
      </c>
      <c r="Q337" s="160">
        <f>[7]Source!X329</f>
        <v>0</v>
      </c>
      <c r="R337" s="160">
        <f>[7]Source!X330</f>
        <v>0</v>
      </c>
      <c r="S337" s="160">
        <f>[7]Source!Y329</f>
        <v>0</v>
      </c>
      <c r="T337" s="160">
        <f>[7]Source!Y330</f>
        <v>0</v>
      </c>
      <c r="U337" s="160">
        <f>ROUND((175/100)*ROUND([7]Source!R329, 2), 2)</f>
        <v>0</v>
      </c>
      <c r="V337" s="160">
        <f>ROUND((157/100)*ROUND([7]Source!R330, 2), 2)</f>
        <v>0</v>
      </c>
    </row>
    <row r="338" spans="1:22" ht="14.25" x14ac:dyDescent="0.2">
      <c r="A338" s="297"/>
      <c r="B338" s="298"/>
      <c r="C338" s="298" t="s">
        <v>184</v>
      </c>
      <c r="D338" s="299" t="s">
        <v>177</v>
      </c>
      <c r="E338" s="284">
        <v>110</v>
      </c>
      <c r="F338" s="300"/>
      <c r="G338" s="301"/>
      <c r="H338" s="284"/>
      <c r="I338" s="302">
        <v>5867.95</v>
      </c>
      <c r="J338" s="284">
        <v>88</v>
      </c>
      <c r="K338" s="302">
        <v>109613.31</v>
      </c>
    </row>
    <row r="339" spans="1:22" ht="14.25" x14ac:dyDescent="0.2">
      <c r="A339" s="305"/>
      <c r="B339" s="306"/>
      <c r="C339" s="306" t="s">
        <v>183</v>
      </c>
      <c r="D339" s="307" t="s">
        <v>177</v>
      </c>
      <c r="E339" s="308">
        <v>85</v>
      </c>
      <c r="F339" s="309"/>
      <c r="G339" s="310"/>
      <c r="H339" s="308"/>
      <c r="I339" s="311">
        <v>4534.33</v>
      </c>
      <c r="J339" s="308">
        <v>41</v>
      </c>
      <c r="K339" s="311">
        <v>51069.84</v>
      </c>
    </row>
    <row r="340" spans="1:22" ht="15" x14ac:dyDescent="0.25">
      <c r="A340" s="312"/>
      <c r="B340" s="312"/>
      <c r="C340" s="313" t="s">
        <v>173</v>
      </c>
      <c r="D340" s="312"/>
      <c r="E340" s="312"/>
      <c r="F340" s="312"/>
      <c r="G340" s="312"/>
      <c r="H340" s="406">
        <v>16155.25</v>
      </c>
      <c r="I340" s="406"/>
      <c r="J340" s="406">
        <v>286683.95</v>
      </c>
      <c r="K340" s="406"/>
      <c r="O340" s="162">
        <f>I335+I336+I338+I339+SUM(I337:I337)</f>
        <v>16155.25</v>
      </c>
      <c r="P340" s="162">
        <f>K335+K336+K338+K339+SUM(K337:K337)</f>
        <v>286683.95</v>
      </c>
    </row>
    <row r="342" spans="1:22" ht="28.5" x14ac:dyDescent="0.2">
      <c r="A342" s="297" t="s">
        <v>1527</v>
      </c>
      <c r="B342" s="298" t="s">
        <v>2323</v>
      </c>
      <c r="C342" s="298" t="s">
        <v>650</v>
      </c>
      <c r="D342" s="299" t="s">
        <v>2324</v>
      </c>
      <c r="E342" s="284">
        <v>12</v>
      </c>
      <c r="F342" s="300"/>
      <c r="G342" s="301"/>
      <c r="H342" s="284"/>
      <c r="I342" s="302"/>
      <c r="J342" s="284"/>
      <c r="K342" s="302"/>
      <c r="Q342" s="160">
        <f>[7]Source!X331</f>
        <v>43.16</v>
      </c>
      <c r="R342" s="160">
        <f>[7]Source!X332</f>
        <v>806.3</v>
      </c>
      <c r="S342" s="160">
        <f>[7]Source!Y331</f>
        <v>33.35</v>
      </c>
      <c r="T342" s="160">
        <f>[7]Source!Y332</f>
        <v>375.66</v>
      </c>
      <c r="U342" s="160">
        <f>ROUND((175/100)*ROUND([7]Source!R331, 2), 2)</f>
        <v>0</v>
      </c>
      <c r="V342" s="160">
        <f>ROUND((157/100)*ROUND([7]Source!R332, 2), 2)</f>
        <v>0</v>
      </c>
    </row>
    <row r="343" spans="1:22" ht="14.25" x14ac:dyDescent="0.2">
      <c r="A343" s="297"/>
      <c r="B343" s="298"/>
      <c r="C343" s="298" t="s">
        <v>187</v>
      </c>
      <c r="D343" s="299"/>
      <c r="E343" s="284"/>
      <c r="F343" s="300">
        <v>3.27</v>
      </c>
      <c r="G343" s="301" t="s">
        <v>185</v>
      </c>
      <c r="H343" s="284">
        <v>1</v>
      </c>
      <c r="I343" s="302">
        <v>39.24</v>
      </c>
      <c r="J343" s="284">
        <v>23.35</v>
      </c>
      <c r="K343" s="302">
        <v>916.25</v>
      </c>
    </row>
    <row r="344" spans="1:22" ht="14.25" x14ac:dyDescent="0.2">
      <c r="A344" s="297"/>
      <c r="B344" s="298"/>
      <c r="C344" s="298" t="s">
        <v>195</v>
      </c>
      <c r="D344" s="299"/>
      <c r="E344" s="284"/>
      <c r="F344" s="300">
        <v>3.55</v>
      </c>
      <c r="G344" s="301" t="s">
        <v>185</v>
      </c>
      <c r="H344" s="284">
        <v>1</v>
      </c>
      <c r="I344" s="302">
        <v>42.6</v>
      </c>
      <c r="J344" s="284">
        <v>6.73</v>
      </c>
      <c r="K344" s="302">
        <v>286.7</v>
      </c>
    </row>
    <row r="345" spans="1:22" ht="14.25" x14ac:dyDescent="0.2">
      <c r="A345" s="297"/>
      <c r="B345" s="298"/>
      <c r="C345" s="298" t="s">
        <v>184</v>
      </c>
      <c r="D345" s="299" t="s">
        <v>177</v>
      </c>
      <c r="E345" s="284">
        <v>110</v>
      </c>
      <c r="F345" s="300"/>
      <c r="G345" s="301"/>
      <c r="H345" s="284"/>
      <c r="I345" s="302">
        <v>43.16</v>
      </c>
      <c r="J345" s="284">
        <v>88</v>
      </c>
      <c r="K345" s="302">
        <v>806.3</v>
      </c>
    </row>
    <row r="346" spans="1:22" ht="14.25" x14ac:dyDescent="0.2">
      <c r="A346" s="305"/>
      <c r="B346" s="306"/>
      <c r="C346" s="306" t="s">
        <v>183</v>
      </c>
      <c r="D346" s="307" t="s">
        <v>177</v>
      </c>
      <c r="E346" s="308">
        <v>85</v>
      </c>
      <c r="F346" s="309"/>
      <c r="G346" s="310"/>
      <c r="H346" s="308"/>
      <c r="I346" s="311">
        <v>33.35</v>
      </c>
      <c r="J346" s="308">
        <v>41</v>
      </c>
      <c r="K346" s="311">
        <v>375.66</v>
      </c>
    </row>
    <row r="347" spans="1:22" ht="15" x14ac:dyDescent="0.25">
      <c r="A347" s="312"/>
      <c r="B347" s="312"/>
      <c r="C347" s="313" t="s">
        <v>173</v>
      </c>
      <c r="D347" s="312"/>
      <c r="E347" s="312"/>
      <c r="F347" s="312"/>
      <c r="G347" s="312"/>
      <c r="H347" s="406">
        <v>158.35</v>
      </c>
      <c r="I347" s="406"/>
      <c r="J347" s="406">
        <v>2384.91</v>
      </c>
      <c r="K347" s="406"/>
      <c r="O347" s="162">
        <f>I343+I344+I345+I346</f>
        <v>158.35</v>
      </c>
      <c r="P347" s="162">
        <f>K343+K344+K345+K346</f>
        <v>2384.91</v>
      </c>
    </row>
    <row r="350" spans="1:22" ht="15" x14ac:dyDescent="0.25">
      <c r="A350" s="409" t="s">
        <v>2325</v>
      </c>
      <c r="B350" s="409"/>
      <c r="C350" s="409"/>
      <c r="D350" s="409"/>
      <c r="E350" s="409"/>
      <c r="F350" s="409"/>
      <c r="G350" s="409"/>
      <c r="H350" s="407">
        <v>209791.29</v>
      </c>
      <c r="I350" s="408"/>
      <c r="J350" s="407">
        <v>3287152.86</v>
      </c>
      <c r="K350" s="408"/>
    </row>
    <row r="351" spans="1:22" hidden="1" x14ac:dyDescent="0.2">
      <c r="A351" s="283" t="s">
        <v>172</v>
      </c>
      <c r="I351" s="283">
        <v>0</v>
      </c>
      <c r="J351" s="283">
        <v>0</v>
      </c>
    </row>
    <row r="352" spans="1:22" hidden="1" x14ac:dyDescent="0.2">
      <c r="A352" s="283" t="s">
        <v>171</v>
      </c>
      <c r="I352" s="283">
        <v>0</v>
      </c>
      <c r="J352" s="283">
        <v>0</v>
      </c>
    </row>
    <row r="354" spans="1:22" ht="16.5" x14ac:dyDescent="0.25">
      <c r="A354" s="405" t="s">
        <v>2326</v>
      </c>
      <c r="B354" s="405"/>
      <c r="C354" s="405"/>
      <c r="D354" s="405"/>
      <c r="E354" s="405"/>
      <c r="F354" s="405"/>
      <c r="G354" s="405"/>
      <c r="H354" s="405"/>
      <c r="I354" s="405"/>
      <c r="J354" s="405"/>
      <c r="K354" s="405"/>
    </row>
    <row r="355" spans="1:22" ht="71.25" x14ac:dyDescent="0.2">
      <c r="A355" s="297" t="s">
        <v>1530</v>
      </c>
      <c r="B355" s="298" t="s">
        <v>2327</v>
      </c>
      <c r="C355" s="298" t="s">
        <v>649</v>
      </c>
      <c r="D355" s="299" t="s">
        <v>2046</v>
      </c>
      <c r="E355" s="284">
        <v>2.84</v>
      </c>
      <c r="F355" s="300"/>
      <c r="G355" s="301"/>
      <c r="H355" s="284"/>
      <c r="I355" s="302"/>
      <c r="J355" s="284"/>
      <c r="K355" s="302"/>
      <c r="Q355" s="160">
        <f>[7]Source!X368</f>
        <v>248.67</v>
      </c>
      <c r="R355" s="160">
        <f>[7]Source!X369</f>
        <v>4645.08</v>
      </c>
      <c r="S355" s="160">
        <f>[7]Source!Y368</f>
        <v>192.15</v>
      </c>
      <c r="T355" s="160">
        <f>[7]Source!Y369</f>
        <v>2164.19</v>
      </c>
      <c r="U355" s="160">
        <f>ROUND((175/100)*ROUND([7]Source!R368, 2), 2)</f>
        <v>0.49</v>
      </c>
      <c r="V355" s="160">
        <f>ROUND((157/100)*ROUND([7]Source!R369, 2), 2)</f>
        <v>10.27</v>
      </c>
    </row>
    <row r="356" spans="1:22" ht="14.25" x14ac:dyDescent="0.2">
      <c r="A356" s="297"/>
      <c r="B356" s="298"/>
      <c r="C356" s="298" t="s">
        <v>187</v>
      </c>
      <c r="D356" s="299"/>
      <c r="E356" s="284"/>
      <c r="F356" s="300">
        <v>79.599999999999994</v>
      </c>
      <c r="G356" s="301" t="s">
        <v>185</v>
      </c>
      <c r="H356" s="284">
        <v>1</v>
      </c>
      <c r="I356" s="302">
        <v>226.06</v>
      </c>
      <c r="J356" s="284">
        <v>23.35</v>
      </c>
      <c r="K356" s="302">
        <v>5278.5</v>
      </c>
    </row>
    <row r="357" spans="1:22" ht="14.25" x14ac:dyDescent="0.2">
      <c r="A357" s="297"/>
      <c r="B357" s="298"/>
      <c r="C357" s="298" t="s">
        <v>174</v>
      </c>
      <c r="D357" s="299"/>
      <c r="E357" s="284"/>
      <c r="F357" s="300">
        <v>0.5</v>
      </c>
      <c r="G357" s="301" t="s">
        <v>185</v>
      </c>
      <c r="H357" s="284">
        <v>1</v>
      </c>
      <c r="I357" s="302">
        <v>1.42</v>
      </c>
      <c r="J357" s="284">
        <v>8.9600000000000009</v>
      </c>
      <c r="K357" s="302">
        <v>12.72</v>
      </c>
    </row>
    <row r="358" spans="1:22" ht="14.25" x14ac:dyDescent="0.2">
      <c r="A358" s="297"/>
      <c r="B358" s="298"/>
      <c r="C358" s="298" t="s">
        <v>179</v>
      </c>
      <c r="D358" s="299"/>
      <c r="E358" s="284"/>
      <c r="F358" s="300">
        <v>0.1</v>
      </c>
      <c r="G358" s="301" t="s">
        <v>185</v>
      </c>
      <c r="H358" s="284">
        <v>1</v>
      </c>
      <c r="I358" s="314">
        <v>0.28000000000000003</v>
      </c>
      <c r="J358" s="284">
        <v>23.35</v>
      </c>
      <c r="K358" s="314">
        <v>6.54</v>
      </c>
    </row>
    <row r="359" spans="1:22" ht="14.25" x14ac:dyDescent="0.2">
      <c r="A359" s="297"/>
      <c r="B359" s="298"/>
      <c r="C359" s="298" t="s">
        <v>195</v>
      </c>
      <c r="D359" s="299"/>
      <c r="E359" s="284"/>
      <c r="F359" s="300">
        <v>9.31</v>
      </c>
      <c r="G359" s="301" t="s">
        <v>185</v>
      </c>
      <c r="H359" s="284">
        <v>1</v>
      </c>
      <c r="I359" s="302">
        <v>26.44</v>
      </c>
      <c r="J359" s="284">
        <v>6.31</v>
      </c>
      <c r="K359" s="302">
        <v>166.84</v>
      </c>
    </row>
    <row r="360" spans="1:22" ht="28.5" x14ac:dyDescent="0.2">
      <c r="A360" s="297" t="s">
        <v>1532</v>
      </c>
      <c r="B360" s="298" t="s">
        <v>2328</v>
      </c>
      <c r="C360" s="298" t="s">
        <v>648</v>
      </c>
      <c r="D360" s="299" t="s">
        <v>1323</v>
      </c>
      <c r="E360" s="284">
        <v>0.01</v>
      </c>
      <c r="F360" s="300">
        <v>484.85</v>
      </c>
      <c r="G360" s="304" t="s">
        <v>185</v>
      </c>
      <c r="H360" s="284">
        <v>1</v>
      </c>
      <c r="I360" s="302">
        <v>4.8499999999999996</v>
      </c>
      <c r="J360" s="284">
        <v>24.93</v>
      </c>
      <c r="K360" s="302">
        <v>120.91</v>
      </c>
      <c r="Q360" s="160">
        <f>[7]Source!X370</f>
        <v>0</v>
      </c>
      <c r="R360" s="160">
        <f>[7]Source!X371</f>
        <v>0</v>
      </c>
      <c r="S360" s="160">
        <f>[7]Source!Y370</f>
        <v>0</v>
      </c>
      <c r="T360" s="160">
        <f>[7]Source!Y371</f>
        <v>0</v>
      </c>
      <c r="U360" s="160">
        <f>ROUND((175/100)*ROUND([7]Source!R370, 2), 2)</f>
        <v>0</v>
      </c>
      <c r="V360" s="160">
        <f>ROUND((157/100)*ROUND([7]Source!R371, 2), 2)</f>
        <v>0</v>
      </c>
    </row>
    <row r="361" spans="1:22" ht="14.25" x14ac:dyDescent="0.2">
      <c r="A361" s="297"/>
      <c r="B361" s="298"/>
      <c r="C361" s="298" t="s">
        <v>184</v>
      </c>
      <c r="D361" s="299" t="s">
        <v>177</v>
      </c>
      <c r="E361" s="284">
        <v>110</v>
      </c>
      <c r="F361" s="300"/>
      <c r="G361" s="301"/>
      <c r="H361" s="284"/>
      <c r="I361" s="302">
        <v>248.67</v>
      </c>
      <c r="J361" s="284">
        <v>88</v>
      </c>
      <c r="K361" s="302">
        <v>4645.08</v>
      </c>
    </row>
    <row r="362" spans="1:22" ht="14.25" x14ac:dyDescent="0.2">
      <c r="A362" s="297"/>
      <c r="B362" s="298"/>
      <c r="C362" s="298" t="s">
        <v>183</v>
      </c>
      <c r="D362" s="299" t="s">
        <v>177</v>
      </c>
      <c r="E362" s="284">
        <v>85</v>
      </c>
      <c r="F362" s="300"/>
      <c r="G362" s="301"/>
      <c r="H362" s="284"/>
      <c r="I362" s="302">
        <v>192.15</v>
      </c>
      <c r="J362" s="284">
        <v>41</v>
      </c>
      <c r="K362" s="302">
        <v>2164.19</v>
      </c>
    </row>
    <row r="363" spans="1:22" ht="14.25" x14ac:dyDescent="0.2">
      <c r="A363" s="305"/>
      <c r="B363" s="306"/>
      <c r="C363" s="306" t="s">
        <v>178</v>
      </c>
      <c r="D363" s="307" t="s">
        <v>177</v>
      </c>
      <c r="E363" s="308">
        <v>175</v>
      </c>
      <c r="F363" s="309"/>
      <c r="G363" s="310"/>
      <c r="H363" s="308"/>
      <c r="I363" s="311">
        <v>0.49</v>
      </c>
      <c r="J363" s="308">
        <v>157</v>
      </c>
      <c r="K363" s="311">
        <v>10.27</v>
      </c>
    </row>
    <row r="364" spans="1:22" ht="15" x14ac:dyDescent="0.25">
      <c r="A364" s="312"/>
      <c r="B364" s="312"/>
      <c r="C364" s="313" t="s">
        <v>173</v>
      </c>
      <c r="D364" s="312"/>
      <c r="E364" s="312"/>
      <c r="F364" s="312"/>
      <c r="G364" s="312"/>
      <c r="H364" s="406">
        <v>700.08</v>
      </c>
      <c r="I364" s="406"/>
      <c r="J364" s="406">
        <v>12398.51</v>
      </c>
      <c r="K364" s="406"/>
      <c r="O364" s="162">
        <f>I356+I357+I359+I361+I362+I363+SUM(I360:I360)</f>
        <v>700.08</v>
      </c>
      <c r="P364" s="162">
        <f>K356+K357+K359+K361+K362+K363+SUM(K360:K360)</f>
        <v>12398.51</v>
      </c>
    </row>
    <row r="366" spans="1:22" ht="85.5" x14ac:dyDescent="0.2">
      <c r="A366" s="297" t="s">
        <v>1534</v>
      </c>
      <c r="B366" s="298" t="s">
        <v>2329</v>
      </c>
      <c r="C366" s="298" t="s">
        <v>647</v>
      </c>
      <c r="D366" s="299" t="s">
        <v>1888</v>
      </c>
      <c r="E366" s="284">
        <v>0.28399999999999997</v>
      </c>
      <c r="F366" s="300"/>
      <c r="G366" s="301"/>
      <c r="H366" s="284"/>
      <c r="I366" s="302"/>
      <c r="J366" s="284"/>
      <c r="K366" s="302"/>
      <c r="Q366" s="160">
        <f>[7]Source!X372</f>
        <v>37.46</v>
      </c>
      <c r="R366" s="160">
        <f>[7]Source!X373</f>
        <v>699.66</v>
      </c>
      <c r="S366" s="160">
        <f>[7]Source!Y372</f>
        <v>28.94</v>
      </c>
      <c r="T366" s="160">
        <f>[7]Source!Y373</f>
        <v>325.98</v>
      </c>
      <c r="U366" s="160">
        <f>ROUND((175/100)*ROUND([7]Source!R372, 2), 2)</f>
        <v>7.0000000000000007E-2</v>
      </c>
      <c r="V366" s="160">
        <f>ROUND((157/100)*ROUND([7]Source!R373, 2), 2)</f>
        <v>1.46</v>
      </c>
    </row>
    <row r="367" spans="1:22" ht="14.25" x14ac:dyDescent="0.2">
      <c r="A367" s="297"/>
      <c r="B367" s="298"/>
      <c r="C367" s="298" t="s">
        <v>187</v>
      </c>
      <c r="D367" s="299"/>
      <c r="E367" s="284"/>
      <c r="F367" s="300">
        <v>119.89</v>
      </c>
      <c r="G367" s="301" t="s">
        <v>185</v>
      </c>
      <c r="H367" s="284">
        <v>1</v>
      </c>
      <c r="I367" s="302">
        <v>34.049999999999997</v>
      </c>
      <c r="J367" s="284">
        <v>23.35</v>
      </c>
      <c r="K367" s="302">
        <v>795.07</v>
      </c>
    </row>
    <row r="368" spans="1:22" ht="14.25" x14ac:dyDescent="0.2">
      <c r="A368" s="297"/>
      <c r="B368" s="298"/>
      <c r="C368" s="298" t="s">
        <v>174</v>
      </c>
      <c r="D368" s="299"/>
      <c r="E368" s="284"/>
      <c r="F368" s="300">
        <v>4.04</v>
      </c>
      <c r="G368" s="301" t="s">
        <v>185</v>
      </c>
      <c r="H368" s="284">
        <v>1</v>
      </c>
      <c r="I368" s="302">
        <v>1.1499999999999999</v>
      </c>
      <c r="J368" s="284">
        <v>4.5599999999999996</v>
      </c>
      <c r="K368" s="302">
        <v>5.24</v>
      </c>
    </row>
    <row r="369" spans="1:22" ht="14.25" x14ac:dyDescent="0.2">
      <c r="A369" s="297"/>
      <c r="B369" s="298"/>
      <c r="C369" s="298" t="s">
        <v>179</v>
      </c>
      <c r="D369" s="299"/>
      <c r="E369" s="284"/>
      <c r="F369" s="300">
        <v>0.13</v>
      </c>
      <c r="G369" s="301" t="s">
        <v>185</v>
      </c>
      <c r="H369" s="284">
        <v>1</v>
      </c>
      <c r="I369" s="314">
        <v>0.04</v>
      </c>
      <c r="J369" s="284">
        <v>23.35</v>
      </c>
      <c r="K369" s="314">
        <v>0.93</v>
      </c>
    </row>
    <row r="370" spans="1:22" ht="14.25" x14ac:dyDescent="0.2">
      <c r="A370" s="297"/>
      <c r="B370" s="298"/>
      <c r="C370" s="298" t="s">
        <v>195</v>
      </c>
      <c r="D370" s="299"/>
      <c r="E370" s="284"/>
      <c r="F370" s="300">
        <v>246.83</v>
      </c>
      <c r="G370" s="301" t="s">
        <v>185</v>
      </c>
      <c r="H370" s="284">
        <v>1</v>
      </c>
      <c r="I370" s="302">
        <v>70.099999999999994</v>
      </c>
      <c r="J370" s="284">
        <v>4.8899999999999997</v>
      </c>
      <c r="K370" s="302">
        <v>342.79</v>
      </c>
    </row>
    <row r="371" spans="1:22" ht="57" x14ac:dyDescent="0.2">
      <c r="A371" s="297" t="s">
        <v>1537</v>
      </c>
      <c r="B371" s="298" t="s">
        <v>2330</v>
      </c>
      <c r="C371" s="298" t="s">
        <v>646</v>
      </c>
      <c r="D371" s="299" t="s">
        <v>1374</v>
      </c>
      <c r="E371" s="284">
        <v>1.24</v>
      </c>
      <c r="F371" s="300">
        <v>124.07</v>
      </c>
      <c r="G371" s="304" t="s">
        <v>185</v>
      </c>
      <c r="H371" s="284">
        <v>1</v>
      </c>
      <c r="I371" s="302">
        <v>153.85</v>
      </c>
      <c r="J371" s="284">
        <v>3.6</v>
      </c>
      <c r="K371" s="302">
        <v>553.86</v>
      </c>
      <c r="Q371" s="160">
        <f>[7]Source!X374</f>
        <v>0</v>
      </c>
      <c r="R371" s="160">
        <f>[7]Source!X375</f>
        <v>0</v>
      </c>
      <c r="S371" s="160">
        <f>[7]Source!Y374</f>
        <v>0</v>
      </c>
      <c r="T371" s="160">
        <f>[7]Source!Y375</f>
        <v>0</v>
      </c>
      <c r="U371" s="160">
        <f>ROUND((175/100)*ROUND([7]Source!R374, 2), 2)</f>
        <v>0</v>
      </c>
      <c r="V371" s="160">
        <f>ROUND((157/100)*ROUND([7]Source!R375, 2), 2)</f>
        <v>0</v>
      </c>
    </row>
    <row r="372" spans="1:22" ht="85.5" x14ac:dyDescent="0.2">
      <c r="A372" s="297" t="s">
        <v>1977</v>
      </c>
      <c r="B372" s="298" t="s">
        <v>2331</v>
      </c>
      <c r="C372" s="298" t="s">
        <v>645</v>
      </c>
      <c r="D372" s="299" t="s">
        <v>1374</v>
      </c>
      <c r="E372" s="284">
        <v>4.12</v>
      </c>
      <c r="F372" s="300">
        <v>46.18</v>
      </c>
      <c r="G372" s="304" t="s">
        <v>185</v>
      </c>
      <c r="H372" s="284">
        <v>1</v>
      </c>
      <c r="I372" s="302">
        <v>190.26</v>
      </c>
      <c r="J372" s="284">
        <v>2.98</v>
      </c>
      <c r="K372" s="302">
        <v>566.97</v>
      </c>
      <c r="Q372" s="160">
        <f>[7]Source!X376</f>
        <v>0</v>
      </c>
      <c r="R372" s="160">
        <f>[7]Source!X377</f>
        <v>0</v>
      </c>
      <c r="S372" s="160">
        <f>[7]Source!Y376</f>
        <v>0</v>
      </c>
      <c r="T372" s="160">
        <f>[7]Source!Y377</f>
        <v>0</v>
      </c>
      <c r="U372" s="160">
        <f>ROUND((175/100)*ROUND([7]Source!R376, 2), 2)</f>
        <v>0</v>
      </c>
      <c r="V372" s="160">
        <f>ROUND((157/100)*ROUND([7]Source!R377, 2), 2)</f>
        <v>0</v>
      </c>
    </row>
    <row r="373" spans="1:22" ht="14.25" x14ac:dyDescent="0.2">
      <c r="A373" s="297"/>
      <c r="B373" s="298"/>
      <c r="C373" s="298" t="s">
        <v>184</v>
      </c>
      <c r="D373" s="299" t="s">
        <v>177</v>
      </c>
      <c r="E373" s="284">
        <v>110</v>
      </c>
      <c r="F373" s="300"/>
      <c r="G373" s="301"/>
      <c r="H373" s="284"/>
      <c r="I373" s="302">
        <v>37.46</v>
      </c>
      <c r="J373" s="284">
        <v>88</v>
      </c>
      <c r="K373" s="302">
        <v>699.66</v>
      </c>
    </row>
    <row r="374" spans="1:22" ht="14.25" x14ac:dyDescent="0.2">
      <c r="A374" s="297"/>
      <c r="B374" s="298"/>
      <c r="C374" s="298" t="s">
        <v>183</v>
      </c>
      <c r="D374" s="299" t="s">
        <v>177</v>
      </c>
      <c r="E374" s="284">
        <v>85</v>
      </c>
      <c r="F374" s="300"/>
      <c r="G374" s="301"/>
      <c r="H374" s="284"/>
      <c r="I374" s="302">
        <v>28.94</v>
      </c>
      <c r="J374" s="284">
        <v>41</v>
      </c>
      <c r="K374" s="302">
        <v>325.98</v>
      </c>
    </row>
    <row r="375" spans="1:22" ht="14.25" x14ac:dyDescent="0.2">
      <c r="A375" s="305"/>
      <c r="B375" s="306"/>
      <c r="C375" s="306" t="s">
        <v>178</v>
      </c>
      <c r="D375" s="307" t="s">
        <v>177</v>
      </c>
      <c r="E375" s="308">
        <v>175</v>
      </c>
      <c r="F375" s="309"/>
      <c r="G375" s="310"/>
      <c r="H375" s="308"/>
      <c r="I375" s="311">
        <v>7.0000000000000007E-2</v>
      </c>
      <c r="J375" s="308">
        <v>157</v>
      </c>
      <c r="K375" s="311">
        <v>1.46</v>
      </c>
    </row>
    <row r="376" spans="1:22" ht="15" x14ac:dyDescent="0.25">
      <c r="A376" s="312"/>
      <c r="B376" s="312"/>
      <c r="C376" s="313" t="s">
        <v>173</v>
      </c>
      <c r="D376" s="312"/>
      <c r="E376" s="312"/>
      <c r="F376" s="312"/>
      <c r="G376" s="312"/>
      <c r="H376" s="406">
        <v>515.88</v>
      </c>
      <c r="I376" s="406"/>
      <c r="J376" s="406">
        <v>3291.03</v>
      </c>
      <c r="K376" s="406"/>
      <c r="O376" s="162">
        <f>I367+I368+I370+I373+I374+I375+SUM(I371:I372)</f>
        <v>515.88</v>
      </c>
      <c r="P376" s="162">
        <f>K367+K368+K370+K373+K374+K375+SUM(K371:K372)</f>
        <v>3291.03</v>
      </c>
    </row>
    <row r="378" spans="1:22" ht="28.5" x14ac:dyDescent="0.2">
      <c r="A378" s="297" t="s">
        <v>1829</v>
      </c>
      <c r="B378" s="298" t="s">
        <v>2332</v>
      </c>
      <c r="C378" s="298" t="s">
        <v>644</v>
      </c>
      <c r="D378" s="299" t="s">
        <v>2333</v>
      </c>
      <c r="E378" s="284">
        <v>183</v>
      </c>
      <c r="F378" s="300"/>
      <c r="G378" s="301"/>
      <c r="H378" s="284"/>
      <c r="I378" s="302"/>
      <c r="J378" s="284"/>
      <c r="K378" s="302"/>
      <c r="Q378" s="160">
        <f>[7]Source!X378</f>
        <v>5576.01</v>
      </c>
      <c r="R378" s="160">
        <f>[7]Source!X379</f>
        <v>104159.87</v>
      </c>
      <c r="S378" s="160">
        <f>[7]Source!Y378</f>
        <v>4308.74</v>
      </c>
      <c r="T378" s="160">
        <f>[7]Source!Y379</f>
        <v>48529.03</v>
      </c>
      <c r="U378" s="160">
        <f>ROUND((175/100)*ROUND([7]Source!R378, 2), 2)</f>
        <v>0</v>
      </c>
      <c r="V378" s="160">
        <f>ROUND((157/100)*ROUND([7]Source!R379, 2), 2)</f>
        <v>0</v>
      </c>
    </row>
    <row r="379" spans="1:22" ht="14.25" x14ac:dyDescent="0.2">
      <c r="A379" s="297"/>
      <c r="B379" s="298"/>
      <c r="C379" s="298" t="s">
        <v>187</v>
      </c>
      <c r="D379" s="299"/>
      <c r="E379" s="284"/>
      <c r="F379" s="300">
        <v>27.7</v>
      </c>
      <c r="G379" s="301" t="s">
        <v>185</v>
      </c>
      <c r="H379" s="284">
        <v>1</v>
      </c>
      <c r="I379" s="302">
        <v>5069.1000000000004</v>
      </c>
      <c r="J379" s="284">
        <v>23.35</v>
      </c>
      <c r="K379" s="302">
        <v>118363.49</v>
      </c>
    </row>
    <row r="380" spans="1:22" ht="14.25" x14ac:dyDescent="0.2">
      <c r="A380" s="297"/>
      <c r="B380" s="298"/>
      <c r="C380" s="298" t="s">
        <v>195</v>
      </c>
      <c r="D380" s="299"/>
      <c r="E380" s="284"/>
      <c r="F380" s="300">
        <v>0.02</v>
      </c>
      <c r="G380" s="301" t="s">
        <v>185</v>
      </c>
      <c r="H380" s="284">
        <v>1</v>
      </c>
      <c r="I380" s="302">
        <v>3.66</v>
      </c>
      <c r="J380" s="284">
        <v>7</v>
      </c>
      <c r="K380" s="302">
        <v>25.62</v>
      </c>
    </row>
    <row r="381" spans="1:22" ht="14.25" x14ac:dyDescent="0.2">
      <c r="A381" s="297"/>
      <c r="B381" s="298"/>
      <c r="C381" s="298" t="s">
        <v>184</v>
      </c>
      <c r="D381" s="299" t="s">
        <v>177</v>
      </c>
      <c r="E381" s="284">
        <v>110</v>
      </c>
      <c r="F381" s="300"/>
      <c r="G381" s="301"/>
      <c r="H381" s="284"/>
      <c r="I381" s="302">
        <v>5576.01</v>
      </c>
      <c r="J381" s="284">
        <v>88</v>
      </c>
      <c r="K381" s="302">
        <v>104159.87</v>
      </c>
    </row>
    <row r="382" spans="1:22" ht="14.25" x14ac:dyDescent="0.2">
      <c r="A382" s="305"/>
      <c r="B382" s="306"/>
      <c r="C382" s="306" t="s">
        <v>183</v>
      </c>
      <c r="D382" s="307" t="s">
        <v>177</v>
      </c>
      <c r="E382" s="308">
        <v>85</v>
      </c>
      <c r="F382" s="309"/>
      <c r="G382" s="310"/>
      <c r="H382" s="308"/>
      <c r="I382" s="311">
        <v>4308.74</v>
      </c>
      <c r="J382" s="308">
        <v>41</v>
      </c>
      <c r="K382" s="311">
        <v>48529.03</v>
      </c>
    </row>
    <row r="383" spans="1:22" ht="15" x14ac:dyDescent="0.25">
      <c r="A383" s="312"/>
      <c r="B383" s="312"/>
      <c r="C383" s="313" t="s">
        <v>173</v>
      </c>
      <c r="D383" s="312"/>
      <c r="E383" s="312"/>
      <c r="F383" s="312"/>
      <c r="G383" s="312"/>
      <c r="H383" s="406">
        <v>14957.51</v>
      </c>
      <c r="I383" s="406"/>
      <c r="J383" s="406">
        <v>271078.01</v>
      </c>
      <c r="K383" s="406"/>
      <c r="O383" s="162">
        <f>I379+I380+I381+I382</f>
        <v>14957.51</v>
      </c>
      <c r="P383" s="162">
        <f>K379+K380+K381+K382</f>
        <v>271078.01</v>
      </c>
    </row>
    <row r="386" spans="1:22" ht="15" x14ac:dyDescent="0.25">
      <c r="A386" s="409" t="s">
        <v>2334</v>
      </c>
      <c r="B386" s="409"/>
      <c r="C386" s="409"/>
      <c r="D386" s="409"/>
      <c r="E386" s="409"/>
      <c r="F386" s="409"/>
      <c r="G386" s="409"/>
      <c r="H386" s="407">
        <v>16173.47</v>
      </c>
      <c r="I386" s="408"/>
      <c r="J386" s="407">
        <v>286767.55</v>
      </c>
      <c r="K386" s="408"/>
    </row>
    <row r="387" spans="1:22" hidden="1" x14ac:dyDescent="0.2">
      <c r="A387" s="283" t="s">
        <v>172</v>
      </c>
      <c r="I387" s="283">
        <v>0</v>
      </c>
      <c r="J387" s="283">
        <v>0</v>
      </c>
    </row>
    <row r="388" spans="1:22" hidden="1" x14ac:dyDescent="0.2">
      <c r="A388" s="283" t="s">
        <v>171</v>
      </c>
      <c r="I388" s="283">
        <v>0</v>
      </c>
      <c r="J388" s="283">
        <v>0</v>
      </c>
    </row>
    <row r="390" spans="1:22" ht="15" x14ac:dyDescent="0.25">
      <c r="A390" s="409" t="s">
        <v>2335</v>
      </c>
      <c r="B390" s="409"/>
      <c r="C390" s="409"/>
      <c r="D390" s="409"/>
      <c r="E390" s="409"/>
      <c r="F390" s="409"/>
      <c r="G390" s="409"/>
      <c r="H390" s="407">
        <v>2435977.7000000002</v>
      </c>
      <c r="I390" s="408"/>
      <c r="J390" s="407">
        <v>35692872.659999996</v>
      </c>
      <c r="K390" s="408"/>
    </row>
    <row r="391" spans="1:22" hidden="1" x14ac:dyDescent="0.2">
      <c r="A391" s="283" t="s">
        <v>172</v>
      </c>
      <c r="I391" s="283">
        <v>0</v>
      </c>
      <c r="J391" s="283">
        <v>0</v>
      </c>
    </row>
    <row r="392" spans="1:22" hidden="1" x14ac:dyDescent="0.2">
      <c r="A392" s="283" t="s">
        <v>171</v>
      </c>
      <c r="I392" s="283">
        <v>0</v>
      </c>
      <c r="J392" s="283">
        <v>0</v>
      </c>
    </row>
    <row r="394" spans="1:22" ht="16.5" x14ac:dyDescent="0.25">
      <c r="A394" s="405" t="s">
        <v>2336</v>
      </c>
      <c r="B394" s="405"/>
      <c r="C394" s="405"/>
      <c r="D394" s="405"/>
      <c r="E394" s="405"/>
      <c r="F394" s="405"/>
      <c r="G394" s="405"/>
      <c r="H394" s="405"/>
      <c r="I394" s="405"/>
      <c r="J394" s="405"/>
      <c r="K394" s="405"/>
    </row>
    <row r="395" spans="1:22" ht="42.75" x14ac:dyDescent="0.2">
      <c r="A395" s="297" t="s">
        <v>1543</v>
      </c>
      <c r="B395" s="298" t="s">
        <v>2337</v>
      </c>
      <c r="C395" s="298" t="s">
        <v>643</v>
      </c>
      <c r="D395" s="299" t="s">
        <v>2338</v>
      </c>
      <c r="E395" s="284">
        <v>3.7999999999999999E-2</v>
      </c>
      <c r="F395" s="300"/>
      <c r="G395" s="301"/>
      <c r="H395" s="284"/>
      <c r="I395" s="302"/>
      <c r="J395" s="284"/>
      <c r="K395" s="302"/>
      <c r="Q395" s="160">
        <f>[7]Source!X447</f>
        <v>22.95</v>
      </c>
      <c r="R395" s="160">
        <f>[7]Source!X448</f>
        <v>455.54</v>
      </c>
      <c r="S395" s="160">
        <f>[7]Source!Y447</f>
        <v>15.78</v>
      </c>
      <c r="T395" s="160">
        <f>[7]Source!Y448</f>
        <v>274.66000000000003</v>
      </c>
      <c r="U395" s="160">
        <f>ROUND((175/100)*ROUND([7]Source!R447, 2), 2)</f>
        <v>1.1399999999999999</v>
      </c>
      <c r="V395" s="160">
        <f>ROUND((157/100)*ROUND([7]Source!R448, 2), 2)</f>
        <v>23.83</v>
      </c>
    </row>
    <row r="396" spans="1:22" x14ac:dyDescent="0.2">
      <c r="C396" s="303" t="s">
        <v>2339</v>
      </c>
    </row>
    <row r="397" spans="1:22" ht="14.25" x14ac:dyDescent="0.2">
      <c r="A397" s="297"/>
      <c r="B397" s="298"/>
      <c r="C397" s="298" t="s">
        <v>187</v>
      </c>
      <c r="D397" s="299"/>
      <c r="E397" s="284"/>
      <c r="F397" s="300">
        <v>755.11</v>
      </c>
      <c r="G397" s="301" t="s">
        <v>185</v>
      </c>
      <c r="H397" s="284">
        <v>1</v>
      </c>
      <c r="I397" s="302">
        <v>28.69</v>
      </c>
      <c r="J397" s="284">
        <v>23.35</v>
      </c>
      <c r="K397" s="302">
        <v>669.91</v>
      </c>
    </row>
    <row r="398" spans="1:22" ht="14.25" x14ac:dyDescent="0.2">
      <c r="A398" s="297"/>
      <c r="B398" s="298"/>
      <c r="C398" s="298" t="s">
        <v>174</v>
      </c>
      <c r="D398" s="299"/>
      <c r="E398" s="284"/>
      <c r="F398" s="300">
        <v>277.76</v>
      </c>
      <c r="G398" s="301" t="s">
        <v>185</v>
      </c>
      <c r="H398" s="284">
        <v>1</v>
      </c>
      <c r="I398" s="302">
        <v>10.55</v>
      </c>
      <c r="J398" s="284">
        <v>6.46</v>
      </c>
      <c r="K398" s="302">
        <v>68.150000000000006</v>
      </c>
    </row>
    <row r="399" spans="1:22" ht="14.25" x14ac:dyDescent="0.2">
      <c r="A399" s="297"/>
      <c r="B399" s="298"/>
      <c r="C399" s="298" t="s">
        <v>179</v>
      </c>
      <c r="D399" s="299"/>
      <c r="E399" s="284"/>
      <c r="F399" s="300">
        <v>17.149999999999999</v>
      </c>
      <c r="G399" s="301" t="s">
        <v>185</v>
      </c>
      <c r="H399" s="284">
        <v>1</v>
      </c>
      <c r="I399" s="314">
        <v>0.65</v>
      </c>
      <c r="J399" s="284">
        <v>23.35</v>
      </c>
      <c r="K399" s="314">
        <v>15.18</v>
      </c>
    </row>
    <row r="400" spans="1:22" ht="14.25" x14ac:dyDescent="0.2">
      <c r="A400" s="297" t="s">
        <v>1544</v>
      </c>
      <c r="B400" s="298" t="s">
        <v>1739</v>
      </c>
      <c r="C400" s="298" t="s">
        <v>341</v>
      </c>
      <c r="D400" s="299" t="s">
        <v>1323</v>
      </c>
      <c r="E400" s="284">
        <v>-0.19</v>
      </c>
      <c r="F400" s="300">
        <v>0</v>
      </c>
      <c r="G400" s="304" t="s">
        <v>185</v>
      </c>
      <c r="H400" s="284">
        <v>1</v>
      </c>
      <c r="I400" s="302">
        <v>0</v>
      </c>
      <c r="J400" s="284">
        <v>1</v>
      </c>
      <c r="K400" s="302">
        <v>0</v>
      </c>
      <c r="Q400" s="160">
        <f>[7]Source!X449</f>
        <v>0</v>
      </c>
      <c r="R400" s="160">
        <f>[7]Source!X450</f>
        <v>0</v>
      </c>
      <c r="S400" s="160">
        <f>[7]Source!Y449</f>
        <v>0</v>
      </c>
      <c r="T400" s="160">
        <f>[7]Source!Y450</f>
        <v>0</v>
      </c>
      <c r="U400" s="160">
        <f>ROUND((175/100)*ROUND([7]Source!R449, 2), 2)</f>
        <v>0</v>
      </c>
      <c r="V400" s="160">
        <f>ROUND((157/100)*ROUND([7]Source!R450, 2), 2)</f>
        <v>0</v>
      </c>
    </row>
    <row r="401" spans="1:22" ht="14.25" x14ac:dyDescent="0.2">
      <c r="A401" s="297"/>
      <c r="B401" s="298"/>
      <c r="C401" s="298" t="s">
        <v>184</v>
      </c>
      <c r="D401" s="299" t="s">
        <v>177</v>
      </c>
      <c r="E401" s="284">
        <v>80</v>
      </c>
      <c r="F401" s="300"/>
      <c r="G401" s="301"/>
      <c r="H401" s="284"/>
      <c r="I401" s="302">
        <v>22.95</v>
      </c>
      <c r="J401" s="284">
        <v>68</v>
      </c>
      <c r="K401" s="302">
        <v>455.54</v>
      </c>
    </row>
    <row r="402" spans="1:22" ht="14.25" x14ac:dyDescent="0.2">
      <c r="A402" s="297"/>
      <c r="B402" s="298"/>
      <c r="C402" s="298" t="s">
        <v>183</v>
      </c>
      <c r="D402" s="299" t="s">
        <v>177</v>
      </c>
      <c r="E402" s="284">
        <v>55</v>
      </c>
      <c r="F402" s="300"/>
      <c r="G402" s="301"/>
      <c r="H402" s="284"/>
      <c r="I402" s="302">
        <v>15.78</v>
      </c>
      <c r="J402" s="284">
        <v>41</v>
      </c>
      <c r="K402" s="302">
        <v>274.66000000000003</v>
      </c>
    </row>
    <row r="403" spans="1:22" ht="14.25" x14ac:dyDescent="0.2">
      <c r="A403" s="305"/>
      <c r="B403" s="306"/>
      <c r="C403" s="306" t="s">
        <v>178</v>
      </c>
      <c r="D403" s="307" t="s">
        <v>177</v>
      </c>
      <c r="E403" s="308">
        <v>175</v>
      </c>
      <c r="F403" s="309"/>
      <c r="G403" s="310"/>
      <c r="H403" s="308"/>
      <c r="I403" s="311">
        <v>1.1399999999999999</v>
      </c>
      <c r="J403" s="308">
        <v>157</v>
      </c>
      <c r="K403" s="311">
        <v>23.83</v>
      </c>
    </row>
    <row r="404" spans="1:22" ht="15" x14ac:dyDescent="0.25">
      <c r="A404" s="312"/>
      <c r="B404" s="312"/>
      <c r="C404" s="313" t="s">
        <v>173</v>
      </c>
      <c r="D404" s="312"/>
      <c r="E404" s="312"/>
      <c r="F404" s="312"/>
      <c r="G404" s="312"/>
      <c r="H404" s="406">
        <v>79.11</v>
      </c>
      <c r="I404" s="406"/>
      <c r="J404" s="406">
        <v>1492.09</v>
      </c>
      <c r="K404" s="406"/>
      <c r="O404" s="162">
        <f>I397+I398+I401+I402+I403+SUM(I400:I400)</f>
        <v>79.11</v>
      </c>
      <c r="P404" s="162">
        <f>K397+K398+K401+K402+K403+SUM(K400:K400)</f>
        <v>1492.09</v>
      </c>
    </row>
    <row r="406" spans="1:22" ht="28.5" x14ac:dyDescent="0.2">
      <c r="A406" s="297" t="s">
        <v>1546</v>
      </c>
      <c r="B406" s="298" t="s">
        <v>2191</v>
      </c>
      <c r="C406" s="298" t="s">
        <v>642</v>
      </c>
      <c r="D406" s="299" t="s">
        <v>1330</v>
      </c>
      <c r="E406" s="284">
        <v>8.2000000000000003E-2</v>
      </c>
      <c r="F406" s="300"/>
      <c r="G406" s="301"/>
      <c r="H406" s="284"/>
      <c r="I406" s="302"/>
      <c r="J406" s="284"/>
      <c r="K406" s="302"/>
      <c r="Q406" s="160">
        <f>[7]Source!X451</f>
        <v>7.03</v>
      </c>
      <c r="R406" s="160">
        <f>[7]Source!X452</f>
        <v>139.57</v>
      </c>
      <c r="S406" s="160">
        <f>[7]Source!Y451</f>
        <v>4.83</v>
      </c>
      <c r="T406" s="160">
        <f>[7]Source!Y452</f>
        <v>84.15</v>
      </c>
      <c r="U406" s="160">
        <f>ROUND((175/100)*ROUND([7]Source!R451, 2), 2)</f>
        <v>0</v>
      </c>
      <c r="V406" s="160">
        <f>ROUND((157/100)*ROUND([7]Source!R452, 2), 2)</f>
        <v>0</v>
      </c>
    </row>
    <row r="407" spans="1:22" x14ac:dyDescent="0.2">
      <c r="C407" s="303" t="s">
        <v>2340</v>
      </c>
    </row>
    <row r="408" spans="1:22" ht="14.25" x14ac:dyDescent="0.2">
      <c r="A408" s="297"/>
      <c r="B408" s="298"/>
      <c r="C408" s="298" t="s">
        <v>187</v>
      </c>
      <c r="D408" s="299"/>
      <c r="E408" s="284"/>
      <c r="F408" s="300">
        <v>107.21</v>
      </c>
      <c r="G408" s="301" t="s">
        <v>185</v>
      </c>
      <c r="H408" s="284">
        <v>1</v>
      </c>
      <c r="I408" s="302">
        <v>8.7899999999999991</v>
      </c>
      <c r="J408" s="284">
        <v>23.35</v>
      </c>
      <c r="K408" s="302">
        <v>205.25</v>
      </c>
    </row>
    <row r="409" spans="1:22" ht="28.5" x14ac:dyDescent="0.2">
      <c r="A409" s="297" t="s">
        <v>1549</v>
      </c>
      <c r="B409" s="298" t="s">
        <v>1322</v>
      </c>
      <c r="C409" s="298" t="s">
        <v>341</v>
      </c>
      <c r="D409" s="299" t="s">
        <v>1323</v>
      </c>
      <c r="E409" s="284">
        <v>-4.2639999999999997E-2</v>
      </c>
      <c r="F409" s="300">
        <v>0</v>
      </c>
      <c r="G409" s="304" t="s">
        <v>185</v>
      </c>
      <c r="H409" s="284">
        <v>1</v>
      </c>
      <c r="I409" s="302">
        <v>0</v>
      </c>
      <c r="J409" s="284">
        <v>1</v>
      </c>
      <c r="K409" s="302">
        <v>0</v>
      </c>
      <c r="Q409" s="160">
        <f>[7]Source!X453</f>
        <v>0</v>
      </c>
      <c r="R409" s="160">
        <f>[7]Source!X454</f>
        <v>0</v>
      </c>
      <c r="S409" s="160">
        <f>[7]Source!Y453</f>
        <v>0</v>
      </c>
      <c r="T409" s="160">
        <f>[7]Source!Y454</f>
        <v>0</v>
      </c>
      <c r="U409" s="160">
        <f>ROUND((175/100)*ROUND([7]Source!R453, 2), 2)</f>
        <v>0</v>
      </c>
      <c r="V409" s="160">
        <f>ROUND((157/100)*ROUND([7]Source!R454, 2), 2)</f>
        <v>0</v>
      </c>
    </row>
    <row r="410" spans="1:22" ht="14.25" x14ac:dyDescent="0.2">
      <c r="A410" s="297"/>
      <c r="B410" s="298"/>
      <c r="C410" s="298" t="s">
        <v>184</v>
      </c>
      <c r="D410" s="299" t="s">
        <v>177</v>
      </c>
      <c r="E410" s="284">
        <v>80</v>
      </c>
      <c r="F410" s="300"/>
      <c r="G410" s="301"/>
      <c r="H410" s="284"/>
      <c r="I410" s="302">
        <v>7.03</v>
      </c>
      <c r="J410" s="284">
        <v>68</v>
      </c>
      <c r="K410" s="302">
        <v>139.57</v>
      </c>
    </row>
    <row r="411" spans="1:22" ht="14.25" x14ac:dyDescent="0.2">
      <c r="A411" s="297"/>
      <c r="B411" s="298"/>
      <c r="C411" s="298" t="s">
        <v>183</v>
      </c>
      <c r="D411" s="299" t="s">
        <v>177</v>
      </c>
      <c r="E411" s="284">
        <v>55</v>
      </c>
      <c r="F411" s="300"/>
      <c r="G411" s="301"/>
      <c r="H411" s="284"/>
      <c r="I411" s="302">
        <v>4.83</v>
      </c>
      <c r="J411" s="284">
        <v>41</v>
      </c>
      <c r="K411" s="302">
        <v>84.15</v>
      </c>
    </row>
    <row r="412" spans="1:22" ht="14.25" x14ac:dyDescent="0.2">
      <c r="A412" s="305"/>
      <c r="B412" s="306"/>
      <c r="C412" s="306" t="s">
        <v>182</v>
      </c>
      <c r="D412" s="307" t="s">
        <v>181</v>
      </c>
      <c r="E412" s="308">
        <v>10.49</v>
      </c>
      <c r="F412" s="309"/>
      <c r="G412" s="310" t="s">
        <v>185</v>
      </c>
      <c r="H412" s="308">
        <v>1</v>
      </c>
      <c r="I412" s="311">
        <v>0.86</v>
      </c>
      <c r="J412" s="308"/>
      <c r="K412" s="311"/>
    </row>
    <row r="413" spans="1:22" ht="15" x14ac:dyDescent="0.25">
      <c r="A413" s="312"/>
      <c r="B413" s="312"/>
      <c r="C413" s="313" t="s">
        <v>173</v>
      </c>
      <c r="D413" s="312"/>
      <c r="E413" s="312"/>
      <c r="F413" s="312"/>
      <c r="G413" s="312"/>
      <c r="H413" s="406">
        <v>20.65</v>
      </c>
      <c r="I413" s="406"/>
      <c r="J413" s="406">
        <v>428.97</v>
      </c>
      <c r="K413" s="406"/>
      <c r="O413" s="162">
        <f>I408+I410+I411+SUM(I409:I409)</f>
        <v>20.65</v>
      </c>
      <c r="P413" s="162">
        <f>K408+K410+K411+SUM(K409:K409)</f>
        <v>428.97</v>
      </c>
    </row>
    <row r="415" spans="1:22" ht="42.75" x14ac:dyDescent="0.2">
      <c r="A415" s="297" t="s">
        <v>1550</v>
      </c>
      <c r="B415" s="298" t="s">
        <v>2018</v>
      </c>
      <c r="C415" s="298" t="s">
        <v>521</v>
      </c>
      <c r="D415" s="299" t="s">
        <v>2019</v>
      </c>
      <c r="E415" s="284">
        <v>0.12</v>
      </c>
      <c r="F415" s="300"/>
      <c r="G415" s="301"/>
      <c r="H415" s="284"/>
      <c r="I415" s="302"/>
      <c r="J415" s="284"/>
      <c r="K415" s="302"/>
      <c r="Q415" s="160">
        <f>[7]Source!X455</f>
        <v>162.04</v>
      </c>
      <c r="R415" s="160">
        <f>[7]Source!X456</f>
        <v>3216.09</v>
      </c>
      <c r="S415" s="160">
        <f>[7]Source!Y455</f>
        <v>111.4</v>
      </c>
      <c r="T415" s="160">
        <f>[7]Source!Y456</f>
        <v>1939.11</v>
      </c>
      <c r="U415" s="160">
        <f>ROUND((175/100)*ROUND([7]Source!R455, 2), 2)</f>
        <v>154.4</v>
      </c>
      <c r="V415" s="160">
        <f>ROUND((157/100)*ROUND([7]Source!R456, 2), 2)</f>
        <v>3234.47</v>
      </c>
    </row>
    <row r="416" spans="1:22" ht="14.25" x14ac:dyDescent="0.2">
      <c r="A416" s="297"/>
      <c r="B416" s="298"/>
      <c r="C416" s="298" t="s">
        <v>187</v>
      </c>
      <c r="D416" s="299"/>
      <c r="E416" s="284"/>
      <c r="F416" s="300">
        <v>1687.95</v>
      </c>
      <c r="G416" s="301" t="s">
        <v>185</v>
      </c>
      <c r="H416" s="284">
        <v>1</v>
      </c>
      <c r="I416" s="302">
        <v>202.55</v>
      </c>
      <c r="J416" s="284">
        <v>23.35</v>
      </c>
      <c r="K416" s="302">
        <v>4729.54</v>
      </c>
    </row>
    <row r="417" spans="1:22" ht="14.25" x14ac:dyDescent="0.2">
      <c r="A417" s="297"/>
      <c r="B417" s="298"/>
      <c r="C417" s="298" t="s">
        <v>174</v>
      </c>
      <c r="D417" s="299"/>
      <c r="E417" s="284"/>
      <c r="F417" s="300">
        <v>2713.55</v>
      </c>
      <c r="G417" s="301" t="s">
        <v>185</v>
      </c>
      <c r="H417" s="284">
        <v>1</v>
      </c>
      <c r="I417" s="302">
        <v>325.63</v>
      </c>
      <c r="J417" s="284">
        <v>10.76</v>
      </c>
      <c r="K417" s="302">
        <v>3503.78</v>
      </c>
    </row>
    <row r="418" spans="1:22" ht="14.25" x14ac:dyDescent="0.2">
      <c r="A418" s="297"/>
      <c r="B418" s="298"/>
      <c r="C418" s="298" t="s">
        <v>179</v>
      </c>
      <c r="D418" s="299"/>
      <c r="E418" s="284"/>
      <c r="F418" s="300">
        <v>735.23</v>
      </c>
      <c r="G418" s="301" t="s">
        <v>185</v>
      </c>
      <c r="H418" s="284">
        <v>1</v>
      </c>
      <c r="I418" s="314">
        <v>88.23</v>
      </c>
      <c r="J418" s="284">
        <v>23.35</v>
      </c>
      <c r="K418" s="314">
        <v>2060.17</v>
      </c>
    </row>
    <row r="419" spans="1:22" ht="28.5" x14ac:dyDescent="0.2">
      <c r="A419" s="297" t="s">
        <v>1552</v>
      </c>
      <c r="B419" s="298" t="s">
        <v>1322</v>
      </c>
      <c r="C419" s="298" t="s">
        <v>341</v>
      </c>
      <c r="D419" s="299" t="s">
        <v>1323</v>
      </c>
      <c r="E419" s="284">
        <v>-4.2639999999999997E-2</v>
      </c>
      <c r="F419" s="300">
        <v>0</v>
      </c>
      <c r="G419" s="304" t="s">
        <v>185</v>
      </c>
      <c r="H419" s="284">
        <v>1</v>
      </c>
      <c r="I419" s="302">
        <v>0</v>
      </c>
      <c r="J419" s="284">
        <v>1</v>
      </c>
      <c r="K419" s="302">
        <v>0</v>
      </c>
      <c r="Q419" s="160">
        <f>[7]Source!X457</f>
        <v>0</v>
      </c>
      <c r="R419" s="160">
        <f>[7]Source!X458</f>
        <v>0</v>
      </c>
      <c r="S419" s="160">
        <f>[7]Source!Y457</f>
        <v>0</v>
      </c>
      <c r="T419" s="160">
        <f>[7]Source!Y458</f>
        <v>0</v>
      </c>
      <c r="U419" s="160">
        <f>ROUND((175/100)*ROUND([7]Source!R457, 2), 2)</f>
        <v>0</v>
      </c>
      <c r="V419" s="160">
        <f>ROUND((157/100)*ROUND([7]Source!R458, 2), 2)</f>
        <v>0</v>
      </c>
    </row>
    <row r="420" spans="1:22" ht="14.25" x14ac:dyDescent="0.2">
      <c r="A420" s="297"/>
      <c r="B420" s="298"/>
      <c r="C420" s="298" t="s">
        <v>184</v>
      </c>
      <c r="D420" s="299" t="s">
        <v>177</v>
      </c>
      <c r="E420" s="284">
        <v>80</v>
      </c>
      <c r="F420" s="300"/>
      <c r="G420" s="301"/>
      <c r="H420" s="284"/>
      <c r="I420" s="302">
        <v>162.04</v>
      </c>
      <c r="J420" s="284">
        <v>68</v>
      </c>
      <c r="K420" s="302">
        <v>3216.09</v>
      </c>
    </row>
    <row r="421" spans="1:22" ht="14.25" x14ac:dyDescent="0.2">
      <c r="A421" s="297"/>
      <c r="B421" s="298"/>
      <c r="C421" s="298" t="s">
        <v>183</v>
      </c>
      <c r="D421" s="299" t="s">
        <v>177</v>
      </c>
      <c r="E421" s="284">
        <v>55</v>
      </c>
      <c r="F421" s="300"/>
      <c r="G421" s="301"/>
      <c r="H421" s="284"/>
      <c r="I421" s="302">
        <v>111.4</v>
      </c>
      <c r="J421" s="284">
        <v>41</v>
      </c>
      <c r="K421" s="302">
        <v>1939.11</v>
      </c>
    </row>
    <row r="422" spans="1:22" ht="14.25" x14ac:dyDescent="0.2">
      <c r="A422" s="305"/>
      <c r="B422" s="306"/>
      <c r="C422" s="306" t="s">
        <v>178</v>
      </c>
      <c r="D422" s="307" t="s">
        <v>177</v>
      </c>
      <c r="E422" s="308">
        <v>175</v>
      </c>
      <c r="F422" s="309"/>
      <c r="G422" s="310"/>
      <c r="H422" s="308"/>
      <c r="I422" s="311">
        <v>154.4</v>
      </c>
      <c r="J422" s="308">
        <v>157</v>
      </c>
      <c r="K422" s="311">
        <v>3234.47</v>
      </c>
    </row>
    <row r="423" spans="1:22" ht="15" x14ac:dyDescent="0.25">
      <c r="A423" s="312"/>
      <c r="B423" s="312"/>
      <c r="C423" s="313" t="s">
        <v>173</v>
      </c>
      <c r="D423" s="312"/>
      <c r="E423" s="312"/>
      <c r="F423" s="312"/>
      <c r="G423" s="312"/>
      <c r="H423" s="406">
        <v>956.02</v>
      </c>
      <c r="I423" s="406"/>
      <c r="J423" s="406">
        <v>16622.990000000002</v>
      </c>
      <c r="K423" s="406"/>
      <c r="O423" s="162">
        <f>I416+I417+I420+I421+I422+SUM(I419:I419)</f>
        <v>956.02</v>
      </c>
      <c r="P423" s="162">
        <f>K416+K417+K420+K421+K422+SUM(K419:K419)</f>
        <v>16622.990000000002</v>
      </c>
    </row>
    <row r="425" spans="1:22" ht="28.5" x14ac:dyDescent="0.2">
      <c r="A425" s="297" t="s">
        <v>1558</v>
      </c>
      <c r="B425" s="298" t="s">
        <v>2191</v>
      </c>
      <c r="C425" s="298" t="s">
        <v>641</v>
      </c>
      <c r="D425" s="299" t="s">
        <v>1330</v>
      </c>
      <c r="E425" s="284">
        <v>0.26600000000000001</v>
      </c>
      <c r="F425" s="300"/>
      <c r="G425" s="301"/>
      <c r="H425" s="284"/>
      <c r="I425" s="302"/>
      <c r="J425" s="284"/>
      <c r="K425" s="302"/>
      <c r="Q425" s="160">
        <f>[7]Source!X459</f>
        <v>22.82</v>
      </c>
      <c r="R425" s="160">
        <f>[7]Source!X460</f>
        <v>452.84</v>
      </c>
      <c r="S425" s="160">
        <f>[7]Source!Y459</f>
        <v>15.69</v>
      </c>
      <c r="T425" s="160">
        <f>[7]Source!Y460</f>
        <v>273.04000000000002</v>
      </c>
      <c r="U425" s="160">
        <f>ROUND((175/100)*ROUND([7]Source!R459, 2), 2)</f>
        <v>0</v>
      </c>
      <c r="V425" s="160">
        <f>ROUND((157/100)*ROUND([7]Source!R460, 2), 2)</f>
        <v>0</v>
      </c>
    </row>
    <row r="426" spans="1:22" x14ac:dyDescent="0.2">
      <c r="C426" s="303" t="s">
        <v>2341</v>
      </c>
    </row>
    <row r="427" spans="1:22" ht="14.25" x14ac:dyDescent="0.2">
      <c r="A427" s="297"/>
      <c r="B427" s="298"/>
      <c r="C427" s="298" t="s">
        <v>187</v>
      </c>
      <c r="D427" s="299"/>
      <c r="E427" s="284"/>
      <c r="F427" s="300">
        <v>107.21</v>
      </c>
      <c r="G427" s="301" t="s">
        <v>185</v>
      </c>
      <c r="H427" s="284">
        <v>1</v>
      </c>
      <c r="I427" s="302">
        <v>28.52</v>
      </c>
      <c r="J427" s="284">
        <v>23.35</v>
      </c>
      <c r="K427" s="302">
        <v>665.94</v>
      </c>
    </row>
    <row r="428" spans="1:22" ht="28.5" x14ac:dyDescent="0.2">
      <c r="A428" s="297" t="s">
        <v>1560</v>
      </c>
      <c r="B428" s="298" t="s">
        <v>1322</v>
      </c>
      <c r="C428" s="298" t="s">
        <v>341</v>
      </c>
      <c r="D428" s="299" t="s">
        <v>1323</v>
      </c>
      <c r="E428" s="284">
        <v>-0.13832</v>
      </c>
      <c r="F428" s="300">
        <v>0</v>
      </c>
      <c r="G428" s="304" t="s">
        <v>185</v>
      </c>
      <c r="H428" s="284">
        <v>1</v>
      </c>
      <c r="I428" s="302">
        <v>0</v>
      </c>
      <c r="J428" s="284">
        <v>1</v>
      </c>
      <c r="K428" s="302">
        <v>0</v>
      </c>
      <c r="Q428" s="160">
        <f>[7]Source!X461</f>
        <v>0</v>
      </c>
      <c r="R428" s="160">
        <f>[7]Source!X462</f>
        <v>0</v>
      </c>
      <c r="S428" s="160">
        <f>[7]Source!Y461</f>
        <v>0</v>
      </c>
      <c r="T428" s="160">
        <f>[7]Source!Y462</f>
        <v>0</v>
      </c>
      <c r="U428" s="160">
        <f>ROUND((175/100)*ROUND([7]Source!R461, 2), 2)</f>
        <v>0</v>
      </c>
      <c r="V428" s="160">
        <f>ROUND((157/100)*ROUND([7]Source!R462, 2), 2)</f>
        <v>0</v>
      </c>
    </row>
    <row r="429" spans="1:22" ht="14.25" x14ac:dyDescent="0.2">
      <c r="A429" s="297"/>
      <c r="B429" s="298"/>
      <c r="C429" s="298" t="s">
        <v>184</v>
      </c>
      <c r="D429" s="299" t="s">
        <v>177</v>
      </c>
      <c r="E429" s="284">
        <v>80</v>
      </c>
      <c r="F429" s="300"/>
      <c r="G429" s="301"/>
      <c r="H429" s="284"/>
      <c r="I429" s="302">
        <v>22.82</v>
      </c>
      <c r="J429" s="284">
        <v>68</v>
      </c>
      <c r="K429" s="302">
        <v>452.84</v>
      </c>
    </row>
    <row r="430" spans="1:22" ht="14.25" x14ac:dyDescent="0.2">
      <c r="A430" s="297"/>
      <c r="B430" s="298"/>
      <c r="C430" s="298" t="s">
        <v>183</v>
      </c>
      <c r="D430" s="299" t="s">
        <v>177</v>
      </c>
      <c r="E430" s="284">
        <v>55</v>
      </c>
      <c r="F430" s="300"/>
      <c r="G430" s="301"/>
      <c r="H430" s="284"/>
      <c r="I430" s="302">
        <v>15.69</v>
      </c>
      <c r="J430" s="284">
        <v>41</v>
      </c>
      <c r="K430" s="302">
        <v>273.04000000000002</v>
      </c>
    </row>
    <row r="431" spans="1:22" ht="14.25" x14ac:dyDescent="0.2">
      <c r="A431" s="305"/>
      <c r="B431" s="306"/>
      <c r="C431" s="306" t="s">
        <v>182</v>
      </c>
      <c r="D431" s="307" t="s">
        <v>181</v>
      </c>
      <c r="E431" s="308">
        <v>10.49</v>
      </c>
      <c r="F431" s="309"/>
      <c r="G431" s="310" t="s">
        <v>185</v>
      </c>
      <c r="H431" s="308">
        <v>1</v>
      </c>
      <c r="I431" s="311">
        <v>2.79</v>
      </c>
      <c r="J431" s="308"/>
      <c r="K431" s="311"/>
    </row>
    <row r="432" spans="1:22" ht="15" x14ac:dyDescent="0.25">
      <c r="A432" s="312"/>
      <c r="B432" s="312"/>
      <c r="C432" s="313" t="s">
        <v>173</v>
      </c>
      <c r="D432" s="312"/>
      <c r="E432" s="312"/>
      <c r="F432" s="312"/>
      <c r="G432" s="312"/>
      <c r="H432" s="406">
        <v>67.03</v>
      </c>
      <c r="I432" s="406"/>
      <c r="J432" s="406">
        <v>1391.82</v>
      </c>
      <c r="K432" s="406"/>
      <c r="O432" s="162">
        <f>I427+I429+I430+SUM(I428:I428)</f>
        <v>67.03</v>
      </c>
      <c r="P432" s="162">
        <f>K427+K429+K430+SUM(K428:K428)</f>
        <v>1391.82</v>
      </c>
    </row>
    <row r="434" spans="1:22" ht="28.5" x14ac:dyDescent="0.2">
      <c r="A434" s="297" t="s">
        <v>1561</v>
      </c>
      <c r="B434" s="298" t="s">
        <v>2342</v>
      </c>
      <c r="C434" s="298" t="s">
        <v>640</v>
      </c>
      <c r="D434" s="299" t="s">
        <v>1988</v>
      </c>
      <c r="E434" s="284">
        <v>1.56</v>
      </c>
      <c r="F434" s="300"/>
      <c r="G434" s="301"/>
      <c r="H434" s="284"/>
      <c r="I434" s="302"/>
      <c r="J434" s="284"/>
      <c r="K434" s="302"/>
      <c r="Q434" s="160">
        <f>[7]Source!X463</f>
        <v>137.5</v>
      </c>
      <c r="R434" s="160">
        <f>[7]Source!X464</f>
        <v>2729.11</v>
      </c>
      <c r="S434" s="160">
        <f>[7]Source!Y463</f>
        <v>94.53</v>
      </c>
      <c r="T434" s="160">
        <f>[7]Source!Y464</f>
        <v>1645.49</v>
      </c>
      <c r="U434" s="160">
        <f>ROUND((175/100)*ROUND([7]Source!R463, 2), 2)</f>
        <v>136.44999999999999</v>
      </c>
      <c r="V434" s="160">
        <f>ROUND((157/100)*ROUND([7]Source!R464, 2), 2)</f>
        <v>2858.34</v>
      </c>
    </row>
    <row r="435" spans="1:22" x14ac:dyDescent="0.2">
      <c r="C435" s="303" t="s">
        <v>2343</v>
      </c>
    </row>
    <row r="436" spans="1:22" ht="14.25" x14ac:dyDescent="0.2">
      <c r="A436" s="297"/>
      <c r="B436" s="298"/>
      <c r="C436" s="298" t="s">
        <v>187</v>
      </c>
      <c r="D436" s="299"/>
      <c r="E436" s="284"/>
      <c r="F436" s="300">
        <v>110.18</v>
      </c>
      <c r="G436" s="301" t="s">
        <v>185</v>
      </c>
      <c r="H436" s="284">
        <v>1</v>
      </c>
      <c r="I436" s="302">
        <v>171.88</v>
      </c>
      <c r="J436" s="284">
        <v>23.35</v>
      </c>
      <c r="K436" s="302">
        <v>4013.4</v>
      </c>
    </row>
    <row r="437" spans="1:22" ht="14.25" x14ac:dyDescent="0.2">
      <c r="A437" s="297"/>
      <c r="B437" s="298"/>
      <c r="C437" s="298" t="s">
        <v>174</v>
      </c>
      <c r="D437" s="299"/>
      <c r="E437" s="284"/>
      <c r="F437" s="300">
        <v>297.11</v>
      </c>
      <c r="G437" s="301" t="s">
        <v>185</v>
      </c>
      <c r="H437" s="284">
        <v>1</v>
      </c>
      <c r="I437" s="302">
        <v>463.49</v>
      </c>
      <c r="J437" s="284">
        <v>9.08</v>
      </c>
      <c r="K437" s="302">
        <v>4208.49</v>
      </c>
    </row>
    <row r="438" spans="1:22" ht="14.25" x14ac:dyDescent="0.2">
      <c r="A438" s="297"/>
      <c r="B438" s="298"/>
      <c r="C438" s="298" t="s">
        <v>179</v>
      </c>
      <c r="D438" s="299"/>
      <c r="E438" s="284"/>
      <c r="F438" s="300">
        <v>49.98</v>
      </c>
      <c r="G438" s="301" t="s">
        <v>185</v>
      </c>
      <c r="H438" s="284">
        <v>1</v>
      </c>
      <c r="I438" s="314">
        <v>77.97</v>
      </c>
      <c r="J438" s="284">
        <v>23.35</v>
      </c>
      <c r="K438" s="314">
        <v>1820.6</v>
      </c>
    </row>
    <row r="439" spans="1:22" ht="28.5" x14ac:dyDescent="0.2">
      <c r="A439" s="297" t="s">
        <v>1564</v>
      </c>
      <c r="B439" s="298" t="s">
        <v>1322</v>
      </c>
      <c r="C439" s="298" t="s">
        <v>341</v>
      </c>
      <c r="D439" s="299" t="s">
        <v>1323</v>
      </c>
      <c r="E439" s="284">
        <v>-1.13832</v>
      </c>
      <c r="F439" s="300">
        <v>0</v>
      </c>
      <c r="G439" s="304" t="s">
        <v>185</v>
      </c>
      <c r="H439" s="284">
        <v>1</v>
      </c>
      <c r="I439" s="302">
        <v>0</v>
      </c>
      <c r="J439" s="284">
        <v>1</v>
      </c>
      <c r="K439" s="302">
        <v>0</v>
      </c>
      <c r="Q439" s="160">
        <f>[7]Source!X465</f>
        <v>0</v>
      </c>
      <c r="R439" s="160">
        <f>[7]Source!X466</f>
        <v>0</v>
      </c>
      <c r="S439" s="160">
        <f>[7]Source!Y465</f>
        <v>0</v>
      </c>
      <c r="T439" s="160">
        <f>[7]Source!Y466</f>
        <v>0</v>
      </c>
      <c r="U439" s="160">
        <f>ROUND((175/100)*ROUND([7]Source!R465, 2), 2)</f>
        <v>0</v>
      </c>
      <c r="V439" s="160">
        <f>ROUND((157/100)*ROUND([7]Source!R466, 2), 2)</f>
        <v>0</v>
      </c>
    </row>
    <row r="440" spans="1:22" ht="14.25" x14ac:dyDescent="0.2">
      <c r="A440" s="297"/>
      <c r="B440" s="298"/>
      <c r="C440" s="298" t="s">
        <v>184</v>
      </c>
      <c r="D440" s="299" t="s">
        <v>177</v>
      </c>
      <c r="E440" s="284">
        <v>80</v>
      </c>
      <c r="F440" s="300"/>
      <c r="G440" s="301"/>
      <c r="H440" s="284"/>
      <c r="I440" s="302">
        <v>137.5</v>
      </c>
      <c r="J440" s="284">
        <v>68</v>
      </c>
      <c r="K440" s="302">
        <v>2729.11</v>
      </c>
    </row>
    <row r="441" spans="1:22" ht="14.25" x14ac:dyDescent="0.2">
      <c r="A441" s="297"/>
      <c r="B441" s="298"/>
      <c r="C441" s="298" t="s">
        <v>183</v>
      </c>
      <c r="D441" s="299" t="s">
        <v>177</v>
      </c>
      <c r="E441" s="284">
        <v>55</v>
      </c>
      <c r="F441" s="300"/>
      <c r="G441" s="301"/>
      <c r="H441" s="284"/>
      <c r="I441" s="302">
        <v>94.53</v>
      </c>
      <c r="J441" s="284">
        <v>41</v>
      </c>
      <c r="K441" s="302">
        <v>1645.49</v>
      </c>
    </row>
    <row r="442" spans="1:22" ht="14.25" x14ac:dyDescent="0.2">
      <c r="A442" s="297"/>
      <c r="B442" s="298"/>
      <c r="C442" s="298" t="s">
        <v>178</v>
      </c>
      <c r="D442" s="299" t="s">
        <v>177</v>
      </c>
      <c r="E442" s="284">
        <v>175</v>
      </c>
      <c r="F442" s="300"/>
      <c r="G442" s="301"/>
      <c r="H442" s="284"/>
      <c r="I442" s="302">
        <v>136.44999999999999</v>
      </c>
      <c r="J442" s="284">
        <v>157</v>
      </c>
      <c r="K442" s="302">
        <v>2858.34</v>
      </c>
    </row>
    <row r="443" spans="1:22" ht="14.25" x14ac:dyDescent="0.2">
      <c r="A443" s="305"/>
      <c r="B443" s="306"/>
      <c r="C443" s="306" t="s">
        <v>182</v>
      </c>
      <c r="D443" s="307" t="s">
        <v>181</v>
      </c>
      <c r="E443" s="308">
        <v>9.49</v>
      </c>
      <c r="F443" s="309"/>
      <c r="G443" s="310" t="s">
        <v>185</v>
      </c>
      <c r="H443" s="308">
        <v>1</v>
      </c>
      <c r="I443" s="311">
        <v>14.8</v>
      </c>
      <c r="J443" s="308"/>
      <c r="K443" s="311"/>
    </row>
    <row r="444" spans="1:22" ht="15" x14ac:dyDescent="0.25">
      <c r="A444" s="312"/>
      <c r="B444" s="312"/>
      <c r="C444" s="313" t="s">
        <v>173</v>
      </c>
      <c r="D444" s="312"/>
      <c r="E444" s="312"/>
      <c r="F444" s="312"/>
      <c r="G444" s="312"/>
      <c r="H444" s="406">
        <v>1003.85</v>
      </c>
      <c r="I444" s="406"/>
      <c r="J444" s="406">
        <v>15454.83</v>
      </c>
      <c r="K444" s="406"/>
      <c r="O444" s="162">
        <f>I436+I437+I440+I441+I442+SUM(I439:I439)</f>
        <v>1003.85</v>
      </c>
      <c r="P444" s="162">
        <f>K436+K437+K440+K441+K442+SUM(K439:K439)</f>
        <v>15454.83</v>
      </c>
    </row>
    <row r="446" spans="1:22" ht="114" x14ac:dyDescent="0.2">
      <c r="A446" s="297" t="s">
        <v>1565</v>
      </c>
      <c r="B446" s="298" t="s">
        <v>2344</v>
      </c>
      <c r="C446" s="298" t="s">
        <v>639</v>
      </c>
      <c r="D446" s="299" t="s">
        <v>2345</v>
      </c>
      <c r="E446" s="284">
        <v>4600</v>
      </c>
      <c r="F446" s="300"/>
      <c r="G446" s="301"/>
      <c r="H446" s="284"/>
      <c r="I446" s="302"/>
      <c r="J446" s="284"/>
      <c r="K446" s="302"/>
      <c r="Q446" s="160">
        <f>[7]Source!X467</f>
        <v>63199.4</v>
      </c>
      <c r="R446" s="160">
        <f>[7]Source!X468</f>
        <v>1180564.79</v>
      </c>
      <c r="S446" s="160">
        <f>[7]Source!Y467</f>
        <v>48835.9</v>
      </c>
      <c r="T446" s="160">
        <f>[7]Source!Y468</f>
        <v>550035.87</v>
      </c>
      <c r="U446" s="160">
        <f>ROUND((175/100)*ROUND([7]Source!R467, 2), 2)</f>
        <v>161</v>
      </c>
      <c r="V446" s="160">
        <f>ROUND((157/100)*ROUND([7]Source!R468, 2), 2)</f>
        <v>3372.67</v>
      </c>
    </row>
    <row r="447" spans="1:22" ht="14.25" x14ac:dyDescent="0.2">
      <c r="A447" s="297"/>
      <c r="B447" s="298"/>
      <c r="C447" s="298" t="s">
        <v>187</v>
      </c>
      <c r="D447" s="299"/>
      <c r="E447" s="284"/>
      <c r="F447" s="300">
        <v>12.49</v>
      </c>
      <c r="G447" s="301" t="s">
        <v>185</v>
      </c>
      <c r="H447" s="284">
        <v>1</v>
      </c>
      <c r="I447" s="302">
        <v>57454</v>
      </c>
      <c r="J447" s="284">
        <v>23.35</v>
      </c>
      <c r="K447" s="302">
        <v>1341550.8999999999</v>
      </c>
    </row>
    <row r="448" spans="1:22" ht="14.25" x14ac:dyDescent="0.2">
      <c r="A448" s="297"/>
      <c r="B448" s="298"/>
      <c r="C448" s="298" t="s">
        <v>174</v>
      </c>
      <c r="D448" s="299"/>
      <c r="E448" s="284"/>
      <c r="F448" s="300">
        <v>0.1</v>
      </c>
      <c r="G448" s="301" t="s">
        <v>185</v>
      </c>
      <c r="H448" s="284">
        <v>1</v>
      </c>
      <c r="I448" s="302">
        <v>460</v>
      </c>
      <c r="J448" s="284">
        <v>9</v>
      </c>
      <c r="K448" s="302">
        <v>4140</v>
      </c>
    </row>
    <row r="449" spans="1:22" ht="14.25" x14ac:dyDescent="0.2">
      <c r="A449" s="297"/>
      <c r="B449" s="298"/>
      <c r="C449" s="298" t="s">
        <v>179</v>
      </c>
      <c r="D449" s="299"/>
      <c r="E449" s="284"/>
      <c r="F449" s="300">
        <v>0.02</v>
      </c>
      <c r="G449" s="301" t="s">
        <v>185</v>
      </c>
      <c r="H449" s="284">
        <v>1</v>
      </c>
      <c r="I449" s="314">
        <v>92</v>
      </c>
      <c r="J449" s="284">
        <v>23.35</v>
      </c>
      <c r="K449" s="314">
        <v>2148.1999999999998</v>
      </c>
    </row>
    <row r="450" spans="1:22" ht="14.25" x14ac:dyDescent="0.2">
      <c r="A450" s="297"/>
      <c r="B450" s="298"/>
      <c r="C450" s="298" t="s">
        <v>195</v>
      </c>
      <c r="D450" s="299"/>
      <c r="E450" s="284"/>
      <c r="F450" s="300">
        <v>20.83</v>
      </c>
      <c r="G450" s="301" t="s">
        <v>185</v>
      </c>
      <c r="H450" s="284">
        <v>1</v>
      </c>
      <c r="I450" s="302">
        <v>95818</v>
      </c>
      <c r="J450" s="284">
        <v>4.6399999999999997</v>
      </c>
      <c r="K450" s="302">
        <v>444595.52</v>
      </c>
    </row>
    <row r="451" spans="1:22" ht="14.25" x14ac:dyDescent="0.2">
      <c r="A451" s="297"/>
      <c r="B451" s="298"/>
      <c r="C451" s="298" t="s">
        <v>184</v>
      </c>
      <c r="D451" s="299" t="s">
        <v>177</v>
      </c>
      <c r="E451" s="284">
        <v>110</v>
      </c>
      <c r="F451" s="300"/>
      <c r="G451" s="301"/>
      <c r="H451" s="284"/>
      <c r="I451" s="302">
        <v>63199.4</v>
      </c>
      <c r="J451" s="284">
        <v>88</v>
      </c>
      <c r="K451" s="302">
        <v>1180564.79</v>
      </c>
    </row>
    <row r="452" spans="1:22" ht="14.25" x14ac:dyDescent="0.2">
      <c r="A452" s="297"/>
      <c r="B452" s="298"/>
      <c r="C452" s="298" t="s">
        <v>183</v>
      </c>
      <c r="D452" s="299" t="s">
        <v>177</v>
      </c>
      <c r="E452" s="284">
        <v>85</v>
      </c>
      <c r="F452" s="300"/>
      <c r="G452" s="301"/>
      <c r="H452" s="284"/>
      <c r="I452" s="302">
        <v>48835.9</v>
      </c>
      <c r="J452" s="284">
        <v>41</v>
      </c>
      <c r="K452" s="302">
        <v>550035.87</v>
      </c>
    </row>
    <row r="453" spans="1:22" ht="14.25" x14ac:dyDescent="0.2">
      <c r="A453" s="305"/>
      <c r="B453" s="306"/>
      <c r="C453" s="306" t="s">
        <v>178</v>
      </c>
      <c r="D453" s="307" t="s">
        <v>177</v>
      </c>
      <c r="E453" s="308">
        <v>175</v>
      </c>
      <c r="F453" s="309"/>
      <c r="G453" s="310"/>
      <c r="H453" s="308"/>
      <c r="I453" s="311">
        <v>161</v>
      </c>
      <c r="J453" s="308">
        <v>157</v>
      </c>
      <c r="K453" s="311">
        <v>3372.67</v>
      </c>
    </row>
    <row r="454" spans="1:22" ht="15" x14ac:dyDescent="0.25">
      <c r="A454" s="312"/>
      <c r="B454" s="312"/>
      <c r="C454" s="313" t="s">
        <v>173</v>
      </c>
      <c r="D454" s="312"/>
      <c r="E454" s="312"/>
      <c r="F454" s="312"/>
      <c r="G454" s="312"/>
      <c r="H454" s="406">
        <v>265928.3</v>
      </c>
      <c r="I454" s="406"/>
      <c r="J454" s="406">
        <v>3524259.75</v>
      </c>
      <c r="K454" s="406"/>
      <c r="O454" s="162">
        <f>I447+I448+I450+I451+I452+I453</f>
        <v>265928.3</v>
      </c>
      <c r="P454" s="162">
        <f>K447+K448+K450+K451+K452+K453</f>
        <v>3524259.75</v>
      </c>
    </row>
    <row r="456" spans="1:22" ht="42.75" x14ac:dyDescent="0.2">
      <c r="A456" s="297" t="s">
        <v>1568</v>
      </c>
      <c r="B456" s="298" t="s">
        <v>2346</v>
      </c>
      <c r="C456" s="298" t="s">
        <v>638</v>
      </c>
      <c r="D456" s="299" t="s">
        <v>2347</v>
      </c>
      <c r="E456" s="284">
        <v>202032</v>
      </c>
      <c r="F456" s="300"/>
      <c r="G456" s="301"/>
      <c r="H456" s="284"/>
      <c r="I456" s="302"/>
      <c r="J456" s="284"/>
      <c r="K456" s="302"/>
      <c r="Q456" s="160">
        <f>[7]Source!X469</f>
        <v>0</v>
      </c>
      <c r="R456" s="160">
        <f>[7]Source!X470</f>
        <v>0</v>
      </c>
      <c r="S456" s="160">
        <f>[7]Source!Y469</f>
        <v>0</v>
      </c>
      <c r="T456" s="160">
        <f>[7]Source!Y470</f>
        <v>0</v>
      </c>
      <c r="U456" s="160">
        <f>ROUND((175/100)*ROUND([7]Source!R469, 2), 2)</f>
        <v>3535.56</v>
      </c>
      <c r="V456" s="160">
        <f>ROUND((157/100)*ROUND([7]Source!R470, 2), 2)</f>
        <v>74063.92</v>
      </c>
    </row>
    <row r="457" spans="1:22" ht="14.25" x14ac:dyDescent="0.2">
      <c r="A457" s="297"/>
      <c r="B457" s="298"/>
      <c r="C457" s="298" t="s">
        <v>174</v>
      </c>
      <c r="D457" s="299"/>
      <c r="E457" s="284"/>
      <c r="F457" s="300">
        <v>0.59</v>
      </c>
      <c r="G457" s="301" t="s">
        <v>185</v>
      </c>
      <c r="H457" s="284">
        <v>1</v>
      </c>
      <c r="I457" s="302">
        <v>119198.88</v>
      </c>
      <c r="J457" s="284">
        <v>5.98</v>
      </c>
      <c r="K457" s="302">
        <v>712809.3</v>
      </c>
    </row>
    <row r="458" spans="1:22" ht="14.25" x14ac:dyDescent="0.2">
      <c r="A458" s="297"/>
      <c r="B458" s="298"/>
      <c r="C458" s="298" t="s">
        <v>179</v>
      </c>
      <c r="D458" s="299"/>
      <c r="E458" s="284"/>
      <c r="F458" s="300">
        <v>0.01</v>
      </c>
      <c r="G458" s="301" t="s">
        <v>185</v>
      </c>
      <c r="H458" s="284">
        <v>1</v>
      </c>
      <c r="I458" s="314">
        <v>2020.32</v>
      </c>
      <c r="J458" s="284">
        <v>23.35</v>
      </c>
      <c r="K458" s="314">
        <v>47174.47</v>
      </c>
    </row>
    <row r="459" spans="1:22" ht="14.25" x14ac:dyDescent="0.2">
      <c r="A459" s="305"/>
      <c r="B459" s="306"/>
      <c r="C459" s="306" t="s">
        <v>178</v>
      </c>
      <c r="D459" s="307" t="s">
        <v>177</v>
      </c>
      <c r="E459" s="308">
        <v>175</v>
      </c>
      <c r="F459" s="309"/>
      <c r="G459" s="310"/>
      <c r="H459" s="308"/>
      <c r="I459" s="311">
        <v>3535.56</v>
      </c>
      <c r="J459" s="308">
        <v>157</v>
      </c>
      <c r="K459" s="311">
        <v>74063.92</v>
      </c>
    </row>
    <row r="460" spans="1:22" ht="15" x14ac:dyDescent="0.25">
      <c r="A460" s="312"/>
      <c r="B460" s="312"/>
      <c r="C460" s="313" t="s">
        <v>173</v>
      </c>
      <c r="D460" s="312"/>
      <c r="E460" s="312"/>
      <c r="F460" s="312"/>
      <c r="G460" s="312"/>
      <c r="H460" s="406">
        <v>122734.44</v>
      </c>
      <c r="I460" s="406"/>
      <c r="J460" s="406">
        <v>786873.22</v>
      </c>
      <c r="K460" s="406"/>
      <c r="O460" s="162">
        <f>I457+I459</f>
        <v>122734.44</v>
      </c>
      <c r="P460" s="162">
        <f>K457+K459</f>
        <v>786873.22</v>
      </c>
    </row>
    <row r="462" spans="1:22" ht="114" x14ac:dyDescent="0.2">
      <c r="A462" s="297" t="s">
        <v>1570</v>
      </c>
      <c r="B462" s="298" t="s">
        <v>2348</v>
      </c>
      <c r="C462" s="298" t="s">
        <v>637</v>
      </c>
      <c r="D462" s="299" t="s">
        <v>2345</v>
      </c>
      <c r="E462" s="284">
        <v>4600</v>
      </c>
      <c r="F462" s="300"/>
      <c r="G462" s="301"/>
      <c r="H462" s="284"/>
      <c r="I462" s="302"/>
      <c r="J462" s="284"/>
      <c r="K462" s="302"/>
      <c r="Q462" s="160">
        <f>[7]Source!X471</f>
        <v>30866</v>
      </c>
      <c r="R462" s="160">
        <f>[7]Source!X472</f>
        <v>576576.88</v>
      </c>
      <c r="S462" s="160">
        <f>[7]Source!Y471</f>
        <v>23851</v>
      </c>
      <c r="T462" s="160">
        <f>[7]Source!Y472</f>
        <v>268632.40999999997</v>
      </c>
      <c r="U462" s="160">
        <f>ROUND((175/100)*ROUND([7]Source!R471, 2), 2)</f>
        <v>161</v>
      </c>
      <c r="V462" s="160">
        <f>ROUND((157/100)*ROUND([7]Source!R472, 2), 2)</f>
        <v>3372.67</v>
      </c>
    </row>
    <row r="463" spans="1:22" ht="14.25" x14ac:dyDescent="0.2">
      <c r="A463" s="297"/>
      <c r="B463" s="298"/>
      <c r="C463" s="298" t="s">
        <v>187</v>
      </c>
      <c r="D463" s="299"/>
      <c r="E463" s="284"/>
      <c r="F463" s="300">
        <v>6.1</v>
      </c>
      <c r="G463" s="301" t="s">
        <v>185</v>
      </c>
      <c r="H463" s="284">
        <v>1</v>
      </c>
      <c r="I463" s="302">
        <v>28060</v>
      </c>
      <c r="J463" s="284">
        <v>23.35</v>
      </c>
      <c r="K463" s="302">
        <v>655201</v>
      </c>
    </row>
    <row r="464" spans="1:22" ht="14.25" x14ac:dyDescent="0.2">
      <c r="A464" s="297"/>
      <c r="B464" s="298"/>
      <c r="C464" s="298" t="s">
        <v>174</v>
      </c>
      <c r="D464" s="299"/>
      <c r="E464" s="284"/>
      <c r="F464" s="300">
        <v>0.1</v>
      </c>
      <c r="G464" s="301" t="s">
        <v>185</v>
      </c>
      <c r="H464" s="284">
        <v>1</v>
      </c>
      <c r="I464" s="302">
        <v>460</v>
      </c>
      <c r="J464" s="284">
        <v>9</v>
      </c>
      <c r="K464" s="302">
        <v>4140</v>
      </c>
    </row>
    <row r="465" spans="1:22" ht="14.25" x14ac:dyDescent="0.2">
      <c r="A465" s="297"/>
      <c r="B465" s="298"/>
      <c r="C465" s="298" t="s">
        <v>179</v>
      </c>
      <c r="D465" s="299"/>
      <c r="E465" s="284"/>
      <c r="F465" s="300">
        <v>0.02</v>
      </c>
      <c r="G465" s="301" t="s">
        <v>185</v>
      </c>
      <c r="H465" s="284">
        <v>1</v>
      </c>
      <c r="I465" s="314">
        <v>92</v>
      </c>
      <c r="J465" s="284">
        <v>23.35</v>
      </c>
      <c r="K465" s="314">
        <v>2148.1999999999998</v>
      </c>
    </row>
    <row r="466" spans="1:22" ht="14.25" x14ac:dyDescent="0.2">
      <c r="A466" s="297"/>
      <c r="B466" s="298"/>
      <c r="C466" s="298" t="s">
        <v>184</v>
      </c>
      <c r="D466" s="299" t="s">
        <v>177</v>
      </c>
      <c r="E466" s="284">
        <v>110</v>
      </c>
      <c r="F466" s="300"/>
      <c r="G466" s="301"/>
      <c r="H466" s="284"/>
      <c r="I466" s="302">
        <v>30866</v>
      </c>
      <c r="J466" s="284">
        <v>88</v>
      </c>
      <c r="K466" s="302">
        <v>576576.88</v>
      </c>
    </row>
    <row r="467" spans="1:22" ht="14.25" x14ac:dyDescent="0.2">
      <c r="A467" s="297"/>
      <c r="B467" s="298"/>
      <c r="C467" s="298" t="s">
        <v>183</v>
      </c>
      <c r="D467" s="299" t="s">
        <v>177</v>
      </c>
      <c r="E467" s="284">
        <v>85</v>
      </c>
      <c r="F467" s="300"/>
      <c r="G467" s="301"/>
      <c r="H467" s="284"/>
      <c r="I467" s="302">
        <v>23851</v>
      </c>
      <c r="J467" s="284">
        <v>41</v>
      </c>
      <c r="K467" s="302">
        <v>268632.40999999997</v>
      </c>
    </row>
    <row r="468" spans="1:22" ht="14.25" x14ac:dyDescent="0.2">
      <c r="A468" s="305"/>
      <c r="B468" s="306"/>
      <c r="C468" s="306" t="s">
        <v>178</v>
      </c>
      <c r="D468" s="307" t="s">
        <v>177</v>
      </c>
      <c r="E468" s="308">
        <v>175</v>
      </c>
      <c r="F468" s="309"/>
      <c r="G468" s="310"/>
      <c r="H468" s="308"/>
      <c r="I468" s="311">
        <v>161</v>
      </c>
      <c r="J468" s="308">
        <v>157</v>
      </c>
      <c r="K468" s="311">
        <v>3372.67</v>
      </c>
    </row>
    <row r="469" spans="1:22" ht="15" x14ac:dyDescent="0.25">
      <c r="A469" s="312"/>
      <c r="B469" s="312"/>
      <c r="C469" s="313" t="s">
        <v>173</v>
      </c>
      <c r="D469" s="312"/>
      <c r="E469" s="312"/>
      <c r="F469" s="312"/>
      <c r="G469" s="312"/>
      <c r="H469" s="406">
        <v>83398</v>
      </c>
      <c r="I469" s="406"/>
      <c r="J469" s="406">
        <v>1507922.96</v>
      </c>
      <c r="K469" s="406"/>
      <c r="O469" s="162">
        <f>I463+I464+I466+I467+I468</f>
        <v>83398</v>
      </c>
      <c r="P469" s="162">
        <f>K463+K464+K466+K467+K468</f>
        <v>1507922.96</v>
      </c>
    </row>
    <row r="471" spans="1:22" ht="57" x14ac:dyDescent="0.2">
      <c r="A471" s="297" t="s">
        <v>1574</v>
      </c>
      <c r="B471" s="298" t="s">
        <v>2349</v>
      </c>
      <c r="C471" s="298" t="s">
        <v>636</v>
      </c>
      <c r="D471" s="299" t="s">
        <v>2350</v>
      </c>
      <c r="E471" s="284">
        <v>3642.6549749999999</v>
      </c>
      <c r="F471" s="300"/>
      <c r="G471" s="301"/>
      <c r="H471" s="284"/>
      <c r="I471" s="302"/>
      <c r="J471" s="284"/>
      <c r="K471" s="302"/>
      <c r="Q471" s="160">
        <f>[7]Source!X473</f>
        <v>9736.82</v>
      </c>
      <c r="R471" s="160">
        <f>[7]Source!X474</f>
        <v>181883.71</v>
      </c>
      <c r="S471" s="160">
        <f>[7]Source!Y473</f>
        <v>7523.9</v>
      </c>
      <c r="T471" s="160">
        <f>[7]Source!Y474</f>
        <v>84741.27</v>
      </c>
      <c r="U471" s="160">
        <f>ROUND((175/100)*ROUND([7]Source!R473, 2), 2)</f>
        <v>0</v>
      </c>
      <c r="V471" s="160">
        <f>ROUND((157/100)*ROUND([7]Source!R474, 2), 2)</f>
        <v>0</v>
      </c>
    </row>
    <row r="472" spans="1:22" ht="38.25" x14ac:dyDescent="0.2">
      <c r="C472" s="303" t="s">
        <v>2351</v>
      </c>
    </row>
    <row r="473" spans="1:22" ht="14.25" x14ac:dyDescent="0.2">
      <c r="A473" s="297"/>
      <c r="B473" s="298"/>
      <c r="C473" s="298" t="s">
        <v>187</v>
      </c>
      <c r="D473" s="299"/>
      <c r="E473" s="284"/>
      <c r="F473" s="300">
        <v>2.4300000000000002</v>
      </c>
      <c r="G473" s="301" t="s">
        <v>185</v>
      </c>
      <c r="H473" s="284">
        <v>1</v>
      </c>
      <c r="I473" s="302">
        <v>8851.65</v>
      </c>
      <c r="J473" s="284">
        <v>23.35</v>
      </c>
      <c r="K473" s="302">
        <v>206686.03</v>
      </c>
    </row>
    <row r="474" spans="1:22" ht="14.25" x14ac:dyDescent="0.2">
      <c r="A474" s="297"/>
      <c r="B474" s="298"/>
      <c r="C474" s="298" t="s">
        <v>184</v>
      </c>
      <c r="D474" s="299" t="s">
        <v>177</v>
      </c>
      <c r="E474" s="284">
        <v>110</v>
      </c>
      <c r="F474" s="300"/>
      <c r="G474" s="301"/>
      <c r="H474" s="284"/>
      <c r="I474" s="302">
        <v>9736.82</v>
      </c>
      <c r="J474" s="284">
        <v>88</v>
      </c>
      <c r="K474" s="302">
        <v>181883.71</v>
      </c>
    </row>
    <row r="475" spans="1:22" ht="14.25" x14ac:dyDescent="0.2">
      <c r="A475" s="305"/>
      <c r="B475" s="306"/>
      <c r="C475" s="306" t="s">
        <v>183</v>
      </c>
      <c r="D475" s="307" t="s">
        <v>177</v>
      </c>
      <c r="E475" s="308">
        <v>85</v>
      </c>
      <c r="F475" s="309"/>
      <c r="G475" s="310"/>
      <c r="H475" s="308"/>
      <c r="I475" s="311">
        <v>7523.9</v>
      </c>
      <c r="J475" s="308">
        <v>41</v>
      </c>
      <c r="K475" s="311">
        <v>84741.27</v>
      </c>
    </row>
    <row r="476" spans="1:22" ht="15" x14ac:dyDescent="0.25">
      <c r="A476" s="312"/>
      <c r="B476" s="312"/>
      <c r="C476" s="313" t="s">
        <v>173</v>
      </c>
      <c r="D476" s="312"/>
      <c r="E476" s="312"/>
      <c r="F476" s="312"/>
      <c r="G476" s="312"/>
      <c r="H476" s="406">
        <v>26112.37</v>
      </c>
      <c r="I476" s="406"/>
      <c r="J476" s="406">
        <v>473311.01</v>
      </c>
      <c r="K476" s="406"/>
      <c r="O476" s="162">
        <f>I473+I474+I475</f>
        <v>26112.37</v>
      </c>
      <c r="P476" s="162">
        <f>K473+K474+K475</f>
        <v>473311.01</v>
      </c>
    </row>
    <row r="478" spans="1:22" ht="57" x14ac:dyDescent="0.2">
      <c r="A478" s="297" t="s">
        <v>1579</v>
      </c>
      <c r="B478" s="298" t="s">
        <v>2352</v>
      </c>
      <c r="C478" s="298" t="s">
        <v>635</v>
      </c>
      <c r="D478" s="299" t="s">
        <v>2350</v>
      </c>
      <c r="E478" s="284">
        <v>2704.1675</v>
      </c>
      <c r="F478" s="300"/>
      <c r="G478" s="301"/>
      <c r="H478" s="284"/>
      <c r="I478" s="302"/>
      <c r="J478" s="284"/>
      <c r="K478" s="302"/>
      <c r="Q478" s="160">
        <f>[7]Source!X475</f>
        <v>5621.97</v>
      </c>
      <c r="R478" s="160">
        <f>[7]Source!X476</f>
        <v>105018.36</v>
      </c>
      <c r="S478" s="160">
        <f>[7]Source!Y475</f>
        <v>4344.25</v>
      </c>
      <c r="T478" s="160">
        <f>[7]Source!Y476</f>
        <v>48929.01</v>
      </c>
      <c r="U478" s="160">
        <f>ROUND((175/100)*ROUND([7]Source!R475, 2), 2)</f>
        <v>0</v>
      </c>
      <c r="V478" s="160">
        <f>ROUND((157/100)*ROUND([7]Source!R476, 2), 2)</f>
        <v>0</v>
      </c>
    </row>
    <row r="479" spans="1:22" ht="25.5" x14ac:dyDescent="0.2">
      <c r="C479" s="303" t="s">
        <v>2353</v>
      </c>
    </row>
    <row r="480" spans="1:22" ht="14.25" x14ac:dyDescent="0.2">
      <c r="A480" s="297"/>
      <c r="B480" s="298"/>
      <c r="C480" s="298" t="s">
        <v>187</v>
      </c>
      <c r="D480" s="299"/>
      <c r="E480" s="284"/>
      <c r="F480" s="300">
        <v>1.89</v>
      </c>
      <c r="G480" s="301" t="s">
        <v>185</v>
      </c>
      <c r="H480" s="284">
        <v>1</v>
      </c>
      <c r="I480" s="302">
        <v>5110.88</v>
      </c>
      <c r="J480" s="284">
        <v>23.35</v>
      </c>
      <c r="K480" s="302">
        <v>119339.05</v>
      </c>
    </row>
    <row r="481" spans="1:22" ht="14.25" x14ac:dyDescent="0.2">
      <c r="A481" s="297"/>
      <c r="B481" s="298"/>
      <c r="C481" s="298" t="s">
        <v>184</v>
      </c>
      <c r="D481" s="299" t="s">
        <v>177</v>
      </c>
      <c r="E481" s="284">
        <v>110</v>
      </c>
      <c r="F481" s="300"/>
      <c r="G481" s="301"/>
      <c r="H481" s="284"/>
      <c r="I481" s="302">
        <v>5621.97</v>
      </c>
      <c r="J481" s="284">
        <v>88</v>
      </c>
      <c r="K481" s="302">
        <v>105018.36</v>
      </c>
    </row>
    <row r="482" spans="1:22" ht="14.25" x14ac:dyDescent="0.2">
      <c r="A482" s="305"/>
      <c r="B482" s="306"/>
      <c r="C482" s="306" t="s">
        <v>183</v>
      </c>
      <c r="D482" s="307" t="s">
        <v>177</v>
      </c>
      <c r="E482" s="308">
        <v>85</v>
      </c>
      <c r="F482" s="309"/>
      <c r="G482" s="310"/>
      <c r="H482" s="308"/>
      <c r="I482" s="311">
        <v>4344.25</v>
      </c>
      <c r="J482" s="308">
        <v>41</v>
      </c>
      <c r="K482" s="311">
        <v>48929.01</v>
      </c>
    </row>
    <row r="483" spans="1:22" ht="15" x14ac:dyDescent="0.25">
      <c r="A483" s="312"/>
      <c r="B483" s="312"/>
      <c r="C483" s="313" t="s">
        <v>173</v>
      </c>
      <c r="D483" s="312"/>
      <c r="E483" s="312"/>
      <c r="F483" s="312"/>
      <c r="G483" s="312"/>
      <c r="H483" s="406">
        <v>15077.1</v>
      </c>
      <c r="I483" s="406"/>
      <c r="J483" s="406">
        <v>273286.42</v>
      </c>
      <c r="K483" s="406"/>
      <c r="O483" s="162">
        <f>I480+I481+I482</f>
        <v>15077.1</v>
      </c>
      <c r="P483" s="162">
        <f>K480+K481+K482</f>
        <v>273286.42</v>
      </c>
    </row>
    <row r="486" spans="1:22" ht="15" x14ac:dyDescent="0.25">
      <c r="A486" s="409" t="s">
        <v>2354</v>
      </c>
      <c r="B486" s="409"/>
      <c r="C486" s="409"/>
      <c r="D486" s="409"/>
      <c r="E486" s="409"/>
      <c r="F486" s="409"/>
      <c r="G486" s="409"/>
      <c r="H486" s="407">
        <v>515376.87</v>
      </c>
      <c r="I486" s="408"/>
      <c r="J486" s="407">
        <v>6601044.0599999996</v>
      </c>
      <c r="K486" s="408"/>
    </row>
    <row r="487" spans="1:22" hidden="1" x14ac:dyDescent="0.2">
      <c r="A487" s="283" t="s">
        <v>172</v>
      </c>
      <c r="I487" s="283">
        <v>0</v>
      </c>
      <c r="J487" s="283">
        <v>0</v>
      </c>
    </row>
    <row r="488" spans="1:22" hidden="1" x14ac:dyDescent="0.2">
      <c r="A488" s="283" t="s">
        <v>171</v>
      </c>
      <c r="I488" s="283">
        <v>0</v>
      </c>
      <c r="J488" s="283">
        <v>0</v>
      </c>
    </row>
    <row r="490" spans="1:22" ht="16.5" x14ac:dyDescent="0.25">
      <c r="A490" s="405" t="s">
        <v>1711</v>
      </c>
      <c r="B490" s="405"/>
      <c r="C490" s="405"/>
      <c r="D490" s="405"/>
      <c r="E490" s="405"/>
      <c r="F490" s="405"/>
      <c r="G490" s="405"/>
      <c r="H490" s="405"/>
      <c r="I490" s="405"/>
      <c r="J490" s="405"/>
      <c r="K490" s="405"/>
    </row>
    <row r="491" spans="1:22" ht="42.75" x14ac:dyDescent="0.2">
      <c r="A491" s="297" t="s">
        <v>1585</v>
      </c>
      <c r="B491" s="298" t="s">
        <v>1713</v>
      </c>
      <c r="C491" s="298" t="s">
        <v>180</v>
      </c>
      <c r="D491" s="299" t="s">
        <v>1575</v>
      </c>
      <c r="E491" s="284">
        <v>434.65971999999999</v>
      </c>
      <c r="F491" s="300"/>
      <c r="G491" s="301"/>
      <c r="H491" s="284"/>
      <c r="I491" s="302"/>
      <c r="J491" s="284"/>
      <c r="K491" s="302"/>
      <c r="Q491" s="160">
        <f>[7]Source!X512</f>
        <v>0</v>
      </c>
      <c r="R491" s="160">
        <f>[7]Source!X513</f>
        <v>0</v>
      </c>
      <c r="S491" s="160">
        <f>[7]Source!Y512</f>
        <v>0</v>
      </c>
      <c r="T491" s="160">
        <f>[7]Source!Y513</f>
        <v>0</v>
      </c>
      <c r="U491" s="160">
        <f>ROUND((175/100)*ROUND([7]Source!R512, 2), 2)</f>
        <v>1125.78</v>
      </c>
      <c r="V491" s="160">
        <f>ROUND((157/100)*ROUND([7]Source!R513, 2), 2)</f>
        <v>23583.06</v>
      </c>
    </row>
    <row r="492" spans="1:22" ht="38.25" x14ac:dyDescent="0.2">
      <c r="C492" s="303" t="s">
        <v>2355</v>
      </c>
    </row>
    <row r="493" spans="1:22" ht="14.25" x14ac:dyDescent="0.2">
      <c r="A493" s="297"/>
      <c r="B493" s="298"/>
      <c r="C493" s="298" t="s">
        <v>174</v>
      </c>
      <c r="D493" s="299"/>
      <c r="E493" s="284"/>
      <c r="F493" s="300">
        <v>8.86</v>
      </c>
      <c r="G493" s="301" t="s">
        <v>185</v>
      </c>
      <c r="H493" s="284">
        <v>1</v>
      </c>
      <c r="I493" s="302">
        <v>3851.09</v>
      </c>
      <c r="J493" s="284">
        <v>8.36</v>
      </c>
      <c r="K493" s="302">
        <v>32195.11</v>
      </c>
    </row>
    <row r="494" spans="1:22" ht="14.25" x14ac:dyDescent="0.2">
      <c r="A494" s="297"/>
      <c r="B494" s="298"/>
      <c r="C494" s="298" t="s">
        <v>179</v>
      </c>
      <c r="D494" s="299"/>
      <c r="E494" s="284"/>
      <c r="F494" s="300">
        <v>1.48</v>
      </c>
      <c r="G494" s="301" t="s">
        <v>185</v>
      </c>
      <c r="H494" s="284">
        <v>1</v>
      </c>
      <c r="I494" s="314">
        <v>643.29999999999995</v>
      </c>
      <c r="J494" s="284">
        <v>23.35</v>
      </c>
      <c r="K494" s="314">
        <v>15021.06</v>
      </c>
    </row>
    <row r="495" spans="1:22" ht="14.25" x14ac:dyDescent="0.2">
      <c r="A495" s="305"/>
      <c r="B495" s="306"/>
      <c r="C495" s="306" t="s">
        <v>178</v>
      </c>
      <c r="D495" s="307" t="s">
        <v>177</v>
      </c>
      <c r="E495" s="308">
        <v>175</v>
      </c>
      <c r="F495" s="309"/>
      <c r="G495" s="310"/>
      <c r="H495" s="308"/>
      <c r="I495" s="311">
        <v>1125.78</v>
      </c>
      <c r="J495" s="308">
        <v>157</v>
      </c>
      <c r="K495" s="311">
        <v>23583.06</v>
      </c>
    </row>
    <row r="496" spans="1:22" ht="15" x14ac:dyDescent="0.25">
      <c r="A496" s="312"/>
      <c r="B496" s="312"/>
      <c r="C496" s="313" t="s">
        <v>173</v>
      </c>
      <c r="D496" s="312"/>
      <c r="E496" s="312"/>
      <c r="F496" s="312"/>
      <c r="G496" s="312"/>
      <c r="H496" s="406">
        <v>4976.87</v>
      </c>
      <c r="I496" s="406"/>
      <c r="J496" s="406">
        <v>55778.17</v>
      </c>
      <c r="K496" s="406"/>
      <c r="O496" s="162">
        <f>I493+I495</f>
        <v>4976.87</v>
      </c>
      <c r="P496" s="162">
        <f>K493+K495</f>
        <v>55778.17</v>
      </c>
    </row>
    <row r="498" spans="1:26" ht="42.75" x14ac:dyDescent="0.2">
      <c r="A498" s="297" t="s">
        <v>1588</v>
      </c>
      <c r="B498" s="298" t="s">
        <v>2356</v>
      </c>
      <c r="C498" s="298" t="s">
        <v>634</v>
      </c>
      <c r="D498" s="299" t="s">
        <v>1323</v>
      </c>
      <c r="E498" s="284">
        <v>0.37096000000000001</v>
      </c>
      <c r="F498" s="300">
        <v>2156.67</v>
      </c>
      <c r="G498" s="301" t="s">
        <v>185</v>
      </c>
      <c r="H498" s="284">
        <v>1</v>
      </c>
      <c r="I498" s="302">
        <v>800.04</v>
      </c>
      <c r="J498" s="284">
        <v>4.4400000000000004</v>
      </c>
      <c r="K498" s="302">
        <v>3552.18</v>
      </c>
      <c r="Q498" s="160">
        <f>[7]Source!X514</f>
        <v>0</v>
      </c>
      <c r="R498" s="160">
        <f>[7]Source!X515</f>
        <v>0</v>
      </c>
      <c r="S498" s="160">
        <f>[7]Source!Y514</f>
        <v>0</v>
      </c>
      <c r="T498" s="160">
        <f>[7]Source!Y515</f>
        <v>0</v>
      </c>
      <c r="U498" s="160">
        <f>ROUND((175/100)*ROUND([7]Source!R514, 2), 2)</f>
        <v>0</v>
      </c>
      <c r="V498" s="160">
        <f>ROUND((157/100)*ROUND([7]Source!R515, 2), 2)</f>
        <v>0</v>
      </c>
      <c r="Y498" s="162">
        <f>I498</f>
        <v>800.04</v>
      </c>
      <c r="Z498" s="162">
        <f>K498</f>
        <v>3552.18</v>
      </c>
    </row>
    <row r="499" spans="1:26" ht="25.5" x14ac:dyDescent="0.2">
      <c r="A499" s="320"/>
      <c r="B499" s="320"/>
      <c r="C499" s="321" t="s">
        <v>2357</v>
      </c>
      <c r="D499" s="320"/>
      <c r="E499" s="320"/>
      <c r="F499" s="320"/>
      <c r="G499" s="320"/>
      <c r="H499" s="320"/>
      <c r="I499" s="320"/>
      <c r="J499" s="320"/>
      <c r="K499" s="320"/>
    </row>
    <row r="500" spans="1:26" ht="15" x14ac:dyDescent="0.25">
      <c r="A500" s="312"/>
      <c r="B500" s="312"/>
      <c r="C500" s="313" t="s">
        <v>173</v>
      </c>
      <c r="D500" s="312"/>
      <c r="E500" s="312"/>
      <c r="F500" s="312"/>
      <c r="G500" s="312"/>
      <c r="H500" s="406">
        <v>800.04</v>
      </c>
      <c r="I500" s="406"/>
      <c r="J500" s="406">
        <v>3552.18</v>
      </c>
      <c r="K500" s="406"/>
    </row>
    <row r="503" spans="1:26" ht="15" x14ac:dyDescent="0.25">
      <c r="A503" s="409" t="s">
        <v>1715</v>
      </c>
      <c r="B503" s="409"/>
      <c r="C503" s="409"/>
      <c r="D503" s="409"/>
      <c r="E503" s="409"/>
      <c r="F503" s="409"/>
      <c r="G503" s="409"/>
      <c r="H503" s="407">
        <v>4976.87</v>
      </c>
      <c r="I503" s="408"/>
      <c r="J503" s="407">
        <v>55778.17</v>
      </c>
      <c r="K503" s="408"/>
    </row>
    <row r="504" spans="1:26" hidden="1" x14ac:dyDescent="0.2">
      <c r="A504" s="283" t="s">
        <v>172</v>
      </c>
      <c r="I504" s="283">
        <v>0</v>
      </c>
      <c r="J504" s="283">
        <v>0</v>
      </c>
    </row>
    <row r="505" spans="1:26" ht="15" x14ac:dyDescent="0.25">
      <c r="A505" s="409" t="s">
        <v>171</v>
      </c>
      <c r="B505" s="409"/>
      <c r="C505" s="409"/>
      <c r="D505" s="409"/>
      <c r="E505" s="409"/>
      <c r="F505" s="409"/>
      <c r="G505" s="409"/>
      <c r="H505" s="407">
        <v>800.04</v>
      </c>
      <c r="I505" s="408"/>
      <c r="J505" s="407">
        <v>3552.18</v>
      </c>
      <c r="K505" s="408"/>
    </row>
    <row r="507" spans="1:26" ht="16.5" x14ac:dyDescent="0.25">
      <c r="A507" s="405" t="s">
        <v>1716</v>
      </c>
      <c r="B507" s="405"/>
      <c r="C507" s="405"/>
      <c r="D507" s="405"/>
      <c r="E507" s="405"/>
      <c r="F507" s="405"/>
      <c r="G507" s="405"/>
      <c r="H507" s="405"/>
      <c r="I507" s="405"/>
      <c r="J507" s="405"/>
      <c r="K507" s="405"/>
    </row>
    <row r="508" spans="1:26" ht="42.75" x14ac:dyDescent="0.2">
      <c r="A508" s="297" t="s">
        <v>1592</v>
      </c>
      <c r="B508" s="298" t="s">
        <v>1909</v>
      </c>
      <c r="C508" s="298" t="s">
        <v>373</v>
      </c>
      <c r="D508" s="299" t="s">
        <v>1323</v>
      </c>
      <c r="E508" s="284">
        <v>434.65971999999999</v>
      </c>
      <c r="F508" s="300"/>
      <c r="G508" s="301"/>
      <c r="H508" s="284"/>
      <c r="I508" s="302"/>
      <c r="J508" s="284"/>
      <c r="K508" s="302"/>
      <c r="Q508" s="160">
        <f>[7]Source!X551</f>
        <v>0</v>
      </c>
      <c r="R508" s="160">
        <f>[7]Source!X552</f>
        <v>0</v>
      </c>
      <c r="S508" s="160">
        <f>[7]Source!Y551</f>
        <v>0</v>
      </c>
      <c r="T508" s="160">
        <f>[7]Source!Y552</f>
        <v>0</v>
      </c>
      <c r="U508" s="160">
        <f>ROUND((175/100)*ROUND([7]Source!R551, 2), 2)</f>
        <v>0</v>
      </c>
      <c r="V508" s="160">
        <f>ROUND((157/100)*ROUND([7]Source!R552, 2), 2)</f>
        <v>0</v>
      </c>
    </row>
    <row r="509" spans="1:26" ht="14.25" x14ac:dyDescent="0.2">
      <c r="A509" s="305"/>
      <c r="B509" s="306"/>
      <c r="C509" s="306" t="s">
        <v>174</v>
      </c>
      <c r="D509" s="307"/>
      <c r="E509" s="308"/>
      <c r="F509" s="309">
        <v>34.15</v>
      </c>
      <c r="G509" s="310" t="s">
        <v>185</v>
      </c>
      <c r="H509" s="308">
        <v>1</v>
      </c>
      <c r="I509" s="311">
        <v>14843.63</v>
      </c>
      <c r="J509" s="308">
        <v>9.57</v>
      </c>
      <c r="K509" s="311">
        <v>142053.54</v>
      </c>
    </row>
    <row r="510" spans="1:26" ht="15" x14ac:dyDescent="0.25">
      <c r="A510" s="312"/>
      <c r="B510" s="312"/>
      <c r="C510" s="313" t="s">
        <v>173</v>
      </c>
      <c r="D510" s="312"/>
      <c r="E510" s="312"/>
      <c r="F510" s="312"/>
      <c r="G510" s="312"/>
      <c r="H510" s="406">
        <v>14843.63</v>
      </c>
      <c r="I510" s="406"/>
      <c r="J510" s="406">
        <v>142053.54</v>
      </c>
      <c r="K510" s="406"/>
      <c r="O510" s="162">
        <f>I509</f>
        <v>14843.63</v>
      </c>
      <c r="P510" s="162">
        <f>K509</f>
        <v>142053.54</v>
      </c>
    </row>
    <row r="512" spans="1:26" ht="14.25" x14ac:dyDescent="0.2">
      <c r="A512" s="297" t="s">
        <v>1594</v>
      </c>
      <c r="B512" s="298" t="s">
        <v>1720</v>
      </c>
      <c r="C512" s="298" t="s">
        <v>372</v>
      </c>
      <c r="D512" s="299" t="s">
        <v>1575</v>
      </c>
      <c r="E512" s="284">
        <v>434.65971999999999</v>
      </c>
      <c r="F512" s="300"/>
      <c r="G512" s="301"/>
      <c r="H512" s="284"/>
      <c r="I512" s="302"/>
      <c r="J512" s="284"/>
      <c r="K512" s="302"/>
      <c r="Q512" s="160">
        <f>[7]Source!X553</f>
        <v>0</v>
      </c>
      <c r="R512" s="160">
        <f>[7]Source!X554</f>
        <v>0</v>
      </c>
      <c r="S512" s="160">
        <f>[7]Source!Y553</f>
        <v>0</v>
      </c>
      <c r="T512" s="160">
        <f>[7]Source!Y554</f>
        <v>0</v>
      </c>
      <c r="U512" s="160">
        <f>ROUND((175/100)*ROUND([7]Source!R553, 2), 2)</f>
        <v>0</v>
      </c>
      <c r="V512" s="160">
        <f>ROUND((157/100)*ROUND([7]Source!R554, 2), 2)</f>
        <v>0</v>
      </c>
    </row>
    <row r="513" spans="1:16" ht="14.25" x14ac:dyDescent="0.2">
      <c r="A513" s="305"/>
      <c r="B513" s="306"/>
      <c r="C513" s="306" t="s">
        <v>174</v>
      </c>
      <c r="D513" s="307"/>
      <c r="E513" s="308"/>
      <c r="F513" s="309">
        <v>101</v>
      </c>
      <c r="G513" s="310" t="s">
        <v>185</v>
      </c>
      <c r="H513" s="308">
        <v>1</v>
      </c>
      <c r="I513" s="311">
        <v>43900.63</v>
      </c>
      <c r="J513" s="308">
        <v>1.96</v>
      </c>
      <c r="K513" s="311">
        <v>86045.23</v>
      </c>
    </row>
    <row r="514" spans="1:16" ht="15" x14ac:dyDescent="0.25">
      <c r="A514" s="312"/>
      <c r="B514" s="312"/>
      <c r="C514" s="313" t="s">
        <v>173</v>
      </c>
      <c r="D514" s="312"/>
      <c r="E514" s="312"/>
      <c r="F514" s="312"/>
      <c r="G514" s="312"/>
      <c r="H514" s="406">
        <v>43900.63</v>
      </c>
      <c r="I514" s="406"/>
      <c r="J514" s="406">
        <v>86045.23</v>
      </c>
      <c r="K514" s="406"/>
      <c r="O514" s="162">
        <f>I513</f>
        <v>43900.63</v>
      </c>
      <c r="P514" s="162">
        <f>K513</f>
        <v>86045.23</v>
      </c>
    </row>
    <row r="517" spans="1:16" ht="15" x14ac:dyDescent="0.25">
      <c r="A517" s="409" t="s">
        <v>1721</v>
      </c>
      <c r="B517" s="409"/>
      <c r="C517" s="409"/>
      <c r="D517" s="409"/>
      <c r="E517" s="409"/>
      <c r="F517" s="409"/>
      <c r="G517" s="409"/>
      <c r="H517" s="407">
        <v>58744.26</v>
      </c>
      <c r="I517" s="408"/>
      <c r="J517" s="407">
        <v>228098.77</v>
      </c>
      <c r="K517" s="408"/>
    </row>
    <row r="518" spans="1:16" hidden="1" x14ac:dyDescent="0.2">
      <c r="A518" s="283" t="s">
        <v>172</v>
      </c>
      <c r="I518" s="283">
        <v>0</v>
      </c>
      <c r="J518" s="283">
        <v>0</v>
      </c>
    </row>
    <row r="519" spans="1:16" hidden="1" x14ac:dyDescent="0.2">
      <c r="A519" s="283" t="s">
        <v>171</v>
      </c>
      <c r="I519" s="283">
        <v>0</v>
      </c>
      <c r="J519" s="283">
        <v>0</v>
      </c>
    </row>
    <row r="521" spans="1:16" ht="15" x14ac:dyDescent="0.25">
      <c r="A521" s="409" t="s">
        <v>2358</v>
      </c>
      <c r="B521" s="409"/>
      <c r="C521" s="409"/>
      <c r="D521" s="409"/>
      <c r="E521" s="409"/>
      <c r="F521" s="409"/>
      <c r="G521" s="409"/>
      <c r="H521" s="407">
        <v>3015075.7</v>
      </c>
      <c r="I521" s="408"/>
      <c r="J521" s="407">
        <v>42577793.659999996</v>
      </c>
      <c r="K521" s="408"/>
    </row>
    <row r="522" spans="1:16" hidden="1" x14ac:dyDescent="0.2">
      <c r="A522" s="283" t="s">
        <v>172</v>
      </c>
      <c r="I522" s="283">
        <v>0</v>
      </c>
      <c r="J522" s="283">
        <v>0</v>
      </c>
    </row>
    <row r="523" spans="1:16" ht="15" x14ac:dyDescent="0.25">
      <c r="A523" s="409" t="s">
        <v>171</v>
      </c>
      <c r="B523" s="409"/>
      <c r="C523" s="409"/>
      <c r="D523" s="409"/>
      <c r="E523" s="409"/>
      <c r="F523" s="409"/>
      <c r="G523" s="409"/>
      <c r="H523" s="407">
        <v>800.04</v>
      </c>
      <c r="I523" s="408"/>
      <c r="J523" s="407">
        <v>3552.18</v>
      </c>
      <c r="K523" s="408"/>
    </row>
    <row r="524" spans="1:16" ht="14.25" x14ac:dyDescent="0.2">
      <c r="C524" s="402" t="s">
        <v>1710</v>
      </c>
      <c r="D524" s="402"/>
      <c r="E524" s="402"/>
      <c r="F524" s="402"/>
      <c r="G524" s="402"/>
      <c r="H524" s="403">
        <v>1756417.29</v>
      </c>
      <c r="I524" s="403"/>
      <c r="J524" s="403">
        <v>22691422.140000001</v>
      </c>
      <c r="K524" s="403"/>
    </row>
    <row r="525" spans="1:16" ht="14.25" x14ac:dyDescent="0.2">
      <c r="C525" s="402" t="s">
        <v>1723</v>
      </c>
      <c r="D525" s="402"/>
      <c r="E525" s="402"/>
      <c r="F525" s="402"/>
      <c r="G525" s="402"/>
      <c r="H525" s="403">
        <v>881240.86</v>
      </c>
      <c r="I525" s="403"/>
      <c r="J525" s="403">
        <v>5652302.0899999999</v>
      </c>
      <c r="K525" s="403"/>
    </row>
    <row r="526" spans="1:16" ht="14.25" x14ac:dyDescent="0.2">
      <c r="C526" s="402" t="s">
        <v>1724</v>
      </c>
      <c r="D526" s="402"/>
      <c r="E526" s="402"/>
      <c r="F526" s="402"/>
      <c r="G526" s="402"/>
      <c r="H526" s="403">
        <v>881240.86</v>
      </c>
      <c r="I526" s="403"/>
      <c r="J526" s="403">
        <v>5652302.0899999999</v>
      </c>
      <c r="K526" s="403"/>
    </row>
    <row r="527" spans="1:16" ht="14.25" x14ac:dyDescent="0.2">
      <c r="C527" s="402" t="s">
        <v>1725</v>
      </c>
      <c r="D527" s="402"/>
      <c r="E527" s="402"/>
      <c r="F527" s="402"/>
      <c r="G527" s="402"/>
      <c r="H527" s="403">
        <v>0</v>
      </c>
      <c r="I527" s="403"/>
      <c r="J527" s="403">
        <v>0</v>
      </c>
      <c r="K527" s="403"/>
    </row>
    <row r="528" spans="1:16" ht="14.25" x14ac:dyDescent="0.2">
      <c r="C528" s="402" t="s">
        <v>1728</v>
      </c>
      <c r="D528" s="402"/>
      <c r="E528" s="402"/>
      <c r="F528" s="402"/>
      <c r="G528" s="402"/>
      <c r="H528" s="403">
        <v>685034.97</v>
      </c>
      <c r="I528" s="403"/>
      <c r="J528" s="403">
        <v>15995566.57</v>
      </c>
      <c r="K528" s="403"/>
    </row>
    <row r="529" spans="1:11" ht="14.25" x14ac:dyDescent="0.2">
      <c r="C529" s="402" t="s">
        <v>1729</v>
      </c>
      <c r="D529" s="402"/>
      <c r="E529" s="402"/>
      <c r="F529" s="402"/>
      <c r="G529" s="402"/>
      <c r="H529" s="403">
        <v>2956331.44</v>
      </c>
      <c r="I529" s="403"/>
      <c r="J529" s="403">
        <v>42349694.890000001</v>
      </c>
      <c r="K529" s="403"/>
    </row>
    <row r="530" spans="1:11" ht="14.25" x14ac:dyDescent="0.2">
      <c r="C530" s="402" t="s">
        <v>1730</v>
      </c>
      <c r="D530" s="402"/>
      <c r="E530" s="402"/>
      <c r="F530" s="402"/>
      <c r="G530" s="402"/>
      <c r="H530" s="403">
        <v>0</v>
      </c>
      <c r="I530" s="403"/>
      <c r="J530" s="403">
        <v>0</v>
      </c>
      <c r="K530" s="403"/>
    </row>
    <row r="531" spans="1:11" ht="14.25" x14ac:dyDescent="0.2">
      <c r="C531" s="402" t="s">
        <v>1731</v>
      </c>
      <c r="D531" s="402"/>
      <c r="E531" s="402"/>
      <c r="F531" s="402"/>
      <c r="G531" s="402"/>
      <c r="H531" s="403">
        <v>58744.26</v>
      </c>
      <c r="I531" s="403"/>
      <c r="J531" s="403">
        <v>228098.77</v>
      </c>
      <c r="K531" s="403"/>
    </row>
    <row r="532" spans="1:11" ht="14.25" x14ac:dyDescent="0.2">
      <c r="C532" s="402" t="s">
        <v>1732</v>
      </c>
      <c r="D532" s="402"/>
      <c r="E532" s="402"/>
      <c r="F532" s="402"/>
      <c r="G532" s="402"/>
      <c r="H532" s="403">
        <v>704521.69</v>
      </c>
      <c r="I532" s="403"/>
      <c r="J532" s="403">
        <v>13169518.859999999</v>
      </c>
      <c r="K532" s="403"/>
    </row>
    <row r="533" spans="1:11" ht="14.25" x14ac:dyDescent="0.2">
      <c r="C533" s="402" t="s">
        <v>1733</v>
      </c>
      <c r="D533" s="402"/>
      <c r="E533" s="402"/>
      <c r="F533" s="402"/>
      <c r="G533" s="402"/>
      <c r="H533" s="403">
        <v>546562.31999999995</v>
      </c>
      <c r="I533" s="403"/>
      <c r="J533" s="403">
        <v>6558182.29</v>
      </c>
      <c r="K533" s="403"/>
    </row>
    <row r="534" spans="1:11" ht="14.25" x14ac:dyDescent="0.2">
      <c r="C534" s="402" t="s">
        <v>1734</v>
      </c>
      <c r="D534" s="402"/>
      <c r="E534" s="402"/>
      <c r="F534" s="402"/>
      <c r="G534" s="402"/>
      <c r="H534" s="403">
        <v>3015075.7</v>
      </c>
      <c r="I534" s="403"/>
      <c r="J534" s="403">
        <v>42577793.659999996</v>
      </c>
      <c r="K534" s="403"/>
    </row>
    <row r="537" spans="1:11" ht="14.25" x14ac:dyDescent="0.2">
      <c r="A537" s="404" t="s">
        <v>170</v>
      </c>
      <c r="B537" s="404"/>
      <c r="C537" s="315" t="s">
        <v>107</v>
      </c>
      <c r="D537" s="315"/>
      <c r="E537" s="315"/>
      <c r="F537" s="315"/>
      <c r="G537" s="315"/>
      <c r="H537" s="285" t="s">
        <v>1911</v>
      </c>
      <c r="I537" s="285"/>
      <c r="J537" s="285"/>
      <c r="K537" s="285"/>
    </row>
    <row r="538" spans="1:11" ht="14.25" x14ac:dyDescent="0.2">
      <c r="A538" s="285"/>
      <c r="B538" s="285"/>
      <c r="C538" s="401" t="s">
        <v>72</v>
      </c>
      <c r="D538" s="401"/>
      <c r="E538" s="401"/>
      <c r="F538" s="401"/>
      <c r="G538" s="401"/>
      <c r="H538" s="285"/>
      <c r="I538" s="285"/>
      <c r="J538" s="285"/>
      <c r="K538" s="285"/>
    </row>
    <row r="539" spans="1:11" ht="14.25" x14ac:dyDescent="0.2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</row>
    <row r="540" spans="1:11" ht="14.25" x14ac:dyDescent="0.2">
      <c r="A540" s="404" t="s">
        <v>169</v>
      </c>
      <c r="B540" s="404"/>
      <c r="C540" s="315" t="s">
        <v>107</v>
      </c>
      <c r="D540" s="315"/>
      <c r="E540" s="315"/>
      <c r="F540" s="315"/>
      <c r="G540" s="315"/>
      <c r="H540" s="285" t="s">
        <v>107</v>
      </c>
      <c r="I540" s="285"/>
      <c r="J540" s="285"/>
      <c r="K540" s="285"/>
    </row>
    <row r="541" spans="1:11" ht="14.25" x14ac:dyDescent="0.2">
      <c r="A541" s="285"/>
      <c r="B541" s="285"/>
      <c r="C541" s="401" t="s">
        <v>72</v>
      </c>
      <c r="D541" s="401"/>
      <c r="E541" s="401"/>
      <c r="F541" s="401"/>
      <c r="G541" s="401"/>
      <c r="H541" s="285"/>
      <c r="I541" s="285"/>
      <c r="J541" s="285"/>
      <c r="K541" s="285"/>
    </row>
  </sheetData>
  <mergeCells count="207">
    <mergeCell ref="B3:E3"/>
    <mergeCell ref="G3:K3"/>
    <mergeCell ref="B4:E4"/>
    <mergeCell ref="G4:K4"/>
    <mergeCell ref="B6:E6"/>
    <mergeCell ref="G6:K6"/>
    <mergeCell ref="F22:H22"/>
    <mergeCell ref="F23:H23"/>
    <mergeCell ref="F24:H24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5:H25"/>
    <mergeCell ref="F26:H26"/>
    <mergeCell ref="F27:H27"/>
    <mergeCell ref="F29:H29"/>
    <mergeCell ref="A32:K32"/>
    <mergeCell ref="A36:K36"/>
    <mergeCell ref="A38:K38"/>
    <mergeCell ref="J44:K44"/>
    <mergeCell ref="H44:I44"/>
    <mergeCell ref="J51:K51"/>
    <mergeCell ref="H51:I51"/>
    <mergeCell ref="J57:K57"/>
    <mergeCell ref="H57:I57"/>
    <mergeCell ref="J63:K63"/>
    <mergeCell ref="H63:I63"/>
    <mergeCell ref="J70:K70"/>
    <mergeCell ref="H70:I70"/>
    <mergeCell ref="J82:K82"/>
    <mergeCell ref="H82:I82"/>
    <mergeCell ref="J94:K94"/>
    <mergeCell ref="H94:I94"/>
    <mergeCell ref="J105:K105"/>
    <mergeCell ref="H105:I105"/>
    <mergeCell ref="J115:K115"/>
    <mergeCell ref="H115:I115"/>
    <mergeCell ref="J122:K122"/>
    <mergeCell ref="H122:I122"/>
    <mergeCell ref="J129:K129"/>
    <mergeCell ref="H129:I129"/>
    <mergeCell ref="J136:K136"/>
    <mergeCell ref="H136:I136"/>
    <mergeCell ref="J147:K147"/>
    <mergeCell ref="H147:I147"/>
    <mergeCell ref="J157:K157"/>
    <mergeCell ref="H157:I157"/>
    <mergeCell ref="J165:K165"/>
    <mergeCell ref="H165:I165"/>
    <mergeCell ref="J175:K175"/>
    <mergeCell ref="H175:I175"/>
    <mergeCell ref="J187:K187"/>
    <mergeCell ref="H187:I187"/>
    <mergeCell ref="J196:K196"/>
    <mergeCell ref="H196:I196"/>
    <mergeCell ref="J199:K199"/>
    <mergeCell ref="H199:I199"/>
    <mergeCell ref="A199:G199"/>
    <mergeCell ref="A203:K203"/>
    <mergeCell ref="J209:K209"/>
    <mergeCell ref="H209:I209"/>
    <mergeCell ref="J221:K221"/>
    <mergeCell ref="H221:I221"/>
    <mergeCell ref="J231:K231"/>
    <mergeCell ref="H231:I231"/>
    <mergeCell ref="J242:K242"/>
    <mergeCell ref="H242:I242"/>
    <mergeCell ref="J245:K245"/>
    <mergeCell ref="H245:I245"/>
    <mergeCell ref="A245:G245"/>
    <mergeCell ref="A249:K249"/>
    <mergeCell ref="J251:K251"/>
    <mergeCell ref="H251:I251"/>
    <mergeCell ref="A251:G251"/>
    <mergeCell ref="A255:K255"/>
    <mergeCell ref="J261:K261"/>
    <mergeCell ref="H261:I261"/>
    <mergeCell ref="J267:K267"/>
    <mergeCell ref="H267:I267"/>
    <mergeCell ref="J277:K277"/>
    <mergeCell ref="H277:I277"/>
    <mergeCell ref="J288:K288"/>
    <mergeCell ref="H288:I288"/>
    <mergeCell ref="J299:K299"/>
    <mergeCell ref="H299:I299"/>
    <mergeCell ref="J310:K310"/>
    <mergeCell ref="H310:I310"/>
    <mergeCell ref="J317:K317"/>
    <mergeCell ref="H317:I317"/>
    <mergeCell ref="J320:K320"/>
    <mergeCell ref="H320:I320"/>
    <mergeCell ref="A320:G320"/>
    <mergeCell ref="A324:K324"/>
    <mergeCell ref="J332:K332"/>
    <mergeCell ref="H332:I332"/>
    <mergeCell ref="J340:K340"/>
    <mergeCell ref="H340:I340"/>
    <mergeCell ref="J347:K347"/>
    <mergeCell ref="H347:I347"/>
    <mergeCell ref="J350:K350"/>
    <mergeCell ref="H350:I350"/>
    <mergeCell ref="A350:G350"/>
    <mergeCell ref="A354:K354"/>
    <mergeCell ref="J364:K364"/>
    <mergeCell ref="H364:I364"/>
    <mergeCell ref="J376:K376"/>
    <mergeCell ref="H376:I376"/>
    <mergeCell ref="J383:K383"/>
    <mergeCell ref="H383:I383"/>
    <mergeCell ref="J386:K386"/>
    <mergeCell ref="H386:I386"/>
    <mergeCell ref="A386:G386"/>
    <mergeCell ref="J390:K390"/>
    <mergeCell ref="H390:I390"/>
    <mergeCell ref="A390:G390"/>
    <mergeCell ref="A394:K394"/>
    <mergeCell ref="J404:K404"/>
    <mergeCell ref="H404:I404"/>
    <mergeCell ref="J413:K413"/>
    <mergeCell ref="H413:I413"/>
    <mergeCell ref="J423:K423"/>
    <mergeCell ref="H423:I423"/>
    <mergeCell ref="J432:K432"/>
    <mergeCell ref="H432:I432"/>
    <mergeCell ref="J444:K444"/>
    <mergeCell ref="H444:I444"/>
    <mergeCell ref="J454:K454"/>
    <mergeCell ref="H454:I454"/>
    <mergeCell ref="J460:K460"/>
    <mergeCell ref="H460:I460"/>
    <mergeCell ref="J469:K469"/>
    <mergeCell ref="H469:I469"/>
    <mergeCell ref="J476:K476"/>
    <mergeCell ref="H476:I476"/>
    <mergeCell ref="J483:K483"/>
    <mergeCell ref="H483:I483"/>
    <mergeCell ref="J486:K486"/>
    <mergeCell ref="H486:I486"/>
    <mergeCell ref="A486:G486"/>
    <mergeCell ref="A490:K490"/>
    <mergeCell ref="J496:K496"/>
    <mergeCell ref="H496:I496"/>
    <mergeCell ref="J500:K500"/>
    <mergeCell ref="H500:I500"/>
    <mergeCell ref="J503:K503"/>
    <mergeCell ref="H503:I503"/>
    <mergeCell ref="A503:G503"/>
    <mergeCell ref="J505:K505"/>
    <mergeCell ref="H505:I505"/>
    <mergeCell ref="A505:G505"/>
    <mergeCell ref="A507:K507"/>
    <mergeCell ref="J510:K510"/>
    <mergeCell ref="H510:I510"/>
    <mergeCell ref="J514:K514"/>
    <mergeCell ref="H514:I514"/>
    <mergeCell ref="J517:K517"/>
    <mergeCell ref="H517:I517"/>
    <mergeCell ref="A517:G517"/>
    <mergeCell ref="J521:K521"/>
    <mergeCell ref="H521:I521"/>
    <mergeCell ref="A521:G521"/>
    <mergeCell ref="J523:K523"/>
    <mergeCell ref="H523:I523"/>
    <mergeCell ref="A523:G523"/>
    <mergeCell ref="C524:G524"/>
    <mergeCell ref="H524:I524"/>
    <mergeCell ref="J524:K524"/>
    <mergeCell ref="C525:G525"/>
    <mergeCell ref="H525:I525"/>
    <mergeCell ref="J525:K525"/>
    <mergeCell ref="C526:G526"/>
    <mergeCell ref="H526:I526"/>
    <mergeCell ref="J526:K526"/>
    <mergeCell ref="C527:G527"/>
    <mergeCell ref="H527:I527"/>
    <mergeCell ref="J527:K527"/>
    <mergeCell ref="C528:G528"/>
    <mergeCell ref="H528:I528"/>
    <mergeCell ref="J528:K528"/>
    <mergeCell ref="C529:G529"/>
    <mergeCell ref="H529:I529"/>
    <mergeCell ref="J529:K529"/>
    <mergeCell ref="C530:G530"/>
    <mergeCell ref="H530:I530"/>
    <mergeCell ref="J530:K530"/>
    <mergeCell ref="C541:G541"/>
    <mergeCell ref="C534:G534"/>
    <mergeCell ref="H534:I534"/>
    <mergeCell ref="J534:K534"/>
    <mergeCell ref="A537:B537"/>
    <mergeCell ref="C538:G538"/>
    <mergeCell ref="A540:B540"/>
    <mergeCell ref="C531:G531"/>
    <mergeCell ref="H531:I531"/>
    <mergeCell ref="J531:K531"/>
    <mergeCell ref="C532:G532"/>
    <mergeCell ref="H532:I532"/>
    <mergeCell ref="J532:K532"/>
    <mergeCell ref="C533:G533"/>
    <mergeCell ref="H533:I533"/>
    <mergeCell ref="J533:K533"/>
  </mergeCells>
  <pageMargins left="0.4" right="0.2" top="0.2" bottom="0.4" header="0.2" footer="0.2"/>
  <pageSetup paperSize="9" scale="61" fitToHeight="0" orientation="portrait" horizontalDpi="1200" verticalDpi="1200" r:id="rId1"/>
  <headerFooter>
    <oddHeader>&amp;L&amp;8</oddHead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81"/>
  <sheetViews>
    <sheetView view="pageBreakPreview" topLeftCell="A2631" zoomScale="85" zoomScaleNormal="100" zoomScaleSheetLayoutView="85" workbookViewId="0">
      <selection activeCell="K2421" sqref="K2421"/>
    </sheetView>
  </sheetViews>
  <sheetFormatPr defaultRowHeight="15" x14ac:dyDescent="0.25"/>
  <cols>
    <col min="1" max="1" width="9.28515625" style="323" customWidth="1"/>
    <col min="2" max="2" width="13.42578125" style="323" customWidth="1"/>
    <col min="3" max="3" width="40.7109375" style="323" customWidth="1"/>
    <col min="4" max="4" width="14" style="323" customWidth="1"/>
    <col min="5" max="5" width="10.140625" style="323" bestFit="1" customWidth="1"/>
    <col min="6" max="6" width="11.28515625" style="323" bestFit="1" customWidth="1"/>
    <col min="7" max="7" width="8.5703125" style="323" bestFit="1" customWidth="1"/>
    <col min="8" max="8" width="9.85546875" style="323" bestFit="1" customWidth="1"/>
    <col min="9" max="9" width="11.42578125" style="323" bestFit="1" customWidth="1"/>
    <col min="10" max="10" width="10.28515625" style="323" bestFit="1" customWidth="1"/>
    <col min="11" max="11" width="13.140625" style="323" bestFit="1" customWidth="1"/>
    <col min="12" max="14" width="9.140625" style="323"/>
    <col min="15" max="31" width="0" style="323" hidden="1" customWidth="1"/>
    <col min="32" max="32" width="96" style="323" hidden="1" customWidth="1"/>
    <col min="33" max="36" width="0" style="323" hidden="1" customWidth="1"/>
    <col min="37" max="37" width="9.140625" style="323"/>
  </cols>
  <sheetData>
    <row r="1" spans="1:11" x14ac:dyDescent="0.25">
      <c r="A1" s="322" t="s">
        <v>3615</v>
      </c>
    </row>
    <row r="2" spans="1:11" x14ac:dyDescent="0.25">
      <c r="A2" s="324"/>
      <c r="B2" s="324"/>
      <c r="C2" s="324"/>
      <c r="D2" s="324"/>
      <c r="E2" s="324"/>
      <c r="F2" s="324"/>
      <c r="G2" s="324"/>
      <c r="H2" s="324"/>
      <c r="I2" s="324"/>
      <c r="J2" s="441" t="s">
        <v>371</v>
      </c>
      <c r="K2" s="441"/>
    </row>
    <row r="3" spans="1:11" ht="16.5" x14ac:dyDescent="0.25">
      <c r="A3" s="325"/>
      <c r="B3" s="442" t="s">
        <v>370</v>
      </c>
      <c r="C3" s="442"/>
      <c r="D3" s="442"/>
      <c r="E3" s="442"/>
      <c r="F3" s="326"/>
      <c r="G3" s="442" t="s">
        <v>0</v>
      </c>
      <c r="H3" s="442"/>
      <c r="I3" s="442"/>
      <c r="J3" s="442"/>
      <c r="K3" s="442"/>
    </row>
    <row r="4" spans="1:11" x14ac:dyDescent="0.25">
      <c r="A4" s="326"/>
      <c r="B4" s="424"/>
      <c r="C4" s="424"/>
      <c r="D4" s="424"/>
      <c r="E4" s="424"/>
      <c r="F4" s="326"/>
      <c r="G4" s="424"/>
      <c r="H4" s="424"/>
      <c r="I4" s="424"/>
      <c r="J4" s="424"/>
      <c r="K4" s="424"/>
    </row>
    <row r="5" spans="1:11" x14ac:dyDescent="0.25">
      <c r="A5" s="326"/>
      <c r="B5" s="326"/>
      <c r="C5" s="327"/>
      <c r="D5" s="327"/>
      <c r="E5" s="327"/>
      <c r="F5" s="326"/>
      <c r="G5" s="327"/>
      <c r="H5" s="327"/>
      <c r="I5" s="327"/>
      <c r="J5" s="327"/>
      <c r="K5" s="327"/>
    </row>
    <row r="6" spans="1:11" x14ac:dyDescent="0.25">
      <c r="A6" s="327"/>
      <c r="B6" s="424" t="s">
        <v>1314</v>
      </c>
      <c r="C6" s="424"/>
      <c r="D6" s="424"/>
      <c r="E6" s="424"/>
      <c r="F6" s="326"/>
      <c r="G6" s="424" t="s">
        <v>1314</v>
      </c>
      <c r="H6" s="424"/>
      <c r="I6" s="424"/>
      <c r="J6" s="424"/>
      <c r="K6" s="424"/>
    </row>
    <row r="7" spans="1:11" x14ac:dyDescent="0.25">
      <c r="A7" s="328"/>
      <c r="B7" s="426" t="s">
        <v>3616</v>
      </c>
      <c r="C7" s="426"/>
      <c r="D7" s="426"/>
      <c r="E7" s="426"/>
      <c r="F7" s="326"/>
      <c r="G7" s="426" t="s">
        <v>3616</v>
      </c>
      <c r="H7" s="426"/>
      <c r="I7" s="426"/>
      <c r="J7" s="426"/>
      <c r="K7" s="426"/>
    </row>
    <row r="9" spans="1:11" x14ac:dyDescent="0.25">
      <c r="A9" s="326"/>
      <c r="B9" s="326"/>
      <c r="C9" s="326"/>
      <c r="D9" s="326"/>
      <c r="E9" s="326"/>
      <c r="F9" s="326"/>
      <c r="G9" s="326"/>
      <c r="H9" s="326"/>
      <c r="I9" s="326"/>
      <c r="J9" s="326"/>
      <c r="K9" s="326"/>
    </row>
    <row r="10" spans="1:11" ht="66.75" customHeight="1" x14ac:dyDescent="0.25">
      <c r="A10" s="437" t="s">
        <v>3606</v>
      </c>
      <c r="B10" s="437"/>
      <c r="C10" s="437"/>
      <c r="D10" s="437"/>
      <c r="E10" s="437"/>
      <c r="F10" s="437"/>
      <c r="G10" s="437"/>
      <c r="H10" s="437"/>
      <c r="I10" s="437"/>
      <c r="J10" s="437"/>
      <c r="K10" s="437"/>
    </row>
    <row r="11" spans="1:11" x14ac:dyDescent="0.25">
      <c r="A11" s="425" t="s">
        <v>75</v>
      </c>
      <c r="B11" s="425"/>
      <c r="C11" s="425"/>
      <c r="D11" s="425"/>
      <c r="E11" s="425"/>
      <c r="F11" s="425"/>
      <c r="G11" s="425"/>
      <c r="H11" s="425"/>
      <c r="I11" s="425"/>
      <c r="J11" s="425"/>
      <c r="K11" s="425"/>
    </row>
    <row r="12" spans="1:11" x14ac:dyDescent="0.25">
      <c r="A12" s="326"/>
      <c r="B12" s="326"/>
      <c r="C12" s="326"/>
      <c r="D12" s="326"/>
      <c r="E12" s="326"/>
      <c r="F12" s="326"/>
      <c r="G12" s="326"/>
      <c r="H12" s="326"/>
      <c r="I12" s="326"/>
      <c r="J12" s="326"/>
      <c r="K12" s="326"/>
    </row>
    <row r="13" spans="1:11" ht="15.75" x14ac:dyDescent="0.25">
      <c r="A13" s="438" t="s">
        <v>3842</v>
      </c>
      <c r="B13" s="439"/>
      <c r="C13" s="439"/>
      <c r="D13" s="439"/>
      <c r="E13" s="439"/>
      <c r="F13" s="439"/>
      <c r="G13" s="439"/>
      <c r="H13" s="439"/>
      <c r="I13" s="439"/>
      <c r="J13" s="439"/>
      <c r="K13" s="439"/>
    </row>
    <row r="14" spans="1:11" x14ac:dyDescent="0.25">
      <c r="A14" s="326"/>
      <c r="B14" s="326"/>
      <c r="C14" s="326"/>
      <c r="D14" s="326"/>
      <c r="E14" s="326"/>
      <c r="F14" s="326"/>
      <c r="G14" s="326"/>
      <c r="H14" s="326"/>
      <c r="I14" s="326"/>
      <c r="J14" s="326"/>
      <c r="K14" s="326"/>
    </row>
    <row r="15" spans="1:11" ht="18" x14ac:dyDescent="0.25">
      <c r="A15" s="440" t="s">
        <v>3617</v>
      </c>
      <c r="B15" s="440"/>
      <c r="C15" s="440"/>
      <c r="D15" s="440"/>
      <c r="E15" s="440"/>
      <c r="F15" s="440"/>
      <c r="G15" s="440"/>
      <c r="H15" s="440"/>
      <c r="I15" s="440"/>
      <c r="J15" s="440"/>
      <c r="K15" s="440"/>
    </row>
    <row r="16" spans="1:11" x14ac:dyDescent="0.25">
      <c r="A16" s="443" t="s">
        <v>368</v>
      </c>
      <c r="B16" s="444"/>
      <c r="C16" s="444"/>
      <c r="D16" s="444"/>
      <c r="E16" s="444"/>
      <c r="F16" s="444"/>
      <c r="G16" s="444"/>
      <c r="H16" s="444"/>
      <c r="I16" s="444"/>
      <c r="J16" s="444"/>
      <c r="K16" s="444"/>
    </row>
    <row r="17" spans="1:11" x14ac:dyDescent="0.25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</row>
    <row r="18" spans="1:11" ht="14.25" customHeight="1" x14ac:dyDescent="0.25">
      <c r="A18" s="435" t="s">
        <v>2359</v>
      </c>
      <c r="B18" s="435"/>
      <c r="C18" s="435"/>
      <c r="D18" s="435"/>
      <c r="E18" s="435"/>
      <c r="F18" s="435"/>
      <c r="G18" s="435"/>
      <c r="H18" s="435"/>
      <c r="I18" s="435"/>
      <c r="J18" s="435"/>
      <c r="K18" s="435"/>
    </row>
    <row r="19" spans="1:11" x14ac:dyDescent="0.25">
      <c r="A19" s="329"/>
      <c r="B19" s="329"/>
      <c r="C19" s="329"/>
      <c r="D19" s="329"/>
      <c r="E19" s="329"/>
      <c r="F19" s="329"/>
      <c r="G19" s="329"/>
      <c r="H19" s="329"/>
      <c r="I19" s="329"/>
      <c r="J19" s="329"/>
      <c r="K19" s="329"/>
    </row>
    <row r="20" spans="1:11" ht="57" x14ac:dyDescent="0.25">
      <c r="A20" s="326"/>
      <c r="B20" s="326"/>
      <c r="C20" s="326"/>
      <c r="D20" s="326"/>
      <c r="E20" s="326"/>
      <c r="F20" s="326"/>
      <c r="G20" s="326"/>
      <c r="H20" s="326"/>
      <c r="I20" s="330" t="s">
        <v>3618</v>
      </c>
      <c r="J20" s="330" t="s">
        <v>3619</v>
      </c>
      <c r="K20" s="326"/>
    </row>
    <row r="21" spans="1:11" x14ac:dyDescent="0.25">
      <c r="A21" s="326"/>
      <c r="B21" s="326"/>
      <c r="C21" s="326"/>
      <c r="D21" s="326"/>
      <c r="E21" s="436" t="s">
        <v>365</v>
      </c>
      <c r="F21" s="436"/>
      <c r="G21" s="436"/>
      <c r="H21" s="436"/>
      <c r="I21" s="331">
        <v>5501.3</v>
      </c>
      <c r="J21" s="331">
        <v>29673.4</v>
      </c>
      <c r="K21" s="332" t="s">
        <v>3620</v>
      </c>
    </row>
    <row r="22" spans="1:11" x14ac:dyDescent="0.25">
      <c r="A22" s="326"/>
      <c r="B22" s="326"/>
      <c r="C22" s="326"/>
      <c r="D22" s="326"/>
      <c r="E22" s="424" t="s">
        <v>364</v>
      </c>
      <c r="F22" s="424"/>
      <c r="G22" s="424"/>
      <c r="H22" s="424"/>
      <c r="I22" s="333">
        <v>1731.46</v>
      </c>
      <c r="J22" s="333">
        <v>11758.6</v>
      </c>
      <c r="K22" s="326" t="s">
        <v>3620</v>
      </c>
    </row>
    <row r="23" spans="1:11" x14ac:dyDescent="0.25">
      <c r="A23" s="326"/>
      <c r="B23" s="326"/>
      <c r="C23" s="326"/>
      <c r="D23" s="326"/>
      <c r="E23" s="424" t="s">
        <v>363</v>
      </c>
      <c r="F23" s="424"/>
      <c r="G23" s="424"/>
      <c r="H23" s="424"/>
      <c r="I23" s="333">
        <v>137.16999999999999</v>
      </c>
      <c r="J23" s="333">
        <v>1331.08</v>
      </c>
      <c r="K23" s="326" t="s">
        <v>3620</v>
      </c>
    </row>
    <row r="24" spans="1:11" x14ac:dyDescent="0.25">
      <c r="A24" s="326"/>
      <c r="B24" s="326"/>
      <c r="C24" s="326"/>
      <c r="D24" s="326"/>
      <c r="E24" s="424" t="s">
        <v>106</v>
      </c>
      <c r="F24" s="424"/>
      <c r="G24" s="424"/>
      <c r="H24" s="424"/>
      <c r="I24" s="333">
        <v>3597.76</v>
      </c>
      <c r="J24" s="333">
        <v>15894.07</v>
      </c>
      <c r="K24" s="326" t="s">
        <v>3620</v>
      </c>
    </row>
    <row r="25" spans="1:11" x14ac:dyDescent="0.25">
      <c r="A25" s="326"/>
      <c r="B25" s="326"/>
      <c r="C25" s="326"/>
      <c r="D25" s="326"/>
      <c r="E25" s="424" t="s">
        <v>362</v>
      </c>
      <c r="F25" s="424"/>
      <c r="G25" s="424"/>
      <c r="H25" s="424"/>
      <c r="I25" s="333">
        <v>34.909999999999997</v>
      </c>
      <c r="J25" s="333">
        <v>689.65</v>
      </c>
      <c r="K25" s="326" t="s">
        <v>3620</v>
      </c>
    </row>
    <row r="26" spans="1:11" x14ac:dyDescent="0.25">
      <c r="A26" s="326"/>
      <c r="B26" s="326"/>
      <c r="C26" s="326"/>
      <c r="D26" s="326"/>
      <c r="E26" s="424" t="s">
        <v>361</v>
      </c>
      <c r="F26" s="424"/>
      <c r="G26" s="424"/>
      <c r="H26" s="424"/>
      <c r="I26" s="333">
        <v>143.78</v>
      </c>
      <c r="J26" s="333">
        <v>3357.16</v>
      </c>
      <c r="K26" s="326" t="s">
        <v>3620</v>
      </c>
    </row>
    <row r="27" spans="1:11" x14ac:dyDescent="0.25">
      <c r="A27" s="326"/>
      <c r="B27" s="326"/>
      <c r="C27" s="326"/>
      <c r="D27" s="326"/>
      <c r="E27" s="424" t="s">
        <v>360</v>
      </c>
      <c r="F27" s="424"/>
      <c r="G27" s="424"/>
      <c r="H27" s="424"/>
      <c r="I27" s="333">
        <v>11201.75</v>
      </c>
      <c r="J27" s="333"/>
      <c r="K27" s="326" t="s">
        <v>359</v>
      </c>
    </row>
    <row r="28" spans="1:11" x14ac:dyDescent="0.25">
      <c r="A28" s="326"/>
      <c r="B28" s="326"/>
      <c r="C28" s="326"/>
      <c r="D28" s="326"/>
      <c r="E28" s="424" t="s">
        <v>358</v>
      </c>
      <c r="F28" s="424"/>
      <c r="G28" s="424"/>
      <c r="H28" s="424"/>
      <c r="I28" s="333"/>
      <c r="J28" s="333"/>
      <c r="K28" s="326"/>
    </row>
    <row r="29" spans="1:11" x14ac:dyDescent="0.25">
      <c r="A29" s="326"/>
      <c r="B29" s="326"/>
      <c r="C29" s="326"/>
      <c r="D29" s="326"/>
      <c r="E29" s="411" t="s">
        <v>357</v>
      </c>
      <c r="F29" s="411"/>
      <c r="G29" s="411"/>
      <c r="H29" s="411"/>
      <c r="I29" s="333">
        <v>-16.760000000000002</v>
      </c>
      <c r="J29" s="333">
        <v>-86.64</v>
      </c>
      <c r="K29" s="326" t="s">
        <v>3620</v>
      </c>
    </row>
    <row r="30" spans="1:11" x14ac:dyDescent="0.25">
      <c r="A30" s="326"/>
      <c r="B30" s="326"/>
      <c r="C30" s="326"/>
      <c r="D30" s="326"/>
      <c r="E30" s="326"/>
      <c r="F30" s="327"/>
      <c r="G30" s="327"/>
      <c r="H30" s="327"/>
      <c r="I30" s="333"/>
      <c r="J30" s="333"/>
      <c r="K30" s="326"/>
    </row>
    <row r="31" spans="1:11" x14ac:dyDescent="0.25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11" ht="32.25" customHeight="1" x14ac:dyDescent="0.25">
      <c r="A32" s="435" t="s">
        <v>354</v>
      </c>
      <c r="B32" s="435"/>
      <c r="C32" s="435"/>
      <c r="D32" s="435"/>
      <c r="E32" s="435"/>
      <c r="F32" s="435"/>
      <c r="G32" s="435"/>
      <c r="H32" s="435"/>
      <c r="I32" s="435"/>
      <c r="J32" s="435"/>
      <c r="K32" s="435"/>
    </row>
    <row r="33" spans="1:22" ht="99.75" x14ac:dyDescent="0.25">
      <c r="A33" s="334" t="s">
        <v>81</v>
      </c>
      <c r="B33" s="334" t="s">
        <v>353</v>
      </c>
      <c r="C33" s="334" t="s">
        <v>83</v>
      </c>
      <c r="D33" s="334" t="s">
        <v>352</v>
      </c>
      <c r="E33" s="334" t="s">
        <v>3621</v>
      </c>
      <c r="F33" s="334" t="s">
        <v>3622</v>
      </c>
      <c r="G33" s="335" t="s">
        <v>3623</v>
      </c>
      <c r="H33" s="335" t="s">
        <v>3624</v>
      </c>
      <c r="I33" s="334" t="s">
        <v>3625</v>
      </c>
      <c r="J33" s="334" t="s">
        <v>3626</v>
      </c>
      <c r="K33" s="334" t="s">
        <v>3627</v>
      </c>
    </row>
    <row r="34" spans="1:22" x14ac:dyDescent="0.25">
      <c r="A34" s="334">
        <v>1</v>
      </c>
      <c r="B34" s="334">
        <v>2</v>
      </c>
      <c r="C34" s="334">
        <v>3</v>
      </c>
      <c r="D34" s="334">
        <v>4</v>
      </c>
      <c r="E34" s="334">
        <v>5</v>
      </c>
      <c r="F34" s="334">
        <v>6</v>
      </c>
      <c r="G34" s="334">
        <v>7</v>
      </c>
      <c r="H34" s="334">
        <v>8</v>
      </c>
      <c r="I34" s="334">
        <v>9</v>
      </c>
      <c r="J34" s="334">
        <v>10</v>
      </c>
      <c r="K34" s="334">
        <v>11</v>
      </c>
    </row>
    <row r="36" spans="1:22" ht="16.5" x14ac:dyDescent="0.25">
      <c r="A36" s="432" t="s">
        <v>2360</v>
      </c>
      <c r="B36" s="432"/>
      <c r="C36" s="432"/>
      <c r="D36" s="432"/>
      <c r="E36" s="432"/>
      <c r="F36" s="432"/>
      <c r="G36" s="432"/>
      <c r="H36" s="432"/>
      <c r="I36" s="432"/>
      <c r="J36" s="432"/>
      <c r="K36" s="432"/>
    </row>
    <row r="38" spans="1:22" ht="16.5" x14ac:dyDescent="0.25">
      <c r="A38" s="432" t="s">
        <v>2361</v>
      </c>
      <c r="B38" s="432"/>
      <c r="C38" s="432"/>
      <c r="D38" s="432"/>
      <c r="E38" s="432"/>
      <c r="F38" s="432"/>
      <c r="G38" s="432"/>
      <c r="H38" s="432"/>
      <c r="I38" s="432"/>
      <c r="J38" s="432"/>
      <c r="K38" s="432"/>
    </row>
    <row r="39" spans="1:22" x14ac:dyDescent="0.25">
      <c r="A39" s="336" t="s">
        <v>709</v>
      </c>
      <c r="B39" s="337" t="s">
        <v>2362</v>
      </c>
      <c r="C39" s="337" t="s">
        <v>1022</v>
      </c>
      <c r="D39" s="338" t="s">
        <v>1326</v>
      </c>
      <c r="E39" s="324">
        <v>1.39</v>
      </c>
      <c r="F39" s="339"/>
      <c r="G39" s="340"/>
      <c r="H39" s="324"/>
      <c r="I39" s="341"/>
      <c r="J39" s="324"/>
      <c r="K39" s="341"/>
      <c r="Q39" s="323">
        <v>1434.82</v>
      </c>
      <c r="R39" s="323">
        <v>28477.67</v>
      </c>
      <c r="S39" s="323">
        <v>986.44</v>
      </c>
      <c r="T39" s="323">
        <v>17170.36</v>
      </c>
      <c r="U39" s="323">
        <v>0</v>
      </c>
      <c r="V39" s="323">
        <v>0</v>
      </c>
    </row>
    <row r="40" spans="1:22" x14ac:dyDescent="0.25">
      <c r="C40" s="342" t="s">
        <v>2363</v>
      </c>
    </row>
    <row r="41" spans="1:22" x14ac:dyDescent="0.25">
      <c r="A41" s="336"/>
      <c r="B41" s="337"/>
      <c r="C41" s="337" t="s">
        <v>187</v>
      </c>
      <c r="D41" s="338"/>
      <c r="E41" s="324"/>
      <c r="F41" s="339">
        <v>1290.31</v>
      </c>
      <c r="G41" s="340" t="s">
        <v>185</v>
      </c>
      <c r="H41" s="324">
        <v>1</v>
      </c>
      <c r="I41" s="341">
        <v>1793.53</v>
      </c>
      <c r="J41" s="324">
        <v>23.35</v>
      </c>
      <c r="K41" s="341">
        <v>41878.93</v>
      </c>
    </row>
    <row r="42" spans="1:22" x14ac:dyDescent="0.25">
      <c r="A42" s="336" t="s">
        <v>1321</v>
      </c>
      <c r="B42" s="337" t="s">
        <v>1322</v>
      </c>
      <c r="C42" s="337" t="s">
        <v>341</v>
      </c>
      <c r="D42" s="338" t="s">
        <v>1323</v>
      </c>
      <c r="E42" s="324">
        <v>-11.12</v>
      </c>
      <c r="F42" s="339">
        <v>0</v>
      </c>
      <c r="G42" s="343" t="s">
        <v>185</v>
      </c>
      <c r="H42" s="324">
        <v>1</v>
      </c>
      <c r="I42" s="341">
        <v>0</v>
      </c>
      <c r="J42" s="324">
        <v>5.42</v>
      </c>
      <c r="K42" s="341">
        <v>0</v>
      </c>
      <c r="Q42" s="323">
        <v>0</v>
      </c>
      <c r="R42" s="323">
        <v>0</v>
      </c>
      <c r="S42" s="323">
        <v>0</v>
      </c>
      <c r="T42" s="323">
        <v>0</v>
      </c>
      <c r="U42" s="323">
        <v>0</v>
      </c>
      <c r="V42" s="323">
        <v>0</v>
      </c>
    </row>
    <row r="43" spans="1:22" x14ac:dyDescent="0.25">
      <c r="A43" s="336"/>
      <c r="B43" s="337"/>
      <c r="C43" s="337" t="s">
        <v>184</v>
      </c>
      <c r="D43" s="338" t="s">
        <v>177</v>
      </c>
      <c r="E43" s="324">
        <v>80</v>
      </c>
      <c r="F43" s="339"/>
      <c r="G43" s="340"/>
      <c r="H43" s="324"/>
      <c r="I43" s="341">
        <v>1434.82</v>
      </c>
      <c r="J43" s="324">
        <v>68</v>
      </c>
      <c r="K43" s="341">
        <v>28477.67</v>
      </c>
    </row>
    <row r="44" spans="1:22" x14ac:dyDescent="0.25">
      <c r="A44" s="336"/>
      <c r="B44" s="337"/>
      <c r="C44" s="337" t="s">
        <v>183</v>
      </c>
      <c r="D44" s="338" t="s">
        <v>177</v>
      </c>
      <c r="E44" s="324">
        <v>55</v>
      </c>
      <c r="F44" s="339"/>
      <c r="G44" s="340"/>
      <c r="H44" s="324"/>
      <c r="I44" s="341">
        <v>986.44</v>
      </c>
      <c r="J44" s="324">
        <v>41</v>
      </c>
      <c r="K44" s="341">
        <v>17170.36</v>
      </c>
    </row>
    <row r="45" spans="1:22" x14ac:dyDescent="0.25">
      <c r="A45" s="344"/>
      <c r="B45" s="345"/>
      <c r="C45" s="345" t="s">
        <v>182</v>
      </c>
      <c r="D45" s="346" t="s">
        <v>181</v>
      </c>
      <c r="E45" s="347">
        <v>120.59</v>
      </c>
      <c r="F45" s="348"/>
      <c r="G45" s="349" t="s">
        <v>185</v>
      </c>
      <c r="H45" s="347">
        <v>1</v>
      </c>
      <c r="I45" s="350">
        <v>167.62</v>
      </c>
      <c r="J45" s="347"/>
      <c r="K45" s="350"/>
    </row>
    <row r="46" spans="1:22" x14ac:dyDescent="0.25">
      <c r="A46" s="351"/>
      <c r="B46" s="351"/>
      <c r="C46" s="352" t="s">
        <v>173</v>
      </c>
      <c r="D46" s="351"/>
      <c r="E46" s="351"/>
      <c r="F46" s="351"/>
      <c r="G46" s="351"/>
      <c r="H46" s="431">
        <v>4214.79</v>
      </c>
      <c r="I46" s="431"/>
      <c r="J46" s="431">
        <v>87526.96</v>
      </c>
      <c r="K46" s="431"/>
      <c r="O46" s="353">
        <v>4214.79</v>
      </c>
      <c r="P46" s="353">
        <v>87526.96</v>
      </c>
    </row>
    <row r="48" spans="1:22" ht="42.75" x14ac:dyDescent="0.25">
      <c r="A48" s="336" t="s">
        <v>1324</v>
      </c>
      <c r="B48" s="337" t="s">
        <v>2364</v>
      </c>
      <c r="C48" s="337" t="s">
        <v>1021</v>
      </c>
      <c r="D48" s="338" t="s">
        <v>1476</v>
      </c>
      <c r="E48" s="324">
        <v>17.93</v>
      </c>
      <c r="F48" s="339"/>
      <c r="G48" s="340"/>
      <c r="H48" s="324"/>
      <c r="I48" s="341"/>
      <c r="J48" s="324"/>
      <c r="K48" s="341"/>
      <c r="Q48" s="323">
        <v>6377.98</v>
      </c>
      <c r="R48" s="323">
        <v>126587.04</v>
      </c>
      <c r="S48" s="323">
        <v>4384.8599999999997</v>
      </c>
      <c r="T48" s="323">
        <v>76324.539999999994</v>
      </c>
      <c r="U48" s="323">
        <v>13.18</v>
      </c>
      <c r="V48" s="323">
        <v>276.05</v>
      </c>
    </row>
    <row r="49" spans="1:22" ht="25.5" x14ac:dyDescent="0.25">
      <c r="C49" s="342" t="s">
        <v>2365</v>
      </c>
    </row>
    <row r="50" spans="1:22" x14ac:dyDescent="0.25">
      <c r="A50" s="336"/>
      <c r="B50" s="337"/>
      <c r="C50" s="337" t="s">
        <v>187</v>
      </c>
      <c r="D50" s="338"/>
      <c r="E50" s="324"/>
      <c r="F50" s="339">
        <v>542.25</v>
      </c>
      <c r="G50" s="340" t="s">
        <v>2366</v>
      </c>
      <c r="H50" s="324">
        <v>1</v>
      </c>
      <c r="I50" s="341">
        <v>7972.48</v>
      </c>
      <c r="J50" s="324">
        <v>23.35</v>
      </c>
      <c r="K50" s="341">
        <v>186157.41</v>
      </c>
    </row>
    <row r="51" spans="1:22" x14ac:dyDescent="0.25">
      <c r="A51" s="336"/>
      <c r="B51" s="337"/>
      <c r="C51" s="337" t="s">
        <v>174</v>
      </c>
      <c r="D51" s="338"/>
      <c r="E51" s="324"/>
      <c r="F51" s="339">
        <v>5.12</v>
      </c>
      <c r="G51" s="340" t="s">
        <v>185</v>
      </c>
      <c r="H51" s="324">
        <v>1</v>
      </c>
      <c r="I51" s="341">
        <v>91.8</v>
      </c>
      <c r="J51" s="324">
        <v>6.83</v>
      </c>
      <c r="K51" s="341">
        <v>626.99</v>
      </c>
    </row>
    <row r="52" spans="1:22" x14ac:dyDescent="0.25">
      <c r="A52" s="336"/>
      <c r="B52" s="337"/>
      <c r="C52" s="337" t="s">
        <v>179</v>
      </c>
      <c r="D52" s="338"/>
      <c r="E52" s="324"/>
      <c r="F52" s="339">
        <v>0.42</v>
      </c>
      <c r="G52" s="340" t="s">
        <v>185</v>
      </c>
      <c r="H52" s="324">
        <v>1</v>
      </c>
      <c r="I52" s="354">
        <v>7.53</v>
      </c>
      <c r="J52" s="324">
        <v>23.35</v>
      </c>
      <c r="K52" s="354">
        <v>175.83</v>
      </c>
    </row>
    <row r="53" spans="1:22" x14ac:dyDescent="0.25">
      <c r="A53" s="336"/>
      <c r="B53" s="337"/>
      <c r="C53" s="337" t="s">
        <v>195</v>
      </c>
      <c r="D53" s="338"/>
      <c r="E53" s="324"/>
      <c r="F53" s="339">
        <v>40.24</v>
      </c>
      <c r="G53" s="340" t="s">
        <v>185</v>
      </c>
      <c r="H53" s="324">
        <v>1</v>
      </c>
      <c r="I53" s="341">
        <v>721.5</v>
      </c>
      <c r="J53" s="324">
        <v>7.33</v>
      </c>
      <c r="K53" s="341">
        <v>5288.6</v>
      </c>
    </row>
    <row r="54" spans="1:22" x14ac:dyDescent="0.25">
      <c r="A54" s="336" t="s">
        <v>1328</v>
      </c>
      <c r="B54" s="337" t="s">
        <v>1322</v>
      </c>
      <c r="C54" s="337" t="s">
        <v>341</v>
      </c>
      <c r="D54" s="338" t="s">
        <v>1323</v>
      </c>
      <c r="E54" s="324">
        <v>-8.1402199999999993</v>
      </c>
      <c r="F54" s="339">
        <v>0</v>
      </c>
      <c r="G54" s="343" t="s">
        <v>185</v>
      </c>
      <c r="H54" s="324">
        <v>1</v>
      </c>
      <c r="I54" s="341">
        <v>0</v>
      </c>
      <c r="J54" s="324">
        <v>5.42</v>
      </c>
      <c r="K54" s="341">
        <v>0</v>
      </c>
      <c r="Q54" s="323">
        <v>0</v>
      </c>
      <c r="R54" s="323">
        <v>0</v>
      </c>
      <c r="S54" s="323">
        <v>0</v>
      </c>
      <c r="T54" s="323">
        <v>0</v>
      </c>
      <c r="U54" s="323">
        <v>0</v>
      </c>
      <c r="V54" s="323">
        <v>0</v>
      </c>
    </row>
    <row r="55" spans="1:22" x14ac:dyDescent="0.25">
      <c r="A55" s="336"/>
      <c r="B55" s="337"/>
      <c r="C55" s="337" t="s">
        <v>184</v>
      </c>
      <c r="D55" s="338" t="s">
        <v>177</v>
      </c>
      <c r="E55" s="324">
        <v>80</v>
      </c>
      <c r="F55" s="339"/>
      <c r="G55" s="340"/>
      <c r="H55" s="324"/>
      <c r="I55" s="341">
        <v>6377.98</v>
      </c>
      <c r="J55" s="324">
        <v>68</v>
      </c>
      <c r="K55" s="341">
        <v>126587.04</v>
      </c>
    </row>
    <row r="56" spans="1:22" x14ac:dyDescent="0.25">
      <c r="A56" s="336"/>
      <c r="B56" s="337"/>
      <c r="C56" s="337" t="s">
        <v>183</v>
      </c>
      <c r="D56" s="338" t="s">
        <v>177</v>
      </c>
      <c r="E56" s="324">
        <v>55</v>
      </c>
      <c r="F56" s="339"/>
      <c r="G56" s="340"/>
      <c r="H56" s="324"/>
      <c r="I56" s="341">
        <v>4384.8599999999997</v>
      </c>
      <c r="J56" s="324">
        <v>41</v>
      </c>
      <c r="K56" s="341">
        <v>76324.539999999994</v>
      </c>
    </row>
    <row r="57" spans="1:22" x14ac:dyDescent="0.25">
      <c r="A57" s="336"/>
      <c r="B57" s="337"/>
      <c r="C57" s="337" t="s">
        <v>178</v>
      </c>
      <c r="D57" s="338" t="s">
        <v>177</v>
      </c>
      <c r="E57" s="324">
        <v>175</v>
      </c>
      <c r="F57" s="339"/>
      <c r="G57" s="340"/>
      <c r="H57" s="324"/>
      <c r="I57" s="341">
        <v>13.18</v>
      </c>
      <c r="J57" s="324">
        <v>157</v>
      </c>
      <c r="K57" s="341">
        <v>276.05</v>
      </c>
    </row>
    <row r="58" spans="1:22" x14ac:dyDescent="0.25">
      <c r="A58" s="344"/>
      <c r="B58" s="345"/>
      <c r="C58" s="345" t="s">
        <v>182</v>
      </c>
      <c r="D58" s="346" t="s">
        <v>181</v>
      </c>
      <c r="E58" s="347">
        <v>49.34</v>
      </c>
      <c r="F58" s="348"/>
      <c r="G58" s="349" t="s">
        <v>2366</v>
      </c>
      <c r="H58" s="347">
        <v>1</v>
      </c>
      <c r="I58" s="350">
        <v>725.43</v>
      </c>
      <c r="J58" s="347"/>
      <c r="K58" s="350"/>
    </row>
    <row r="59" spans="1:22" x14ac:dyDescent="0.25">
      <c r="A59" s="351"/>
      <c r="B59" s="351"/>
      <c r="C59" s="352" t="s">
        <v>173</v>
      </c>
      <c r="D59" s="351"/>
      <c r="E59" s="351"/>
      <c r="F59" s="351"/>
      <c r="G59" s="351"/>
      <c r="H59" s="431">
        <v>19561.8</v>
      </c>
      <c r="I59" s="431"/>
      <c r="J59" s="431">
        <v>395260.63</v>
      </c>
      <c r="K59" s="431"/>
      <c r="O59" s="353">
        <v>19561.8</v>
      </c>
      <c r="P59" s="353">
        <v>395260.63</v>
      </c>
    </row>
    <row r="61" spans="1:22" ht="42.75" x14ac:dyDescent="0.25">
      <c r="A61" s="336" t="s">
        <v>104</v>
      </c>
      <c r="B61" s="337" t="s">
        <v>2367</v>
      </c>
      <c r="C61" s="337" t="s">
        <v>1020</v>
      </c>
      <c r="D61" s="338" t="s">
        <v>1476</v>
      </c>
      <c r="E61" s="324">
        <v>0.9</v>
      </c>
      <c r="F61" s="339"/>
      <c r="G61" s="340"/>
      <c r="H61" s="324"/>
      <c r="I61" s="341"/>
      <c r="J61" s="324"/>
      <c r="K61" s="341"/>
      <c r="Q61" s="323">
        <v>483.58</v>
      </c>
      <c r="R61" s="323">
        <v>9597.93</v>
      </c>
      <c r="S61" s="323">
        <v>332.46</v>
      </c>
      <c r="T61" s="323">
        <v>5786.99</v>
      </c>
      <c r="U61" s="323">
        <v>1.66</v>
      </c>
      <c r="V61" s="323">
        <v>34.82</v>
      </c>
    </row>
    <row r="62" spans="1:22" x14ac:dyDescent="0.25">
      <c r="C62" s="342" t="s">
        <v>1942</v>
      </c>
    </row>
    <row r="63" spans="1:22" x14ac:dyDescent="0.25">
      <c r="A63" s="336"/>
      <c r="B63" s="337"/>
      <c r="C63" s="337" t="s">
        <v>187</v>
      </c>
      <c r="D63" s="338"/>
      <c r="E63" s="324"/>
      <c r="F63" s="339">
        <v>819.08</v>
      </c>
      <c r="G63" s="340" t="s">
        <v>2366</v>
      </c>
      <c r="H63" s="324">
        <v>1</v>
      </c>
      <c r="I63" s="341">
        <v>604.48</v>
      </c>
      <c r="J63" s="324">
        <v>23.35</v>
      </c>
      <c r="K63" s="341">
        <v>14114.61</v>
      </c>
    </row>
    <row r="64" spans="1:22" x14ac:dyDescent="0.25">
      <c r="A64" s="336"/>
      <c r="B64" s="337"/>
      <c r="C64" s="337" t="s">
        <v>174</v>
      </c>
      <c r="D64" s="338"/>
      <c r="E64" s="324"/>
      <c r="F64" s="339">
        <v>12.77</v>
      </c>
      <c r="G64" s="340" t="s">
        <v>185</v>
      </c>
      <c r="H64" s="324">
        <v>1</v>
      </c>
      <c r="I64" s="341">
        <v>11.49</v>
      </c>
      <c r="J64" s="324">
        <v>6.83</v>
      </c>
      <c r="K64" s="341">
        <v>78.48</v>
      </c>
    </row>
    <row r="65" spans="1:22" x14ac:dyDescent="0.25">
      <c r="A65" s="336"/>
      <c r="B65" s="337"/>
      <c r="C65" s="337" t="s">
        <v>179</v>
      </c>
      <c r="D65" s="338"/>
      <c r="E65" s="324"/>
      <c r="F65" s="339">
        <v>1.05</v>
      </c>
      <c r="G65" s="340" t="s">
        <v>185</v>
      </c>
      <c r="H65" s="324">
        <v>1</v>
      </c>
      <c r="I65" s="354">
        <v>0.95</v>
      </c>
      <c r="J65" s="324">
        <v>23.35</v>
      </c>
      <c r="K65" s="354">
        <v>22.18</v>
      </c>
    </row>
    <row r="66" spans="1:22" x14ac:dyDescent="0.25">
      <c r="A66" s="336"/>
      <c r="B66" s="337"/>
      <c r="C66" s="337" t="s">
        <v>195</v>
      </c>
      <c r="D66" s="338"/>
      <c r="E66" s="324"/>
      <c r="F66" s="339">
        <v>77.45</v>
      </c>
      <c r="G66" s="340" t="s">
        <v>185</v>
      </c>
      <c r="H66" s="324">
        <v>1</v>
      </c>
      <c r="I66" s="341">
        <v>69.709999999999994</v>
      </c>
      <c r="J66" s="324">
        <v>7.33</v>
      </c>
      <c r="K66" s="341">
        <v>510.97</v>
      </c>
    </row>
    <row r="67" spans="1:22" x14ac:dyDescent="0.25">
      <c r="A67" s="336" t="s">
        <v>1332</v>
      </c>
      <c r="B67" s="337" t="s">
        <v>1322</v>
      </c>
      <c r="C67" s="337" t="s">
        <v>341</v>
      </c>
      <c r="D67" s="338" t="s">
        <v>1323</v>
      </c>
      <c r="E67" s="324">
        <v>-0.9</v>
      </c>
      <c r="F67" s="339">
        <v>0</v>
      </c>
      <c r="G67" s="343" t="s">
        <v>185</v>
      </c>
      <c r="H67" s="324">
        <v>1</v>
      </c>
      <c r="I67" s="341">
        <v>0</v>
      </c>
      <c r="J67" s="324">
        <v>5.42</v>
      </c>
      <c r="K67" s="341">
        <v>0</v>
      </c>
      <c r="Q67" s="323">
        <v>0</v>
      </c>
      <c r="R67" s="323">
        <v>0</v>
      </c>
      <c r="S67" s="323">
        <v>0</v>
      </c>
      <c r="T67" s="323">
        <v>0</v>
      </c>
      <c r="U67" s="323">
        <v>0</v>
      </c>
      <c r="V67" s="323">
        <v>0</v>
      </c>
    </row>
    <row r="68" spans="1:22" x14ac:dyDescent="0.25">
      <c r="A68" s="336"/>
      <c r="B68" s="337"/>
      <c r="C68" s="337" t="s">
        <v>184</v>
      </c>
      <c r="D68" s="338" t="s">
        <v>177</v>
      </c>
      <c r="E68" s="324">
        <v>80</v>
      </c>
      <c r="F68" s="339"/>
      <c r="G68" s="340"/>
      <c r="H68" s="324"/>
      <c r="I68" s="341">
        <v>483.58</v>
      </c>
      <c r="J68" s="324">
        <v>68</v>
      </c>
      <c r="K68" s="341">
        <v>9597.93</v>
      </c>
    </row>
    <row r="69" spans="1:22" x14ac:dyDescent="0.25">
      <c r="A69" s="336"/>
      <c r="B69" s="337"/>
      <c r="C69" s="337" t="s">
        <v>183</v>
      </c>
      <c r="D69" s="338" t="s">
        <v>177</v>
      </c>
      <c r="E69" s="324">
        <v>55</v>
      </c>
      <c r="F69" s="339"/>
      <c r="G69" s="340"/>
      <c r="H69" s="324"/>
      <c r="I69" s="341">
        <v>332.46</v>
      </c>
      <c r="J69" s="324">
        <v>41</v>
      </c>
      <c r="K69" s="341">
        <v>5786.99</v>
      </c>
    </row>
    <row r="70" spans="1:22" x14ac:dyDescent="0.25">
      <c r="A70" s="336"/>
      <c r="B70" s="337"/>
      <c r="C70" s="337" t="s">
        <v>178</v>
      </c>
      <c r="D70" s="338" t="s">
        <v>177</v>
      </c>
      <c r="E70" s="324">
        <v>175</v>
      </c>
      <c r="F70" s="339"/>
      <c r="G70" s="340"/>
      <c r="H70" s="324"/>
      <c r="I70" s="341">
        <v>1.66</v>
      </c>
      <c r="J70" s="324">
        <v>157</v>
      </c>
      <c r="K70" s="341">
        <v>34.82</v>
      </c>
    </row>
    <row r="71" spans="1:22" x14ac:dyDescent="0.25">
      <c r="A71" s="344"/>
      <c r="B71" s="345"/>
      <c r="C71" s="345" t="s">
        <v>182</v>
      </c>
      <c r="D71" s="346" t="s">
        <v>181</v>
      </c>
      <c r="E71" s="347">
        <v>74.53</v>
      </c>
      <c r="F71" s="348"/>
      <c r="G71" s="349" t="s">
        <v>2366</v>
      </c>
      <c r="H71" s="347">
        <v>1</v>
      </c>
      <c r="I71" s="350">
        <v>55</v>
      </c>
      <c r="J71" s="347"/>
      <c r="K71" s="350"/>
    </row>
    <row r="72" spans="1:22" x14ac:dyDescent="0.25">
      <c r="A72" s="351"/>
      <c r="B72" s="351"/>
      <c r="C72" s="352" t="s">
        <v>173</v>
      </c>
      <c r="D72" s="351"/>
      <c r="E72" s="351"/>
      <c r="F72" s="351"/>
      <c r="G72" s="351"/>
      <c r="H72" s="431">
        <v>1503.38</v>
      </c>
      <c r="I72" s="431"/>
      <c r="J72" s="431">
        <v>30123.8</v>
      </c>
      <c r="K72" s="431"/>
      <c r="O72" s="353">
        <v>1503.38</v>
      </c>
      <c r="P72" s="353">
        <v>30123.8</v>
      </c>
    </row>
    <row r="74" spans="1:22" ht="42.75" x14ac:dyDescent="0.25">
      <c r="A74" s="336" t="s">
        <v>1336</v>
      </c>
      <c r="B74" s="337" t="s">
        <v>1713</v>
      </c>
      <c r="C74" s="337" t="s">
        <v>180</v>
      </c>
      <c r="D74" s="338" t="s">
        <v>1575</v>
      </c>
      <c r="E74" s="324">
        <v>11.12</v>
      </c>
      <c r="F74" s="339"/>
      <c r="G74" s="340"/>
      <c r="H74" s="324"/>
      <c r="I74" s="341"/>
      <c r="J74" s="324"/>
      <c r="K74" s="341"/>
      <c r="Q74" s="323">
        <v>0</v>
      </c>
      <c r="R74" s="323">
        <v>0</v>
      </c>
      <c r="S74" s="323">
        <v>0</v>
      </c>
      <c r="T74" s="323">
        <v>0</v>
      </c>
      <c r="U74" s="323">
        <v>28.81</v>
      </c>
      <c r="V74" s="323">
        <v>603.41</v>
      </c>
    </row>
    <row r="75" spans="1:22" x14ac:dyDescent="0.25">
      <c r="A75" s="336"/>
      <c r="B75" s="337"/>
      <c r="C75" s="337" t="s">
        <v>174</v>
      </c>
      <c r="D75" s="338"/>
      <c r="E75" s="324"/>
      <c r="F75" s="339">
        <v>8.86</v>
      </c>
      <c r="G75" s="340" t="s">
        <v>185</v>
      </c>
      <c r="H75" s="324">
        <v>1</v>
      </c>
      <c r="I75" s="341">
        <v>98.52</v>
      </c>
      <c r="J75" s="324">
        <v>8.36</v>
      </c>
      <c r="K75" s="341">
        <v>823.63</v>
      </c>
    </row>
    <row r="76" spans="1:22" x14ac:dyDescent="0.25">
      <c r="A76" s="336"/>
      <c r="B76" s="337"/>
      <c r="C76" s="337" t="s">
        <v>179</v>
      </c>
      <c r="D76" s="338"/>
      <c r="E76" s="324"/>
      <c r="F76" s="339">
        <v>1.48</v>
      </c>
      <c r="G76" s="340" t="s">
        <v>185</v>
      </c>
      <c r="H76" s="324">
        <v>1</v>
      </c>
      <c r="I76" s="354">
        <v>16.46</v>
      </c>
      <c r="J76" s="324">
        <v>23.35</v>
      </c>
      <c r="K76" s="354">
        <v>384.34</v>
      </c>
    </row>
    <row r="77" spans="1:22" x14ac:dyDescent="0.25">
      <c r="A77" s="344"/>
      <c r="B77" s="345"/>
      <c r="C77" s="345" t="s">
        <v>178</v>
      </c>
      <c r="D77" s="346" t="s">
        <v>177</v>
      </c>
      <c r="E77" s="347">
        <v>175</v>
      </c>
      <c r="F77" s="348"/>
      <c r="G77" s="349"/>
      <c r="H77" s="347"/>
      <c r="I77" s="350">
        <v>28.81</v>
      </c>
      <c r="J77" s="347">
        <v>157</v>
      </c>
      <c r="K77" s="350">
        <v>603.41</v>
      </c>
    </row>
    <row r="78" spans="1:22" x14ac:dyDescent="0.25">
      <c r="A78" s="351"/>
      <c r="B78" s="351"/>
      <c r="C78" s="352" t="s">
        <v>173</v>
      </c>
      <c r="D78" s="351"/>
      <c r="E78" s="351"/>
      <c r="F78" s="351"/>
      <c r="G78" s="351"/>
      <c r="H78" s="431">
        <v>127.33</v>
      </c>
      <c r="I78" s="431"/>
      <c r="J78" s="431">
        <v>1427.04</v>
      </c>
      <c r="K78" s="431"/>
      <c r="O78" s="353">
        <v>127.33</v>
      </c>
      <c r="P78" s="353">
        <v>1427.04</v>
      </c>
    </row>
    <row r="80" spans="1:22" ht="42.75" x14ac:dyDescent="0.25">
      <c r="A80" s="336" t="s">
        <v>105</v>
      </c>
      <c r="B80" s="337" t="s">
        <v>2368</v>
      </c>
      <c r="C80" s="337" t="s">
        <v>1019</v>
      </c>
      <c r="D80" s="338" t="s">
        <v>1575</v>
      </c>
      <c r="E80" s="324">
        <v>11.12</v>
      </c>
      <c r="F80" s="339"/>
      <c r="G80" s="340"/>
      <c r="H80" s="324"/>
      <c r="I80" s="341"/>
      <c r="J80" s="324"/>
      <c r="K80" s="341"/>
      <c r="Q80" s="323">
        <v>0</v>
      </c>
      <c r="R80" s="323">
        <v>0</v>
      </c>
      <c r="S80" s="323">
        <v>0</v>
      </c>
      <c r="T80" s="323">
        <v>0</v>
      </c>
      <c r="U80" s="323">
        <v>0</v>
      </c>
      <c r="V80" s="323">
        <v>0</v>
      </c>
    </row>
    <row r="81" spans="1:26" x14ac:dyDescent="0.25">
      <c r="A81" s="344"/>
      <c r="B81" s="345"/>
      <c r="C81" s="345" t="s">
        <v>174</v>
      </c>
      <c r="D81" s="346"/>
      <c r="E81" s="347"/>
      <c r="F81" s="348">
        <v>27</v>
      </c>
      <c r="G81" s="349" t="s">
        <v>185</v>
      </c>
      <c r="H81" s="347">
        <v>1</v>
      </c>
      <c r="I81" s="350">
        <v>300.24</v>
      </c>
      <c r="J81" s="347">
        <v>1</v>
      </c>
      <c r="K81" s="350">
        <v>300.24</v>
      </c>
    </row>
    <row r="82" spans="1:26" x14ac:dyDescent="0.25">
      <c r="A82" s="351"/>
      <c r="B82" s="351"/>
      <c r="C82" s="352" t="s">
        <v>173</v>
      </c>
      <c r="D82" s="351"/>
      <c r="E82" s="351"/>
      <c r="F82" s="351"/>
      <c r="G82" s="351"/>
      <c r="H82" s="431">
        <v>300.24</v>
      </c>
      <c r="I82" s="431"/>
      <c r="J82" s="431">
        <v>300.24</v>
      </c>
      <c r="K82" s="431"/>
      <c r="O82" s="353">
        <v>300.24</v>
      </c>
      <c r="P82" s="353">
        <v>300.24</v>
      </c>
    </row>
    <row r="84" spans="1:26" ht="57" x14ac:dyDescent="0.25">
      <c r="A84" s="336" t="s">
        <v>1350</v>
      </c>
      <c r="B84" s="337" t="s">
        <v>2243</v>
      </c>
      <c r="C84" s="337" t="s">
        <v>602</v>
      </c>
      <c r="D84" s="338" t="s">
        <v>1323</v>
      </c>
      <c r="E84" s="324">
        <v>-9.0402199999999997</v>
      </c>
      <c r="F84" s="339">
        <v>1853.64</v>
      </c>
      <c r="G84" s="340" t="s">
        <v>185</v>
      </c>
      <c r="H84" s="324">
        <v>1</v>
      </c>
      <c r="I84" s="341">
        <v>-16757.310000000001</v>
      </c>
      <c r="J84" s="324">
        <v>5.17</v>
      </c>
      <c r="K84" s="341">
        <v>-86635.29</v>
      </c>
      <c r="Q84" s="323">
        <v>0</v>
      </c>
      <c r="R84" s="323">
        <v>0</v>
      </c>
      <c r="S84" s="323">
        <v>0</v>
      </c>
      <c r="T84" s="323">
        <v>0</v>
      </c>
      <c r="U84" s="323">
        <v>0</v>
      </c>
      <c r="V84" s="323">
        <v>0</v>
      </c>
      <c r="Y84" s="353">
        <v>-16757.310000000001</v>
      </c>
      <c r="Z84" s="353">
        <v>-86635.29</v>
      </c>
    </row>
    <row r="85" spans="1:26" x14ac:dyDescent="0.25">
      <c r="A85" s="355"/>
      <c r="B85" s="355"/>
      <c r="C85" s="356" t="s">
        <v>3628</v>
      </c>
      <c r="D85" s="355"/>
      <c r="E85" s="355"/>
      <c r="F85" s="355"/>
      <c r="G85" s="355"/>
      <c r="H85" s="355"/>
      <c r="I85" s="355"/>
      <c r="J85" s="355"/>
      <c r="K85" s="355"/>
    </row>
    <row r="86" spans="1:26" x14ac:dyDescent="0.25">
      <c r="A86" s="351"/>
      <c r="B86" s="351"/>
      <c r="C86" s="352" t="s">
        <v>173</v>
      </c>
      <c r="D86" s="351"/>
      <c r="E86" s="351"/>
      <c r="F86" s="351"/>
      <c r="G86" s="351"/>
      <c r="H86" s="431">
        <v>-16757.310000000001</v>
      </c>
      <c r="I86" s="431"/>
      <c r="J86" s="431">
        <v>-86635.29</v>
      </c>
      <c r="K86" s="431"/>
    </row>
    <row r="89" spans="1:26" x14ac:dyDescent="0.25">
      <c r="A89" s="428" t="s">
        <v>2369</v>
      </c>
      <c r="B89" s="428"/>
      <c r="C89" s="428"/>
      <c r="D89" s="428"/>
      <c r="E89" s="428"/>
      <c r="F89" s="428"/>
      <c r="G89" s="428"/>
      <c r="H89" s="429">
        <v>25707.54</v>
      </c>
      <c r="I89" s="430"/>
      <c r="J89" s="429">
        <v>514638.67</v>
      </c>
      <c r="K89" s="430"/>
    </row>
    <row r="90" spans="1:26" hidden="1" x14ac:dyDescent="0.25">
      <c r="A90" s="323" t="s">
        <v>172</v>
      </c>
      <c r="I90" s="323">
        <v>0</v>
      </c>
      <c r="J90" s="323">
        <v>0</v>
      </c>
    </row>
    <row r="91" spans="1:26" x14ac:dyDescent="0.25">
      <c r="A91" s="428" t="s">
        <v>171</v>
      </c>
      <c r="B91" s="428"/>
      <c r="C91" s="428"/>
      <c r="D91" s="428"/>
      <c r="E91" s="428"/>
      <c r="F91" s="428"/>
      <c r="G91" s="428"/>
      <c r="H91" s="429">
        <v>-16757.310000000001</v>
      </c>
      <c r="I91" s="430"/>
      <c r="J91" s="429">
        <v>-86635.29</v>
      </c>
      <c r="K91" s="430"/>
    </row>
    <row r="93" spans="1:26" ht="16.5" x14ac:dyDescent="0.25">
      <c r="A93" s="432" t="s">
        <v>2370</v>
      </c>
      <c r="B93" s="432"/>
      <c r="C93" s="432"/>
      <c r="D93" s="432"/>
      <c r="E93" s="432"/>
      <c r="F93" s="432"/>
      <c r="G93" s="432"/>
      <c r="H93" s="432"/>
      <c r="I93" s="432"/>
      <c r="J93" s="432"/>
      <c r="K93" s="432"/>
    </row>
    <row r="94" spans="1:26" ht="72" x14ac:dyDescent="0.25">
      <c r="A94" s="336" t="s">
        <v>1355</v>
      </c>
      <c r="B94" s="337" t="s">
        <v>2371</v>
      </c>
      <c r="C94" s="337" t="s">
        <v>1018</v>
      </c>
      <c r="D94" s="338" t="s">
        <v>2372</v>
      </c>
      <c r="E94" s="324">
        <v>2.1280899999999998</v>
      </c>
      <c r="F94" s="339"/>
      <c r="G94" s="340"/>
      <c r="H94" s="324"/>
      <c r="I94" s="341"/>
      <c r="J94" s="324"/>
      <c r="K94" s="341"/>
      <c r="Q94" s="323">
        <v>1927.15</v>
      </c>
      <c r="R94" s="323">
        <v>35999.07</v>
      </c>
      <c r="S94" s="323">
        <v>1296.44</v>
      </c>
      <c r="T94" s="323">
        <v>16772.29</v>
      </c>
      <c r="U94" s="323">
        <v>180.2</v>
      </c>
      <c r="V94" s="323">
        <v>3774.83</v>
      </c>
    </row>
    <row r="95" spans="1:26" ht="38.25" x14ac:dyDescent="0.25">
      <c r="C95" s="342" t="s">
        <v>2373</v>
      </c>
    </row>
    <row r="96" spans="1:26" ht="29.25" x14ac:dyDescent="0.25">
      <c r="A96" s="336"/>
      <c r="B96" s="337"/>
      <c r="C96" s="337" t="s">
        <v>187</v>
      </c>
      <c r="D96" s="338"/>
      <c r="E96" s="324"/>
      <c r="F96" s="339">
        <v>695.02</v>
      </c>
      <c r="G96" s="340" t="s">
        <v>2374</v>
      </c>
      <c r="H96" s="324">
        <v>1</v>
      </c>
      <c r="I96" s="341">
        <v>1751.95</v>
      </c>
      <c r="J96" s="324">
        <v>23.35</v>
      </c>
      <c r="K96" s="341">
        <v>40908.03</v>
      </c>
    </row>
    <row r="97" spans="1:22" ht="29.25" x14ac:dyDescent="0.25">
      <c r="A97" s="336"/>
      <c r="B97" s="337"/>
      <c r="C97" s="337" t="s">
        <v>174</v>
      </c>
      <c r="D97" s="338"/>
      <c r="E97" s="324"/>
      <c r="F97" s="339">
        <v>157.05000000000001</v>
      </c>
      <c r="G97" s="340" t="s">
        <v>2375</v>
      </c>
      <c r="H97" s="324">
        <v>1</v>
      </c>
      <c r="I97" s="341">
        <v>430.3</v>
      </c>
      <c r="J97" s="324">
        <v>9.66</v>
      </c>
      <c r="K97" s="341">
        <v>4156.7</v>
      </c>
    </row>
    <row r="98" spans="1:22" ht="29.25" x14ac:dyDescent="0.25">
      <c r="A98" s="336"/>
      <c r="B98" s="337"/>
      <c r="C98" s="337" t="s">
        <v>179</v>
      </c>
      <c r="D98" s="338"/>
      <c r="E98" s="324"/>
      <c r="F98" s="339">
        <v>37.58</v>
      </c>
      <c r="G98" s="340" t="s">
        <v>2375</v>
      </c>
      <c r="H98" s="324">
        <v>1</v>
      </c>
      <c r="I98" s="354">
        <v>102.97</v>
      </c>
      <c r="J98" s="324">
        <v>23.35</v>
      </c>
      <c r="K98" s="354">
        <v>2404.35</v>
      </c>
    </row>
    <row r="99" spans="1:22" x14ac:dyDescent="0.25">
      <c r="A99" s="336"/>
      <c r="B99" s="337"/>
      <c r="C99" s="337" t="s">
        <v>195</v>
      </c>
      <c r="D99" s="338"/>
      <c r="E99" s="324"/>
      <c r="F99" s="339">
        <v>774.56</v>
      </c>
      <c r="G99" s="340" t="s">
        <v>185</v>
      </c>
      <c r="H99" s="324">
        <v>1</v>
      </c>
      <c r="I99" s="341">
        <v>1648.33</v>
      </c>
      <c r="J99" s="324">
        <v>18.46</v>
      </c>
      <c r="K99" s="341">
        <v>30428.17</v>
      </c>
    </row>
    <row r="100" spans="1:22" ht="71.25" x14ac:dyDescent="0.25">
      <c r="A100" s="336" t="s">
        <v>1358</v>
      </c>
      <c r="B100" s="337" t="s">
        <v>2376</v>
      </c>
      <c r="C100" s="337" t="s">
        <v>1017</v>
      </c>
      <c r="D100" s="338" t="s">
        <v>1703</v>
      </c>
      <c r="E100" s="324">
        <v>16</v>
      </c>
      <c r="F100" s="339">
        <v>659.94</v>
      </c>
      <c r="G100" s="343" t="s">
        <v>185</v>
      </c>
      <c r="H100" s="324">
        <v>1</v>
      </c>
      <c r="I100" s="341">
        <v>10559.04</v>
      </c>
      <c r="J100" s="324">
        <v>4.2699999999999996</v>
      </c>
      <c r="K100" s="341">
        <v>45087.1</v>
      </c>
      <c r="Q100" s="323">
        <v>0</v>
      </c>
      <c r="R100" s="323">
        <v>0</v>
      </c>
      <c r="S100" s="323">
        <v>0</v>
      </c>
      <c r="T100" s="323">
        <v>0</v>
      </c>
      <c r="U100" s="323">
        <v>0</v>
      </c>
      <c r="V100" s="323">
        <v>0</v>
      </c>
    </row>
    <row r="101" spans="1:22" ht="71.25" x14ac:dyDescent="0.25">
      <c r="A101" s="336" t="s">
        <v>1360</v>
      </c>
      <c r="B101" s="337" t="s">
        <v>2377</v>
      </c>
      <c r="C101" s="337" t="s">
        <v>1016</v>
      </c>
      <c r="D101" s="338" t="s">
        <v>1703</v>
      </c>
      <c r="E101" s="324">
        <v>8</v>
      </c>
      <c r="F101" s="339">
        <v>735.89</v>
      </c>
      <c r="G101" s="343" t="s">
        <v>185</v>
      </c>
      <c r="H101" s="324">
        <v>1</v>
      </c>
      <c r="I101" s="341">
        <v>5887.12</v>
      </c>
      <c r="J101" s="324">
        <v>4.4400000000000004</v>
      </c>
      <c r="K101" s="341">
        <v>26138.81</v>
      </c>
      <c r="Q101" s="323">
        <v>0</v>
      </c>
      <c r="R101" s="323">
        <v>0</v>
      </c>
      <c r="S101" s="323">
        <v>0</v>
      </c>
      <c r="T101" s="323">
        <v>0</v>
      </c>
      <c r="U101" s="323">
        <v>0</v>
      </c>
      <c r="V101" s="323">
        <v>0</v>
      </c>
    </row>
    <row r="102" spans="1:22" ht="71.25" x14ac:dyDescent="0.25">
      <c r="A102" s="336" t="s">
        <v>2256</v>
      </c>
      <c r="B102" s="337" t="s">
        <v>2378</v>
      </c>
      <c r="C102" s="337" t="s">
        <v>1015</v>
      </c>
      <c r="D102" s="338" t="s">
        <v>1703</v>
      </c>
      <c r="E102" s="324">
        <v>55</v>
      </c>
      <c r="F102" s="339">
        <v>796.1</v>
      </c>
      <c r="G102" s="343" t="s">
        <v>185</v>
      </c>
      <c r="H102" s="324">
        <v>1</v>
      </c>
      <c r="I102" s="341">
        <v>43785.5</v>
      </c>
      <c r="J102" s="324">
        <v>4.3600000000000003</v>
      </c>
      <c r="K102" s="341">
        <v>190904.78</v>
      </c>
      <c r="Q102" s="323">
        <v>0</v>
      </c>
      <c r="R102" s="323">
        <v>0</v>
      </c>
      <c r="S102" s="323">
        <v>0</v>
      </c>
      <c r="T102" s="323">
        <v>0</v>
      </c>
      <c r="U102" s="323">
        <v>0</v>
      </c>
      <c r="V102" s="323">
        <v>0</v>
      </c>
    </row>
    <row r="103" spans="1:22" ht="71.25" x14ac:dyDescent="0.25">
      <c r="A103" s="336" t="s">
        <v>2257</v>
      </c>
      <c r="B103" s="337" t="s">
        <v>2379</v>
      </c>
      <c r="C103" s="337" t="s">
        <v>1014</v>
      </c>
      <c r="D103" s="338" t="s">
        <v>1703</v>
      </c>
      <c r="E103" s="324">
        <v>37</v>
      </c>
      <c r="F103" s="339">
        <v>815.05</v>
      </c>
      <c r="G103" s="343" t="s">
        <v>185</v>
      </c>
      <c r="H103" s="324">
        <v>1</v>
      </c>
      <c r="I103" s="341">
        <v>30156.85</v>
      </c>
      <c r="J103" s="324">
        <v>4.51</v>
      </c>
      <c r="K103" s="341">
        <v>136007.39000000001</v>
      </c>
      <c r="Q103" s="323">
        <v>0</v>
      </c>
      <c r="R103" s="323">
        <v>0</v>
      </c>
      <c r="S103" s="323">
        <v>0</v>
      </c>
      <c r="T103" s="323">
        <v>0</v>
      </c>
      <c r="U103" s="323">
        <v>0</v>
      </c>
      <c r="V103" s="323">
        <v>0</v>
      </c>
    </row>
    <row r="104" spans="1:22" ht="71.25" x14ac:dyDescent="0.25">
      <c r="A104" s="336" t="s">
        <v>2380</v>
      </c>
      <c r="B104" s="337" t="s">
        <v>2381</v>
      </c>
      <c r="C104" s="337" t="s">
        <v>1013</v>
      </c>
      <c r="D104" s="338" t="s">
        <v>1703</v>
      </c>
      <c r="E104" s="324">
        <v>7</v>
      </c>
      <c r="F104" s="339">
        <v>897.63</v>
      </c>
      <c r="G104" s="343" t="s">
        <v>185</v>
      </c>
      <c r="H104" s="324">
        <v>1</v>
      </c>
      <c r="I104" s="341">
        <v>6283.41</v>
      </c>
      <c r="J104" s="324">
        <v>4.58</v>
      </c>
      <c r="K104" s="341">
        <v>28778.02</v>
      </c>
      <c r="Q104" s="323">
        <v>0</v>
      </c>
      <c r="R104" s="323">
        <v>0</v>
      </c>
      <c r="S104" s="323">
        <v>0</v>
      </c>
      <c r="T104" s="323">
        <v>0</v>
      </c>
      <c r="U104" s="323">
        <v>0</v>
      </c>
      <c r="V104" s="323">
        <v>0</v>
      </c>
    </row>
    <row r="105" spans="1:22" ht="42.75" x14ac:dyDescent="0.25">
      <c r="A105" s="336" t="s">
        <v>2382</v>
      </c>
      <c r="B105" s="337" t="s">
        <v>2383</v>
      </c>
      <c r="C105" s="337" t="s">
        <v>1012</v>
      </c>
      <c r="D105" s="338" t="s">
        <v>1451</v>
      </c>
      <c r="E105" s="324">
        <v>16</v>
      </c>
      <c r="F105" s="339">
        <v>1375.44</v>
      </c>
      <c r="G105" s="343" t="s">
        <v>185</v>
      </c>
      <c r="H105" s="324">
        <v>1</v>
      </c>
      <c r="I105" s="341">
        <v>22007.040000000001</v>
      </c>
      <c r="J105" s="324">
        <v>2.83</v>
      </c>
      <c r="K105" s="341">
        <v>62279.92</v>
      </c>
      <c r="Q105" s="323">
        <v>0</v>
      </c>
      <c r="R105" s="323">
        <v>0</v>
      </c>
      <c r="S105" s="323">
        <v>0</v>
      </c>
      <c r="T105" s="323">
        <v>0</v>
      </c>
      <c r="U105" s="323">
        <v>0</v>
      </c>
      <c r="V105" s="323">
        <v>0</v>
      </c>
    </row>
    <row r="106" spans="1:22" x14ac:dyDescent="0.25">
      <c r="A106" s="336"/>
      <c r="B106" s="337"/>
      <c r="C106" s="337" t="s">
        <v>184</v>
      </c>
      <c r="D106" s="338" t="s">
        <v>177</v>
      </c>
      <c r="E106" s="324">
        <v>110</v>
      </c>
      <c r="F106" s="339"/>
      <c r="G106" s="340"/>
      <c r="H106" s="324"/>
      <c r="I106" s="341">
        <v>1927.15</v>
      </c>
      <c r="J106" s="324">
        <v>88</v>
      </c>
      <c r="K106" s="341">
        <v>35999.07</v>
      </c>
    </row>
    <row r="107" spans="1:22" x14ac:dyDescent="0.25">
      <c r="A107" s="336"/>
      <c r="B107" s="337"/>
      <c r="C107" s="337" t="s">
        <v>183</v>
      </c>
      <c r="D107" s="338" t="s">
        <v>177</v>
      </c>
      <c r="E107" s="324">
        <v>74</v>
      </c>
      <c r="F107" s="339"/>
      <c r="G107" s="340"/>
      <c r="H107" s="324"/>
      <c r="I107" s="341">
        <v>1296.44</v>
      </c>
      <c r="J107" s="324">
        <v>41</v>
      </c>
      <c r="K107" s="341">
        <v>16772.29</v>
      </c>
    </row>
    <row r="108" spans="1:22" x14ac:dyDescent="0.25">
      <c r="A108" s="336"/>
      <c r="B108" s="337"/>
      <c r="C108" s="337" t="s">
        <v>178</v>
      </c>
      <c r="D108" s="338" t="s">
        <v>177</v>
      </c>
      <c r="E108" s="324">
        <v>175</v>
      </c>
      <c r="F108" s="339"/>
      <c r="G108" s="340"/>
      <c r="H108" s="324"/>
      <c r="I108" s="341">
        <v>180.2</v>
      </c>
      <c r="J108" s="324">
        <v>157</v>
      </c>
      <c r="K108" s="341">
        <v>3774.83</v>
      </c>
    </row>
    <row r="109" spans="1:22" ht="29.25" x14ac:dyDescent="0.25">
      <c r="A109" s="344"/>
      <c r="B109" s="345"/>
      <c r="C109" s="345" t="s">
        <v>182</v>
      </c>
      <c r="D109" s="346" t="s">
        <v>181</v>
      </c>
      <c r="E109" s="347">
        <v>59.1</v>
      </c>
      <c r="F109" s="348"/>
      <c r="G109" s="349" t="s">
        <v>2374</v>
      </c>
      <c r="H109" s="347">
        <v>1</v>
      </c>
      <c r="I109" s="350">
        <v>148.97</v>
      </c>
      <c r="J109" s="347"/>
      <c r="K109" s="350"/>
    </row>
    <row r="110" spans="1:22" x14ac:dyDescent="0.25">
      <c r="A110" s="351"/>
      <c r="B110" s="351"/>
      <c r="C110" s="352" t="s">
        <v>173</v>
      </c>
      <c r="D110" s="351"/>
      <c r="E110" s="351"/>
      <c r="F110" s="351"/>
      <c r="G110" s="351"/>
      <c r="H110" s="431">
        <v>125913.33</v>
      </c>
      <c r="I110" s="431"/>
      <c r="J110" s="431">
        <v>621235.11</v>
      </c>
      <c r="K110" s="431"/>
      <c r="O110" s="353">
        <v>125913.33</v>
      </c>
      <c r="P110" s="353">
        <v>621235.11</v>
      </c>
    </row>
    <row r="112" spans="1:22" x14ac:dyDescent="0.25">
      <c r="A112" s="336" t="s">
        <v>1368</v>
      </c>
      <c r="B112" s="337" t="s">
        <v>2384</v>
      </c>
      <c r="C112" s="337" t="s">
        <v>1011</v>
      </c>
      <c r="D112" s="338" t="s">
        <v>1693</v>
      </c>
      <c r="E112" s="324">
        <v>66</v>
      </c>
      <c r="F112" s="339"/>
      <c r="G112" s="340"/>
      <c r="H112" s="324"/>
      <c r="I112" s="341"/>
      <c r="J112" s="324"/>
      <c r="K112" s="341"/>
      <c r="Q112" s="323">
        <v>1685.5</v>
      </c>
      <c r="R112" s="323">
        <v>31485.08</v>
      </c>
      <c r="S112" s="323">
        <v>1133.8800000000001</v>
      </c>
      <c r="T112" s="323">
        <v>14669.19</v>
      </c>
      <c r="U112" s="323">
        <v>181.42</v>
      </c>
      <c r="V112" s="323">
        <v>3800.48</v>
      </c>
    </row>
    <row r="113" spans="1:22" ht="29.25" x14ac:dyDescent="0.25">
      <c r="A113" s="336"/>
      <c r="B113" s="337"/>
      <c r="C113" s="337" t="s">
        <v>187</v>
      </c>
      <c r="D113" s="338"/>
      <c r="E113" s="324"/>
      <c r="F113" s="339">
        <v>19.600000000000001</v>
      </c>
      <c r="G113" s="340" t="s">
        <v>2374</v>
      </c>
      <c r="H113" s="324">
        <v>1</v>
      </c>
      <c r="I113" s="341">
        <v>1532.27</v>
      </c>
      <c r="J113" s="324">
        <v>23.35</v>
      </c>
      <c r="K113" s="341">
        <v>35778.5</v>
      </c>
    </row>
    <row r="114" spans="1:22" ht="29.25" x14ac:dyDescent="0.25">
      <c r="A114" s="336"/>
      <c r="B114" s="337"/>
      <c r="C114" s="337" t="s">
        <v>174</v>
      </c>
      <c r="D114" s="338"/>
      <c r="E114" s="324"/>
      <c r="F114" s="339">
        <v>8.43</v>
      </c>
      <c r="G114" s="340" t="s">
        <v>2375</v>
      </c>
      <c r="H114" s="324">
        <v>1</v>
      </c>
      <c r="I114" s="341">
        <v>716.34</v>
      </c>
      <c r="J114" s="324">
        <v>8.4</v>
      </c>
      <c r="K114" s="341">
        <v>6017.26</v>
      </c>
    </row>
    <row r="115" spans="1:22" ht="29.25" x14ac:dyDescent="0.25">
      <c r="A115" s="336"/>
      <c r="B115" s="337"/>
      <c r="C115" s="337" t="s">
        <v>179</v>
      </c>
      <c r="D115" s="338"/>
      <c r="E115" s="324"/>
      <c r="F115" s="339">
        <v>1.22</v>
      </c>
      <c r="G115" s="340" t="s">
        <v>2375</v>
      </c>
      <c r="H115" s="324">
        <v>1</v>
      </c>
      <c r="I115" s="354">
        <v>103.67</v>
      </c>
      <c r="J115" s="324">
        <v>23.35</v>
      </c>
      <c r="K115" s="354">
        <v>2420.69</v>
      </c>
    </row>
    <row r="116" spans="1:22" x14ac:dyDescent="0.25">
      <c r="A116" s="336"/>
      <c r="B116" s="337"/>
      <c r="C116" s="337" t="s">
        <v>195</v>
      </c>
      <c r="D116" s="338"/>
      <c r="E116" s="324"/>
      <c r="F116" s="339">
        <v>3.61</v>
      </c>
      <c r="G116" s="340" t="s">
        <v>185</v>
      </c>
      <c r="H116" s="324">
        <v>1</v>
      </c>
      <c r="I116" s="341">
        <v>238.26</v>
      </c>
      <c r="J116" s="324">
        <v>4.04</v>
      </c>
      <c r="K116" s="341">
        <v>962.57</v>
      </c>
    </row>
    <row r="117" spans="1:22" ht="42.75" x14ac:dyDescent="0.25">
      <c r="A117" s="336" t="s">
        <v>1371</v>
      </c>
      <c r="B117" s="337" t="s">
        <v>2385</v>
      </c>
      <c r="C117" s="337" t="s">
        <v>1010</v>
      </c>
      <c r="D117" s="338" t="s">
        <v>1451</v>
      </c>
      <c r="E117" s="324">
        <v>66</v>
      </c>
      <c r="F117" s="339">
        <v>132.38999999999999</v>
      </c>
      <c r="G117" s="343" t="s">
        <v>185</v>
      </c>
      <c r="H117" s="324">
        <v>1</v>
      </c>
      <c r="I117" s="341">
        <v>8737.74</v>
      </c>
      <c r="J117" s="324">
        <v>2.75</v>
      </c>
      <c r="K117" s="341">
        <v>24028.79</v>
      </c>
      <c r="Q117" s="323">
        <v>0</v>
      </c>
      <c r="R117" s="323">
        <v>0</v>
      </c>
      <c r="S117" s="323">
        <v>0</v>
      </c>
      <c r="T117" s="323">
        <v>0</v>
      </c>
      <c r="U117" s="323">
        <v>0</v>
      </c>
      <c r="V117" s="323">
        <v>0</v>
      </c>
    </row>
    <row r="118" spans="1:22" x14ac:dyDescent="0.25">
      <c r="A118" s="336"/>
      <c r="B118" s="337"/>
      <c r="C118" s="337" t="s">
        <v>184</v>
      </c>
      <c r="D118" s="338" t="s">
        <v>177</v>
      </c>
      <c r="E118" s="324">
        <v>110</v>
      </c>
      <c r="F118" s="339"/>
      <c r="G118" s="340"/>
      <c r="H118" s="324"/>
      <c r="I118" s="341">
        <v>1685.5</v>
      </c>
      <c r="J118" s="324">
        <v>88</v>
      </c>
      <c r="K118" s="341">
        <v>31485.08</v>
      </c>
    </row>
    <row r="119" spans="1:22" x14ac:dyDescent="0.25">
      <c r="A119" s="336"/>
      <c r="B119" s="337"/>
      <c r="C119" s="337" t="s">
        <v>183</v>
      </c>
      <c r="D119" s="338" t="s">
        <v>177</v>
      </c>
      <c r="E119" s="324">
        <v>74</v>
      </c>
      <c r="F119" s="339"/>
      <c r="G119" s="340"/>
      <c r="H119" s="324"/>
      <c r="I119" s="341">
        <v>1133.8800000000001</v>
      </c>
      <c r="J119" s="324">
        <v>41</v>
      </c>
      <c r="K119" s="341">
        <v>14669.19</v>
      </c>
    </row>
    <row r="120" spans="1:22" x14ac:dyDescent="0.25">
      <c r="A120" s="336"/>
      <c r="B120" s="337"/>
      <c r="C120" s="337" t="s">
        <v>178</v>
      </c>
      <c r="D120" s="338" t="s">
        <v>177</v>
      </c>
      <c r="E120" s="324">
        <v>175</v>
      </c>
      <c r="F120" s="339"/>
      <c r="G120" s="340"/>
      <c r="H120" s="324"/>
      <c r="I120" s="341">
        <v>181.42</v>
      </c>
      <c r="J120" s="324">
        <v>157</v>
      </c>
      <c r="K120" s="341">
        <v>3800.48</v>
      </c>
    </row>
    <row r="121" spans="1:22" ht="29.25" x14ac:dyDescent="0.25">
      <c r="A121" s="344"/>
      <c r="B121" s="345"/>
      <c r="C121" s="345" t="s">
        <v>182</v>
      </c>
      <c r="D121" s="346" t="s">
        <v>181</v>
      </c>
      <c r="E121" s="347">
        <v>1.59</v>
      </c>
      <c r="F121" s="348"/>
      <c r="G121" s="349" t="s">
        <v>2374</v>
      </c>
      <c r="H121" s="347">
        <v>1</v>
      </c>
      <c r="I121" s="350">
        <v>124.3</v>
      </c>
      <c r="J121" s="347"/>
      <c r="K121" s="350"/>
    </row>
    <row r="122" spans="1:22" x14ac:dyDescent="0.25">
      <c r="A122" s="351"/>
      <c r="B122" s="351"/>
      <c r="C122" s="352" t="s">
        <v>173</v>
      </c>
      <c r="D122" s="351"/>
      <c r="E122" s="351"/>
      <c r="F122" s="351"/>
      <c r="G122" s="351"/>
      <c r="H122" s="431">
        <v>14225.41</v>
      </c>
      <c r="I122" s="431"/>
      <c r="J122" s="431">
        <v>116741.87</v>
      </c>
      <c r="K122" s="431"/>
      <c r="O122" s="353">
        <v>14225.41</v>
      </c>
      <c r="P122" s="353">
        <v>116741.87</v>
      </c>
    </row>
    <row r="124" spans="1:22" ht="57" x14ac:dyDescent="0.25">
      <c r="A124" s="336" t="s">
        <v>1377</v>
      </c>
      <c r="B124" s="337" t="s">
        <v>2386</v>
      </c>
      <c r="C124" s="337" t="s">
        <v>1009</v>
      </c>
      <c r="D124" s="338" t="s">
        <v>2387</v>
      </c>
      <c r="E124" s="324">
        <v>13.15</v>
      </c>
      <c r="F124" s="339"/>
      <c r="G124" s="340"/>
      <c r="H124" s="324"/>
      <c r="I124" s="341"/>
      <c r="J124" s="324"/>
      <c r="K124" s="341"/>
      <c r="Q124" s="323">
        <v>6170.66</v>
      </c>
      <c r="R124" s="323">
        <v>115267.91</v>
      </c>
      <c r="S124" s="323">
        <v>4151.17</v>
      </c>
      <c r="T124" s="323">
        <v>53704.37</v>
      </c>
      <c r="U124" s="323">
        <v>247.1</v>
      </c>
      <c r="V124" s="323">
        <v>5176.32</v>
      </c>
    </row>
    <row r="125" spans="1:22" x14ac:dyDescent="0.25">
      <c r="C125" s="342" t="s">
        <v>2388</v>
      </c>
    </row>
    <row r="126" spans="1:22" x14ac:dyDescent="0.25">
      <c r="A126" s="336"/>
      <c r="B126" s="337"/>
      <c r="C126" s="337" t="s">
        <v>187</v>
      </c>
      <c r="D126" s="338"/>
      <c r="E126" s="324"/>
      <c r="F126" s="339">
        <v>370.95</v>
      </c>
      <c r="G126" s="340" t="s">
        <v>2059</v>
      </c>
      <c r="H126" s="324">
        <v>1</v>
      </c>
      <c r="I126" s="341">
        <v>5609.69</v>
      </c>
      <c r="J126" s="324">
        <v>23.35</v>
      </c>
      <c r="K126" s="341">
        <v>130986.26</v>
      </c>
    </row>
    <row r="127" spans="1:22" x14ac:dyDescent="0.25">
      <c r="A127" s="336"/>
      <c r="B127" s="337"/>
      <c r="C127" s="337" t="s">
        <v>174</v>
      </c>
      <c r="D127" s="338"/>
      <c r="E127" s="324"/>
      <c r="F127" s="339">
        <v>43.16</v>
      </c>
      <c r="G127" s="340" t="s">
        <v>2060</v>
      </c>
      <c r="H127" s="324">
        <v>1</v>
      </c>
      <c r="I127" s="341">
        <v>709.44</v>
      </c>
      <c r="J127" s="324">
        <v>8.93</v>
      </c>
      <c r="K127" s="341">
        <v>6335.3</v>
      </c>
    </row>
    <row r="128" spans="1:22" x14ac:dyDescent="0.25">
      <c r="A128" s="336"/>
      <c r="B128" s="337"/>
      <c r="C128" s="337" t="s">
        <v>179</v>
      </c>
      <c r="D128" s="338"/>
      <c r="E128" s="324"/>
      <c r="F128" s="339">
        <v>8.59</v>
      </c>
      <c r="G128" s="340" t="s">
        <v>2060</v>
      </c>
      <c r="H128" s="324">
        <v>1</v>
      </c>
      <c r="I128" s="354">
        <v>141.19999999999999</v>
      </c>
      <c r="J128" s="324">
        <v>23.35</v>
      </c>
      <c r="K128" s="354">
        <v>3297.02</v>
      </c>
    </row>
    <row r="129" spans="1:22" x14ac:dyDescent="0.25">
      <c r="A129" s="336"/>
      <c r="B129" s="337"/>
      <c r="C129" s="337" t="s">
        <v>195</v>
      </c>
      <c r="D129" s="338"/>
      <c r="E129" s="324"/>
      <c r="F129" s="339">
        <v>18.13</v>
      </c>
      <c r="G129" s="340" t="s">
        <v>185</v>
      </c>
      <c r="H129" s="324">
        <v>1</v>
      </c>
      <c r="I129" s="341">
        <v>238.41</v>
      </c>
      <c r="J129" s="324">
        <v>5.42</v>
      </c>
      <c r="K129" s="341">
        <v>1292.18</v>
      </c>
    </row>
    <row r="130" spans="1:22" ht="99.75" x14ac:dyDescent="0.25">
      <c r="A130" s="336" t="s">
        <v>1756</v>
      </c>
      <c r="B130" s="337" t="s">
        <v>2389</v>
      </c>
      <c r="C130" s="337" t="s">
        <v>1008</v>
      </c>
      <c r="D130" s="338" t="s">
        <v>1451</v>
      </c>
      <c r="E130" s="324">
        <v>33</v>
      </c>
      <c r="F130" s="339">
        <v>425.1</v>
      </c>
      <c r="G130" s="343" t="s">
        <v>185</v>
      </c>
      <c r="H130" s="324">
        <v>1</v>
      </c>
      <c r="I130" s="341">
        <v>14028.3</v>
      </c>
      <c r="J130" s="324">
        <v>4.4400000000000004</v>
      </c>
      <c r="K130" s="341">
        <v>62285.65</v>
      </c>
      <c r="Q130" s="323">
        <v>0</v>
      </c>
      <c r="R130" s="323">
        <v>0</v>
      </c>
      <c r="S130" s="323">
        <v>0</v>
      </c>
      <c r="T130" s="323">
        <v>0</v>
      </c>
      <c r="U130" s="323">
        <v>0</v>
      </c>
      <c r="V130" s="323">
        <v>0</v>
      </c>
    </row>
    <row r="131" spans="1:22" ht="57" x14ac:dyDescent="0.25">
      <c r="A131" s="336" t="s">
        <v>1757</v>
      </c>
      <c r="B131" s="337" t="s">
        <v>2390</v>
      </c>
      <c r="C131" s="337" t="s">
        <v>770</v>
      </c>
      <c r="D131" s="338" t="s">
        <v>1451</v>
      </c>
      <c r="E131" s="324">
        <v>344</v>
      </c>
      <c r="F131" s="339">
        <v>34.97</v>
      </c>
      <c r="G131" s="343" t="s">
        <v>185</v>
      </c>
      <c r="H131" s="324">
        <v>1</v>
      </c>
      <c r="I131" s="341">
        <v>12029.68</v>
      </c>
      <c r="J131" s="324">
        <v>11.3</v>
      </c>
      <c r="K131" s="341">
        <v>135935.38</v>
      </c>
      <c r="Q131" s="323">
        <v>0</v>
      </c>
      <c r="R131" s="323">
        <v>0</v>
      </c>
      <c r="S131" s="323">
        <v>0</v>
      </c>
      <c r="T131" s="323">
        <v>0</v>
      </c>
      <c r="U131" s="323">
        <v>0</v>
      </c>
      <c r="V131" s="323">
        <v>0</v>
      </c>
    </row>
    <row r="132" spans="1:22" ht="57" x14ac:dyDescent="0.25">
      <c r="A132" s="336" t="s">
        <v>2216</v>
      </c>
      <c r="B132" s="337" t="s">
        <v>2391</v>
      </c>
      <c r="C132" s="337" t="s">
        <v>1007</v>
      </c>
      <c r="D132" s="338" t="s">
        <v>1342</v>
      </c>
      <c r="E132" s="324">
        <v>1315</v>
      </c>
      <c r="F132" s="339">
        <v>30.15</v>
      </c>
      <c r="G132" s="343" t="s">
        <v>185</v>
      </c>
      <c r="H132" s="324">
        <v>1</v>
      </c>
      <c r="I132" s="341">
        <v>39647.25</v>
      </c>
      <c r="J132" s="324">
        <v>5.34</v>
      </c>
      <c r="K132" s="341">
        <v>211716.32</v>
      </c>
      <c r="Q132" s="323">
        <v>0</v>
      </c>
      <c r="R132" s="323">
        <v>0</v>
      </c>
      <c r="S132" s="323">
        <v>0</v>
      </c>
      <c r="T132" s="323">
        <v>0</v>
      </c>
      <c r="U132" s="323">
        <v>0</v>
      </c>
      <c r="V132" s="323">
        <v>0</v>
      </c>
    </row>
    <row r="133" spans="1:22" x14ac:dyDescent="0.25">
      <c r="A133" s="336"/>
      <c r="B133" s="337"/>
      <c r="C133" s="337" t="s">
        <v>184</v>
      </c>
      <c r="D133" s="338" t="s">
        <v>177</v>
      </c>
      <c r="E133" s="324">
        <v>110</v>
      </c>
      <c r="F133" s="339"/>
      <c r="G133" s="340"/>
      <c r="H133" s="324"/>
      <c r="I133" s="341">
        <v>6170.66</v>
      </c>
      <c r="J133" s="324">
        <v>88</v>
      </c>
      <c r="K133" s="341">
        <v>115267.91</v>
      </c>
    </row>
    <row r="134" spans="1:22" x14ac:dyDescent="0.25">
      <c r="A134" s="336"/>
      <c r="B134" s="337"/>
      <c r="C134" s="337" t="s">
        <v>183</v>
      </c>
      <c r="D134" s="338" t="s">
        <v>177</v>
      </c>
      <c r="E134" s="324">
        <v>74</v>
      </c>
      <c r="F134" s="339"/>
      <c r="G134" s="340"/>
      <c r="H134" s="324"/>
      <c r="I134" s="341">
        <v>4151.17</v>
      </c>
      <c r="J134" s="324">
        <v>41</v>
      </c>
      <c r="K134" s="341">
        <v>53704.37</v>
      </c>
    </row>
    <row r="135" spans="1:22" x14ac:dyDescent="0.25">
      <c r="A135" s="336"/>
      <c r="B135" s="337"/>
      <c r="C135" s="337" t="s">
        <v>178</v>
      </c>
      <c r="D135" s="338" t="s">
        <v>177</v>
      </c>
      <c r="E135" s="324">
        <v>175</v>
      </c>
      <c r="F135" s="339"/>
      <c r="G135" s="340"/>
      <c r="H135" s="324"/>
      <c r="I135" s="341">
        <v>247.1</v>
      </c>
      <c r="J135" s="324">
        <v>157</v>
      </c>
      <c r="K135" s="341">
        <v>5176.32</v>
      </c>
    </row>
    <row r="136" spans="1:22" x14ac:dyDescent="0.25">
      <c r="A136" s="344"/>
      <c r="B136" s="345"/>
      <c r="C136" s="345" t="s">
        <v>182</v>
      </c>
      <c r="D136" s="346" t="s">
        <v>181</v>
      </c>
      <c r="E136" s="347">
        <v>29.7</v>
      </c>
      <c r="F136" s="348"/>
      <c r="G136" s="349" t="s">
        <v>2059</v>
      </c>
      <c r="H136" s="347">
        <v>1</v>
      </c>
      <c r="I136" s="350">
        <v>449.14</v>
      </c>
      <c r="J136" s="347"/>
      <c r="K136" s="350"/>
    </row>
    <row r="137" spans="1:22" x14ac:dyDescent="0.25">
      <c r="A137" s="351"/>
      <c r="B137" s="351"/>
      <c r="C137" s="352" t="s">
        <v>173</v>
      </c>
      <c r="D137" s="351"/>
      <c r="E137" s="351"/>
      <c r="F137" s="351"/>
      <c r="G137" s="351"/>
      <c r="H137" s="431">
        <v>82831.7</v>
      </c>
      <c r="I137" s="431"/>
      <c r="J137" s="431">
        <v>722699.69</v>
      </c>
      <c r="K137" s="431"/>
      <c r="O137" s="353">
        <v>82831.7</v>
      </c>
      <c r="P137" s="353">
        <v>722699.69</v>
      </c>
    </row>
    <row r="139" spans="1:22" ht="57" x14ac:dyDescent="0.25">
      <c r="A139" s="336" t="s">
        <v>1379</v>
      </c>
      <c r="B139" s="337" t="s">
        <v>2392</v>
      </c>
      <c r="C139" s="337" t="s">
        <v>1006</v>
      </c>
      <c r="D139" s="338" t="s">
        <v>2387</v>
      </c>
      <c r="E139" s="324">
        <v>0.82</v>
      </c>
      <c r="F139" s="339"/>
      <c r="G139" s="340"/>
      <c r="H139" s="324"/>
      <c r="I139" s="341"/>
      <c r="J139" s="324"/>
      <c r="K139" s="341"/>
      <c r="Q139" s="323">
        <v>384.79</v>
      </c>
      <c r="R139" s="323">
        <v>7187.89</v>
      </c>
      <c r="S139" s="323">
        <v>258.86</v>
      </c>
      <c r="T139" s="323">
        <v>3348.9</v>
      </c>
      <c r="U139" s="323">
        <v>15.4</v>
      </c>
      <c r="V139" s="323">
        <v>322.60000000000002</v>
      </c>
    </row>
    <row r="140" spans="1:22" x14ac:dyDescent="0.25">
      <c r="C140" s="342" t="s">
        <v>2393</v>
      </c>
    </row>
    <row r="141" spans="1:22" x14ac:dyDescent="0.25">
      <c r="A141" s="336"/>
      <c r="B141" s="337"/>
      <c r="C141" s="337" t="s">
        <v>187</v>
      </c>
      <c r="D141" s="338"/>
      <c r="E141" s="324"/>
      <c r="F141" s="339">
        <v>370.95</v>
      </c>
      <c r="G141" s="340" t="s">
        <v>2059</v>
      </c>
      <c r="H141" s="324">
        <v>1</v>
      </c>
      <c r="I141" s="341">
        <v>349.81</v>
      </c>
      <c r="J141" s="324">
        <v>23.35</v>
      </c>
      <c r="K141" s="341">
        <v>8168.06</v>
      </c>
    </row>
    <row r="142" spans="1:22" x14ac:dyDescent="0.25">
      <c r="A142" s="336"/>
      <c r="B142" s="337"/>
      <c r="C142" s="337" t="s">
        <v>174</v>
      </c>
      <c r="D142" s="338"/>
      <c r="E142" s="324"/>
      <c r="F142" s="339">
        <v>43.16</v>
      </c>
      <c r="G142" s="340" t="s">
        <v>2060</v>
      </c>
      <c r="H142" s="324">
        <v>1</v>
      </c>
      <c r="I142" s="341">
        <v>44.24</v>
      </c>
      <c r="J142" s="324">
        <v>8.93</v>
      </c>
      <c r="K142" s="341">
        <v>395.06</v>
      </c>
    </row>
    <row r="143" spans="1:22" x14ac:dyDescent="0.25">
      <c r="A143" s="336"/>
      <c r="B143" s="337"/>
      <c r="C143" s="337" t="s">
        <v>179</v>
      </c>
      <c r="D143" s="338"/>
      <c r="E143" s="324"/>
      <c r="F143" s="339">
        <v>8.59</v>
      </c>
      <c r="G143" s="340" t="s">
        <v>2060</v>
      </c>
      <c r="H143" s="324">
        <v>1</v>
      </c>
      <c r="I143" s="354">
        <v>8.8000000000000007</v>
      </c>
      <c r="J143" s="324">
        <v>23.35</v>
      </c>
      <c r="K143" s="354">
        <v>205.48</v>
      </c>
    </row>
    <row r="144" spans="1:22" x14ac:dyDescent="0.25">
      <c r="A144" s="336"/>
      <c r="B144" s="337"/>
      <c r="C144" s="337" t="s">
        <v>195</v>
      </c>
      <c r="D144" s="338"/>
      <c r="E144" s="324"/>
      <c r="F144" s="339">
        <v>18.13</v>
      </c>
      <c r="G144" s="340" t="s">
        <v>185</v>
      </c>
      <c r="H144" s="324">
        <v>1</v>
      </c>
      <c r="I144" s="341">
        <v>14.87</v>
      </c>
      <c r="J144" s="324">
        <v>5.42</v>
      </c>
      <c r="K144" s="341">
        <v>80.599999999999994</v>
      </c>
    </row>
    <row r="145" spans="1:22" ht="57" x14ac:dyDescent="0.25">
      <c r="A145" s="336" t="s">
        <v>1382</v>
      </c>
      <c r="B145" s="337" t="s">
        <v>2394</v>
      </c>
      <c r="C145" s="337" t="s">
        <v>765</v>
      </c>
      <c r="D145" s="338" t="s">
        <v>1451</v>
      </c>
      <c r="E145" s="324">
        <v>8</v>
      </c>
      <c r="F145" s="339">
        <v>47.24</v>
      </c>
      <c r="G145" s="343" t="s">
        <v>185</v>
      </c>
      <c r="H145" s="324">
        <v>1</v>
      </c>
      <c r="I145" s="341">
        <v>377.92</v>
      </c>
      <c r="J145" s="324">
        <v>12.35</v>
      </c>
      <c r="K145" s="341">
        <v>4667.3100000000004</v>
      </c>
      <c r="Q145" s="323">
        <v>0</v>
      </c>
      <c r="R145" s="323">
        <v>0</v>
      </c>
      <c r="S145" s="323">
        <v>0</v>
      </c>
      <c r="T145" s="323">
        <v>0</v>
      </c>
      <c r="U145" s="323">
        <v>0</v>
      </c>
      <c r="V145" s="323">
        <v>0</v>
      </c>
    </row>
    <row r="146" spans="1:22" ht="99.75" x14ac:dyDescent="0.25">
      <c r="A146" s="336" t="s">
        <v>1385</v>
      </c>
      <c r="B146" s="337" t="s">
        <v>2395</v>
      </c>
      <c r="C146" s="337" t="s">
        <v>764</v>
      </c>
      <c r="D146" s="338" t="s">
        <v>1451</v>
      </c>
      <c r="E146" s="324">
        <v>2</v>
      </c>
      <c r="F146" s="339">
        <v>510.16</v>
      </c>
      <c r="G146" s="343" t="s">
        <v>185</v>
      </c>
      <c r="H146" s="324">
        <v>1</v>
      </c>
      <c r="I146" s="341">
        <v>1020.32</v>
      </c>
      <c r="J146" s="324">
        <v>4.3099999999999996</v>
      </c>
      <c r="K146" s="341">
        <v>4397.58</v>
      </c>
      <c r="Q146" s="323">
        <v>0</v>
      </c>
      <c r="R146" s="323">
        <v>0</v>
      </c>
      <c r="S146" s="323">
        <v>0</v>
      </c>
      <c r="T146" s="323">
        <v>0</v>
      </c>
      <c r="U146" s="323">
        <v>0</v>
      </c>
      <c r="V146" s="323">
        <v>0</v>
      </c>
    </row>
    <row r="147" spans="1:22" ht="57" x14ac:dyDescent="0.25">
      <c r="A147" s="336" t="s">
        <v>1387</v>
      </c>
      <c r="B147" s="337" t="s">
        <v>2396</v>
      </c>
      <c r="C147" s="337" t="s">
        <v>1005</v>
      </c>
      <c r="D147" s="338" t="s">
        <v>1342</v>
      </c>
      <c r="E147" s="324">
        <v>82</v>
      </c>
      <c r="F147" s="339">
        <v>31.32</v>
      </c>
      <c r="G147" s="343" t="s">
        <v>185</v>
      </c>
      <c r="H147" s="324">
        <v>1</v>
      </c>
      <c r="I147" s="341">
        <v>2568.2399999999998</v>
      </c>
      <c r="J147" s="324">
        <v>6.49</v>
      </c>
      <c r="K147" s="341">
        <v>16667.88</v>
      </c>
      <c r="Q147" s="323">
        <v>0</v>
      </c>
      <c r="R147" s="323">
        <v>0</v>
      </c>
      <c r="S147" s="323">
        <v>0</v>
      </c>
      <c r="T147" s="323">
        <v>0</v>
      </c>
      <c r="U147" s="323">
        <v>0</v>
      </c>
      <c r="V147" s="323">
        <v>0</v>
      </c>
    </row>
    <row r="148" spans="1:22" x14ac:dyDescent="0.25">
      <c r="A148" s="336"/>
      <c r="B148" s="337"/>
      <c r="C148" s="337" t="s">
        <v>184</v>
      </c>
      <c r="D148" s="338" t="s">
        <v>177</v>
      </c>
      <c r="E148" s="324">
        <v>110</v>
      </c>
      <c r="F148" s="339"/>
      <c r="G148" s="340"/>
      <c r="H148" s="324"/>
      <c r="I148" s="341">
        <v>384.79</v>
      </c>
      <c r="J148" s="324">
        <v>88</v>
      </c>
      <c r="K148" s="341">
        <v>7187.89</v>
      </c>
    </row>
    <row r="149" spans="1:22" x14ac:dyDescent="0.25">
      <c r="A149" s="336"/>
      <c r="B149" s="337"/>
      <c r="C149" s="337" t="s">
        <v>183</v>
      </c>
      <c r="D149" s="338" t="s">
        <v>177</v>
      </c>
      <c r="E149" s="324">
        <v>74</v>
      </c>
      <c r="F149" s="339"/>
      <c r="G149" s="340"/>
      <c r="H149" s="324"/>
      <c r="I149" s="341">
        <v>258.86</v>
      </c>
      <c r="J149" s="324">
        <v>41</v>
      </c>
      <c r="K149" s="341">
        <v>3348.9</v>
      </c>
    </row>
    <row r="150" spans="1:22" x14ac:dyDescent="0.25">
      <c r="A150" s="336"/>
      <c r="B150" s="337"/>
      <c r="C150" s="337" t="s">
        <v>178</v>
      </c>
      <c r="D150" s="338" t="s">
        <v>177</v>
      </c>
      <c r="E150" s="324">
        <v>175</v>
      </c>
      <c r="F150" s="339"/>
      <c r="G150" s="340"/>
      <c r="H150" s="324"/>
      <c r="I150" s="341">
        <v>15.4</v>
      </c>
      <c r="J150" s="324">
        <v>157</v>
      </c>
      <c r="K150" s="341">
        <v>322.60000000000002</v>
      </c>
    </row>
    <row r="151" spans="1:22" x14ac:dyDescent="0.25">
      <c r="A151" s="344"/>
      <c r="B151" s="345"/>
      <c r="C151" s="345" t="s">
        <v>182</v>
      </c>
      <c r="D151" s="346" t="s">
        <v>181</v>
      </c>
      <c r="E151" s="347">
        <v>29.7</v>
      </c>
      <c r="F151" s="348"/>
      <c r="G151" s="349" t="s">
        <v>2059</v>
      </c>
      <c r="H151" s="347">
        <v>1</v>
      </c>
      <c r="I151" s="350">
        <v>28.01</v>
      </c>
      <c r="J151" s="347"/>
      <c r="K151" s="350"/>
    </row>
    <row r="152" spans="1:22" x14ac:dyDescent="0.25">
      <c r="A152" s="351"/>
      <c r="B152" s="351"/>
      <c r="C152" s="352" t="s">
        <v>173</v>
      </c>
      <c r="D152" s="351"/>
      <c r="E152" s="351"/>
      <c r="F152" s="351"/>
      <c r="G152" s="351"/>
      <c r="H152" s="431">
        <v>5034.45</v>
      </c>
      <c r="I152" s="431"/>
      <c r="J152" s="431">
        <v>45235.88</v>
      </c>
      <c r="K152" s="431"/>
      <c r="O152" s="353">
        <v>5034.45</v>
      </c>
      <c r="P152" s="353">
        <v>45235.88</v>
      </c>
    </row>
    <row r="154" spans="1:22" ht="57" x14ac:dyDescent="0.25">
      <c r="A154" s="336" t="s">
        <v>1389</v>
      </c>
      <c r="B154" s="337" t="s">
        <v>2397</v>
      </c>
      <c r="C154" s="337" t="s">
        <v>904</v>
      </c>
      <c r="D154" s="338" t="s">
        <v>2387</v>
      </c>
      <c r="E154" s="324">
        <v>1.22</v>
      </c>
      <c r="F154" s="339"/>
      <c r="G154" s="340"/>
      <c r="H154" s="324"/>
      <c r="I154" s="341"/>
      <c r="J154" s="324"/>
      <c r="K154" s="341"/>
      <c r="Q154" s="323">
        <v>572.48</v>
      </c>
      <c r="R154" s="323">
        <v>10694</v>
      </c>
      <c r="S154" s="323">
        <v>385.13</v>
      </c>
      <c r="T154" s="323">
        <v>4982.43</v>
      </c>
      <c r="U154" s="323">
        <v>22.93</v>
      </c>
      <c r="V154" s="323">
        <v>480.25</v>
      </c>
    </row>
    <row r="155" spans="1:22" x14ac:dyDescent="0.25">
      <c r="C155" s="342" t="s">
        <v>2398</v>
      </c>
    </row>
    <row r="156" spans="1:22" x14ac:dyDescent="0.25">
      <c r="A156" s="336"/>
      <c r="B156" s="337"/>
      <c r="C156" s="337" t="s">
        <v>187</v>
      </c>
      <c r="D156" s="338"/>
      <c r="E156" s="324"/>
      <c r="F156" s="339">
        <v>370.95</v>
      </c>
      <c r="G156" s="340" t="s">
        <v>2059</v>
      </c>
      <c r="H156" s="324">
        <v>1</v>
      </c>
      <c r="I156" s="341">
        <v>520.44000000000005</v>
      </c>
      <c r="J156" s="324">
        <v>23.35</v>
      </c>
      <c r="K156" s="341">
        <v>12152.27</v>
      </c>
    </row>
    <row r="157" spans="1:22" x14ac:dyDescent="0.25">
      <c r="A157" s="336"/>
      <c r="B157" s="337"/>
      <c r="C157" s="337" t="s">
        <v>174</v>
      </c>
      <c r="D157" s="338"/>
      <c r="E157" s="324"/>
      <c r="F157" s="339">
        <v>43.16</v>
      </c>
      <c r="G157" s="340" t="s">
        <v>2060</v>
      </c>
      <c r="H157" s="324">
        <v>1</v>
      </c>
      <c r="I157" s="341">
        <v>65.819999999999993</v>
      </c>
      <c r="J157" s="324">
        <v>8.93</v>
      </c>
      <c r="K157" s="341">
        <v>587.77</v>
      </c>
    </row>
    <row r="158" spans="1:22" x14ac:dyDescent="0.25">
      <c r="A158" s="336"/>
      <c r="B158" s="337"/>
      <c r="C158" s="337" t="s">
        <v>179</v>
      </c>
      <c r="D158" s="338"/>
      <c r="E158" s="324"/>
      <c r="F158" s="339">
        <v>8.59</v>
      </c>
      <c r="G158" s="340" t="s">
        <v>2060</v>
      </c>
      <c r="H158" s="324">
        <v>1</v>
      </c>
      <c r="I158" s="354">
        <v>13.1</v>
      </c>
      <c r="J158" s="324">
        <v>23.35</v>
      </c>
      <c r="K158" s="354">
        <v>305.89</v>
      </c>
    </row>
    <row r="159" spans="1:22" x14ac:dyDescent="0.25">
      <c r="A159" s="336"/>
      <c r="B159" s="337"/>
      <c r="C159" s="337" t="s">
        <v>195</v>
      </c>
      <c r="D159" s="338"/>
      <c r="E159" s="324"/>
      <c r="F159" s="339">
        <v>18.13</v>
      </c>
      <c r="G159" s="340" t="s">
        <v>185</v>
      </c>
      <c r="H159" s="324">
        <v>1</v>
      </c>
      <c r="I159" s="341">
        <v>22.12</v>
      </c>
      <c r="J159" s="324">
        <v>5.42</v>
      </c>
      <c r="K159" s="341">
        <v>119.89</v>
      </c>
    </row>
    <row r="160" spans="1:22" ht="57" x14ac:dyDescent="0.25">
      <c r="A160" s="336" t="s">
        <v>1391</v>
      </c>
      <c r="B160" s="337" t="s">
        <v>2399</v>
      </c>
      <c r="C160" s="337" t="s">
        <v>725</v>
      </c>
      <c r="D160" s="338" t="s">
        <v>1451</v>
      </c>
      <c r="E160" s="324">
        <v>4</v>
      </c>
      <c r="F160" s="339">
        <v>74.37</v>
      </c>
      <c r="G160" s="343" t="s">
        <v>185</v>
      </c>
      <c r="H160" s="324">
        <v>1</v>
      </c>
      <c r="I160" s="341">
        <v>297.48</v>
      </c>
      <c r="J160" s="324">
        <v>11.27</v>
      </c>
      <c r="K160" s="341">
        <v>3352.6</v>
      </c>
      <c r="Q160" s="323">
        <v>0</v>
      </c>
      <c r="R160" s="323">
        <v>0</v>
      </c>
      <c r="S160" s="323">
        <v>0</v>
      </c>
      <c r="T160" s="323">
        <v>0</v>
      </c>
      <c r="U160" s="323">
        <v>0</v>
      </c>
      <c r="V160" s="323">
        <v>0</v>
      </c>
    </row>
    <row r="161" spans="1:22" ht="57" x14ac:dyDescent="0.25">
      <c r="A161" s="336" t="s">
        <v>2400</v>
      </c>
      <c r="B161" s="337" t="s">
        <v>2401</v>
      </c>
      <c r="C161" s="337" t="s">
        <v>903</v>
      </c>
      <c r="D161" s="338" t="s">
        <v>1342</v>
      </c>
      <c r="E161" s="324">
        <v>122</v>
      </c>
      <c r="F161" s="339">
        <v>31.75</v>
      </c>
      <c r="G161" s="343" t="s">
        <v>185</v>
      </c>
      <c r="H161" s="324">
        <v>1</v>
      </c>
      <c r="I161" s="341">
        <v>3873.5</v>
      </c>
      <c r="J161" s="324">
        <v>8.52</v>
      </c>
      <c r="K161" s="341">
        <v>33002.22</v>
      </c>
      <c r="Q161" s="323">
        <v>0</v>
      </c>
      <c r="R161" s="323">
        <v>0</v>
      </c>
      <c r="S161" s="323">
        <v>0</v>
      </c>
      <c r="T161" s="323">
        <v>0</v>
      </c>
      <c r="U161" s="323">
        <v>0</v>
      </c>
      <c r="V161" s="323">
        <v>0</v>
      </c>
    </row>
    <row r="162" spans="1:22" x14ac:dyDescent="0.25">
      <c r="A162" s="336"/>
      <c r="B162" s="337"/>
      <c r="C162" s="337" t="s">
        <v>184</v>
      </c>
      <c r="D162" s="338" t="s">
        <v>177</v>
      </c>
      <c r="E162" s="324">
        <v>110</v>
      </c>
      <c r="F162" s="339"/>
      <c r="G162" s="340"/>
      <c r="H162" s="324"/>
      <c r="I162" s="341">
        <v>572.48</v>
      </c>
      <c r="J162" s="324">
        <v>88</v>
      </c>
      <c r="K162" s="341">
        <v>10694</v>
      </c>
    </row>
    <row r="163" spans="1:22" x14ac:dyDescent="0.25">
      <c r="A163" s="336"/>
      <c r="B163" s="337"/>
      <c r="C163" s="337" t="s">
        <v>183</v>
      </c>
      <c r="D163" s="338" t="s">
        <v>177</v>
      </c>
      <c r="E163" s="324">
        <v>74</v>
      </c>
      <c r="F163" s="339"/>
      <c r="G163" s="340"/>
      <c r="H163" s="324"/>
      <c r="I163" s="341">
        <v>385.13</v>
      </c>
      <c r="J163" s="324">
        <v>41</v>
      </c>
      <c r="K163" s="341">
        <v>4982.43</v>
      </c>
    </row>
    <row r="164" spans="1:22" x14ac:dyDescent="0.25">
      <c r="A164" s="336"/>
      <c r="B164" s="337"/>
      <c r="C164" s="337" t="s">
        <v>178</v>
      </c>
      <c r="D164" s="338" t="s">
        <v>177</v>
      </c>
      <c r="E164" s="324">
        <v>175</v>
      </c>
      <c r="F164" s="339"/>
      <c r="G164" s="340"/>
      <c r="H164" s="324"/>
      <c r="I164" s="341">
        <v>22.93</v>
      </c>
      <c r="J164" s="324">
        <v>157</v>
      </c>
      <c r="K164" s="341">
        <v>480.25</v>
      </c>
    </row>
    <row r="165" spans="1:22" x14ac:dyDescent="0.25">
      <c r="A165" s="344"/>
      <c r="B165" s="345"/>
      <c r="C165" s="345" t="s">
        <v>182</v>
      </c>
      <c r="D165" s="346" t="s">
        <v>181</v>
      </c>
      <c r="E165" s="347">
        <v>29.7</v>
      </c>
      <c r="F165" s="348"/>
      <c r="G165" s="349" t="s">
        <v>2059</v>
      </c>
      <c r="H165" s="347">
        <v>1</v>
      </c>
      <c r="I165" s="350">
        <v>41.67</v>
      </c>
      <c r="J165" s="347"/>
      <c r="K165" s="350"/>
    </row>
    <row r="166" spans="1:22" x14ac:dyDescent="0.25">
      <c r="A166" s="351"/>
      <c r="B166" s="351"/>
      <c r="C166" s="352" t="s">
        <v>173</v>
      </c>
      <c r="D166" s="351"/>
      <c r="E166" s="351"/>
      <c r="F166" s="351"/>
      <c r="G166" s="351"/>
      <c r="H166" s="431">
        <v>5759.9</v>
      </c>
      <c r="I166" s="431"/>
      <c r="J166" s="431">
        <v>65371.43</v>
      </c>
      <c r="K166" s="431"/>
      <c r="O166" s="353">
        <v>5759.9</v>
      </c>
      <c r="P166" s="353">
        <v>65371.43</v>
      </c>
    </row>
    <row r="168" spans="1:22" ht="57" x14ac:dyDescent="0.25">
      <c r="A168" s="336" t="s">
        <v>1392</v>
      </c>
      <c r="B168" s="337" t="s">
        <v>2402</v>
      </c>
      <c r="C168" s="337" t="s">
        <v>902</v>
      </c>
      <c r="D168" s="338" t="s">
        <v>2387</v>
      </c>
      <c r="E168" s="324">
        <v>1.36</v>
      </c>
      <c r="F168" s="339"/>
      <c r="G168" s="340"/>
      <c r="H168" s="324"/>
      <c r="I168" s="341"/>
      <c r="J168" s="324"/>
      <c r="K168" s="341"/>
      <c r="Q168" s="323">
        <v>638.19000000000005</v>
      </c>
      <c r="R168" s="323">
        <v>11921.33</v>
      </c>
      <c r="S168" s="323">
        <v>429.33</v>
      </c>
      <c r="T168" s="323">
        <v>5554.26</v>
      </c>
      <c r="U168" s="323">
        <v>25.55</v>
      </c>
      <c r="V168" s="323">
        <v>535.23</v>
      </c>
    </row>
    <row r="169" spans="1:22" x14ac:dyDescent="0.25">
      <c r="C169" s="342" t="s">
        <v>2403</v>
      </c>
    </row>
    <row r="170" spans="1:22" x14ac:dyDescent="0.25">
      <c r="A170" s="336"/>
      <c r="B170" s="337"/>
      <c r="C170" s="337" t="s">
        <v>187</v>
      </c>
      <c r="D170" s="338"/>
      <c r="E170" s="324"/>
      <c r="F170" s="339">
        <v>370.95</v>
      </c>
      <c r="G170" s="340" t="s">
        <v>2059</v>
      </c>
      <c r="H170" s="324">
        <v>1</v>
      </c>
      <c r="I170" s="341">
        <v>580.16999999999996</v>
      </c>
      <c r="J170" s="324">
        <v>23.35</v>
      </c>
      <c r="K170" s="341">
        <v>13546.97</v>
      </c>
    </row>
    <row r="171" spans="1:22" x14ac:dyDescent="0.25">
      <c r="A171" s="336"/>
      <c r="B171" s="337"/>
      <c r="C171" s="337" t="s">
        <v>174</v>
      </c>
      <c r="D171" s="338"/>
      <c r="E171" s="324"/>
      <c r="F171" s="339">
        <v>43.16</v>
      </c>
      <c r="G171" s="340" t="s">
        <v>2060</v>
      </c>
      <c r="H171" s="324">
        <v>1</v>
      </c>
      <c r="I171" s="341">
        <v>73.37</v>
      </c>
      <c r="J171" s="324">
        <v>8.93</v>
      </c>
      <c r="K171" s="341">
        <v>655.19000000000005</v>
      </c>
    </row>
    <row r="172" spans="1:22" x14ac:dyDescent="0.25">
      <c r="A172" s="336"/>
      <c r="B172" s="337"/>
      <c r="C172" s="337" t="s">
        <v>179</v>
      </c>
      <c r="D172" s="338"/>
      <c r="E172" s="324"/>
      <c r="F172" s="339">
        <v>8.59</v>
      </c>
      <c r="G172" s="340" t="s">
        <v>2060</v>
      </c>
      <c r="H172" s="324">
        <v>1</v>
      </c>
      <c r="I172" s="354">
        <v>14.6</v>
      </c>
      <c r="J172" s="324">
        <v>23.35</v>
      </c>
      <c r="K172" s="354">
        <v>340.91</v>
      </c>
    </row>
    <row r="173" spans="1:22" x14ac:dyDescent="0.25">
      <c r="A173" s="336"/>
      <c r="B173" s="337"/>
      <c r="C173" s="337" t="s">
        <v>195</v>
      </c>
      <c r="D173" s="338"/>
      <c r="E173" s="324"/>
      <c r="F173" s="339">
        <v>18.13</v>
      </c>
      <c r="G173" s="340" t="s">
        <v>185</v>
      </c>
      <c r="H173" s="324">
        <v>1</v>
      </c>
      <c r="I173" s="341">
        <v>24.66</v>
      </c>
      <c r="J173" s="324">
        <v>5.42</v>
      </c>
      <c r="K173" s="341">
        <v>133.66</v>
      </c>
    </row>
    <row r="174" spans="1:22" ht="99.75" x14ac:dyDescent="0.25">
      <c r="A174" s="336" t="s">
        <v>1395</v>
      </c>
      <c r="B174" s="337" t="s">
        <v>2404</v>
      </c>
      <c r="C174" s="337" t="s">
        <v>756</v>
      </c>
      <c r="D174" s="338" t="s">
        <v>1451</v>
      </c>
      <c r="E174" s="324">
        <v>2</v>
      </c>
      <c r="F174" s="339">
        <v>985.51</v>
      </c>
      <c r="G174" s="343" t="s">
        <v>185</v>
      </c>
      <c r="H174" s="324">
        <v>1</v>
      </c>
      <c r="I174" s="341">
        <v>1971.02</v>
      </c>
      <c r="J174" s="324">
        <v>4.26</v>
      </c>
      <c r="K174" s="341">
        <v>8396.5499999999993</v>
      </c>
      <c r="Q174" s="323">
        <v>0</v>
      </c>
      <c r="R174" s="323">
        <v>0</v>
      </c>
      <c r="S174" s="323">
        <v>0</v>
      </c>
      <c r="T174" s="323">
        <v>0</v>
      </c>
      <c r="U174" s="323">
        <v>0</v>
      </c>
      <c r="V174" s="323">
        <v>0</v>
      </c>
    </row>
    <row r="175" spans="1:22" ht="57" x14ac:dyDescent="0.25">
      <c r="A175" s="336" t="s">
        <v>1396</v>
      </c>
      <c r="B175" s="337" t="s">
        <v>2405</v>
      </c>
      <c r="C175" s="337" t="s">
        <v>901</v>
      </c>
      <c r="D175" s="338" t="s">
        <v>1342</v>
      </c>
      <c r="E175" s="324">
        <v>136</v>
      </c>
      <c r="F175" s="339">
        <v>33.31</v>
      </c>
      <c r="G175" s="343" t="s">
        <v>185</v>
      </c>
      <c r="H175" s="324">
        <v>1</v>
      </c>
      <c r="I175" s="341">
        <v>4530.16</v>
      </c>
      <c r="J175" s="324">
        <v>10.32</v>
      </c>
      <c r="K175" s="341">
        <v>46751.25</v>
      </c>
      <c r="Q175" s="323">
        <v>0</v>
      </c>
      <c r="R175" s="323">
        <v>0</v>
      </c>
      <c r="S175" s="323">
        <v>0</v>
      </c>
      <c r="T175" s="323">
        <v>0</v>
      </c>
      <c r="U175" s="323">
        <v>0</v>
      </c>
      <c r="V175" s="323">
        <v>0</v>
      </c>
    </row>
    <row r="176" spans="1:22" x14ac:dyDescent="0.25">
      <c r="A176" s="336"/>
      <c r="B176" s="337"/>
      <c r="C176" s="337" t="s">
        <v>184</v>
      </c>
      <c r="D176" s="338" t="s">
        <v>177</v>
      </c>
      <c r="E176" s="324">
        <v>110</v>
      </c>
      <c r="F176" s="339"/>
      <c r="G176" s="340"/>
      <c r="H176" s="324"/>
      <c r="I176" s="341">
        <v>638.19000000000005</v>
      </c>
      <c r="J176" s="324">
        <v>88</v>
      </c>
      <c r="K176" s="341">
        <v>11921.33</v>
      </c>
    </row>
    <row r="177" spans="1:22" x14ac:dyDescent="0.25">
      <c r="A177" s="336"/>
      <c r="B177" s="337"/>
      <c r="C177" s="337" t="s">
        <v>183</v>
      </c>
      <c r="D177" s="338" t="s">
        <v>177</v>
      </c>
      <c r="E177" s="324">
        <v>74</v>
      </c>
      <c r="F177" s="339"/>
      <c r="G177" s="340"/>
      <c r="H177" s="324"/>
      <c r="I177" s="341">
        <v>429.33</v>
      </c>
      <c r="J177" s="324">
        <v>41</v>
      </c>
      <c r="K177" s="341">
        <v>5554.26</v>
      </c>
    </row>
    <row r="178" spans="1:22" x14ac:dyDescent="0.25">
      <c r="A178" s="336"/>
      <c r="B178" s="337"/>
      <c r="C178" s="337" t="s">
        <v>178</v>
      </c>
      <c r="D178" s="338" t="s">
        <v>177</v>
      </c>
      <c r="E178" s="324">
        <v>175</v>
      </c>
      <c r="F178" s="339"/>
      <c r="G178" s="340"/>
      <c r="H178" s="324"/>
      <c r="I178" s="341">
        <v>25.55</v>
      </c>
      <c r="J178" s="324">
        <v>157</v>
      </c>
      <c r="K178" s="341">
        <v>535.23</v>
      </c>
    </row>
    <row r="179" spans="1:22" x14ac:dyDescent="0.25">
      <c r="A179" s="344"/>
      <c r="B179" s="345"/>
      <c r="C179" s="345" t="s">
        <v>182</v>
      </c>
      <c r="D179" s="346" t="s">
        <v>181</v>
      </c>
      <c r="E179" s="347">
        <v>29.7</v>
      </c>
      <c r="F179" s="348"/>
      <c r="G179" s="349" t="s">
        <v>2059</v>
      </c>
      <c r="H179" s="347">
        <v>1</v>
      </c>
      <c r="I179" s="350">
        <v>46.45</v>
      </c>
      <c r="J179" s="347"/>
      <c r="K179" s="350"/>
    </row>
    <row r="180" spans="1:22" x14ac:dyDescent="0.25">
      <c r="A180" s="351"/>
      <c r="B180" s="351"/>
      <c r="C180" s="352" t="s">
        <v>173</v>
      </c>
      <c r="D180" s="351"/>
      <c r="E180" s="351"/>
      <c r="F180" s="351"/>
      <c r="G180" s="351"/>
      <c r="H180" s="431">
        <v>8272.4500000000007</v>
      </c>
      <c r="I180" s="431"/>
      <c r="J180" s="431">
        <v>87494.44</v>
      </c>
      <c r="K180" s="431"/>
      <c r="O180" s="353">
        <v>8272.4500000000007</v>
      </c>
      <c r="P180" s="353">
        <v>87494.44</v>
      </c>
    </row>
    <row r="182" spans="1:22" ht="57" x14ac:dyDescent="0.25">
      <c r="A182" s="336" t="s">
        <v>1397</v>
      </c>
      <c r="B182" s="337" t="s">
        <v>2406</v>
      </c>
      <c r="C182" s="337" t="s">
        <v>1004</v>
      </c>
      <c r="D182" s="338" t="s">
        <v>2387</v>
      </c>
      <c r="E182" s="324">
        <v>0.98</v>
      </c>
      <c r="F182" s="339"/>
      <c r="G182" s="340"/>
      <c r="H182" s="324"/>
      <c r="I182" s="341"/>
      <c r="J182" s="324"/>
      <c r="K182" s="341"/>
      <c r="Q182" s="323">
        <v>459.87</v>
      </c>
      <c r="R182" s="323">
        <v>8590.2999999999993</v>
      </c>
      <c r="S182" s="323">
        <v>309.36</v>
      </c>
      <c r="T182" s="323">
        <v>4002.3</v>
      </c>
      <c r="U182" s="323">
        <v>18.41</v>
      </c>
      <c r="V182" s="323">
        <v>385.65</v>
      </c>
    </row>
    <row r="183" spans="1:22" x14ac:dyDescent="0.25">
      <c r="C183" s="342" t="s">
        <v>2407</v>
      </c>
    </row>
    <row r="184" spans="1:22" x14ac:dyDescent="0.25">
      <c r="A184" s="336"/>
      <c r="B184" s="337"/>
      <c r="C184" s="337" t="s">
        <v>187</v>
      </c>
      <c r="D184" s="338"/>
      <c r="E184" s="324"/>
      <c r="F184" s="339">
        <v>370.95</v>
      </c>
      <c r="G184" s="340" t="s">
        <v>2059</v>
      </c>
      <c r="H184" s="324">
        <v>1</v>
      </c>
      <c r="I184" s="341">
        <v>418.06</v>
      </c>
      <c r="J184" s="324">
        <v>23.35</v>
      </c>
      <c r="K184" s="341">
        <v>9761.7000000000007</v>
      </c>
    </row>
    <row r="185" spans="1:22" x14ac:dyDescent="0.25">
      <c r="A185" s="336"/>
      <c r="B185" s="337"/>
      <c r="C185" s="337" t="s">
        <v>174</v>
      </c>
      <c r="D185" s="338"/>
      <c r="E185" s="324"/>
      <c r="F185" s="339">
        <v>43.16</v>
      </c>
      <c r="G185" s="340" t="s">
        <v>2060</v>
      </c>
      <c r="H185" s="324">
        <v>1</v>
      </c>
      <c r="I185" s="341">
        <v>52.87</v>
      </c>
      <c r="J185" s="324">
        <v>8.93</v>
      </c>
      <c r="K185" s="341">
        <v>472.13</v>
      </c>
    </row>
    <row r="186" spans="1:22" x14ac:dyDescent="0.25">
      <c r="A186" s="336"/>
      <c r="B186" s="337"/>
      <c r="C186" s="337" t="s">
        <v>179</v>
      </c>
      <c r="D186" s="338"/>
      <c r="E186" s="324"/>
      <c r="F186" s="339">
        <v>8.59</v>
      </c>
      <c r="G186" s="340" t="s">
        <v>2060</v>
      </c>
      <c r="H186" s="324">
        <v>1</v>
      </c>
      <c r="I186" s="354">
        <v>10.52</v>
      </c>
      <c r="J186" s="324">
        <v>23.35</v>
      </c>
      <c r="K186" s="354">
        <v>245.64</v>
      </c>
    </row>
    <row r="187" spans="1:22" x14ac:dyDescent="0.25">
      <c r="A187" s="336"/>
      <c r="B187" s="337"/>
      <c r="C187" s="337" t="s">
        <v>195</v>
      </c>
      <c r="D187" s="338"/>
      <c r="E187" s="324"/>
      <c r="F187" s="339">
        <v>18.13</v>
      </c>
      <c r="G187" s="340" t="s">
        <v>185</v>
      </c>
      <c r="H187" s="324">
        <v>1</v>
      </c>
      <c r="I187" s="341">
        <v>17.77</v>
      </c>
      <c r="J187" s="324">
        <v>5.42</v>
      </c>
      <c r="K187" s="341">
        <v>96.31</v>
      </c>
    </row>
    <row r="188" spans="1:22" ht="57" x14ac:dyDescent="0.25">
      <c r="A188" s="336" t="s">
        <v>2273</v>
      </c>
      <c r="B188" s="337" t="s">
        <v>2408</v>
      </c>
      <c r="C188" s="337" t="s">
        <v>1003</v>
      </c>
      <c r="D188" s="338" t="s">
        <v>1342</v>
      </c>
      <c r="E188" s="324">
        <v>98</v>
      </c>
      <c r="F188" s="339">
        <v>36.01</v>
      </c>
      <c r="G188" s="343" t="s">
        <v>185</v>
      </c>
      <c r="H188" s="324">
        <v>1</v>
      </c>
      <c r="I188" s="341">
        <v>3528.98</v>
      </c>
      <c r="J188" s="324">
        <v>11.41</v>
      </c>
      <c r="K188" s="341">
        <v>40265.660000000003</v>
      </c>
      <c r="Q188" s="323">
        <v>0</v>
      </c>
      <c r="R188" s="323">
        <v>0</v>
      </c>
      <c r="S188" s="323">
        <v>0</v>
      </c>
      <c r="T188" s="323">
        <v>0</v>
      </c>
      <c r="U188" s="323">
        <v>0</v>
      </c>
      <c r="V188" s="323">
        <v>0</v>
      </c>
    </row>
    <row r="189" spans="1:22" x14ac:dyDescent="0.25">
      <c r="A189" s="336"/>
      <c r="B189" s="337"/>
      <c r="C189" s="337" t="s">
        <v>184</v>
      </c>
      <c r="D189" s="338" t="s">
        <v>177</v>
      </c>
      <c r="E189" s="324">
        <v>110</v>
      </c>
      <c r="F189" s="339"/>
      <c r="G189" s="340"/>
      <c r="H189" s="324"/>
      <c r="I189" s="341">
        <v>459.87</v>
      </c>
      <c r="J189" s="324">
        <v>88</v>
      </c>
      <c r="K189" s="341">
        <v>8590.2999999999993</v>
      </c>
    </row>
    <row r="190" spans="1:22" x14ac:dyDescent="0.25">
      <c r="A190" s="336"/>
      <c r="B190" s="337"/>
      <c r="C190" s="337" t="s">
        <v>183</v>
      </c>
      <c r="D190" s="338" t="s">
        <v>177</v>
      </c>
      <c r="E190" s="324">
        <v>74</v>
      </c>
      <c r="F190" s="339"/>
      <c r="G190" s="340"/>
      <c r="H190" s="324"/>
      <c r="I190" s="341">
        <v>309.36</v>
      </c>
      <c r="J190" s="324">
        <v>41</v>
      </c>
      <c r="K190" s="341">
        <v>4002.3</v>
      </c>
    </row>
    <row r="191" spans="1:22" x14ac:dyDescent="0.25">
      <c r="A191" s="336"/>
      <c r="B191" s="337"/>
      <c r="C191" s="337" t="s">
        <v>178</v>
      </c>
      <c r="D191" s="338" t="s">
        <v>177</v>
      </c>
      <c r="E191" s="324">
        <v>175</v>
      </c>
      <c r="F191" s="339"/>
      <c r="G191" s="340"/>
      <c r="H191" s="324"/>
      <c r="I191" s="341">
        <v>18.41</v>
      </c>
      <c r="J191" s="324">
        <v>157</v>
      </c>
      <c r="K191" s="341">
        <v>385.65</v>
      </c>
    </row>
    <row r="192" spans="1:22" x14ac:dyDescent="0.25">
      <c r="A192" s="344"/>
      <c r="B192" s="345"/>
      <c r="C192" s="345" t="s">
        <v>182</v>
      </c>
      <c r="D192" s="346" t="s">
        <v>181</v>
      </c>
      <c r="E192" s="347">
        <v>29.7</v>
      </c>
      <c r="F192" s="348"/>
      <c r="G192" s="349" t="s">
        <v>2059</v>
      </c>
      <c r="H192" s="347">
        <v>1</v>
      </c>
      <c r="I192" s="350">
        <v>33.47</v>
      </c>
      <c r="J192" s="347"/>
      <c r="K192" s="350"/>
    </row>
    <row r="193" spans="1:22" x14ac:dyDescent="0.25">
      <c r="A193" s="351"/>
      <c r="B193" s="351"/>
      <c r="C193" s="352" t="s">
        <v>173</v>
      </c>
      <c r="D193" s="351"/>
      <c r="E193" s="351"/>
      <c r="F193" s="351"/>
      <c r="G193" s="351"/>
      <c r="H193" s="431">
        <v>4805.32</v>
      </c>
      <c r="I193" s="431"/>
      <c r="J193" s="431">
        <v>63574.05</v>
      </c>
      <c r="K193" s="431"/>
      <c r="O193" s="353">
        <v>4805.32</v>
      </c>
      <c r="P193" s="353">
        <v>63574.05</v>
      </c>
    </row>
    <row r="195" spans="1:22" ht="57" x14ac:dyDescent="0.25">
      <c r="A195" s="336" t="s">
        <v>1399</v>
      </c>
      <c r="B195" s="337" t="s">
        <v>2409</v>
      </c>
      <c r="C195" s="337" t="s">
        <v>900</v>
      </c>
      <c r="D195" s="338" t="s">
        <v>2387</v>
      </c>
      <c r="E195" s="324">
        <v>0.4</v>
      </c>
      <c r="F195" s="339"/>
      <c r="G195" s="340"/>
      <c r="H195" s="324"/>
      <c r="I195" s="341"/>
      <c r="J195" s="324"/>
      <c r="K195" s="341"/>
      <c r="Q195" s="323">
        <v>235.1</v>
      </c>
      <c r="R195" s="323">
        <v>4391.7299999999996</v>
      </c>
      <c r="S195" s="323">
        <v>158.16</v>
      </c>
      <c r="T195" s="323">
        <v>2046.15</v>
      </c>
      <c r="U195" s="323">
        <v>10.96</v>
      </c>
      <c r="V195" s="323">
        <v>229.49</v>
      </c>
    </row>
    <row r="196" spans="1:22" x14ac:dyDescent="0.25">
      <c r="C196" s="342" t="s">
        <v>2410</v>
      </c>
    </row>
    <row r="197" spans="1:22" x14ac:dyDescent="0.25">
      <c r="A197" s="336"/>
      <c r="B197" s="337"/>
      <c r="C197" s="337" t="s">
        <v>187</v>
      </c>
      <c r="D197" s="338"/>
      <c r="E197" s="324"/>
      <c r="F197" s="339">
        <v>464.63</v>
      </c>
      <c r="G197" s="340" t="s">
        <v>2059</v>
      </c>
      <c r="H197" s="324">
        <v>1</v>
      </c>
      <c r="I197" s="341">
        <v>213.73</v>
      </c>
      <c r="J197" s="324">
        <v>23.35</v>
      </c>
      <c r="K197" s="341">
        <v>4990.6000000000004</v>
      </c>
    </row>
    <row r="198" spans="1:22" x14ac:dyDescent="0.25">
      <c r="A198" s="336"/>
      <c r="B198" s="337"/>
      <c r="C198" s="337" t="s">
        <v>174</v>
      </c>
      <c r="D198" s="338"/>
      <c r="E198" s="324"/>
      <c r="F198" s="339">
        <v>79</v>
      </c>
      <c r="G198" s="340" t="s">
        <v>2060</v>
      </c>
      <c r="H198" s="324">
        <v>1</v>
      </c>
      <c r="I198" s="341">
        <v>39.5</v>
      </c>
      <c r="J198" s="324">
        <v>8.1999999999999993</v>
      </c>
      <c r="K198" s="341">
        <v>323.89999999999998</v>
      </c>
    </row>
    <row r="199" spans="1:22" x14ac:dyDescent="0.25">
      <c r="A199" s="336"/>
      <c r="B199" s="337"/>
      <c r="C199" s="337" t="s">
        <v>179</v>
      </c>
      <c r="D199" s="338"/>
      <c r="E199" s="324"/>
      <c r="F199" s="339">
        <v>12.52</v>
      </c>
      <c r="G199" s="340" t="s">
        <v>2060</v>
      </c>
      <c r="H199" s="324">
        <v>1</v>
      </c>
      <c r="I199" s="354">
        <v>6.26</v>
      </c>
      <c r="J199" s="324">
        <v>23.35</v>
      </c>
      <c r="K199" s="354">
        <v>146.16999999999999</v>
      </c>
    </row>
    <row r="200" spans="1:22" x14ac:dyDescent="0.25">
      <c r="A200" s="336"/>
      <c r="B200" s="337"/>
      <c r="C200" s="337" t="s">
        <v>195</v>
      </c>
      <c r="D200" s="338"/>
      <c r="E200" s="324"/>
      <c r="F200" s="339">
        <v>21.21</v>
      </c>
      <c r="G200" s="340" t="s">
        <v>185</v>
      </c>
      <c r="H200" s="324">
        <v>1</v>
      </c>
      <c r="I200" s="341">
        <v>8.48</v>
      </c>
      <c r="J200" s="324">
        <v>5.42</v>
      </c>
      <c r="K200" s="341">
        <v>45.96</v>
      </c>
    </row>
    <row r="201" spans="1:22" ht="57" x14ac:dyDescent="0.25">
      <c r="A201" s="336" t="s">
        <v>1403</v>
      </c>
      <c r="B201" s="337" t="s">
        <v>2411</v>
      </c>
      <c r="C201" s="337" t="s">
        <v>748</v>
      </c>
      <c r="D201" s="338" t="s">
        <v>1451</v>
      </c>
      <c r="E201" s="324">
        <v>4</v>
      </c>
      <c r="F201" s="339">
        <v>255</v>
      </c>
      <c r="G201" s="343" t="s">
        <v>185</v>
      </c>
      <c r="H201" s="324">
        <v>1</v>
      </c>
      <c r="I201" s="341">
        <v>1020</v>
      </c>
      <c r="J201" s="324">
        <v>11.85</v>
      </c>
      <c r="K201" s="341">
        <v>12087</v>
      </c>
      <c r="Q201" s="323">
        <v>0</v>
      </c>
      <c r="R201" s="323">
        <v>0</v>
      </c>
      <c r="S201" s="323">
        <v>0</v>
      </c>
      <c r="T201" s="323">
        <v>0</v>
      </c>
      <c r="U201" s="323">
        <v>0</v>
      </c>
      <c r="V201" s="323">
        <v>0</v>
      </c>
    </row>
    <row r="202" spans="1:22" ht="99.75" x14ac:dyDescent="0.25">
      <c r="A202" s="336" t="s">
        <v>1405</v>
      </c>
      <c r="B202" s="337" t="s">
        <v>2412</v>
      </c>
      <c r="C202" s="337" t="s">
        <v>1002</v>
      </c>
      <c r="D202" s="338" t="s">
        <v>1451</v>
      </c>
      <c r="E202" s="324">
        <v>2</v>
      </c>
      <c r="F202" s="339">
        <v>2092.86</v>
      </c>
      <c r="G202" s="343" t="s">
        <v>185</v>
      </c>
      <c r="H202" s="324">
        <v>1</v>
      </c>
      <c r="I202" s="341">
        <v>4185.72</v>
      </c>
      <c r="J202" s="324">
        <v>4.2699999999999996</v>
      </c>
      <c r="K202" s="341">
        <v>17873.02</v>
      </c>
      <c r="Q202" s="323">
        <v>0</v>
      </c>
      <c r="R202" s="323">
        <v>0</v>
      </c>
      <c r="S202" s="323">
        <v>0</v>
      </c>
      <c r="T202" s="323">
        <v>0</v>
      </c>
      <c r="U202" s="323">
        <v>0</v>
      </c>
      <c r="V202" s="323">
        <v>0</v>
      </c>
    </row>
    <row r="203" spans="1:22" ht="57" x14ac:dyDescent="0.25">
      <c r="A203" s="336" t="s">
        <v>2413</v>
      </c>
      <c r="B203" s="337" t="s">
        <v>2414</v>
      </c>
      <c r="C203" s="337" t="s">
        <v>899</v>
      </c>
      <c r="D203" s="338" t="s">
        <v>1342</v>
      </c>
      <c r="E203" s="324">
        <v>40</v>
      </c>
      <c r="F203" s="339">
        <v>44.54</v>
      </c>
      <c r="G203" s="343" t="s">
        <v>185</v>
      </c>
      <c r="H203" s="324">
        <v>1</v>
      </c>
      <c r="I203" s="341">
        <v>1781.6</v>
      </c>
      <c r="J203" s="324">
        <v>10.79</v>
      </c>
      <c r="K203" s="341">
        <v>19223.46</v>
      </c>
      <c r="Q203" s="323">
        <v>0</v>
      </c>
      <c r="R203" s="323">
        <v>0</v>
      </c>
      <c r="S203" s="323">
        <v>0</v>
      </c>
      <c r="T203" s="323">
        <v>0</v>
      </c>
      <c r="U203" s="323">
        <v>0</v>
      </c>
      <c r="V203" s="323">
        <v>0</v>
      </c>
    </row>
    <row r="204" spans="1:22" x14ac:dyDescent="0.25">
      <c r="A204" s="336"/>
      <c r="B204" s="337"/>
      <c r="C204" s="337" t="s">
        <v>184</v>
      </c>
      <c r="D204" s="338" t="s">
        <v>177</v>
      </c>
      <c r="E204" s="324">
        <v>110</v>
      </c>
      <c r="F204" s="339"/>
      <c r="G204" s="340"/>
      <c r="H204" s="324"/>
      <c r="I204" s="341">
        <v>235.1</v>
      </c>
      <c r="J204" s="324">
        <v>88</v>
      </c>
      <c r="K204" s="341">
        <v>4391.7299999999996</v>
      </c>
    </row>
    <row r="205" spans="1:22" x14ac:dyDescent="0.25">
      <c r="A205" s="336"/>
      <c r="B205" s="337"/>
      <c r="C205" s="337" t="s">
        <v>183</v>
      </c>
      <c r="D205" s="338" t="s">
        <v>177</v>
      </c>
      <c r="E205" s="324">
        <v>74</v>
      </c>
      <c r="F205" s="339"/>
      <c r="G205" s="340"/>
      <c r="H205" s="324"/>
      <c r="I205" s="341">
        <v>158.16</v>
      </c>
      <c r="J205" s="324">
        <v>41</v>
      </c>
      <c r="K205" s="341">
        <v>2046.15</v>
      </c>
    </row>
    <row r="206" spans="1:22" x14ac:dyDescent="0.25">
      <c r="A206" s="336"/>
      <c r="B206" s="337"/>
      <c r="C206" s="337" t="s">
        <v>178</v>
      </c>
      <c r="D206" s="338" t="s">
        <v>177</v>
      </c>
      <c r="E206" s="324">
        <v>175</v>
      </c>
      <c r="F206" s="339"/>
      <c r="G206" s="340"/>
      <c r="H206" s="324"/>
      <c r="I206" s="341">
        <v>10.96</v>
      </c>
      <c r="J206" s="324">
        <v>157</v>
      </c>
      <c r="K206" s="341">
        <v>229.49</v>
      </c>
    </row>
    <row r="207" spans="1:22" x14ac:dyDescent="0.25">
      <c r="A207" s="344"/>
      <c r="B207" s="345"/>
      <c r="C207" s="345" t="s">
        <v>182</v>
      </c>
      <c r="D207" s="346" t="s">
        <v>181</v>
      </c>
      <c r="E207" s="347">
        <v>37.200000000000003</v>
      </c>
      <c r="F207" s="348"/>
      <c r="G207" s="349" t="s">
        <v>2059</v>
      </c>
      <c r="H207" s="347">
        <v>1</v>
      </c>
      <c r="I207" s="350">
        <v>17.11</v>
      </c>
      <c r="J207" s="347"/>
      <c r="K207" s="350"/>
    </row>
    <row r="208" spans="1:22" x14ac:dyDescent="0.25">
      <c r="A208" s="351"/>
      <c r="B208" s="351"/>
      <c r="C208" s="352" t="s">
        <v>173</v>
      </c>
      <c r="D208" s="351"/>
      <c r="E208" s="351"/>
      <c r="F208" s="351"/>
      <c r="G208" s="351"/>
      <c r="H208" s="431">
        <v>7653.25</v>
      </c>
      <c r="I208" s="431"/>
      <c r="J208" s="431">
        <v>61211.31</v>
      </c>
      <c r="K208" s="431"/>
      <c r="O208" s="353">
        <v>7653.25</v>
      </c>
      <c r="P208" s="353">
        <v>61211.31</v>
      </c>
    </row>
    <row r="210" spans="1:22" ht="57" x14ac:dyDescent="0.25">
      <c r="A210" s="336" t="s">
        <v>1407</v>
      </c>
      <c r="B210" s="337" t="s">
        <v>2415</v>
      </c>
      <c r="C210" s="337" t="s">
        <v>897</v>
      </c>
      <c r="D210" s="338" t="s">
        <v>2387</v>
      </c>
      <c r="E210" s="324">
        <v>0.9</v>
      </c>
      <c r="F210" s="339"/>
      <c r="G210" s="340"/>
      <c r="H210" s="324"/>
      <c r="I210" s="341"/>
      <c r="J210" s="324"/>
      <c r="K210" s="341"/>
      <c r="Q210" s="323">
        <v>760.13</v>
      </c>
      <c r="R210" s="323">
        <v>14199.28</v>
      </c>
      <c r="S210" s="323">
        <v>511.36</v>
      </c>
      <c r="T210" s="323">
        <v>6615.58</v>
      </c>
      <c r="U210" s="323">
        <v>34.76</v>
      </c>
      <c r="V210" s="323">
        <v>728.06</v>
      </c>
    </row>
    <row r="211" spans="1:22" x14ac:dyDescent="0.25">
      <c r="C211" s="342" t="s">
        <v>1942</v>
      </c>
    </row>
    <row r="212" spans="1:22" x14ac:dyDescent="0.25">
      <c r="A212" s="336"/>
      <c r="B212" s="337"/>
      <c r="C212" s="337" t="s">
        <v>187</v>
      </c>
      <c r="D212" s="338"/>
      <c r="E212" s="324"/>
      <c r="F212" s="339">
        <v>667.66</v>
      </c>
      <c r="G212" s="340" t="s">
        <v>2059</v>
      </c>
      <c r="H212" s="324">
        <v>1</v>
      </c>
      <c r="I212" s="341">
        <v>691.03</v>
      </c>
      <c r="J212" s="324">
        <v>23.35</v>
      </c>
      <c r="K212" s="341">
        <v>16135.55</v>
      </c>
    </row>
    <row r="213" spans="1:22" x14ac:dyDescent="0.25">
      <c r="A213" s="336"/>
      <c r="B213" s="337"/>
      <c r="C213" s="337" t="s">
        <v>174</v>
      </c>
      <c r="D213" s="338"/>
      <c r="E213" s="324"/>
      <c r="F213" s="339">
        <v>121.61</v>
      </c>
      <c r="G213" s="340" t="s">
        <v>2060</v>
      </c>
      <c r="H213" s="324">
        <v>1</v>
      </c>
      <c r="I213" s="341">
        <v>136.81</v>
      </c>
      <c r="J213" s="324">
        <v>9.14</v>
      </c>
      <c r="K213" s="341">
        <v>1250.44</v>
      </c>
    </row>
    <row r="214" spans="1:22" x14ac:dyDescent="0.25">
      <c r="A214" s="336"/>
      <c r="B214" s="337"/>
      <c r="C214" s="337" t="s">
        <v>179</v>
      </c>
      <c r="D214" s="338"/>
      <c r="E214" s="324"/>
      <c r="F214" s="339">
        <v>17.649999999999999</v>
      </c>
      <c r="G214" s="340" t="s">
        <v>2060</v>
      </c>
      <c r="H214" s="324">
        <v>1</v>
      </c>
      <c r="I214" s="354">
        <v>19.86</v>
      </c>
      <c r="J214" s="324">
        <v>23.35</v>
      </c>
      <c r="K214" s="354">
        <v>463.73</v>
      </c>
    </row>
    <row r="215" spans="1:22" x14ac:dyDescent="0.25">
      <c r="A215" s="336"/>
      <c r="B215" s="337"/>
      <c r="C215" s="337" t="s">
        <v>195</v>
      </c>
      <c r="D215" s="338"/>
      <c r="E215" s="324"/>
      <c r="F215" s="339">
        <v>146.32</v>
      </c>
      <c r="G215" s="340" t="s">
        <v>185</v>
      </c>
      <c r="H215" s="324">
        <v>1</v>
      </c>
      <c r="I215" s="341">
        <v>131.69</v>
      </c>
      <c r="J215" s="324">
        <v>5.51</v>
      </c>
      <c r="K215" s="341">
        <v>725.61</v>
      </c>
    </row>
    <row r="216" spans="1:22" ht="57" x14ac:dyDescent="0.25">
      <c r="A216" s="336" t="s">
        <v>1409</v>
      </c>
      <c r="B216" s="337" t="s">
        <v>2416</v>
      </c>
      <c r="C216" s="337" t="s">
        <v>895</v>
      </c>
      <c r="D216" s="338" t="s">
        <v>1342</v>
      </c>
      <c r="E216" s="324">
        <v>90</v>
      </c>
      <c r="F216" s="339">
        <v>111.92</v>
      </c>
      <c r="G216" s="343" t="s">
        <v>185</v>
      </c>
      <c r="H216" s="324">
        <v>1</v>
      </c>
      <c r="I216" s="341">
        <v>10072.799999999999</v>
      </c>
      <c r="J216" s="324">
        <v>10.01</v>
      </c>
      <c r="K216" s="341">
        <v>100828.73</v>
      </c>
      <c r="Q216" s="323">
        <v>0</v>
      </c>
      <c r="R216" s="323">
        <v>0</v>
      </c>
      <c r="S216" s="323">
        <v>0</v>
      </c>
      <c r="T216" s="323">
        <v>0</v>
      </c>
      <c r="U216" s="323">
        <v>0</v>
      </c>
      <c r="V216" s="323">
        <v>0</v>
      </c>
    </row>
    <row r="217" spans="1:22" x14ac:dyDescent="0.25">
      <c r="A217" s="336"/>
      <c r="B217" s="337"/>
      <c r="C217" s="337" t="s">
        <v>184</v>
      </c>
      <c r="D217" s="338" t="s">
        <v>177</v>
      </c>
      <c r="E217" s="324">
        <v>110</v>
      </c>
      <c r="F217" s="339"/>
      <c r="G217" s="340"/>
      <c r="H217" s="324"/>
      <c r="I217" s="341">
        <v>760.13</v>
      </c>
      <c r="J217" s="324">
        <v>88</v>
      </c>
      <c r="K217" s="341">
        <v>14199.28</v>
      </c>
    </row>
    <row r="218" spans="1:22" x14ac:dyDescent="0.25">
      <c r="A218" s="336"/>
      <c r="B218" s="337"/>
      <c r="C218" s="337" t="s">
        <v>183</v>
      </c>
      <c r="D218" s="338" t="s">
        <v>177</v>
      </c>
      <c r="E218" s="324">
        <v>74</v>
      </c>
      <c r="F218" s="339"/>
      <c r="G218" s="340"/>
      <c r="H218" s="324"/>
      <c r="I218" s="341">
        <v>511.36</v>
      </c>
      <c r="J218" s="324">
        <v>41</v>
      </c>
      <c r="K218" s="341">
        <v>6615.58</v>
      </c>
    </row>
    <row r="219" spans="1:22" x14ac:dyDescent="0.25">
      <c r="A219" s="336"/>
      <c r="B219" s="337"/>
      <c r="C219" s="337" t="s">
        <v>178</v>
      </c>
      <c r="D219" s="338" t="s">
        <v>177</v>
      </c>
      <c r="E219" s="324">
        <v>175</v>
      </c>
      <c r="F219" s="339"/>
      <c r="G219" s="340"/>
      <c r="H219" s="324"/>
      <c r="I219" s="341">
        <v>34.76</v>
      </c>
      <c r="J219" s="324">
        <v>157</v>
      </c>
      <c r="K219" s="341">
        <v>728.06</v>
      </c>
    </row>
    <row r="220" spans="1:22" x14ac:dyDescent="0.25">
      <c r="A220" s="344"/>
      <c r="B220" s="345"/>
      <c r="C220" s="345" t="s">
        <v>182</v>
      </c>
      <c r="D220" s="346" t="s">
        <v>181</v>
      </c>
      <c r="E220" s="347">
        <v>55.5</v>
      </c>
      <c r="F220" s="348"/>
      <c r="G220" s="349" t="s">
        <v>2059</v>
      </c>
      <c r="H220" s="347">
        <v>1</v>
      </c>
      <c r="I220" s="350">
        <v>57.44</v>
      </c>
      <c r="J220" s="347"/>
      <c r="K220" s="350"/>
    </row>
    <row r="221" spans="1:22" x14ac:dyDescent="0.25">
      <c r="A221" s="351"/>
      <c r="B221" s="351"/>
      <c r="C221" s="352" t="s">
        <v>173</v>
      </c>
      <c r="D221" s="351"/>
      <c r="E221" s="351"/>
      <c r="F221" s="351"/>
      <c r="G221" s="351"/>
      <c r="H221" s="431">
        <v>12338.58</v>
      </c>
      <c r="I221" s="431"/>
      <c r="J221" s="431">
        <v>140483.25</v>
      </c>
      <c r="K221" s="431"/>
      <c r="O221" s="353">
        <v>12338.58</v>
      </c>
      <c r="P221" s="353">
        <v>140483.25</v>
      </c>
    </row>
    <row r="223" spans="1:22" ht="72" x14ac:dyDescent="0.25">
      <c r="A223" s="336" t="s">
        <v>1415</v>
      </c>
      <c r="B223" s="337" t="s">
        <v>2417</v>
      </c>
      <c r="C223" s="337" t="s">
        <v>894</v>
      </c>
      <c r="D223" s="338" t="s">
        <v>1351</v>
      </c>
      <c r="E223" s="324">
        <v>0.49759999999999999</v>
      </c>
      <c r="F223" s="339"/>
      <c r="G223" s="340"/>
      <c r="H223" s="324"/>
      <c r="I223" s="341"/>
      <c r="J223" s="324"/>
      <c r="K223" s="341"/>
      <c r="Q223" s="323">
        <v>434.73</v>
      </c>
      <c r="R223" s="323">
        <v>8222.27</v>
      </c>
      <c r="S223" s="323">
        <v>278.23</v>
      </c>
      <c r="T223" s="323">
        <v>4161.8900000000003</v>
      </c>
      <c r="U223" s="323">
        <v>0.19</v>
      </c>
      <c r="V223" s="323">
        <v>4.03</v>
      </c>
    </row>
    <row r="224" spans="1:22" x14ac:dyDescent="0.25">
      <c r="C224" s="342" t="s">
        <v>2418</v>
      </c>
    </row>
    <row r="225" spans="1:22" x14ac:dyDescent="0.25">
      <c r="A225" s="336"/>
      <c r="B225" s="337"/>
      <c r="C225" s="337" t="s">
        <v>187</v>
      </c>
      <c r="D225" s="338"/>
      <c r="E225" s="324"/>
      <c r="F225" s="339">
        <v>759.7</v>
      </c>
      <c r="G225" s="340" t="s">
        <v>2059</v>
      </c>
      <c r="H225" s="324">
        <v>1</v>
      </c>
      <c r="I225" s="341">
        <v>434.73</v>
      </c>
      <c r="J225" s="324">
        <v>23.35</v>
      </c>
      <c r="K225" s="341">
        <v>10150.950000000001</v>
      </c>
    </row>
    <row r="226" spans="1:22" x14ac:dyDescent="0.25">
      <c r="A226" s="336"/>
      <c r="B226" s="337"/>
      <c r="C226" s="337" t="s">
        <v>174</v>
      </c>
      <c r="D226" s="338"/>
      <c r="E226" s="324"/>
      <c r="F226" s="339">
        <v>0.74</v>
      </c>
      <c r="G226" s="340" t="s">
        <v>2060</v>
      </c>
      <c r="H226" s="324">
        <v>1</v>
      </c>
      <c r="I226" s="341">
        <v>0.46</v>
      </c>
      <c r="J226" s="324">
        <v>9.73</v>
      </c>
      <c r="K226" s="341">
        <v>4.4800000000000004</v>
      </c>
    </row>
    <row r="227" spans="1:22" x14ac:dyDescent="0.25">
      <c r="A227" s="336"/>
      <c r="B227" s="337"/>
      <c r="C227" s="337" t="s">
        <v>179</v>
      </c>
      <c r="D227" s="338"/>
      <c r="E227" s="324"/>
      <c r="F227" s="339">
        <v>0.18</v>
      </c>
      <c r="G227" s="340" t="s">
        <v>2060</v>
      </c>
      <c r="H227" s="324">
        <v>1</v>
      </c>
      <c r="I227" s="354">
        <v>0.11</v>
      </c>
      <c r="J227" s="324">
        <v>23.35</v>
      </c>
      <c r="K227" s="354">
        <v>2.57</v>
      </c>
    </row>
    <row r="228" spans="1:22" x14ac:dyDescent="0.25">
      <c r="A228" s="336"/>
      <c r="B228" s="337"/>
      <c r="C228" s="337" t="s">
        <v>195</v>
      </c>
      <c r="D228" s="338"/>
      <c r="E228" s="324"/>
      <c r="F228" s="339">
        <v>1.68</v>
      </c>
      <c r="G228" s="340" t="s">
        <v>185</v>
      </c>
      <c r="H228" s="324">
        <v>1</v>
      </c>
      <c r="I228" s="341">
        <v>0.84</v>
      </c>
      <c r="J228" s="324">
        <v>5.42</v>
      </c>
      <c r="K228" s="341">
        <v>4.55</v>
      </c>
    </row>
    <row r="229" spans="1:22" ht="57" x14ac:dyDescent="0.25">
      <c r="A229" s="336" t="s">
        <v>1417</v>
      </c>
      <c r="B229" s="337" t="s">
        <v>2419</v>
      </c>
      <c r="C229" s="337" t="s">
        <v>1001</v>
      </c>
      <c r="D229" s="338" t="s">
        <v>1323</v>
      </c>
      <c r="E229" s="324">
        <v>1.2241E-2</v>
      </c>
      <c r="F229" s="339">
        <v>20009.47</v>
      </c>
      <c r="G229" s="343" t="s">
        <v>185</v>
      </c>
      <c r="H229" s="324">
        <v>1</v>
      </c>
      <c r="I229" s="341">
        <v>244.94</v>
      </c>
      <c r="J229" s="324">
        <v>2.46</v>
      </c>
      <c r="K229" s="341">
        <v>602.54999999999995</v>
      </c>
      <c r="Q229" s="323">
        <v>0</v>
      </c>
      <c r="R229" s="323">
        <v>0</v>
      </c>
      <c r="S229" s="323">
        <v>0</v>
      </c>
      <c r="T229" s="323">
        <v>0</v>
      </c>
      <c r="U229" s="323">
        <v>0</v>
      </c>
      <c r="V229" s="323">
        <v>0</v>
      </c>
    </row>
    <row r="230" spans="1:22" ht="28.5" x14ac:dyDescent="0.25">
      <c r="A230" s="336" t="s">
        <v>2238</v>
      </c>
      <c r="B230" s="337" t="s">
        <v>2420</v>
      </c>
      <c r="C230" s="337" t="s">
        <v>893</v>
      </c>
      <c r="D230" s="338" t="s">
        <v>1374</v>
      </c>
      <c r="E230" s="324">
        <v>1.34352</v>
      </c>
      <c r="F230" s="339">
        <v>20.190000000000001</v>
      </c>
      <c r="G230" s="343" t="s">
        <v>185</v>
      </c>
      <c r="H230" s="324">
        <v>1</v>
      </c>
      <c r="I230" s="341">
        <v>27.13</v>
      </c>
      <c r="J230" s="324">
        <v>2.56</v>
      </c>
      <c r="K230" s="341">
        <v>69.45</v>
      </c>
      <c r="Q230" s="323">
        <v>0</v>
      </c>
      <c r="R230" s="323">
        <v>0</v>
      </c>
      <c r="S230" s="323">
        <v>0</v>
      </c>
      <c r="T230" s="323">
        <v>0</v>
      </c>
      <c r="U230" s="323">
        <v>0</v>
      </c>
      <c r="V230" s="323">
        <v>0</v>
      </c>
    </row>
    <row r="231" spans="1:22" x14ac:dyDescent="0.25">
      <c r="A231" s="336"/>
      <c r="B231" s="337"/>
      <c r="C231" s="337" t="s">
        <v>184</v>
      </c>
      <c r="D231" s="338" t="s">
        <v>177</v>
      </c>
      <c r="E231" s="324">
        <v>100</v>
      </c>
      <c r="F231" s="339"/>
      <c r="G231" s="340"/>
      <c r="H231" s="324"/>
      <c r="I231" s="341">
        <v>434.73</v>
      </c>
      <c r="J231" s="324">
        <v>81</v>
      </c>
      <c r="K231" s="341">
        <v>8222.27</v>
      </c>
    </row>
    <row r="232" spans="1:22" x14ac:dyDescent="0.25">
      <c r="A232" s="336"/>
      <c r="B232" s="337"/>
      <c r="C232" s="337" t="s">
        <v>183</v>
      </c>
      <c r="D232" s="338" t="s">
        <v>177</v>
      </c>
      <c r="E232" s="324">
        <v>64</v>
      </c>
      <c r="F232" s="339"/>
      <c r="G232" s="340"/>
      <c r="H232" s="324"/>
      <c r="I232" s="341">
        <v>278.23</v>
      </c>
      <c r="J232" s="324">
        <v>41</v>
      </c>
      <c r="K232" s="341">
        <v>4161.8900000000003</v>
      </c>
    </row>
    <row r="233" spans="1:22" x14ac:dyDescent="0.25">
      <c r="A233" s="336"/>
      <c r="B233" s="337"/>
      <c r="C233" s="337" t="s">
        <v>178</v>
      </c>
      <c r="D233" s="338" t="s">
        <v>177</v>
      </c>
      <c r="E233" s="324">
        <v>175</v>
      </c>
      <c r="F233" s="339"/>
      <c r="G233" s="340"/>
      <c r="H233" s="324"/>
      <c r="I233" s="341">
        <v>0.19</v>
      </c>
      <c r="J233" s="324">
        <v>157</v>
      </c>
      <c r="K233" s="341">
        <v>4.03</v>
      </c>
    </row>
    <row r="234" spans="1:22" x14ac:dyDescent="0.25">
      <c r="A234" s="344"/>
      <c r="B234" s="345"/>
      <c r="C234" s="345" t="s">
        <v>182</v>
      </c>
      <c r="D234" s="346" t="s">
        <v>181</v>
      </c>
      <c r="E234" s="347">
        <v>64.599999999999994</v>
      </c>
      <c r="F234" s="348"/>
      <c r="G234" s="349" t="s">
        <v>2059</v>
      </c>
      <c r="H234" s="347">
        <v>1</v>
      </c>
      <c r="I234" s="350">
        <v>36.97</v>
      </c>
      <c r="J234" s="347"/>
      <c r="K234" s="350"/>
    </row>
    <row r="235" spans="1:22" x14ac:dyDescent="0.25">
      <c r="A235" s="351"/>
      <c r="B235" s="351"/>
      <c r="C235" s="352" t="s">
        <v>173</v>
      </c>
      <c r="D235" s="351"/>
      <c r="E235" s="351"/>
      <c r="F235" s="351"/>
      <c r="G235" s="351"/>
      <c r="H235" s="431">
        <v>1421.25</v>
      </c>
      <c r="I235" s="431"/>
      <c r="J235" s="431">
        <v>23220.17</v>
      </c>
      <c r="K235" s="431"/>
      <c r="O235" s="353">
        <v>1421.25</v>
      </c>
      <c r="P235" s="353">
        <v>23220.17</v>
      </c>
    </row>
    <row r="237" spans="1:22" ht="42.75" x14ac:dyDescent="0.25">
      <c r="A237" s="336" t="s">
        <v>1419</v>
      </c>
      <c r="B237" s="337" t="s">
        <v>2421</v>
      </c>
      <c r="C237" s="337" t="s">
        <v>737</v>
      </c>
      <c r="D237" s="338" t="s">
        <v>2422</v>
      </c>
      <c r="E237" s="324">
        <v>63.36</v>
      </c>
      <c r="F237" s="339"/>
      <c r="G237" s="340"/>
      <c r="H237" s="324"/>
      <c r="I237" s="341"/>
      <c r="J237" s="324"/>
      <c r="K237" s="341"/>
      <c r="Q237" s="323">
        <v>1896.36</v>
      </c>
      <c r="R237" s="323">
        <v>35521.29</v>
      </c>
      <c r="S237" s="323">
        <v>1458.74</v>
      </c>
      <c r="T237" s="323">
        <v>19950.310000000001</v>
      </c>
      <c r="U237" s="323">
        <v>365.91</v>
      </c>
      <c r="V237" s="323">
        <v>7665.13</v>
      </c>
    </row>
    <row r="238" spans="1:22" ht="25.5" x14ac:dyDescent="0.25">
      <c r="C238" s="342" t="s">
        <v>2423</v>
      </c>
    </row>
    <row r="239" spans="1:22" x14ac:dyDescent="0.25">
      <c r="A239" s="336"/>
      <c r="B239" s="337"/>
      <c r="C239" s="337" t="s">
        <v>187</v>
      </c>
      <c r="D239" s="338"/>
      <c r="E239" s="324"/>
      <c r="F239" s="339">
        <v>28.6</v>
      </c>
      <c r="G239" s="340" t="s">
        <v>2059</v>
      </c>
      <c r="H239" s="324">
        <v>1</v>
      </c>
      <c r="I239" s="341">
        <v>2083.91</v>
      </c>
      <c r="J239" s="324">
        <v>23.35</v>
      </c>
      <c r="K239" s="341">
        <v>48659.3</v>
      </c>
    </row>
    <row r="240" spans="1:22" x14ac:dyDescent="0.25">
      <c r="A240" s="336"/>
      <c r="B240" s="337"/>
      <c r="C240" s="337" t="s">
        <v>174</v>
      </c>
      <c r="D240" s="338"/>
      <c r="E240" s="324"/>
      <c r="F240" s="339">
        <v>13.2</v>
      </c>
      <c r="G240" s="340" t="s">
        <v>2060</v>
      </c>
      <c r="H240" s="324">
        <v>1</v>
      </c>
      <c r="I240" s="341">
        <v>1045.44</v>
      </c>
      <c r="J240" s="324">
        <v>8.9499999999999993</v>
      </c>
      <c r="K240" s="341">
        <v>9356.69</v>
      </c>
    </row>
    <row r="241" spans="1:22" x14ac:dyDescent="0.25">
      <c r="A241" s="336"/>
      <c r="B241" s="337"/>
      <c r="C241" s="337" t="s">
        <v>179</v>
      </c>
      <c r="D241" s="338"/>
      <c r="E241" s="324"/>
      <c r="F241" s="339">
        <v>2.64</v>
      </c>
      <c r="G241" s="340" t="s">
        <v>2060</v>
      </c>
      <c r="H241" s="324">
        <v>1</v>
      </c>
      <c r="I241" s="354">
        <v>209.09</v>
      </c>
      <c r="J241" s="324">
        <v>23.35</v>
      </c>
      <c r="K241" s="354">
        <v>4882.25</v>
      </c>
    </row>
    <row r="242" spans="1:22" x14ac:dyDescent="0.25">
      <c r="A242" s="336"/>
      <c r="B242" s="337"/>
      <c r="C242" s="337" t="s">
        <v>195</v>
      </c>
      <c r="D242" s="338"/>
      <c r="E242" s="324"/>
      <c r="F242" s="339">
        <v>59.82</v>
      </c>
      <c r="G242" s="340" t="s">
        <v>185</v>
      </c>
      <c r="H242" s="324">
        <v>1</v>
      </c>
      <c r="I242" s="341">
        <v>3790.2</v>
      </c>
      <c r="J242" s="324">
        <v>19.829999999999998</v>
      </c>
      <c r="K242" s="341">
        <v>75159.67</v>
      </c>
    </row>
    <row r="243" spans="1:22" ht="71.25" x14ac:dyDescent="0.25">
      <c r="A243" s="336" t="s">
        <v>1420</v>
      </c>
      <c r="B243" s="337" t="s">
        <v>2424</v>
      </c>
      <c r="C243" s="337" t="s">
        <v>892</v>
      </c>
      <c r="D243" s="338" t="s">
        <v>1342</v>
      </c>
      <c r="E243" s="324">
        <v>950.4</v>
      </c>
      <c r="F243" s="339">
        <v>6.29</v>
      </c>
      <c r="G243" s="343" t="s">
        <v>185</v>
      </c>
      <c r="H243" s="324">
        <v>1</v>
      </c>
      <c r="I243" s="341">
        <v>5978.02</v>
      </c>
      <c r="J243" s="324">
        <v>5.68</v>
      </c>
      <c r="K243" s="341">
        <v>33955.15</v>
      </c>
      <c r="Q243" s="323">
        <v>0</v>
      </c>
      <c r="R243" s="323">
        <v>0</v>
      </c>
      <c r="S243" s="323">
        <v>0</v>
      </c>
      <c r="T243" s="323">
        <v>0</v>
      </c>
      <c r="U243" s="323">
        <v>0</v>
      </c>
      <c r="V243" s="323">
        <v>0</v>
      </c>
    </row>
    <row r="244" spans="1:22" ht="114" x14ac:dyDescent="0.25">
      <c r="A244" s="336" t="s">
        <v>1421</v>
      </c>
      <c r="B244" s="337" t="s">
        <v>2425</v>
      </c>
      <c r="C244" s="337" t="s">
        <v>891</v>
      </c>
      <c r="D244" s="338" t="s">
        <v>1347</v>
      </c>
      <c r="E244" s="324">
        <v>15.84</v>
      </c>
      <c r="F244" s="339">
        <v>126.76</v>
      </c>
      <c r="G244" s="343" t="s">
        <v>185</v>
      </c>
      <c r="H244" s="324">
        <v>1</v>
      </c>
      <c r="I244" s="341">
        <v>2007.88</v>
      </c>
      <c r="J244" s="324">
        <v>5.83</v>
      </c>
      <c r="K244" s="341">
        <v>11705.94</v>
      </c>
      <c r="Q244" s="323">
        <v>0</v>
      </c>
      <c r="R244" s="323">
        <v>0</v>
      </c>
      <c r="S244" s="323">
        <v>0</v>
      </c>
      <c r="T244" s="323">
        <v>0</v>
      </c>
      <c r="U244" s="323">
        <v>0</v>
      </c>
      <c r="V244" s="323">
        <v>0</v>
      </c>
    </row>
    <row r="245" spans="1:22" ht="57" x14ac:dyDescent="0.25">
      <c r="A245" s="336" t="s">
        <v>1422</v>
      </c>
      <c r="B245" s="337" t="s">
        <v>2426</v>
      </c>
      <c r="C245" s="337" t="s">
        <v>731</v>
      </c>
      <c r="D245" s="338" t="s">
        <v>2427</v>
      </c>
      <c r="E245" s="324">
        <v>7.92</v>
      </c>
      <c r="F245" s="339">
        <v>231.64</v>
      </c>
      <c r="G245" s="343" t="s">
        <v>185</v>
      </c>
      <c r="H245" s="324">
        <v>1</v>
      </c>
      <c r="I245" s="341">
        <v>1834.59</v>
      </c>
      <c r="J245" s="324">
        <v>2.88</v>
      </c>
      <c r="K245" s="341">
        <v>5283.62</v>
      </c>
      <c r="Q245" s="323">
        <v>0</v>
      </c>
      <c r="R245" s="323">
        <v>0</v>
      </c>
      <c r="S245" s="323">
        <v>0</v>
      </c>
      <c r="T245" s="323">
        <v>0</v>
      </c>
      <c r="U245" s="323">
        <v>0</v>
      </c>
      <c r="V245" s="323">
        <v>0</v>
      </c>
    </row>
    <row r="246" spans="1:22" ht="57" x14ac:dyDescent="0.25">
      <c r="A246" s="336" t="s">
        <v>2428</v>
      </c>
      <c r="B246" s="337" t="s">
        <v>2429</v>
      </c>
      <c r="C246" s="337" t="s">
        <v>730</v>
      </c>
      <c r="D246" s="338" t="s">
        <v>2427</v>
      </c>
      <c r="E246" s="324">
        <v>-58.924799999999998</v>
      </c>
      <c r="F246" s="339">
        <v>34.75</v>
      </c>
      <c r="G246" s="343" t="s">
        <v>185</v>
      </c>
      <c r="H246" s="324">
        <v>1</v>
      </c>
      <c r="I246" s="341">
        <v>-2047.64</v>
      </c>
      <c r="J246" s="324">
        <v>34.270000000000003</v>
      </c>
      <c r="K246" s="341">
        <v>-70172.62</v>
      </c>
      <c r="Q246" s="323">
        <v>0</v>
      </c>
      <c r="R246" s="323">
        <v>0</v>
      </c>
      <c r="S246" s="323">
        <v>0</v>
      </c>
      <c r="T246" s="323">
        <v>0</v>
      </c>
      <c r="U246" s="323">
        <v>0</v>
      </c>
      <c r="V246" s="323">
        <v>0</v>
      </c>
    </row>
    <row r="247" spans="1:22" x14ac:dyDescent="0.25">
      <c r="A247" s="336"/>
      <c r="B247" s="337"/>
      <c r="C247" s="337" t="s">
        <v>184</v>
      </c>
      <c r="D247" s="338" t="s">
        <v>177</v>
      </c>
      <c r="E247" s="324">
        <v>91</v>
      </c>
      <c r="F247" s="339"/>
      <c r="G247" s="340"/>
      <c r="H247" s="324"/>
      <c r="I247" s="341">
        <v>1896.36</v>
      </c>
      <c r="J247" s="324">
        <v>73</v>
      </c>
      <c r="K247" s="341">
        <v>35521.29</v>
      </c>
    </row>
    <row r="248" spans="1:22" x14ac:dyDescent="0.25">
      <c r="A248" s="336"/>
      <c r="B248" s="337"/>
      <c r="C248" s="337" t="s">
        <v>183</v>
      </c>
      <c r="D248" s="338" t="s">
        <v>177</v>
      </c>
      <c r="E248" s="324">
        <v>70</v>
      </c>
      <c r="F248" s="339"/>
      <c r="G248" s="340"/>
      <c r="H248" s="324"/>
      <c r="I248" s="341">
        <v>1458.74</v>
      </c>
      <c r="J248" s="324">
        <v>41</v>
      </c>
      <c r="K248" s="341">
        <v>19950.310000000001</v>
      </c>
    </row>
    <row r="249" spans="1:22" x14ac:dyDescent="0.25">
      <c r="A249" s="336"/>
      <c r="B249" s="337"/>
      <c r="C249" s="337" t="s">
        <v>178</v>
      </c>
      <c r="D249" s="338" t="s">
        <v>177</v>
      </c>
      <c r="E249" s="324">
        <v>175</v>
      </c>
      <c r="F249" s="339"/>
      <c r="G249" s="340"/>
      <c r="H249" s="324"/>
      <c r="I249" s="341">
        <v>365.91</v>
      </c>
      <c r="J249" s="324">
        <v>157</v>
      </c>
      <c r="K249" s="341">
        <v>7665.13</v>
      </c>
    </row>
    <row r="250" spans="1:22" x14ac:dyDescent="0.25">
      <c r="A250" s="344"/>
      <c r="B250" s="345"/>
      <c r="C250" s="345" t="s">
        <v>182</v>
      </c>
      <c r="D250" s="346" t="s">
        <v>181</v>
      </c>
      <c r="E250" s="347">
        <v>2.2000000000000002</v>
      </c>
      <c r="F250" s="348"/>
      <c r="G250" s="349" t="s">
        <v>2059</v>
      </c>
      <c r="H250" s="347">
        <v>1</v>
      </c>
      <c r="I250" s="350">
        <v>160.30000000000001</v>
      </c>
      <c r="J250" s="347"/>
      <c r="K250" s="350"/>
    </row>
    <row r="251" spans="1:22" x14ac:dyDescent="0.25">
      <c r="A251" s="351"/>
      <c r="B251" s="351"/>
      <c r="C251" s="352" t="s">
        <v>173</v>
      </c>
      <c r="D251" s="351"/>
      <c r="E251" s="351"/>
      <c r="F251" s="351"/>
      <c r="G251" s="351"/>
      <c r="H251" s="431">
        <v>18413.41</v>
      </c>
      <c r="I251" s="431"/>
      <c r="J251" s="431">
        <v>177084.48</v>
      </c>
      <c r="K251" s="431"/>
      <c r="O251" s="353">
        <v>18413.41</v>
      </c>
      <c r="P251" s="353">
        <v>177084.48</v>
      </c>
    </row>
    <row r="253" spans="1:22" ht="128.25" x14ac:dyDescent="0.25">
      <c r="A253" s="336" t="s">
        <v>1423</v>
      </c>
      <c r="B253" s="337" t="s">
        <v>2430</v>
      </c>
      <c r="C253" s="337" t="s">
        <v>1000</v>
      </c>
      <c r="D253" s="338" t="s">
        <v>1342</v>
      </c>
      <c r="E253" s="324">
        <v>154.97999999999999</v>
      </c>
      <c r="F253" s="339">
        <v>45.17</v>
      </c>
      <c r="G253" s="340" t="s">
        <v>185</v>
      </c>
      <c r="H253" s="324">
        <v>1</v>
      </c>
      <c r="I253" s="341">
        <v>7000.45</v>
      </c>
      <c r="J253" s="324">
        <v>2.91</v>
      </c>
      <c r="K253" s="341">
        <v>20371.310000000001</v>
      </c>
      <c r="Q253" s="323">
        <v>0</v>
      </c>
      <c r="R253" s="323">
        <v>0</v>
      </c>
      <c r="S253" s="323">
        <v>0</v>
      </c>
      <c r="T253" s="323">
        <v>0</v>
      </c>
      <c r="U253" s="323">
        <v>0</v>
      </c>
      <c r="V253" s="323">
        <v>0</v>
      </c>
    </row>
    <row r="254" spans="1:22" x14ac:dyDescent="0.25">
      <c r="A254" s="355"/>
      <c r="B254" s="355"/>
      <c r="C254" s="356" t="s">
        <v>2431</v>
      </c>
      <c r="D254" s="355"/>
      <c r="E254" s="355"/>
      <c r="F254" s="355"/>
      <c r="G254" s="355"/>
      <c r="H254" s="355"/>
      <c r="I254" s="355"/>
      <c r="J254" s="355"/>
      <c r="K254" s="355"/>
    </row>
    <row r="255" spans="1:22" x14ac:dyDescent="0.25">
      <c r="A255" s="351"/>
      <c r="B255" s="351"/>
      <c r="C255" s="352" t="s">
        <v>173</v>
      </c>
      <c r="D255" s="351"/>
      <c r="E255" s="351"/>
      <c r="F255" s="351"/>
      <c r="G255" s="351"/>
      <c r="H255" s="431">
        <v>7000.45</v>
      </c>
      <c r="I255" s="431"/>
      <c r="J255" s="431">
        <v>20371.310000000001</v>
      </c>
      <c r="K255" s="431"/>
      <c r="O255" s="353">
        <v>7000.45</v>
      </c>
      <c r="P255" s="353">
        <v>20371.310000000001</v>
      </c>
    </row>
    <row r="257" spans="1:22" ht="128.25" x14ac:dyDescent="0.25">
      <c r="A257" s="336" t="s">
        <v>1425</v>
      </c>
      <c r="B257" s="337" t="s">
        <v>2432</v>
      </c>
      <c r="C257" s="337" t="s">
        <v>890</v>
      </c>
      <c r="D257" s="338" t="s">
        <v>1342</v>
      </c>
      <c r="E257" s="324">
        <v>128.1</v>
      </c>
      <c r="F257" s="339">
        <v>50.57</v>
      </c>
      <c r="G257" s="340" t="s">
        <v>185</v>
      </c>
      <c r="H257" s="324">
        <v>1</v>
      </c>
      <c r="I257" s="341">
        <v>6478.02</v>
      </c>
      <c r="J257" s="324">
        <v>2.91</v>
      </c>
      <c r="K257" s="341">
        <v>18851.04</v>
      </c>
      <c r="Q257" s="323">
        <v>0</v>
      </c>
      <c r="R257" s="323">
        <v>0</v>
      </c>
      <c r="S257" s="323">
        <v>0</v>
      </c>
      <c r="T257" s="323">
        <v>0</v>
      </c>
      <c r="U257" s="323">
        <v>0</v>
      </c>
      <c r="V257" s="323">
        <v>0</v>
      </c>
    </row>
    <row r="258" spans="1:22" x14ac:dyDescent="0.25">
      <c r="A258" s="355"/>
      <c r="B258" s="355"/>
      <c r="C258" s="356" t="s">
        <v>2433</v>
      </c>
      <c r="D258" s="355"/>
      <c r="E258" s="355"/>
      <c r="F258" s="355"/>
      <c r="G258" s="355"/>
      <c r="H258" s="355"/>
      <c r="I258" s="355"/>
      <c r="J258" s="355"/>
      <c r="K258" s="355"/>
    </row>
    <row r="259" spans="1:22" x14ac:dyDescent="0.25">
      <c r="A259" s="351"/>
      <c r="B259" s="351"/>
      <c r="C259" s="352" t="s">
        <v>173</v>
      </c>
      <c r="D259" s="351"/>
      <c r="E259" s="351"/>
      <c r="F259" s="351"/>
      <c r="G259" s="351"/>
      <c r="H259" s="431">
        <v>6478.02</v>
      </c>
      <c r="I259" s="431"/>
      <c r="J259" s="431">
        <v>18851.04</v>
      </c>
      <c r="K259" s="431"/>
      <c r="O259" s="353">
        <v>6478.02</v>
      </c>
      <c r="P259" s="353">
        <v>18851.04</v>
      </c>
    </row>
    <row r="261" spans="1:22" ht="128.25" x14ac:dyDescent="0.25">
      <c r="A261" s="336" t="s">
        <v>1435</v>
      </c>
      <c r="B261" s="337" t="s">
        <v>2434</v>
      </c>
      <c r="C261" s="337" t="s">
        <v>889</v>
      </c>
      <c r="D261" s="338" t="s">
        <v>1342</v>
      </c>
      <c r="E261" s="324">
        <v>142.80000000000001</v>
      </c>
      <c r="F261" s="339">
        <v>56.82</v>
      </c>
      <c r="G261" s="340" t="s">
        <v>185</v>
      </c>
      <c r="H261" s="324">
        <v>1</v>
      </c>
      <c r="I261" s="341">
        <v>8113.9</v>
      </c>
      <c r="J261" s="324">
        <v>2.86</v>
      </c>
      <c r="K261" s="341">
        <v>23205.75</v>
      </c>
      <c r="Q261" s="323">
        <v>0</v>
      </c>
      <c r="R261" s="323">
        <v>0</v>
      </c>
      <c r="S261" s="323">
        <v>0</v>
      </c>
      <c r="T261" s="323">
        <v>0</v>
      </c>
      <c r="U261" s="323">
        <v>0</v>
      </c>
      <c r="V261" s="323">
        <v>0</v>
      </c>
    </row>
    <row r="262" spans="1:22" x14ac:dyDescent="0.25">
      <c r="A262" s="355"/>
      <c r="B262" s="355"/>
      <c r="C262" s="356" t="s">
        <v>2435</v>
      </c>
      <c r="D262" s="355"/>
      <c r="E262" s="355"/>
      <c r="F262" s="355"/>
      <c r="G262" s="355"/>
      <c r="H262" s="355"/>
      <c r="I262" s="355"/>
      <c r="J262" s="355"/>
      <c r="K262" s="355"/>
    </row>
    <row r="263" spans="1:22" x14ac:dyDescent="0.25">
      <c r="A263" s="351"/>
      <c r="B263" s="351"/>
      <c r="C263" s="352" t="s">
        <v>173</v>
      </c>
      <c r="D263" s="351"/>
      <c r="E263" s="351"/>
      <c r="F263" s="351"/>
      <c r="G263" s="351"/>
      <c r="H263" s="431">
        <v>8113.9</v>
      </c>
      <c r="I263" s="431"/>
      <c r="J263" s="431">
        <v>23205.75</v>
      </c>
      <c r="K263" s="431"/>
      <c r="O263" s="353">
        <v>8113.9</v>
      </c>
      <c r="P263" s="353">
        <v>23205.75</v>
      </c>
    </row>
    <row r="265" spans="1:22" ht="128.25" x14ac:dyDescent="0.25">
      <c r="A265" s="336" t="s">
        <v>1442</v>
      </c>
      <c r="B265" s="337" t="s">
        <v>2436</v>
      </c>
      <c r="C265" s="337" t="s">
        <v>999</v>
      </c>
      <c r="D265" s="338" t="s">
        <v>1342</v>
      </c>
      <c r="E265" s="324">
        <v>102.9</v>
      </c>
      <c r="F265" s="339">
        <v>65.069999999999993</v>
      </c>
      <c r="G265" s="340" t="s">
        <v>185</v>
      </c>
      <c r="H265" s="324">
        <v>1</v>
      </c>
      <c r="I265" s="341">
        <v>6695.7</v>
      </c>
      <c r="J265" s="324">
        <v>2.86</v>
      </c>
      <c r="K265" s="341">
        <v>19149.7</v>
      </c>
      <c r="Q265" s="323">
        <v>0</v>
      </c>
      <c r="R265" s="323">
        <v>0</v>
      </c>
      <c r="S265" s="323">
        <v>0</v>
      </c>
      <c r="T265" s="323">
        <v>0</v>
      </c>
      <c r="U265" s="323">
        <v>0</v>
      </c>
      <c r="V265" s="323">
        <v>0</v>
      </c>
    </row>
    <row r="266" spans="1:22" x14ac:dyDescent="0.25">
      <c r="A266" s="355"/>
      <c r="B266" s="355"/>
      <c r="C266" s="356" t="s">
        <v>2437</v>
      </c>
      <c r="D266" s="355"/>
      <c r="E266" s="355"/>
      <c r="F266" s="355"/>
      <c r="G266" s="355"/>
      <c r="H266" s="355"/>
      <c r="I266" s="355"/>
      <c r="J266" s="355"/>
      <c r="K266" s="355"/>
    </row>
    <row r="267" spans="1:22" x14ac:dyDescent="0.25">
      <c r="A267" s="351"/>
      <c r="B267" s="351"/>
      <c r="C267" s="352" t="s">
        <v>173</v>
      </c>
      <c r="D267" s="351"/>
      <c r="E267" s="351"/>
      <c r="F267" s="351"/>
      <c r="G267" s="351"/>
      <c r="H267" s="431">
        <v>6695.7</v>
      </c>
      <c r="I267" s="431"/>
      <c r="J267" s="431">
        <v>19149.7</v>
      </c>
      <c r="K267" s="431"/>
      <c r="O267" s="353">
        <v>6695.7</v>
      </c>
      <c r="P267" s="353">
        <v>19149.7</v>
      </c>
    </row>
    <row r="269" spans="1:22" ht="128.25" x14ac:dyDescent="0.25">
      <c r="A269" s="336" t="s">
        <v>1455</v>
      </c>
      <c r="B269" s="337" t="s">
        <v>2438</v>
      </c>
      <c r="C269" s="337" t="s">
        <v>888</v>
      </c>
      <c r="D269" s="338" t="s">
        <v>1342</v>
      </c>
      <c r="E269" s="324">
        <v>42</v>
      </c>
      <c r="F269" s="339">
        <v>110.23</v>
      </c>
      <c r="G269" s="340" t="s">
        <v>185</v>
      </c>
      <c r="H269" s="324">
        <v>1</v>
      </c>
      <c r="I269" s="341">
        <v>4629.66</v>
      </c>
      <c r="J269" s="324">
        <v>2.89</v>
      </c>
      <c r="K269" s="341">
        <v>13379.72</v>
      </c>
      <c r="Q269" s="323">
        <v>0</v>
      </c>
      <c r="R269" s="323">
        <v>0</v>
      </c>
      <c r="S269" s="323">
        <v>0</v>
      </c>
      <c r="T269" s="323">
        <v>0</v>
      </c>
      <c r="U269" s="323">
        <v>0</v>
      </c>
      <c r="V269" s="323">
        <v>0</v>
      </c>
    </row>
    <row r="270" spans="1:22" x14ac:dyDescent="0.25">
      <c r="A270" s="355"/>
      <c r="B270" s="355"/>
      <c r="C270" s="356" t="s">
        <v>2439</v>
      </c>
      <c r="D270" s="355"/>
      <c r="E270" s="355"/>
      <c r="F270" s="355"/>
      <c r="G270" s="355"/>
      <c r="H270" s="355"/>
      <c r="I270" s="355"/>
      <c r="J270" s="355"/>
      <c r="K270" s="355"/>
    </row>
    <row r="271" spans="1:22" x14ac:dyDescent="0.25">
      <c r="A271" s="351"/>
      <c r="B271" s="351"/>
      <c r="C271" s="352" t="s">
        <v>173</v>
      </c>
      <c r="D271" s="351"/>
      <c r="E271" s="351"/>
      <c r="F271" s="351"/>
      <c r="G271" s="351"/>
      <c r="H271" s="431">
        <v>4629.66</v>
      </c>
      <c r="I271" s="431"/>
      <c r="J271" s="431">
        <v>13379.72</v>
      </c>
      <c r="K271" s="431"/>
      <c r="O271" s="353">
        <v>4629.66</v>
      </c>
      <c r="P271" s="353">
        <v>13379.72</v>
      </c>
    </row>
    <row r="273" spans="1:22" ht="128.25" x14ac:dyDescent="0.25">
      <c r="A273" s="336" t="s">
        <v>1462</v>
      </c>
      <c r="B273" s="337" t="s">
        <v>2440</v>
      </c>
      <c r="C273" s="337" t="s">
        <v>886</v>
      </c>
      <c r="D273" s="338" t="s">
        <v>1342</v>
      </c>
      <c r="E273" s="324">
        <v>94.5</v>
      </c>
      <c r="F273" s="339">
        <v>159.38</v>
      </c>
      <c r="G273" s="340" t="s">
        <v>185</v>
      </c>
      <c r="H273" s="324">
        <v>1</v>
      </c>
      <c r="I273" s="341">
        <v>15061.41</v>
      </c>
      <c r="J273" s="324">
        <v>2.89</v>
      </c>
      <c r="K273" s="341">
        <v>43527.47</v>
      </c>
      <c r="Q273" s="323">
        <v>0</v>
      </c>
      <c r="R273" s="323">
        <v>0</v>
      </c>
      <c r="S273" s="323">
        <v>0</v>
      </c>
      <c r="T273" s="323">
        <v>0</v>
      </c>
      <c r="U273" s="323">
        <v>0</v>
      </c>
      <c r="V273" s="323">
        <v>0</v>
      </c>
    </row>
    <row r="274" spans="1:22" x14ac:dyDescent="0.25">
      <c r="A274" s="355"/>
      <c r="B274" s="355"/>
      <c r="C274" s="356" t="s">
        <v>2441</v>
      </c>
      <c r="D274" s="355"/>
      <c r="E274" s="355"/>
      <c r="F274" s="355"/>
      <c r="G274" s="355"/>
      <c r="H274" s="355"/>
      <c r="I274" s="355"/>
      <c r="J274" s="355"/>
      <c r="K274" s="355"/>
    </row>
    <row r="275" spans="1:22" x14ac:dyDescent="0.25">
      <c r="A275" s="351"/>
      <c r="B275" s="351"/>
      <c r="C275" s="352" t="s">
        <v>173</v>
      </c>
      <c r="D275" s="351"/>
      <c r="E275" s="351"/>
      <c r="F275" s="351"/>
      <c r="G275" s="351"/>
      <c r="H275" s="431">
        <v>15061.41</v>
      </c>
      <c r="I275" s="431"/>
      <c r="J275" s="431">
        <v>43527.47</v>
      </c>
      <c r="K275" s="431"/>
      <c r="O275" s="353">
        <v>15061.41</v>
      </c>
      <c r="P275" s="353">
        <v>43527.47</v>
      </c>
    </row>
    <row r="277" spans="1:22" ht="57" x14ac:dyDescent="0.25">
      <c r="A277" s="336" t="s">
        <v>1475</v>
      </c>
      <c r="B277" s="337" t="s">
        <v>2442</v>
      </c>
      <c r="C277" s="337" t="s">
        <v>741</v>
      </c>
      <c r="D277" s="338" t="s">
        <v>2387</v>
      </c>
      <c r="E277" s="324">
        <v>17.93</v>
      </c>
      <c r="F277" s="339"/>
      <c r="G277" s="340"/>
      <c r="H277" s="324"/>
      <c r="I277" s="341"/>
      <c r="J277" s="324"/>
      <c r="K277" s="341"/>
      <c r="Q277" s="323">
        <v>3151.36</v>
      </c>
      <c r="R277" s="323">
        <v>58867.34</v>
      </c>
      <c r="S277" s="323">
        <v>2120</v>
      </c>
      <c r="T277" s="323">
        <v>27426.83</v>
      </c>
      <c r="U277" s="323">
        <v>0</v>
      </c>
      <c r="V277" s="323">
        <v>0</v>
      </c>
    </row>
    <row r="278" spans="1:22" ht="25.5" x14ac:dyDescent="0.25">
      <c r="C278" s="342" t="s">
        <v>2365</v>
      </c>
    </row>
    <row r="279" spans="1:22" x14ac:dyDescent="0.25">
      <c r="A279" s="336"/>
      <c r="B279" s="337"/>
      <c r="C279" s="337" t="s">
        <v>187</v>
      </c>
      <c r="D279" s="338"/>
      <c r="E279" s="324"/>
      <c r="F279" s="339">
        <v>138.94</v>
      </c>
      <c r="G279" s="340" t="s">
        <v>2059</v>
      </c>
      <c r="H279" s="324">
        <v>1</v>
      </c>
      <c r="I279" s="341">
        <v>2864.87</v>
      </c>
      <c r="J279" s="324">
        <v>23.35</v>
      </c>
      <c r="K279" s="341">
        <v>66894.710000000006</v>
      </c>
    </row>
    <row r="280" spans="1:22" x14ac:dyDescent="0.25">
      <c r="A280" s="336"/>
      <c r="B280" s="337"/>
      <c r="C280" s="337" t="s">
        <v>195</v>
      </c>
      <c r="D280" s="338"/>
      <c r="E280" s="324"/>
      <c r="F280" s="339">
        <v>8.4</v>
      </c>
      <c r="G280" s="340" t="s">
        <v>185</v>
      </c>
      <c r="H280" s="324">
        <v>1</v>
      </c>
      <c r="I280" s="341">
        <v>150.61000000000001</v>
      </c>
      <c r="J280" s="324">
        <v>4.87</v>
      </c>
      <c r="K280" s="341">
        <v>733.47</v>
      </c>
    </row>
    <row r="281" spans="1:22" x14ac:dyDescent="0.25">
      <c r="A281" s="336"/>
      <c r="B281" s="337"/>
      <c r="C281" s="337" t="s">
        <v>184</v>
      </c>
      <c r="D281" s="338" t="s">
        <v>177</v>
      </c>
      <c r="E281" s="324">
        <v>110</v>
      </c>
      <c r="F281" s="339"/>
      <c r="G281" s="340"/>
      <c r="H281" s="324"/>
      <c r="I281" s="341">
        <v>3151.36</v>
      </c>
      <c r="J281" s="324">
        <v>88</v>
      </c>
      <c r="K281" s="341">
        <v>58867.34</v>
      </c>
    </row>
    <row r="282" spans="1:22" x14ac:dyDescent="0.25">
      <c r="A282" s="336"/>
      <c r="B282" s="337"/>
      <c r="C282" s="337" t="s">
        <v>183</v>
      </c>
      <c r="D282" s="338" t="s">
        <v>177</v>
      </c>
      <c r="E282" s="324">
        <v>74</v>
      </c>
      <c r="F282" s="339"/>
      <c r="G282" s="340"/>
      <c r="H282" s="324"/>
      <c r="I282" s="341">
        <v>2120</v>
      </c>
      <c r="J282" s="324">
        <v>41</v>
      </c>
      <c r="K282" s="341">
        <v>27426.83</v>
      </c>
    </row>
    <row r="283" spans="1:22" x14ac:dyDescent="0.25">
      <c r="A283" s="344"/>
      <c r="B283" s="345"/>
      <c r="C283" s="345" t="s">
        <v>182</v>
      </c>
      <c r="D283" s="346" t="s">
        <v>181</v>
      </c>
      <c r="E283" s="347">
        <v>9.25</v>
      </c>
      <c r="F283" s="348"/>
      <c r="G283" s="349" t="s">
        <v>2059</v>
      </c>
      <c r="H283" s="347">
        <v>1</v>
      </c>
      <c r="I283" s="350">
        <v>190.73</v>
      </c>
      <c r="J283" s="347"/>
      <c r="K283" s="350"/>
    </row>
    <row r="284" spans="1:22" x14ac:dyDescent="0.25">
      <c r="A284" s="351"/>
      <c r="B284" s="351"/>
      <c r="C284" s="352" t="s">
        <v>173</v>
      </c>
      <c r="D284" s="351"/>
      <c r="E284" s="351"/>
      <c r="F284" s="351"/>
      <c r="G284" s="351"/>
      <c r="H284" s="431">
        <v>8286.84</v>
      </c>
      <c r="I284" s="431"/>
      <c r="J284" s="431">
        <v>153922.35</v>
      </c>
      <c r="K284" s="431"/>
      <c r="O284" s="353">
        <v>8286.84</v>
      </c>
      <c r="P284" s="353">
        <v>153922.35</v>
      </c>
    </row>
    <row r="286" spans="1:22" ht="57" x14ac:dyDescent="0.25">
      <c r="A286" s="336" t="s">
        <v>1486</v>
      </c>
      <c r="B286" s="337" t="s">
        <v>2443</v>
      </c>
      <c r="C286" s="337" t="s">
        <v>739</v>
      </c>
      <c r="D286" s="338" t="s">
        <v>2387</v>
      </c>
      <c r="E286" s="324">
        <v>0.9</v>
      </c>
      <c r="F286" s="339"/>
      <c r="G286" s="340"/>
      <c r="H286" s="324"/>
      <c r="I286" s="341"/>
      <c r="J286" s="324"/>
      <c r="K286" s="341"/>
      <c r="Q286" s="323">
        <v>158.18</v>
      </c>
      <c r="R286" s="323">
        <v>2954.8</v>
      </c>
      <c r="S286" s="323">
        <v>106.41</v>
      </c>
      <c r="T286" s="323">
        <v>1376.67</v>
      </c>
      <c r="U286" s="323">
        <v>0</v>
      </c>
      <c r="V286" s="323">
        <v>0</v>
      </c>
    </row>
    <row r="287" spans="1:22" x14ac:dyDescent="0.25">
      <c r="C287" s="342" t="s">
        <v>2444</v>
      </c>
    </row>
    <row r="288" spans="1:22" x14ac:dyDescent="0.25">
      <c r="A288" s="336"/>
      <c r="B288" s="337"/>
      <c r="C288" s="337" t="s">
        <v>187</v>
      </c>
      <c r="D288" s="338"/>
      <c r="E288" s="324"/>
      <c r="F288" s="339">
        <v>138.94</v>
      </c>
      <c r="G288" s="340" t="s">
        <v>2059</v>
      </c>
      <c r="H288" s="324">
        <v>1</v>
      </c>
      <c r="I288" s="341">
        <v>143.80000000000001</v>
      </c>
      <c r="J288" s="324">
        <v>23.35</v>
      </c>
      <c r="K288" s="341">
        <v>3357.73</v>
      </c>
    </row>
    <row r="289" spans="1:22" x14ac:dyDescent="0.25">
      <c r="A289" s="336"/>
      <c r="B289" s="337"/>
      <c r="C289" s="337" t="s">
        <v>195</v>
      </c>
      <c r="D289" s="338"/>
      <c r="E289" s="324"/>
      <c r="F289" s="339">
        <v>28.2</v>
      </c>
      <c r="G289" s="340" t="s">
        <v>185</v>
      </c>
      <c r="H289" s="324">
        <v>1</v>
      </c>
      <c r="I289" s="341">
        <v>25.38</v>
      </c>
      <c r="J289" s="324">
        <v>4.8</v>
      </c>
      <c r="K289" s="341">
        <v>121.82</v>
      </c>
    </row>
    <row r="290" spans="1:22" x14ac:dyDescent="0.25">
      <c r="A290" s="336"/>
      <c r="B290" s="337"/>
      <c r="C290" s="337" t="s">
        <v>184</v>
      </c>
      <c r="D290" s="338" t="s">
        <v>177</v>
      </c>
      <c r="E290" s="324">
        <v>110</v>
      </c>
      <c r="F290" s="339"/>
      <c r="G290" s="340"/>
      <c r="H290" s="324"/>
      <c r="I290" s="341">
        <v>158.18</v>
      </c>
      <c r="J290" s="324">
        <v>88</v>
      </c>
      <c r="K290" s="341">
        <v>2954.8</v>
      </c>
    </row>
    <row r="291" spans="1:22" x14ac:dyDescent="0.25">
      <c r="A291" s="336"/>
      <c r="B291" s="337"/>
      <c r="C291" s="337" t="s">
        <v>183</v>
      </c>
      <c r="D291" s="338" t="s">
        <v>177</v>
      </c>
      <c r="E291" s="324">
        <v>74</v>
      </c>
      <c r="F291" s="339"/>
      <c r="G291" s="340"/>
      <c r="H291" s="324"/>
      <c r="I291" s="341">
        <v>106.41</v>
      </c>
      <c r="J291" s="324">
        <v>41</v>
      </c>
      <c r="K291" s="341">
        <v>1376.67</v>
      </c>
    </row>
    <row r="292" spans="1:22" x14ac:dyDescent="0.25">
      <c r="A292" s="344"/>
      <c r="B292" s="345"/>
      <c r="C292" s="345" t="s">
        <v>182</v>
      </c>
      <c r="D292" s="346" t="s">
        <v>181</v>
      </c>
      <c r="E292" s="347">
        <v>9.25</v>
      </c>
      <c r="F292" s="348"/>
      <c r="G292" s="349" t="s">
        <v>2059</v>
      </c>
      <c r="H292" s="347">
        <v>1</v>
      </c>
      <c r="I292" s="350">
        <v>9.5737500000000004</v>
      </c>
      <c r="J292" s="347"/>
      <c r="K292" s="350"/>
    </row>
    <row r="293" spans="1:22" x14ac:dyDescent="0.25">
      <c r="A293" s="351"/>
      <c r="B293" s="351"/>
      <c r="C293" s="352" t="s">
        <v>173</v>
      </c>
      <c r="D293" s="351"/>
      <c r="E293" s="351"/>
      <c r="F293" s="351"/>
      <c r="G293" s="351"/>
      <c r="H293" s="431">
        <v>433.77</v>
      </c>
      <c r="I293" s="431"/>
      <c r="J293" s="431">
        <v>7811.02</v>
      </c>
      <c r="K293" s="431"/>
      <c r="O293" s="353">
        <v>433.77</v>
      </c>
      <c r="P293" s="353">
        <v>7811.02</v>
      </c>
    </row>
    <row r="295" spans="1:22" ht="57" x14ac:dyDescent="0.25">
      <c r="A295" s="336" t="s">
        <v>1495</v>
      </c>
      <c r="B295" s="337" t="s">
        <v>2445</v>
      </c>
      <c r="C295" s="337" t="s">
        <v>804</v>
      </c>
      <c r="D295" s="338" t="s">
        <v>1693</v>
      </c>
      <c r="E295" s="324">
        <v>4</v>
      </c>
      <c r="F295" s="339"/>
      <c r="G295" s="340"/>
      <c r="H295" s="324"/>
      <c r="I295" s="341"/>
      <c r="J295" s="324"/>
      <c r="K295" s="341"/>
      <c r="Q295" s="323">
        <v>160.35</v>
      </c>
      <c r="R295" s="323">
        <v>2995.28</v>
      </c>
      <c r="S295" s="323">
        <v>107.87</v>
      </c>
      <c r="T295" s="323">
        <v>1395.53</v>
      </c>
      <c r="U295" s="323">
        <v>13.21</v>
      </c>
      <c r="V295" s="323">
        <v>276.77999999999997</v>
      </c>
    </row>
    <row r="296" spans="1:22" x14ac:dyDescent="0.25">
      <c r="A296" s="336"/>
      <c r="B296" s="337"/>
      <c r="C296" s="337" t="s">
        <v>187</v>
      </c>
      <c r="D296" s="338"/>
      <c r="E296" s="324"/>
      <c r="F296" s="339">
        <v>31.69</v>
      </c>
      <c r="G296" s="340" t="s">
        <v>2059</v>
      </c>
      <c r="H296" s="324">
        <v>1</v>
      </c>
      <c r="I296" s="341">
        <v>145.77000000000001</v>
      </c>
      <c r="J296" s="324">
        <v>23.35</v>
      </c>
      <c r="K296" s="341">
        <v>3403.73</v>
      </c>
    </row>
    <row r="297" spans="1:22" x14ac:dyDescent="0.25">
      <c r="A297" s="336"/>
      <c r="B297" s="337"/>
      <c r="C297" s="337" t="s">
        <v>174</v>
      </c>
      <c r="D297" s="338"/>
      <c r="E297" s="324"/>
      <c r="F297" s="339">
        <v>8.85</v>
      </c>
      <c r="G297" s="340" t="s">
        <v>2060</v>
      </c>
      <c r="H297" s="324">
        <v>1</v>
      </c>
      <c r="I297" s="341">
        <v>44.25</v>
      </c>
      <c r="J297" s="324">
        <v>8.42</v>
      </c>
      <c r="K297" s="341">
        <v>372.59</v>
      </c>
    </row>
    <row r="298" spans="1:22" x14ac:dyDescent="0.25">
      <c r="A298" s="336"/>
      <c r="B298" s="337"/>
      <c r="C298" s="337" t="s">
        <v>179</v>
      </c>
      <c r="D298" s="338"/>
      <c r="E298" s="324"/>
      <c r="F298" s="339">
        <v>1.51</v>
      </c>
      <c r="G298" s="340" t="s">
        <v>2060</v>
      </c>
      <c r="H298" s="324">
        <v>1</v>
      </c>
      <c r="I298" s="354">
        <v>7.55</v>
      </c>
      <c r="J298" s="324">
        <v>23.35</v>
      </c>
      <c r="K298" s="354">
        <v>176.29</v>
      </c>
    </row>
    <row r="299" spans="1:22" x14ac:dyDescent="0.25">
      <c r="A299" s="336"/>
      <c r="B299" s="337"/>
      <c r="C299" s="337" t="s">
        <v>195</v>
      </c>
      <c r="D299" s="338"/>
      <c r="E299" s="324"/>
      <c r="F299" s="339">
        <v>39.46</v>
      </c>
      <c r="G299" s="340" t="s">
        <v>185</v>
      </c>
      <c r="H299" s="324">
        <v>1</v>
      </c>
      <c r="I299" s="341">
        <v>157.84</v>
      </c>
      <c r="J299" s="324">
        <v>4.43</v>
      </c>
      <c r="K299" s="341">
        <v>699.23</v>
      </c>
    </row>
    <row r="300" spans="1:22" ht="71.25" x14ac:dyDescent="0.25">
      <c r="A300" s="336" t="s">
        <v>1497</v>
      </c>
      <c r="B300" s="337" t="s">
        <v>2446</v>
      </c>
      <c r="C300" s="337" t="s">
        <v>998</v>
      </c>
      <c r="D300" s="338" t="s">
        <v>1451</v>
      </c>
      <c r="E300" s="324">
        <v>8</v>
      </c>
      <c r="F300" s="339">
        <v>73.55</v>
      </c>
      <c r="G300" s="343" t="s">
        <v>185</v>
      </c>
      <c r="H300" s="324">
        <v>1</v>
      </c>
      <c r="I300" s="341">
        <v>588.4</v>
      </c>
      <c r="J300" s="324">
        <v>4.17</v>
      </c>
      <c r="K300" s="341">
        <v>2453.63</v>
      </c>
      <c r="Q300" s="323">
        <v>0</v>
      </c>
      <c r="R300" s="323">
        <v>0</v>
      </c>
      <c r="S300" s="323">
        <v>0</v>
      </c>
      <c r="T300" s="323">
        <v>0</v>
      </c>
      <c r="U300" s="323">
        <v>0</v>
      </c>
      <c r="V300" s="323">
        <v>0</v>
      </c>
    </row>
    <row r="301" spans="1:22" ht="41.25" x14ac:dyDescent="0.25">
      <c r="A301" s="336" t="s">
        <v>1498</v>
      </c>
      <c r="B301" s="337" t="s">
        <v>2447</v>
      </c>
      <c r="C301" s="337" t="s">
        <v>3629</v>
      </c>
      <c r="D301" s="338" t="s">
        <v>1451</v>
      </c>
      <c r="E301" s="324">
        <v>4</v>
      </c>
      <c r="F301" s="339">
        <v>931.08</v>
      </c>
      <c r="G301" s="343" t="s">
        <v>185</v>
      </c>
      <c r="H301" s="324">
        <v>1</v>
      </c>
      <c r="I301" s="341">
        <v>3724.32</v>
      </c>
      <c r="J301" s="324">
        <v>5.42</v>
      </c>
      <c r="K301" s="341">
        <v>20185.810000000001</v>
      </c>
      <c r="Q301" s="323">
        <v>0</v>
      </c>
      <c r="R301" s="323">
        <v>0</v>
      </c>
      <c r="S301" s="323">
        <v>0</v>
      </c>
      <c r="T301" s="323">
        <v>0</v>
      </c>
      <c r="U301" s="323">
        <v>0</v>
      </c>
      <c r="V301" s="323">
        <v>0</v>
      </c>
    </row>
    <row r="302" spans="1:22" x14ac:dyDescent="0.25">
      <c r="A302" s="336"/>
      <c r="B302" s="337"/>
      <c r="C302" s="337" t="s">
        <v>184</v>
      </c>
      <c r="D302" s="338" t="s">
        <v>177</v>
      </c>
      <c r="E302" s="324">
        <v>110</v>
      </c>
      <c r="F302" s="339"/>
      <c r="G302" s="340"/>
      <c r="H302" s="324"/>
      <c r="I302" s="341">
        <v>160.35</v>
      </c>
      <c r="J302" s="324">
        <v>88</v>
      </c>
      <c r="K302" s="341">
        <v>2995.28</v>
      </c>
    </row>
    <row r="303" spans="1:22" x14ac:dyDescent="0.25">
      <c r="A303" s="336"/>
      <c r="B303" s="337"/>
      <c r="C303" s="337" t="s">
        <v>183</v>
      </c>
      <c r="D303" s="338" t="s">
        <v>177</v>
      </c>
      <c r="E303" s="324">
        <v>74</v>
      </c>
      <c r="F303" s="339"/>
      <c r="G303" s="340"/>
      <c r="H303" s="324"/>
      <c r="I303" s="341">
        <v>107.87</v>
      </c>
      <c r="J303" s="324">
        <v>41</v>
      </c>
      <c r="K303" s="341">
        <v>1395.53</v>
      </c>
    </row>
    <row r="304" spans="1:22" x14ac:dyDescent="0.25">
      <c r="A304" s="336"/>
      <c r="B304" s="337"/>
      <c r="C304" s="337" t="s">
        <v>178</v>
      </c>
      <c r="D304" s="338" t="s">
        <v>177</v>
      </c>
      <c r="E304" s="324">
        <v>175</v>
      </c>
      <c r="F304" s="339"/>
      <c r="G304" s="340"/>
      <c r="H304" s="324"/>
      <c r="I304" s="341">
        <v>13.21</v>
      </c>
      <c r="J304" s="324">
        <v>157</v>
      </c>
      <c r="K304" s="341">
        <v>276.77999999999997</v>
      </c>
    </row>
    <row r="305" spans="1:22" x14ac:dyDescent="0.25">
      <c r="A305" s="344"/>
      <c r="B305" s="345"/>
      <c r="C305" s="345" t="s">
        <v>182</v>
      </c>
      <c r="D305" s="346" t="s">
        <v>181</v>
      </c>
      <c r="E305" s="347">
        <v>2.6</v>
      </c>
      <c r="F305" s="348"/>
      <c r="G305" s="349" t="s">
        <v>2059</v>
      </c>
      <c r="H305" s="347">
        <v>1</v>
      </c>
      <c r="I305" s="350">
        <v>11.96</v>
      </c>
      <c r="J305" s="347"/>
      <c r="K305" s="350"/>
    </row>
    <row r="306" spans="1:22" x14ac:dyDescent="0.25">
      <c r="A306" s="351"/>
      <c r="B306" s="351"/>
      <c r="C306" s="352" t="s">
        <v>173</v>
      </c>
      <c r="D306" s="351"/>
      <c r="E306" s="351"/>
      <c r="F306" s="351"/>
      <c r="G306" s="351"/>
      <c r="H306" s="431">
        <v>4942.01</v>
      </c>
      <c r="I306" s="431"/>
      <c r="J306" s="431">
        <v>31782.58</v>
      </c>
      <c r="K306" s="431"/>
      <c r="O306" s="353">
        <v>4942.01</v>
      </c>
      <c r="P306" s="353">
        <v>31782.58</v>
      </c>
    </row>
    <row r="308" spans="1:22" ht="28.5" x14ac:dyDescent="0.25">
      <c r="A308" s="336" t="s">
        <v>1502</v>
      </c>
      <c r="B308" s="337" t="s">
        <v>2448</v>
      </c>
      <c r="C308" s="337" t="s">
        <v>997</v>
      </c>
      <c r="D308" s="338" t="s">
        <v>1693</v>
      </c>
      <c r="E308" s="324">
        <v>2</v>
      </c>
      <c r="F308" s="339"/>
      <c r="G308" s="340"/>
      <c r="H308" s="324"/>
      <c r="I308" s="341"/>
      <c r="J308" s="324"/>
      <c r="K308" s="341"/>
      <c r="Q308" s="323">
        <v>113.72</v>
      </c>
      <c r="R308" s="323">
        <v>2124.25</v>
      </c>
      <c r="S308" s="323">
        <v>76.5</v>
      </c>
      <c r="T308" s="323">
        <v>989.71</v>
      </c>
      <c r="U308" s="323">
        <v>4.5199999999999996</v>
      </c>
      <c r="V308" s="323">
        <v>94.58</v>
      </c>
    </row>
    <row r="309" spans="1:22" ht="29.25" x14ac:dyDescent="0.25">
      <c r="A309" s="336"/>
      <c r="B309" s="337"/>
      <c r="C309" s="337" t="s">
        <v>187</v>
      </c>
      <c r="D309" s="338"/>
      <c r="E309" s="324"/>
      <c r="F309" s="339">
        <v>43.64</v>
      </c>
      <c r="G309" s="340" t="s">
        <v>2374</v>
      </c>
      <c r="H309" s="324">
        <v>1</v>
      </c>
      <c r="I309" s="341">
        <v>103.38</v>
      </c>
      <c r="J309" s="324">
        <v>23.35</v>
      </c>
      <c r="K309" s="341">
        <v>2413.92</v>
      </c>
    </row>
    <row r="310" spans="1:22" ht="29.25" x14ac:dyDescent="0.25">
      <c r="A310" s="336"/>
      <c r="B310" s="337"/>
      <c r="C310" s="337" t="s">
        <v>174</v>
      </c>
      <c r="D310" s="338"/>
      <c r="E310" s="324"/>
      <c r="F310" s="339">
        <v>12.82</v>
      </c>
      <c r="G310" s="340" t="s">
        <v>2375</v>
      </c>
      <c r="H310" s="324">
        <v>1</v>
      </c>
      <c r="I310" s="341">
        <v>33.01</v>
      </c>
      <c r="J310" s="324">
        <v>7.06</v>
      </c>
      <c r="K310" s="341">
        <v>233.05</v>
      </c>
    </row>
    <row r="311" spans="1:22" ht="29.25" x14ac:dyDescent="0.25">
      <c r="A311" s="336"/>
      <c r="B311" s="337"/>
      <c r="C311" s="337" t="s">
        <v>179</v>
      </c>
      <c r="D311" s="338"/>
      <c r="E311" s="324"/>
      <c r="F311" s="339">
        <v>1</v>
      </c>
      <c r="G311" s="340" t="s">
        <v>2375</v>
      </c>
      <c r="H311" s="324">
        <v>1</v>
      </c>
      <c r="I311" s="354">
        <v>2.58</v>
      </c>
      <c r="J311" s="324">
        <v>23.35</v>
      </c>
      <c r="K311" s="354">
        <v>60.24</v>
      </c>
    </row>
    <row r="312" spans="1:22" x14ac:dyDescent="0.25">
      <c r="A312" s="336"/>
      <c r="B312" s="337"/>
      <c r="C312" s="337" t="s">
        <v>195</v>
      </c>
      <c r="D312" s="338"/>
      <c r="E312" s="324"/>
      <c r="F312" s="339">
        <v>353.05</v>
      </c>
      <c r="G312" s="340" t="s">
        <v>185</v>
      </c>
      <c r="H312" s="324">
        <v>1</v>
      </c>
      <c r="I312" s="341">
        <v>706.1</v>
      </c>
      <c r="J312" s="324">
        <v>4.68</v>
      </c>
      <c r="K312" s="341">
        <v>3304.55</v>
      </c>
    </row>
    <row r="313" spans="1:22" ht="42.75" x14ac:dyDescent="0.25">
      <c r="A313" s="336" t="s">
        <v>1505</v>
      </c>
      <c r="B313" s="337" t="s">
        <v>2449</v>
      </c>
      <c r="C313" s="337" t="s">
        <v>996</v>
      </c>
      <c r="D313" s="338" t="s">
        <v>1451</v>
      </c>
      <c r="E313" s="324">
        <v>2</v>
      </c>
      <c r="F313" s="339">
        <v>950.97</v>
      </c>
      <c r="G313" s="343" t="s">
        <v>185</v>
      </c>
      <c r="H313" s="324">
        <v>1</v>
      </c>
      <c r="I313" s="341">
        <v>1901.94</v>
      </c>
      <c r="J313" s="324">
        <v>3.36</v>
      </c>
      <c r="K313" s="341">
        <v>6390.52</v>
      </c>
      <c r="Q313" s="323">
        <v>0</v>
      </c>
      <c r="R313" s="323">
        <v>0</v>
      </c>
      <c r="S313" s="323">
        <v>0</v>
      </c>
      <c r="T313" s="323">
        <v>0</v>
      </c>
      <c r="U313" s="323">
        <v>0</v>
      </c>
      <c r="V313" s="323">
        <v>0</v>
      </c>
    </row>
    <row r="314" spans="1:22" x14ac:dyDescent="0.25">
      <c r="A314" s="336"/>
      <c r="B314" s="337"/>
      <c r="C314" s="337" t="s">
        <v>184</v>
      </c>
      <c r="D314" s="338" t="s">
        <v>177</v>
      </c>
      <c r="E314" s="324">
        <v>110</v>
      </c>
      <c r="F314" s="339"/>
      <c r="G314" s="340"/>
      <c r="H314" s="324"/>
      <c r="I314" s="341">
        <v>113.72</v>
      </c>
      <c r="J314" s="324">
        <v>88</v>
      </c>
      <c r="K314" s="341">
        <v>2124.25</v>
      </c>
    </row>
    <row r="315" spans="1:22" x14ac:dyDescent="0.25">
      <c r="A315" s="336"/>
      <c r="B315" s="337"/>
      <c r="C315" s="337" t="s">
        <v>183</v>
      </c>
      <c r="D315" s="338" t="s">
        <v>177</v>
      </c>
      <c r="E315" s="324">
        <v>74</v>
      </c>
      <c r="F315" s="339"/>
      <c r="G315" s="340"/>
      <c r="H315" s="324"/>
      <c r="I315" s="341">
        <v>76.5</v>
      </c>
      <c r="J315" s="324">
        <v>41</v>
      </c>
      <c r="K315" s="341">
        <v>989.71</v>
      </c>
    </row>
    <row r="316" spans="1:22" x14ac:dyDescent="0.25">
      <c r="A316" s="336"/>
      <c r="B316" s="337"/>
      <c r="C316" s="337" t="s">
        <v>178</v>
      </c>
      <c r="D316" s="338" t="s">
        <v>177</v>
      </c>
      <c r="E316" s="324">
        <v>175</v>
      </c>
      <c r="F316" s="339"/>
      <c r="G316" s="340"/>
      <c r="H316" s="324"/>
      <c r="I316" s="341">
        <v>4.5199999999999996</v>
      </c>
      <c r="J316" s="324">
        <v>157</v>
      </c>
      <c r="K316" s="341">
        <v>94.58</v>
      </c>
    </row>
    <row r="317" spans="1:22" ht="29.25" x14ac:dyDescent="0.25">
      <c r="A317" s="344"/>
      <c r="B317" s="345"/>
      <c r="C317" s="345" t="s">
        <v>182</v>
      </c>
      <c r="D317" s="346" t="s">
        <v>181</v>
      </c>
      <c r="E317" s="347">
        <v>3.58</v>
      </c>
      <c r="F317" s="348"/>
      <c r="G317" s="349" t="s">
        <v>2374</v>
      </c>
      <c r="H317" s="347">
        <v>1</v>
      </c>
      <c r="I317" s="350">
        <v>8.48</v>
      </c>
      <c r="J317" s="347"/>
      <c r="K317" s="350"/>
    </row>
    <row r="318" spans="1:22" x14ac:dyDescent="0.25">
      <c r="A318" s="351"/>
      <c r="B318" s="351"/>
      <c r="C318" s="352" t="s">
        <v>173</v>
      </c>
      <c r="D318" s="351"/>
      <c r="E318" s="351"/>
      <c r="F318" s="351"/>
      <c r="G318" s="351"/>
      <c r="H318" s="431">
        <v>2939.17</v>
      </c>
      <c r="I318" s="431"/>
      <c r="J318" s="431">
        <v>15550.58</v>
      </c>
      <c r="K318" s="431"/>
      <c r="O318" s="353">
        <v>2939.17</v>
      </c>
      <c r="P318" s="353">
        <v>15550.58</v>
      </c>
    </row>
    <row r="321" spans="1:22" x14ac:dyDescent="0.25">
      <c r="A321" s="428" t="s">
        <v>2450</v>
      </c>
      <c r="B321" s="428"/>
      <c r="C321" s="428"/>
      <c r="D321" s="428"/>
      <c r="E321" s="428"/>
      <c r="F321" s="428"/>
      <c r="G321" s="428"/>
      <c r="H321" s="429">
        <v>351249.98</v>
      </c>
      <c r="I321" s="430"/>
      <c r="J321" s="429">
        <v>2471903.2000000002</v>
      </c>
      <c r="K321" s="430"/>
    </row>
    <row r="322" spans="1:22" hidden="1" x14ac:dyDescent="0.25">
      <c r="A322" s="323" t="s">
        <v>172</v>
      </c>
      <c r="I322" s="323">
        <v>0</v>
      </c>
      <c r="J322" s="323">
        <v>0</v>
      </c>
    </row>
    <row r="323" spans="1:22" hidden="1" x14ac:dyDescent="0.25">
      <c r="A323" s="323" t="s">
        <v>171</v>
      </c>
      <c r="I323" s="323">
        <v>0</v>
      </c>
      <c r="J323" s="323">
        <v>0</v>
      </c>
    </row>
    <row r="325" spans="1:22" x14ac:dyDescent="0.25">
      <c r="A325" s="428" t="s">
        <v>2451</v>
      </c>
      <c r="B325" s="428"/>
      <c r="C325" s="428"/>
      <c r="D325" s="428"/>
      <c r="E325" s="428"/>
      <c r="F325" s="428"/>
      <c r="G325" s="428"/>
      <c r="H325" s="429">
        <v>376957.52</v>
      </c>
      <c r="I325" s="430"/>
      <c r="J325" s="429">
        <v>2986541.87</v>
      </c>
      <c r="K325" s="430"/>
    </row>
    <row r="326" spans="1:22" hidden="1" x14ac:dyDescent="0.25">
      <c r="A326" s="323" t="s">
        <v>172</v>
      </c>
      <c r="I326" s="323">
        <v>0</v>
      </c>
      <c r="J326" s="323">
        <v>0</v>
      </c>
    </row>
    <row r="327" spans="1:22" x14ac:dyDescent="0.25">
      <c r="A327" s="428" t="s">
        <v>171</v>
      </c>
      <c r="B327" s="428"/>
      <c r="C327" s="428"/>
      <c r="D327" s="428"/>
      <c r="E327" s="428"/>
      <c r="F327" s="428"/>
      <c r="G327" s="428"/>
      <c r="H327" s="429">
        <v>-16757.310000000001</v>
      </c>
      <c r="I327" s="430"/>
      <c r="J327" s="429">
        <v>-86635.29</v>
      </c>
      <c r="K327" s="430"/>
    </row>
    <row r="329" spans="1:22" ht="16.5" x14ac:dyDescent="0.25">
      <c r="A329" s="432" t="s">
        <v>2452</v>
      </c>
      <c r="B329" s="432"/>
      <c r="C329" s="432"/>
      <c r="D329" s="432"/>
      <c r="E329" s="432"/>
      <c r="F329" s="432"/>
      <c r="G329" s="432"/>
      <c r="H329" s="432"/>
      <c r="I329" s="432"/>
      <c r="J329" s="432"/>
      <c r="K329" s="432"/>
    </row>
    <row r="331" spans="1:22" ht="16.5" x14ac:dyDescent="0.25">
      <c r="A331" s="432" t="s">
        <v>2453</v>
      </c>
      <c r="B331" s="432"/>
      <c r="C331" s="432"/>
      <c r="D331" s="432"/>
      <c r="E331" s="432"/>
      <c r="F331" s="432"/>
      <c r="G331" s="432"/>
      <c r="H331" s="432"/>
      <c r="I331" s="432"/>
      <c r="J331" s="432"/>
      <c r="K331" s="432"/>
    </row>
    <row r="332" spans="1:22" ht="57" x14ac:dyDescent="0.25">
      <c r="A332" s="336" t="s">
        <v>1512</v>
      </c>
      <c r="B332" s="337" t="s">
        <v>2454</v>
      </c>
      <c r="C332" s="337" t="s">
        <v>991</v>
      </c>
      <c r="D332" s="338" t="s">
        <v>2455</v>
      </c>
      <c r="E332" s="324">
        <v>1</v>
      </c>
      <c r="F332" s="339"/>
      <c r="G332" s="340"/>
      <c r="H332" s="324"/>
      <c r="I332" s="341"/>
      <c r="J332" s="324"/>
      <c r="K332" s="341"/>
      <c r="Q332" s="323">
        <v>640.75</v>
      </c>
      <c r="R332" s="323">
        <v>11969.21</v>
      </c>
      <c r="S332" s="323">
        <v>431.05</v>
      </c>
      <c r="T332" s="323">
        <v>5576.57</v>
      </c>
      <c r="U332" s="323">
        <v>19.2</v>
      </c>
      <c r="V332" s="323">
        <v>402.16</v>
      </c>
    </row>
    <row r="333" spans="1:22" ht="29.25" x14ac:dyDescent="0.25">
      <c r="A333" s="336"/>
      <c r="B333" s="337"/>
      <c r="C333" s="337" t="s">
        <v>187</v>
      </c>
      <c r="D333" s="338"/>
      <c r="E333" s="324"/>
      <c r="F333" s="339">
        <v>482.4</v>
      </c>
      <c r="G333" s="340" t="s">
        <v>2456</v>
      </c>
      <c r="H333" s="324">
        <v>1</v>
      </c>
      <c r="I333" s="341">
        <v>582.5</v>
      </c>
      <c r="J333" s="324">
        <v>23.35</v>
      </c>
      <c r="K333" s="341">
        <v>13601.38</v>
      </c>
    </row>
    <row r="334" spans="1:22" ht="29.25" x14ac:dyDescent="0.25">
      <c r="A334" s="336"/>
      <c r="B334" s="337"/>
      <c r="C334" s="337" t="s">
        <v>174</v>
      </c>
      <c r="D334" s="338"/>
      <c r="E334" s="324"/>
      <c r="F334" s="339">
        <v>70.25</v>
      </c>
      <c r="G334" s="340" t="s">
        <v>2457</v>
      </c>
      <c r="H334" s="324">
        <v>1</v>
      </c>
      <c r="I334" s="341">
        <v>92.2</v>
      </c>
      <c r="J334" s="324">
        <v>7.98</v>
      </c>
      <c r="K334" s="341">
        <v>735.76</v>
      </c>
    </row>
    <row r="335" spans="1:22" ht="29.25" x14ac:dyDescent="0.25">
      <c r="A335" s="336"/>
      <c r="B335" s="337"/>
      <c r="C335" s="337" t="s">
        <v>179</v>
      </c>
      <c r="D335" s="338"/>
      <c r="E335" s="324"/>
      <c r="F335" s="339">
        <v>8.36</v>
      </c>
      <c r="G335" s="340" t="s">
        <v>2457</v>
      </c>
      <c r="H335" s="324">
        <v>1</v>
      </c>
      <c r="I335" s="354">
        <v>10.97</v>
      </c>
      <c r="J335" s="324">
        <v>23.35</v>
      </c>
      <c r="K335" s="354">
        <v>256.14999999999998</v>
      </c>
    </row>
    <row r="336" spans="1:22" x14ac:dyDescent="0.25">
      <c r="A336" s="336"/>
      <c r="B336" s="337"/>
      <c r="C336" s="337" t="s">
        <v>195</v>
      </c>
      <c r="D336" s="338"/>
      <c r="E336" s="324"/>
      <c r="F336" s="339">
        <v>223.58</v>
      </c>
      <c r="G336" s="340" t="s">
        <v>185</v>
      </c>
      <c r="H336" s="324">
        <v>1</v>
      </c>
      <c r="I336" s="341">
        <v>223.58</v>
      </c>
      <c r="J336" s="324">
        <v>4.9800000000000004</v>
      </c>
      <c r="K336" s="341">
        <v>1113.43</v>
      </c>
    </row>
    <row r="337" spans="1:22" ht="68.25" x14ac:dyDescent="0.25">
      <c r="A337" s="357" t="s">
        <v>1514</v>
      </c>
      <c r="B337" s="358" t="s">
        <v>2458</v>
      </c>
      <c r="C337" s="358" t="s">
        <v>3630</v>
      </c>
      <c r="D337" s="359" t="s">
        <v>1703</v>
      </c>
      <c r="E337" s="360">
        <v>1</v>
      </c>
      <c r="F337" s="361">
        <v>30709.91</v>
      </c>
      <c r="G337" s="362" t="s">
        <v>185</v>
      </c>
      <c r="H337" s="360">
        <v>1</v>
      </c>
      <c r="I337" s="363">
        <v>30709.91</v>
      </c>
      <c r="J337" s="360">
        <v>4.4000000000000004</v>
      </c>
      <c r="K337" s="363">
        <v>135123.6</v>
      </c>
      <c r="Q337" s="323">
        <v>0</v>
      </c>
      <c r="R337" s="323">
        <v>0</v>
      </c>
      <c r="S337" s="323">
        <v>0</v>
      </c>
      <c r="T337" s="323">
        <v>0</v>
      </c>
      <c r="U337" s="323">
        <v>0</v>
      </c>
      <c r="V337" s="323">
        <v>0</v>
      </c>
    </row>
    <row r="338" spans="1:22" x14ac:dyDescent="0.25">
      <c r="A338" s="336"/>
      <c r="B338" s="337"/>
      <c r="C338" s="337" t="s">
        <v>184</v>
      </c>
      <c r="D338" s="338" t="s">
        <v>177</v>
      </c>
      <c r="E338" s="324">
        <v>110</v>
      </c>
      <c r="F338" s="339"/>
      <c r="G338" s="340"/>
      <c r="H338" s="324"/>
      <c r="I338" s="341">
        <v>640.75</v>
      </c>
      <c r="J338" s="324">
        <v>88</v>
      </c>
      <c r="K338" s="341">
        <v>11969.21</v>
      </c>
    </row>
    <row r="339" spans="1:22" x14ac:dyDescent="0.25">
      <c r="A339" s="336"/>
      <c r="B339" s="337"/>
      <c r="C339" s="337" t="s">
        <v>183</v>
      </c>
      <c r="D339" s="338" t="s">
        <v>177</v>
      </c>
      <c r="E339" s="324">
        <v>74</v>
      </c>
      <c r="F339" s="339"/>
      <c r="G339" s="340"/>
      <c r="H339" s="324"/>
      <c r="I339" s="341">
        <v>431.05</v>
      </c>
      <c r="J339" s="324">
        <v>41</v>
      </c>
      <c r="K339" s="341">
        <v>5576.57</v>
      </c>
    </row>
    <row r="340" spans="1:22" x14ac:dyDescent="0.25">
      <c r="A340" s="336"/>
      <c r="B340" s="337"/>
      <c r="C340" s="337" t="s">
        <v>178</v>
      </c>
      <c r="D340" s="338" t="s">
        <v>177</v>
      </c>
      <c r="E340" s="324">
        <v>175</v>
      </c>
      <c r="F340" s="339"/>
      <c r="G340" s="340"/>
      <c r="H340" s="324"/>
      <c r="I340" s="341">
        <v>19.2</v>
      </c>
      <c r="J340" s="324">
        <v>157</v>
      </c>
      <c r="K340" s="341">
        <v>402.16</v>
      </c>
    </row>
    <row r="341" spans="1:22" ht="29.25" x14ac:dyDescent="0.25">
      <c r="A341" s="344"/>
      <c r="B341" s="345"/>
      <c r="C341" s="345" t="s">
        <v>182</v>
      </c>
      <c r="D341" s="346" t="s">
        <v>181</v>
      </c>
      <c r="E341" s="347">
        <v>40.1</v>
      </c>
      <c r="F341" s="348"/>
      <c r="G341" s="349" t="s">
        <v>2456</v>
      </c>
      <c r="H341" s="347">
        <v>1</v>
      </c>
      <c r="I341" s="350">
        <v>48.42</v>
      </c>
      <c r="J341" s="347"/>
      <c r="K341" s="350"/>
    </row>
    <row r="342" spans="1:22" x14ac:dyDescent="0.25">
      <c r="A342" s="351"/>
      <c r="B342" s="351"/>
      <c r="C342" s="352" t="s">
        <v>173</v>
      </c>
      <c r="D342" s="351"/>
      <c r="E342" s="351"/>
      <c r="F342" s="351"/>
      <c r="G342" s="351"/>
      <c r="H342" s="431">
        <v>32699.19</v>
      </c>
      <c r="I342" s="431"/>
      <c r="J342" s="431">
        <v>168522.11</v>
      </c>
      <c r="K342" s="431"/>
      <c r="O342" s="353">
        <v>32699.19</v>
      </c>
      <c r="P342" s="353">
        <v>168522.11</v>
      </c>
    </row>
    <row r="344" spans="1:22" ht="57" x14ac:dyDescent="0.25">
      <c r="A344" s="336" t="s">
        <v>1519</v>
      </c>
      <c r="B344" s="337" t="s">
        <v>2454</v>
      </c>
      <c r="C344" s="337" t="s">
        <v>991</v>
      </c>
      <c r="D344" s="338" t="s">
        <v>2455</v>
      </c>
      <c r="E344" s="324">
        <v>1</v>
      </c>
      <c r="F344" s="339"/>
      <c r="G344" s="340"/>
      <c r="H344" s="324"/>
      <c r="I344" s="341"/>
      <c r="J344" s="324"/>
      <c r="K344" s="341"/>
      <c r="Q344" s="323">
        <v>640.75</v>
      </c>
      <c r="R344" s="323">
        <v>11969.21</v>
      </c>
      <c r="S344" s="323">
        <v>431.05</v>
      </c>
      <c r="T344" s="323">
        <v>5576.57</v>
      </c>
      <c r="U344" s="323">
        <v>19.2</v>
      </c>
      <c r="V344" s="323">
        <v>402.16</v>
      </c>
    </row>
    <row r="345" spans="1:22" ht="29.25" x14ac:dyDescent="0.25">
      <c r="A345" s="336"/>
      <c r="B345" s="337"/>
      <c r="C345" s="337" t="s">
        <v>187</v>
      </c>
      <c r="D345" s="338"/>
      <c r="E345" s="324"/>
      <c r="F345" s="339">
        <v>482.4</v>
      </c>
      <c r="G345" s="340" t="s">
        <v>2456</v>
      </c>
      <c r="H345" s="324">
        <v>1</v>
      </c>
      <c r="I345" s="341">
        <v>582.5</v>
      </c>
      <c r="J345" s="324">
        <v>23.35</v>
      </c>
      <c r="K345" s="341">
        <v>13601.38</v>
      </c>
    </row>
    <row r="346" spans="1:22" ht="29.25" x14ac:dyDescent="0.25">
      <c r="A346" s="336"/>
      <c r="B346" s="337"/>
      <c r="C346" s="337" t="s">
        <v>174</v>
      </c>
      <c r="D346" s="338"/>
      <c r="E346" s="324"/>
      <c r="F346" s="339">
        <v>70.25</v>
      </c>
      <c r="G346" s="340" t="s">
        <v>2457</v>
      </c>
      <c r="H346" s="324">
        <v>1</v>
      </c>
      <c r="I346" s="341">
        <v>92.2</v>
      </c>
      <c r="J346" s="324">
        <v>7.98</v>
      </c>
      <c r="K346" s="341">
        <v>735.76</v>
      </c>
    </row>
    <row r="347" spans="1:22" ht="29.25" x14ac:dyDescent="0.25">
      <c r="A347" s="336"/>
      <c r="B347" s="337"/>
      <c r="C347" s="337" t="s">
        <v>179</v>
      </c>
      <c r="D347" s="338"/>
      <c r="E347" s="324"/>
      <c r="F347" s="339">
        <v>8.36</v>
      </c>
      <c r="G347" s="340" t="s">
        <v>2457</v>
      </c>
      <c r="H347" s="324">
        <v>1</v>
      </c>
      <c r="I347" s="354">
        <v>10.97</v>
      </c>
      <c r="J347" s="324">
        <v>23.35</v>
      </c>
      <c r="K347" s="354">
        <v>256.14999999999998</v>
      </c>
    </row>
    <row r="348" spans="1:22" x14ac:dyDescent="0.25">
      <c r="A348" s="336"/>
      <c r="B348" s="337"/>
      <c r="C348" s="337" t="s">
        <v>195</v>
      </c>
      <c r="D348" s="338"/>
      <c r="E348" s="324"/>
      <c r="F348" s="339">
        <v>223.58</v>
      </c>
      <c r="G348" s="340" t="s">
        <v>185</v>
      </c>
      <c r="H348" s="324">
        <v>1</v>
      </c>
      <c r="I348" s="341">
        <v>223.58</v>
      </c>
      <c r="J348" s="324">
        <v>4.9800000000000004</v>
      </c>
      <c r="K348" s="341">
        <v>1113.43</v>
      </c>
    </row>
    <row r="349" spans="1:22" ht="68.25" x14ac:dyDescent="0.25">
      <c r="A349" s="357" t="s">
        <v>1520</v>
      </c>
      <c r="B349" s="358" t="s">
        <v>2458</v>
      </c>
      <c r="C349" s="358" t="s">
        <v>3631</v>
      </c>
      <c r="D349" s="359" t="s">
        <v>1703</v>
      </c>
      <c r="E349" s="360">
        <v>1</v>
      </c>
      <c r="F349" s="361">
        <v>235916.76</v>
      </c>
      <c r="G349" s="362" t="s">
        <v>185</v>
      </c>
      <c r="H349" s="360">
        <v>1</v>
      </c>
      <c r="I349" s="363">
        <v>235916.76</v>
      </c>
      <c r="J349" s="360">
        <v>4.4000000000000004</v>
      </c>
      <c r="K349" s="363">
        <v>1038033.74</v>
      </c>
      <c r="Q349" s="323">
        <v>0</v>
      </c>
      <c r="R349" s="323">
        <v>0</v>
      </c>
      <c r="S349" s="323">
        <v>0</v>
      </c>
      <c r="T349" s="323">
        <v>0</v>
      </c>
      <c r="U349" s="323">
        <v>0</v>
      </c>
      <c r="V349" s="323">
        <v>0</v>
      </c>
    </row>
    <row r="350" spans="1:22" x14ac:dyDescent="0.25">
      <c r="A350" s="336"/>
      <c r="B350" s="337"/>
      <c r="C350" s="337" t="s">
        <v>184</v>
      </c>
      <c r="D350" s="338" t="s">
        <v>177</v>
      </c>
      <c r="E350" s="324">
        <v>110</v>
      </c>
      <c r="F350" s="339"/>
      <c r="G350" s="340"/>
      <c r="H350" s="324"/>
      <c r="I350" s="341">
        <v>640.75</v>
      </c>
      <c r="J350" s="324">
        <v>88</v>
      </c>
      <c r="K350" s="341">
        <v>11969.21</v>
      </c>
    </row>
    <row r="351" spans="1:22" x14ac:dyDescent="0.25">
      <c r="A351" s="336"/>
      <c r="B351" s="337"/>
      <c r="C351" s="337" t="s">
        <v>183</v>
      </c>
      <c r="D351" s="338" t="s">
        <v>177</v>
      </c>
      <c r="E351" s="324">
        <v>74</v>
      </c>
      <c r="F351" s="339"/>
      <c r="G351" s="340"/>
      <c r="H351" s="324"/>
      <c r="I351" s="341">
        <v>431.05</v>
      </c>
      <c r="J351" s="324">
        <v>41</v>
      </c>
      <c r="K351" s="341">
        <v>5576.57</v>
      </c>
    </row>
    <row r="352" spans="1:22" x14ac:dyDescent="0.25">
      <c r="A352" s="336"/>
      <c r="B352" s="337"/>
      <c r="C352" s="337" t="s">
        <v>178</v>
      </c>
      <c r="D352" s="338" t="s">
        <v>177</v>
      </c>
      <c r="E352" s="324">
        <v>175</v>
      </c>
      <c r="F352" s="339"/>
      <c r="G352" s="340"/>
      <c r="H352" s="324"/>
      <c r="I352" s="341">
        <v>19.2</v>
      </c>
      <c r="J352" s="324">
        <v>157</v>
      </c>
      <c r="K352" s="341">
        <v>402.16</v>
      </c>
    </row>
    <row r="353" spans="1:22" ht="29.25" x14ac:dyDescent="0.25">
      <c r="A353" s="344"/>
      <c r="B353" s="345"/>
      <c r="C353" s="345" t="s">
        <v>182</v>
      </c>
      <c r="D353" s="346" t="s">
        <v>181</v>
      </c>
      <c r="E353" s="347">
        <v>40.1</v>
      </c>
      <c r="F353" s="348"/>
      <c r="G353" s="349" t="s">
        <v>2456</v>
      </c>
      <c r="H353" s="347">
        <v>1</v>
      </c>
      <c r="I353" s="350">
        <v>48.42</v>
      </c>
      <c r="J353" s="347"/>
      <c r="K353" s="350"/>
    </row>
    <row r="354" spans="1:22" x14ac:dyDescent="0.25">
      <c r="A354" s="351"/>
      <c r="B354" s="351"/>
      <c r="C354" s="352" t="s">
        <v>173</v>
      </c>
      <c r="D354" s="351"/>
      <c r="E354" s="351"/>
      <c r="F354" s="351"/>
      <c r="G354" s="351"/>
      <c r="H354" s="431">
        <v>237906.04</v>
      </c>
      <c r="I354" s="431"/>
      <c r="J354" s="431">
        <v>1071432.25</v>
      </c>
      <c r="K354" s="431"/>
      <c r="O354" s="353">
        <v>237906.04</v>
      </c>
      <c r="P354" s="353">
        <v>1071432.25</v>
      </c>
    </row>
    <row r="356" spans="1:22" ht="57" x14ac:dyDescent="0.25">
      <c r="A356" s="336" t="s">
        <v>1527</v>
      </c>
      <c r="B356" s="337" t="s">
        <v>2454</v>
      </c>
      <c r="C356" s="337" t="s">
        <v>991</v>
      </c>
      <c r="D356" s="338" t="s">
        <v>2455</v>
      </c>
      <c r="E356" s="324">
        <v>1</v>
      </c>
      <c r="F356" s="339"/>
      <c r="G356" s="340"/>
      <c r="H356" s="324"/>
      <c r="I356" s="341"/>
      <c r="J356" s="324"/>
      <c r="K356" s="341"/>
      <c r="Q356" s="323">
        <v>640.75</v>
      </c>
      <c r="R356" s="323">
        <v>11969.21</v>
      </c>
      <c r="S356" s="323">
        <v>431.05</v>
      </c>
      <c r="T356" s="323">
        <v>5576.57</v>
      </c>
      <c r="U356" s="323">
        <v>19.2</v>
      </c>
      <c r="V356" s="323">
        <v>402.16</v>
      </c>
    </row>
    <row r="357" spans="1:22" ht="29.25" x14ac:dyDescent="0.25">
      <c r="A357" s="336"/>
      <c r="B357" s="337"/>
      <c r="C357" s="337" t="s">
        <v>187</v>
      </c>
      <c r="D357" s="338"/>
      <c r="E357" s="324"/>
      <c r="F357" s="339">
        <v>482.4</v>
      </c>
      <c r="G357" s="340" t="s">
        <v>2456</v>
      </c>
      <c r="H357" s="324">
        <v>1</v>
      </c>
      <c r="I357" s="341">
        <v>582.5</v>
      </c>
      <c r="J357" s="324">
        <v>23.35</v>
      </c>
      <c r="K357" s="341">
        <v>13601.38</v>
      </c>
    </row>
    <row r="358" spans="1:22" ht="29.25" x14ac:dyDescent="0.25">
      <c r="A358" s="336"/>
      <c r="B358" s="337"/>
      <c r="C358" s="337" t="s">
        <v>174</v>
      </c>
      <c r="D358" s="338"/>
      <c r="E358" s="324"/>
      <c r="F358" s="339">
        <v>70.25</v>
      </c>
      <c r="G358" s="340" t="s">
        <v>2457</v>
      </c>
      <c r="H358" s="324">
        <v>1</v>
      </c>
      <c r="I358" s="341">
        <v>92.2</v>
      </c>
      <c r="J358" s="324">
        <v>7.98</v>
      </c>
      <c r="K358" s="341">
        <v>735.76</v>
      </c>
    </row>
    <row r="359" spans="1:22" ht="29.25" x14ac:dyDescent="0.25">
      <c r="A359" s="336"/>
      <c r="B359" s="337"/>
      <c r="C359" s="337" t="s">
        <v>179</v>
      </c>
      <c r="D359" s="338"/>
      <c r="E359" s="324"/>
      <c r="F359" s="339">
        <v>8.36</v>
      </c>
      <c r="G359" s="340" t="s">
        <v>2457</v>
      </c>
      <c r="H359" s="324">
        <v>1</v>
      </c>
      <c r="I359" s="354">
        <v>10.97</v>
      </c>
      <c r="J359" s="324">
        <v>23.35</v>
      </c>
      <c r="K359" s="354">
        <v>256.14999999999998</v>
      </c>
    </row>
    <row r="360" spans="1:22" x14ac:dyDescent="0.25">
      <c r="A360" s="336"/>
      <c r="B360" s="337"/>
      <c r="C360" s="337" t="s">
        <v>195</v>
      </c>
      <c r="D360" s="338"/>
      <c r="E360" s="324"/>
      <c r="F360" s="339">
        <v>223.58</v>
      </c>
      <c r="G360" s="340" t="s">
        <v>185</v>
      </c>
      <c r="H360" s="324">
        <v>1</v>
      </c>
      <c r="I360" s="341">
        <v>223.58</v>
      </c>
      <c r="J360" s="324">
        <v>4.9800000000000004</v>
      </c>
      <c r="K360" s="341">
        <v>1113.43</v>
      </c>
    </row>
    <row r="361" spans="1:22" ht="68.25" x14ac:dyDescent="0.25">
      <c r="A361" s="357" t="s">
        <v>1970</v>
      </c>
      <c r="B361" s="358" t="s">
        <v>2458</v>
      </c>
      <c r="C361" s="358" t="s">
        <v>3632</v>
      </c>
      <c r="D361" s="359" t="s">
        <v>1703</v>
      </c>
      <c r="E361" s="360">
        <v>1</v>
      </c>
      <c r="F361" s="361">
        <v>148094.37</v>
      </c>
      <c r="G361" s="362" t="s">
        <v>185</v>
      </c>
      <c r="H361" s="360">
        <v>1</v>
      </c>
      <c r="I361" s="363">
        <v>148094.37</v>
      </c>
      <c r="J361" s="360">
        <v>4.4000000000000004</v>
      </c>
      <c r="K361" s="363">
        <v>651615.23</v>
      </c>
      <c r="Q361" s="323">
        <v>0</v>
      </c>
      <c r="R361" s="323">
        <v>0</v>
      </c>
      <c r="S361" s="323">
        <v>0</v>
      </c>
      <c r="T361" s="323">
        <v>0</v>
      </c>
      <c r="U361" s="323">
        <v>0</v>
      </c>
      <c r="V361" s="323">
        <v>0</v>
      </c>
    </row>
    <row r="362" spans="1:22" x14ac:dyDescent="0.25">
      <c r="A362" s="336"/>
      <c r="B362" s="337"/>
      <c r="C362" s="337" t="s">
        <v>184</v>
      </c>
      <c r="D362" s="338" t="s">
        <v>177</v>
      </c>
      <c r="E362" s="324">
        <v>110</v>
      </c>
      <c r="F362" s="339"/>
      <c r="G362" s="340"/>
      <c r="H362" s="324"/>
      <c r="I362" s="341">
        <v>640.75</v>
      </c>
      <c r="J362" s="324">
        <v>88</v>
      </c>
      <c r="K362" s="341">
        <v>11969.21</v>
      </c>
    </row>
    <row r="363" spans="1:22" x14ac:dyDescent="0.25">
      <c r="A363" s="336"/>
      <c r="B363" s="337"/>
      <c r="C363" s="337" t="s">
        <v>183</v>
      </c>
      <c r="D363" s="338" t="s">
        <v>177</v>
      </c>
      <c r="E363" s="324">
        <v>74</v>
      </c>
      <c r="F363" s="339"/>
      <c r="G363" s="340"/>
      <c r="H363" s="324"/>
      <c r="I363" s="341">
        <v>431.05</v>
      </c>
      <c r="J363" s="324">
        <v>41</v>
      </c>
      <c r="K363" s="341">
        <v>5576.57</v>
      </c>
    </row>
    <row r="364" spans="1:22" x14ac:dyDescent="0.25">
      <c r="A364" s="336"/>
      <c r="B364" s="337"/>
      <c r="C364" s="337" t="s">
        <v>178</v>
      </c>
      <c r="D364" s="338" t="s">
        <v>177</v>
      </c>
      <c r="E364" s="324">
        <v>175</v>
      </c>
      <c r="F364" s="339"/>
      <c r="G364" s="340"/>
      <c r="H364" s="324"/>
      <c r="I364" s="341">
        <v>19.2</v>
      </c>
      <c r="J364" s="324">
        <v>157</v>
      </c>
      <c r="K364" s="341">
        <v>402.16</v>
      </c>
    </row>
    <row r="365" spans="1:22" ht="29.25" x14ac:dyDescent="0.25">
      <c r="A365" s="344"/>
      <c r="B365" s="345"/>
      <c r="C365" s="345" t="s">
        <v>182</v>
      </c>
      <c r="D365" s="346" t="s">
        <v>181</v>
      </c>
      <c r="E365" s="347">
        <v>40.1</v>
      </c>
      <c r="F365" s="348"/>
      <c r="G365" s="349" t="s">
        <v>2456</v>
      </c>
      <c r="H365" s="347">
        <v>1</v>
      </c>
      <c r="I365" s="350">
        <v>48.42</v>
      </c>
      <c r="J365" s="347"/>
      <c r="K365" s="350"/>
    </row>
    <row r="366" spans="1:22" x14ac:dyDescent="0.25">
      <c r="A366" s="351"/>
      <c r="B366" s="351"/>
      <c r="C366" s="352" t="s">
        <v>173</v>
      </c>
      <c r="D366" s="351"/>
      <c r="E366" s="351"/>
      <c r="F366" s="351"/>
      <c r="G366" s="351"/>
      <c r="H366" s="431">
        <v>150083.65</v>
      </c>
      <c r="I366" s="431"/>
      <c r="J366" s="431">
        <v>685013.74</v>
      </c>
      <c r="K366" s="431"/>
      <c r="O366" s="353">
        <v>150083.65</v>
      </c>
      <c r="P366" s="353">
        <v>685013.74</v>
      </c>
    </row>
    <row r="368" spans="1:22" ht="57" x14ac:dyDescent="0.25">
      <c r="A368" s="336" t="s">
        <v>1530</v>
      </c>
      <c r="B368" s="337" t="s">
        <v>2454</v>
      </c>
      <c r="C368" s="337" t="s">
        <v>991</v>
      </c>
      <c r="D368" s="338" t="s">
        <v>2455</v>
      </c>
      <c r="E368" s="324">
        <v>1</v>
      </c>
      <c r="F368" s="339"/>
      <c r="G368" s="340"/>
      <c r="H368" s="324"/>
      <c r="I368" s="341"/>
      <c r="J368" s="324"/>
      <c r="K368" s="341"/>
      <c r="Q368" s="323">
        <v>640.75</v>
      </c>
      <c r="R368" s="323">
        <v>11969.21</v>
      </c>
      <c r="S368" s="323">
        <v>431.05</v>
      </c>
      <c r="T368" s="323">
        <v>5576.57</v>
      </c>
      <c r="U368" s="323">
        <v>19.2</v>
      </c>
      <c r="V368" s="323">
        <v>402.16</v>
      </c>
    </row>
    <row r="369" spans="1:22" ht="29.25" x14ac:dyDescent="0.25">
      <c r="A369" s="336"/>
      <c r="B369" s="337"/>
      <c r="C369" s="337" t="s">
        <v>187</v>
      </c>
      <c r="D369" s="338"/>
      <c r="E369" s="324"/>
      <c r="F369" s="339">
        <v>482.4</v>
      </c>
      <c r="G369" s="340" t="s">
        <v>2456</v>
      </c>
      <c r="H369" s="324">
        <v>1</v>
      </c>
      <c r="I369" s="341">
        <v>582.5</v>
      </c>
      <c r="J369" s="324">
        <v>23.35</v>
      </c>
      <c r="K369" s="341">
        <v>13601.38</v>
      </c>
    </row>
    <row r="370" spans="1:22" ht="29.25" x14ac:dyDescent="0.25">
      <c r="A370" s="336"/>
      <c r="B370" s="337"/>
      <c r="C370" s="337" t="s">
        <v>174</v>
      </c>
      <c r="D370" s="338"/>
      <c r="E370" s="324"/>
      <c r="F370" s="339">
        <v>70.25</v>
      </c>
      <c r="G370" s="340" t="s">
        <v>2457</v>
      </c>
      <c r="H370" s="324">
        <v>1</v>
      </c>
      <c r="I370" s="341">
        <v>92.2</v>
      </c>
      <c r="J370" s="324">
        <v>7.98</v>
      </c>
      <c r="K370" s="341">
        <v>735.76</v>
      </c>
    </row>
    <row r="371" spans="1:22" ht="29.25" x14ac:dyDescent="0.25">
      <c r="A371" s="336"/>
      <c r="B371" s="337"/>
      <c r="C371" s="337" t="s">
        <v>179</v>
      </c>
      <c r="D371" s="338"/>
      <c r="E371" s="324"/>
      <c r="F371" s="339">
        <v>8.36</v>
      </c>
      <c r="G371" s="340" t="s">
        <v>2457</v>
      </c>
      <c r="H371" s="324">
        <v>1</v>
      </c>
      <c r="I371" s="354">
        <v>10.97</v>
      </c>
      <c r="J371" s="324">
        <v>23.35</v>
      </c>
      <c r="K371" s="354">
        <v>256.14999999999998</v>
      </c>
    </row>
    <row r="372" spans="1:22" x14ac:dyDescent="0.25">
      <c r="A372" s="336"/>
      <c r="B372" s="337"/>
      <c r="C372" s="337" t="s">
        <v>195</v>
      </c>
      <c r="D372" s="338"/>
      <c r="E372" s="324"/>
      <c r="F372" s="339">
        <v>223.58</v>
      </c>
      <c r="G372" s="340" t="s">
        <v>185</v>
      </c>
      <c r="H372" s="324">
        <v>1</v>
      </c>
      <c r="I372" s="341">
        <v>223.58</v>
      </c>
      <c r="J372" s="324">
        <v>4.9800000000000004</v>
      </c>
      <c r="K372" s="341">
        <v>1113.43</v>
      </c>
    </row>
    <row r="373" spans="1:22" ht="68.25" x14ac:dyDescent="0.25">
      <c r="A373" s="357" t="s">
        <v>1532</v>
      </c>
      <c r="B373" s="358" t="s">
        <v>2458</v>
      </c>
      <c r="C373" s="358" t="s">
        <v>3633</v>
      </c>
      <c r="D373" s="359" t="s">
        <v>1703</v>
      </c>
      <c r="E373" s="360">
        <v>1</v>
      </c>
      <c r="F373" s="361">
        <v>67468.37</v>
      </c>
      <c r="G373" s="362" t="s">
        <v>185</v>
      </c>
      <c r="H373" s="360">
        <v>1</v>
      </c>
      <c r="I373" s="363">
        <v>67468.37</v>
      </c>
      <c r="J373" s="360">
        <v>4.4000000000000004</v>
      </c>
      <c r="K373" s="363">
        <v>296860.83</v>
      </c>
      <c r="Q373" s="323">
        <v>0</v>
      </c>
      <c r="R373" s="323">
        <v>0</v>
      </c>
      <c r="S373" s="323">
        <v>0</v>
      </c>
      <c r="T373" s="323">
        <v>0</v>
      </c>
      <c r="U373" s="323">
        <v>0</v>
      </c>
      <c r="V373" s="323">
        <v>0</v>
      </c>
    </row>
    <row r="374" spans="1:22" x14ac:dyDescent="0.25">
      <c r="A374" s="336"/>
      <c r="B374" s="337"/>
      <c r="C374" s="337" t="s">
        <v>184</v>
      </c>
      <c r="D374" s="338" t="s">
        <v>177</v>
      </c>
      <c r="E374" s="324">
        <v>110</v>
      </c>
      <c r="F374" s="339"/>
      <c r="G374" s="340"/>
      <c r="H374" s="324"/>
      <c r="I374" s="341">
        <v>640.75</v>
      </c>
      <c r="J374" s="324">
        <v>88</v>
      </c>
      <c r="K374" s="341">
        <v>11969.21</v>
      </c>
    </row>
    <row r="375" spans="1:22" x14ac:dyDescent="0.25">
      <c r="A375" s="336"/>
      <c r="B375" s="337"/>
      <c r="C375" s="337" t="s">
        <v>183</v>
      </c>
      <c r="D375" s="338" t="s">
        <v>177</v>
      </c>
      <c r="E375" s="324">
        <v>74</v>
      </c>
      <c r="F375" s="339"/>
      <c r="G375" s="340"/>
      <c r="H375" s="324"/>
      <c r="I375" s="341">
        <v>431.05</v>
      </c>
      <c r="J375" s="324">
        <v>41</v>
      </c>
      <c r="K375" s="341">
        <v>5576.57</v>
      </c>
    </row>
    <row r="376" spans="1:22" x14ac:dyDescent="0.25">
      <c r="A376" s="336"/>
      <c r="B376" s="337"/>
      <c r="C376" s="337" t="s">
        <v>178</v>
      </c>
      <c r="D376" s="338" t="s">
        <v>177</v>
      </c>
      <c r="E376" s="324">
        <v>175</v>
      </c>
      <c r="F376" s="339"/>
      <c r="G376" s="340"/>
      <c r="H376" s="324"/>
      <c r="I376" s="341">
        <v>19.2</v>
      </c>
      <c r="J376" s="324">
        <v>157</v>
      </c>
      <c r="K376" s="341">
        <v>402.16</v>
      </c>
    </row>
    <row r="377" spans="1:22" ht="29.25" x14ac:dyDescent="0.25">
      <c r="A377" s="344"/>
      <c r="B377" s="345"/>
      <c r="C377" s="345" t="s">
        <v>182</v>
      </c>
      <c r="D377" s="346" t="s">
        <v>181</v>
      </c>
      <c r="E377" s="347">
        <v>40.1</v>
      </c>
      <c r="F377" s="348"/>
      <c r="G377" s="349" t="s">
        <v>2456</v>
      </c>
      <c r="H377" s="347">
        <v>1</v>
      </c>
      <c r="I377" s="350">
        <v>48.42</v>
      </c>
      <c r="J377" s="347"/>
      <c r="K377" s="350"/>
    </row>
    <row r="378" spans="1:22" x14ac:dyDescent="0.25">
      <c r="A378" s="351"/>
      <c r="B378" s="351"/>
      <c r="C378" s="352" t="s">
        <v>173</v>
      </c>
      <c r="D378" s="351"/>
      <c r="E378" s="351"/>
      <c r="F378" s="351"/>
      <c r="G378" s="351"/>
      <c r="H378" s="431">
        <v>69457.649999999994</v>
      </c>
      <c r="I378" s="431"/>
      <c r="J378" s="431">
        <v>330259.34000000003</v>
      </c>
      <c r="K378" s="431"/>
      <c r="O378" s="353">
        <v>69457.649999999994</v>
      </c>
      <c r="P378" s="353">
        <v>330259.34000000003</v>
      </c>
    </row>
    <row r="380" spans="1:22" ht="57" x14ac:dyDescent="0.25">
      <c r="A380" s="336" t="s">
        <v>1534</v>
      </c>
      <c r="B380" s="337" t="s">
        <v>2454</v>
      </c>
      <c r="C380" s="337" t="s">
        <v>991</v>
      </c>
      <c r="D380" s="338" t="s">
        <v>2455</v>
      </c>
      <c r="E380" s="324">
        <v>1</v>
      </c>
      <c r="F380" s="339"/>
      <c r="G380" s="340"/>
      <c r="H380" s="324"/>
      <c r="I380" s="341"/>
      <c r="J380" s="324"/>
      <c r="K380" s="341"/>
      <c r="Q380" s="323">
        <v>640.75</v>
      </c>
      <c r="R380" s="323">
        <v>11969.21</v>
      </c>
      <c r="S380" s="323">
        <v>431.05</v>
      </c>
      <c r="T380" s="323">
        <v>5576.57</v>
      </c>
      <c r="U380" s="323">
        <v>19.2</v>
      </c>
      <c r="V380" s="323">
        <v>402.16</v>
      </c>
    </row>
    <row r="381" spans="1:22" ht="29.25" x14ac:dyDescent="0.25">
      <c r="A381" s="336"/>
      <c r="B381" s="337"/>
      <c r="C381" s="337" t="s">
        <v>187</v>
      </c>
      <c r="D381" s="338"/>
      <c r="E381" s="324"/>
      <c r="F381" s="339">
        <v>482.4</v>
      </c>
      <c r="G381" s="340" t="s">
        <v>2456</v>
      </c>
      <c r="H381" s="324">
        <v>1</v>
      </c>
      <c r="I381" s="341">
        <v>582.5</v>
      </c>
      <c r="J381" s="324">
        <v>23.35</v>
      </c>
      <c r="K381" s="341">
        <v>13601.38</v>
      </c>
    </row>
    <row r="382" spans="1:22" ht="29.25" x14ac:dyDescent="0.25">
      <c r="A382" s="336"/>
      <c r="B382" s="337"/>
      <c r="C382" s="337" t="s">
        <v>174</v>
      </c>
      <c r="D382" s="338"/>
      <c r="E382" s="324"/>
      <c r="F382" s="339">
        <v>70.25</v>
      </c>
      <c r="G382" s="340" t="s">
        <v>2457</v>
      </c>
      <c r="H382" s="324">
        <v>1</v>
      </c>
      <c r="I382" s="341">
        <v>92.2</v>
      </c>
      <c r="J382" s="324">
        <v>7.98</v>
      </c>
      <c r="K382" s="341">
        <v>735.76</v>
      </c>
    </row>
    <row r="383" spans="1:22" ht="29.25" x14ac:dyDescent="0.25">
      <c r="A383" s="336"/>
      <c r="B383" s="337"/>
      <c r="C383" s="337" t="s">
        <v>179</v>
      </c>
      <c r="D383" s="338"/>
      <c r="E383" s="324"/>
      <c r="F383" s="339">
        <v>8.36</v>
      </c>
      <c r="G383" s="340" t="s">
        <v>2457</v>
      </c>
      <c r="H383" s="324">
        <v>1</v>
      </c>
      <c r="I383" s="354">
        <v>10.97</v>
      </c>
      <c r="J383" s="324">
        <v>23.35</v>
      </c>
      <c r="K383" s="354">
        <v>256.14999999999998</v>
      </c>
    </row>
    <row r="384" spans="1:22" x14ac:dyDescent="0.25">
      <c r="A384" s="336"/>
      <c r="B384" s="337"/>
      <c r="C384" s="337" t="s">
        <v>195</v>
      </c>
      <c r="D384" s="338"/>
      <c r="E384" s="324"/>
      <c r="F384" s="339">
        <v>223.58</v>
      </c>
      <c r="G384" s="340" t="s">
        <v>185</v>
      </c>
      <c r="H384" s="324">
        <v>1</v>
      </c>
      <c r="I384" s="341">
        <v>223.58</v>
      </c>
      <c r="J384" s="324">
        <v>4.9800000000000004</v>
      </c>
      <c r="K384" s="341">
        <v>1113.43</v>
      </c>
    </row>
    <row r="385" spans="1:22" ht="68.25" x14ac:dyDescent="0.25">
      <c r="A385" s="357" t="s">
        <v>1537</v>
      </c>
      <c r="B385" s="358" t="s">
        <v>2458</v>
      </c>
      <c r="C385" s="358" t="s">
        <v>3634</v>
      </c>
      <c r="D385" s="359" t="s">
        <v>1703</v>
      </c>
      <c r="E385" s="360">
        <v>1</v>
      </c>
      <c r="F385" s="361">
        <v>66428.88</v>
      </c>
      <c r="G385" s="362" t="s">
        <v>185</v>
      </c>
      <c r="H385" s="360">
        <v>1</v>
      </c>
      <c r="I385" s="363">
        <v>66428.88</v>
      </c>
      <c r="J385" s="360">
        <v>4.4000000000000004</v>
      </c>
      <c r="K385" s="363">
        <v>292287.07</v>
      </c>
      <c r="Q385" s="323">
        <v>0</v>
      </c>
      <c r="R385" s="323">
        <v>0</v>
      </c>
      <c r="S385" s="323">
        <v>0</v>
      </c>
      <c r="T385" s="323">
        <v>0</v>
      </c>
      <c r="U385" s="323">
        <v>0</v>
      </c>
      <c r="V385" s="323">
        <v>0</v>
      </c>
    </row>
    <row r="386" spans="1:22" x14ac:dyDescent="0.25">
      <c r="A386" s="336"/>
      <c r="B386" s="337"/>
      <c r="C386" s="337" t="s">
        <v>184</v>
      </c>
      <c r="D386" s="338" t="s">
        <v>177</v>
      </c>
      <c r="E386" s="324">
        <v>110</v>
      </c>
      <c r="F386" s="339"/>
      <c r="G386" s="340"/>
      <c r="H386" s="324"/>
      <c r="I386" s="341">
        <v>640.75</v>
      </c>
      <c r="J386" s="324">
        <v>88</v>
      </c>
      <c r="K386" s="341">
        <v>11969.21</v>
      </c>
    </row>
    <row r="387" spans="1:22" x14ac:dyDescent="0.25">
      <c r="A387" s="336"/>
      <c r="B387" s="337"/>
      <c r="C387" s="337" t="s">
        <v>183</v>
      </c>
      <c r="D387" s="338" t="s">
        <v>177</v>
      </c>
      <c r="E387" s="324">
        <v>74</v>
      </c>
      <c r="F387" s="339"/>
      <c r="G387" s="340"/>
      <c r="H387" s="324"/>
      <c r="I387" s="341">
        <v>431.05</v>
      </c>
      <c r="J387" s="324">
        <v>41</v>
      </c>
      <c r="K387" s="341">
        <v>5576.57</v>
      </c>
    </row>
    <row r="388" spans="1:22" x14ac:dyDescent="0.25">
      <c r="A388" s="336"/>
      <c r="B388" s="337"/>
      <c r="C388" s="337" t="s">
        <v>178</v>
      </c>
      <c r="D388" s="338" t="s">
        <v>177</v>
      </c>
      <c r="E388" s="324">
        <v>175</v>
      </c>
      <c r="F388" s="339"/>
      <c r="G388" s="340"/>
      <c r="H388" s="324"/>
      <c r="I388" s="341">
        <v>19.2</v>
      </c>
      <c r="J388" s="324">
        <v>157</v>
      </c>
      <c r="K388" s="341">
        <v>402.16</v>
      </c>
    </row>
    <row r="389" spans="1:22" ht="29.25" x14ac:dyDescent="0.25">
      <c r="A389" s="344"/>
      <c r="B389" s="345"/>
      <c r="C389" s="345" t="s">
        <v>182</v>
      </c>
      <c r="D389" s="346" t="s">
        <v>181</v>
      </c>
      <c r="E389" s="347">
        <v>40.1</v>
      </c>
      <c r="F389" s="348"/>
      <c r="G389" s="349" t="s">
        <v>2456</v>
      </c>
      <c r="H389" s="347">
        <v>1</v>
      </c>
      <c r="I389" s="350">
        <v>48.42</v>
      </c>
      <c r="J389" s="347"/>
      <c r="K389" s="350"/>
    </row>
    <row r="390" spans="1:22" x14ac:dyDescent="0.25">
      <c r="A390" s="351"/>
      <c r="B390" s="351"/>
      <c r="C390" s="352" t="s">
        <v>173</v>
      </c>
      <c r="D390" s="351"/>
      <c r="E390" s="351"/>
      <c r="F390" s="351"/>
      <c r="G390" s="351"/>
      <c r="H390" s="431">
        <v>68418.16</v>
      </c>
      <c r="I390" s="431"/>
      <c r="J390" s="431">
        <v>325685.58</v>
      </c>
      <c r="K390" s="431"/>
      <c r="O390" s="353">
        <v>68418.16</v>
      </c>
      <c r="P390" s="353">
        <v>325685.58</v>
      </c>
    </row>
    <row r="392" spans="1:22" ht="57" x14ac:dyDescent="0.25">
      <c r="A392" s="336" t="s">
        <v>1829</v>
      </c>
      <c r="B392" s="337" t="s">
        <v>2454</v>
      </c>
      <c r="C392" s="337" t="s">
        <v>991</v>
      </c>
      <c r="D392" s="338" t="s">
        <v>2455</v>
      </c>
      <c r="E392" s="324">
        <v>1</v>
      </c>
      <c r="F392" s="339"/>
      <c r="G392" s="340"/>
      <c r="H392" s="324"/>
      <c r="I392" s="341"/>
      <c r="J392" s="324"/>
      <c r="K392" s="341"/>
      <c r="Q392" s="323">
        <v>640.75</v>
      </c>
      <c r="R392" s="323">
        <v>11969.21</v>
      </c>
      <c r="S392" s="323">
        <v>431.05</v>
      </c>
      <c r="T392" s="323">
        <v>5576.57</v>
      </c>
      <c r="U392" s="323">
        <v>19.2</v>
      </c>
      <c r="V392" s="323">
        <v>402.16</v>
      </c>
    </row>
    <row r="393" spans="1:22" ht="29.25" x14ac:dyDescent="0.25">
      <c r="A393" s="336"/>
      <c r="B393" s="337"/>
      <c r="C393" s="337" t="s">
        <v>187</v>
      </c>
      <c r="D393" s="338"/>
      <c r="E393" s="324"/>
      <c r="F393" s="339">
        <v>482.4</v>
      </c>
      <c r="G393" s="340" t="s">
        <v>2456</v>
      </c>
      <c r="H393" s="324">
        <v>1</v>
      </c>
      <c r="I393" s="341">
        <v>582.5</v>
      </c>
      <c r="J393" s="324">
        <v>23.35</v>
      </c>
      <c r="K393" s="341">
        <v>13601.38</v>
      </c>
    </row>
    <row r="394" spans="1:22" ht="29.25" x14ac:dyDescent="0.25">
      <c r="A394" s="336"/>
      <c r="B394" s="337"/>
      <c r="C394" s="337" t="s">
        <v>174</v>
      </c>
      <c r="D394" s="338"/>
      <c r="E394" s="324"/>
      <c r="F394" s="339">
        <v>70.25</v>
      </c>
      <c r="G394" s="340" t="s">
        <v>2457</v>
      </c>
      <c r="H394" s="324">
        <v>1</v>
      </c>
      <c r="I394" s="341">
        <v>92.2</v>
      </c>
      <c r="J394" s="324">
        <v>7.98</v>
      </c>
      <c r="K394" s="341">
        <v>735.76</v>
      </c>
    </row>
    <row r="395" spans="1:22" ht="29.25" x14ac:dyDescent="0.25">
      <c r="A395" s="336"/>
      <c r="B395" s="337"/>
      <c r="C395" s="337" t="s">
        <v>179</v>
      </c>
      <c r="D395" s="338"/>
      <c r="E395" s="324"/>
      <c r="F395" s="339">
        <v>8.36</v>
      </c>
      <c r="G395" s="340" t="s">
        <v>2457</v>
      </c>
      <c r="H395" s="324">
        <v>1</v>
      </c>
      <c r="I395" s="354">
        <v>10.97</v>
      </c>
      <c r="J395" s="324">
        <v>23.35</v>
      </c>
      <c r="K395" s="354">
        <v>256.14999999999998</v>
      </c>
    </row>
    <row r="396" spans="1:22" x14ac:dyDescent="0.25">
      <c r="A396" s="336"/>
      <c r="B396" s="337"/>
      <c r="C396" s="337" t="s">
        <v>195</v>
      </c>
      <c r="D396" s="338"/>
      <c r="E396" s="324"/>
      <c r="F396" s="339">
        <v>223.58</v>
      </c>
      <c r="G396" s="340" t="s">
        <v>185</v>
      </c>
      <c r="H396" s="324">
        <v>1</v>
      </c>
      <c r="I396" s="341">
        <v>223.58</v>
      </c>
      <c r="J396" s="324">
        <v>4.9800000000000004</v>
      </c>
      <c r="K396" s="341">
        <v>1113.43</v>
      </c>
    </row>
    <row r="397" spans="1:22" ht="68.25" x14ac:dyDescent="0.25">
      <c r="A397" s="357" t="s">
        <v>1832</v>
      </c>
      <c r="B397" s="358" t="s">
        <v>2458</v>
      </c>
      <c r="C397" s="358" t="s">
        <v>3635</v>
      </c>
      <c r="D397" s="359" t="s">
        <v>1703</v>
      </c>
      <c r="E397" s="360">
        <v>1</v>
      </c>
      <c r="F397" s="361">
        <v>68267.97</v>
      </c>
      <c r="G397" s="362" t="s">
        <v>185</v>
      </c>
      <c r="H397" s="360">
        <v>1</v>
      </c>
      <c r="I397" s="363">
        <v>68267.97</v>
      </c>
      <c r="J397" s="360">
        <v>4.4000000000000004</v>
      </c>
      <c r="K397" s="363">
        <v>300379.07</v>
      </c>
      <c r="Q397" s="323">
        <v>0</v>
      </c>
      <c r="R397" s="323">
        <v>0</v>
      </c>
      <c r="S397" s="323">
        <v>0</v>
      </c>
      <c r="T397" s="323">
        <v>0</v>
      </c>
      <c r="U397" s="323">
        <v>0</v>
      </c>
      <c r="V397" s="323">
        <v>0</v>
      </c>
    </row>
    <row r="398" spans="1:22" x14ac:dyDescent="0.25">
      <c r="A398" s="336"/>
      <c r="B398" s="337"/>
      <c r="C398" s="337" t="s">
        <v>184</v>
      </c>
      <c r="D398" s="338" t="s">
        <v>177</v>
      </c>
      <c r="E398" s="324">
        <v>110</v>
      </c>
      <c r="F398" s="339"/>
      <c r="G398" s="340"/>
      <c r="H398" s="324"/>
      <c r="I398" s="341">
        <v>640.75</v>
      </c>
      <c r="J398" s="324">
        <v>88</v>
      </c>
      <c r="K398" s="341">
        <v>11969.21</v>
      </c>
    </row>
    <row r="399" spans="1:22" x14ac:dyDescent="0.25">
      <c r="A399" s="336"/>
      <c r="B399" s="337"/>
      <c r="C399" s="337" t="s">
        <v>183</v>
      </c>
      <c r="D399" s="338" t="s">
        <v>177</v>
      </c>
      <c r="E399" s="324">
        <v>74</v>
      </c>
      <c r="F399" s="339"/>
      <c r="G399" s="340"/>
      <c r="H399" s="324"/>
      <c r="I399" s="341">
        <v>431.05</v>
      </c>
      <c r="J399" s="324">
        <v>41</v>
      </c>
      <c r="K399" s="341">
        <v>5576.57</v>
      </c>
    </row>
    <row r="400" spans="1:22" x14ac:dyDescent="0.25">
      <c r="A400" s="336"/>
      <c r="B400" s="337"/>
      <c r="C400" s="337" t="s">
        <v>178</v>
      </c>
      <c r="D400" s="338" t="s">
        <v>177</v>
      </c>
      <c r="E400" s="324">
        <v>175</v>
      </c>
      <c r="F400" s="339"/>
      <c r="G400" s="340"/>
      <c r="H400" s="324"/>
      <c r="I400" s="341">
        <v>19.2</v>
      </c>
      <c r="J400" s="324">
        <v>157</v>
      </c>
      <c r="K400" s="341">
        <v>402.16</v>
      </c>
    </row>
    <row r="401" spans="1:22" ht="29.25" x14ac:dyDescent="0.25">
      <c r="A401" s="344"/>
      <c r="B401" s="345"/>
      <c r="C401" s="345" t="s">
        <v>182</v>
      </c>
      <c r="D401" s="346" t="s">
        <v>181</v>
      </c>
      <c r="E401" s="347">
        <v>40.1</v>
      </c>
      <c r="F401" s="348"/>
      <c r="G401" s="349" t="s">
        <v>2456</v>
      </c>
      <c r="H401" s="347">
        <v>1</v>
      </c>
      <c r="I401" s="350">
        <v>48.42</v>
      </c>
      <c r="J401" s="347"/>
      <c r="K401" s="350"/>
    </row>
    <row r="402" spans="1:22" x14ac:dyDescent="0.25">
      <c r="A402" s="351"/>
      <c r="B402" s="351"/>
      <c r="C402" s="352" t="s">
        <v>173</v>
      </c>
      <c r="D402" s="351"/>
      <c r="E402" s="351"/>
      <c r="F402" s="351"/>
      <c r="G402" s="351"/>
      <c r="H402" s="431">
        <v>70257.25</v>
      </c>
      <c r="I402" s="431"/>
      <c r="J402" s="431">
        <v>333777.58</v>
      </c>
      <c r="K402" s="431"/>
      <c r="O402" s="353">
        <v>70257.25</v>
      </c>
      <c r="P402" s="353">
        <v>333777.58</v>
      </c>
    </row>
    <row r="405" spans="1:22" x14ac:dyDescent="0.25">
      <c r="A405" s="428" t="s">
        <v>2459</v>
      </c>
      <c r="B405" s="428"/>
      <c r="C405" s="428"/>
      <c r="D405" s="428"/>
      <c r="E405" s="428"/>
      <c r="F405" s="428"/>
      <c r="G405" s="428"/>
      <c r="H405" s="429">
        <v>628821.93999999994</v>
      </c>
      <c r="I405" s="430"/>
      <c r="J405" s="429">
        <v>2914690.6</v>
      </c>
      <c r="K405" s="430"/>
    </row>
    <row r="406" spans="1:22" hidden="1" x14ac:dyDescent="0.25">
      <c r="A406" s="323" t="s">
        <v>172</v>
      </c>
      <c r="I406" s="323">
        <v>0</v>
      </c>
      <c r="J406" s="323">
        <v>0</v>
      </c>
    </row>
    <row r="407" spans="1:22" hidden="1" x14ac:dyDescent="0.25">
      <c r="A407" s="323" t="s">
        <v>171</v>
      </c>
      <c r="I407" s="323">
        <v>0</v>
      </c>
      <c r="J407" s="323">
        <v>0</v>
      </c>
    </row>
    <row r="409" spans="1:22" ht="16.5" x14ac:dyDescent="0.25">
      <c r="A409" s="432" t="s">
        <v>2460</v>
      </c>
      <c r="B409" s="432"/>
      <c r="C409" s="432"/>
      <c r="D409" s="432"/>
      <c r="E409" s="432"/>
      <c r="F409" s="432"/>
      <c r="G409" s="432"/>
      <c r="H409" s="432"/>
      <c r="I409" s="432"/>
      <c r="J409" s="432"/>
      <c r="K409" s="432"/>
    </row>
    <row r="411" spans="1:22" x14ac:dyDescent="0.25">
      <c r="B411" s="434" t="s">
        <v>3636</v>
      </c>
      <c r="C411" s="434"/>
      <c r="D411" s="434"/>
      <c r="E411" s="434"/>
      <c r="F411" s="434"/>
      <c r="G411" s="434"/>
      <c r="H411" s="434"/>
      <c r="I411" s="434"/>
      <c r="J411" s="434"/>
    </row>
    <row r="412" spans="1:22" ht="43.5" x14ac:dyDescent="0.25">
      <c r="A412" s="336" t="s">
        <v>1538</v>
      </c>
      <c r="B412" s="337" t="s">
        <v>2461</v>
      </c>
      <c r="C412" s="337" t="s">
        <v>993</v>
      </c>
      <c r="D412" s="338" t="s">
        <v>2462</v>
      </c>
      <c r="E412" s="324">
        <v>1</v>
      </c>
      <c r="F412" s="339"/>
      <c r="G412" s="340"/>
      <c r="H412" s="324"/>
      <c r="I412" s="341"/>
      <c r="J412" s="324"/>
      <c r="K412" s="341"/>
      <c r="Q412" s="323">
        <v>83.15</v>
      </c>
      <c r="R412" s="323">
        <v>1553.23</v>
      </c>
      <c r="S412" s="323">
        <v>55.94</v>
      </c>
      <c r="T412" s="323">
        <v>723.66</v>
      </c>
      <c r="U412" s="323">
        <v>3.38</v>
      </c>
      <c r="V412" s="323">
        <v>70.760000000000005</v>
      </c>
    </row>
    <row r="413" spans="1:22" ht="29.25" x14ac:dyDescent="0.25">
      <c r="A413" s="336"/>
      <c r="B413" s="337"/>
      <c r="C413" s="337" t="s">
        <v>187</v>
      </c>
      <c r="D413" s="338"/>
      <c r="E413" s="324"/>
      <c r="F413" s="339">
        <v>62.6</v>
      </c>
      <c r="G413" s="340" t="s">
        <v>2456</v>
      </c>
      <c r="H413" s="324">
        <v>1</v>
      </c>
      <c r="I413" s="341">
        <v>75.59</v>
      </c>
      <c r="J413" s="324">
        <v>23.35</v>
      </c>
      <c r="K413" s="341">
        <v>1765.03</v>
      </c>
    </row>
    <row r="414" spans="1:22" ht="29.25" x14ac:dyDescent="0.25">
      <c r="A414" s="336"/>
      <c r="B414" s="337"/>
      <c r="C414" s="337" t="s">
        <v>174</v>
      </c>
      <c r="D414" s="338"/>
      <c r="E414" s="324"/>
      <c r="F414" s="339">
        <v>8.82</v>
      </c>
      <c r="G414" s="340" t="s">
        <v>2457</v>
      </c>
      <c r="H414" s="324">
        <v>1</v>
      </c>
      <c r="I414" s="341">
        <v>11.58</v>
      </c>
      <c r="J414" s="324">
        <v>8.66</v>
      </c>
      <c r="K414" s="341">
        <v>100.28</v>
      </c>
    </row>
    <row r="415" spans="1:22" ht="29.25" x14ac:dyDescent="0.25">
      <c r="A415" s="336"/>
      <c r="B415" s="337"/>
      <c r="C415" s="337" t="s">
        <v>179</v>
      </c>
      <c r="D415" s="338"/>
      <c r="E415" s="324"/>
      <c r="F415" s="339">
        <v>1.47</v>
      </c>
      <c r="G415" s="340" t="s">
        <v>2457</v>
      </c>
      <c r="H415" s="324">
        <v>1</v>
      </c>
      <c r="I415" s="354">
        <v>1.93</v>
      </c>
      <c r="J415" s="324">
        <v>23.35</v>
      </c>
      <c r="K415" s="354">
        <v>45.07</v>
      </c>
    </row>
    <row r="416" spans="1:22" x14ac:dyDescent="0.25">
      <c r="A416" s="336"/>
      <c r="B416" s="337"/>
      <c r="C416" s="337" t="s">
        <v>195</v>
      </c>
      <c r="D416" s="338"/>
      <c r="E416" s="324"/>
      <c r="F416" s="339">
        <v>2.62</v>
      </c>
      <c r="G416" s="340" t="s">
        <v>185</v>
      </c>
      <c r="H416" s="324">
        <v>1</v>
      </c>
      <c r="I416" s="341">
        <v>2.62</v>
      </c>
      <c r="J416" s="324">
        <v>2.5299999999999998</v>
      </c>
      <c r="K416" s="341">
        <v>6.63</v>
      </c>
    </row>
    <row r="417" spans="1:22" x14ac:dyDescent="0.25">
      <c r="A417" s="336"/>
      <c r="B417" s="337"/>
      <c r="C417" s="337" t="s">
        <v>184</v>
      </c>
      <c r="D417" s="338" t="s">
        <v>177</v>
      </c>
      <c r="E417" s="324">
        <v>110</v>
      </c>
      <c r="F417" s="339"/>
      <c r="G417" s="340"/>
      <c r="H417" s="324"/>
      <c r="I417" s="341">
        <v>83.15</v>
      </c>
      <c r="J417" s="324">
        <v>88</v>
      </c>
      <c r="K417" s="341">
        <v>1553.23</v>
      </c>
    </row>
    <row r="418" spans="1:22" x14ac:dyDescent="0.25">
      <c r="A418" s="336"/>
      <c r="B418" s="337"/>
      <c r="C418" s="337" t="s">
        <v>183</v>
      </c>
      <c r="D418" s="338" t="s">
        <v>177</v>
      </c>
      <c r="E418" s="324">
        <v>74</v>
      </c>
      <c r="F418" s="339"/>
      <c r="G418" s="340"/>
      <c r="H418" s="324"/>
      <c r="I418" s="341">
        <v>55.94</v>
      </c>
      <c r="J418" s="324">
        <v>41</v>
      </c>
      <c r="K418" s="341">
        <v>723.66</v>
      </c>
    </row>
    <row r="419" spans="1:22" x14ac:dyDescent="0.25">
      <c r="A419" s="336"/>
      <c r="B419" s="337"/>
      <c r="C419" s="337" t="s">
        <v>178</v>
      </c>
      <c r="D419" s="338" t="s">
        <v>177</v>
      </c>
      <c r="E419" s="324">
        <v>175</v>
      </c>
      <c r="F419" s="339"/>
      <c r="G419" s="340"/>
      <c r="H419" s="324"/>
      <c r="I419" s="341">
        <v>3.38</v>
      </c>
      <c r="J419" s="324">
        <v>157</v>
      </c>
      <c r="K419" s="341">
        <v>70.760000000000005</v>
      </c>
    </row>
    <row r="420" spans="1:22" ht="29.25" x14ac:dyDescent="0.25">
      <c r="A420" s="344"/>
      <c r="B420" s="345"/>
      <c r="C420" s="345" t="s">
        <v>182</v>
      </c>
      <c r="D420" s="346" t="s">
        <v>181</v>
      </c>
      <c r="E420" s="347">
        <v>4.96</v>
      </c>
      <c r="F420" s="348"/>
      <c r="G420" s="349" t="s">
        <v>2456</v>
      </c>
      <c r="H420" s="347">
        <v>1</v>
      </c>
      <c r="I420" s="350">
        <v>5.99</v>
      </c>
      <c r="J420" s="347"/>
      <c r="K420" s="350"/>
    </row>
    <row r="421" spans="1:22" x14ac:dyDescent="0.25">
      <c r="A421" s="351"/>
      <c r="B421" s="351"/>
      <c r="C421" s="352" t="s">
        <v>173</v>
      </c>
      <c r="D421" s="351"/>
      <c r="E421" s="351"/>
      <c r="F421" s="351"/>
      <c r="G421" s="351"/>
      <c r="H421" s="431">
        <v>232.26</v>
      </c>
      <c r="I421" s="431"/>
      <c r="J421" s="431">
        <v>4219.59</v>
      </c>
      <c r="K421" s="431"/>
      <c r="O421" s="353">
        <v>232.26</v>
      </c>
      <c r="P421" s="353">
        <v>4219.59</v>
      </c>
    </row>
    <row r="423" spans="1:22" ht="28.5" x14ac:dyDescent="0.25">
      <c r="A423" s="336" t="s">
        <v>1546</v>
      </c>
      <c r="B423" s="337" t="s">
        <v>2463</v>
      </c>
      <c r="C423" s="337" t="s">
        <v>975</v>
      </c>
      <c r="D423" s="338" t="s">
        <v>2464</v>
      </c>
      <c r="E423" s="324">
        <v>1</v>
      </c>
      <c r="F423" s="339"/>
      <c r="G423" s="340"/>
      <c r="H423" s="324"/>
      <c r="I423" s="341"/>
      <c r="J423" s="324"/>
      <c r="K423" s="341"/>
      <c r="Q423" s="323">
        <v>15.88</v>
      </c>
      <c r="R423" s="323">
        <v>296.70999999999998</v>
      </c>
      <c r="S423" s="323">
        <v>10.69</v>
      </c>
      <c r="T423" s="323">
        <v>138.24</v>
      </c>
      <c r="U423" s="323">
        <v>0.42</v>
      </c>
      <c r="V423" s="323">
        <v>8.7899999999999991</v>
      </c>
    </row>
    <row r="424" spans="1:22" ht="29.25" x14ac:dyDescent="0.25">
      <c r="A424" s="336"/>
      <c r="B424" s="337"/>
      <c r="C424" s="337" t="s">
        <v>187</v>
      </c>
      <c r="D424" s="338"/>
      <c r="E424" s="324"/>
      <c r="F424" s="339">
        <v>11.96</v>
      </c>
      <c r="G424" s="340" t="s">
        <v>2456</v>
      </c>
      <c r="H424" s="324">
        <v>1</v>
      </c>
      <c r="I424" s="341">
        <v>14.44</v>
      </c>
      <c r="J424" s="324">
        <v>23.35</v>
      </c>
      <c r="K424" s="341">
        <v>337.17</v>
      </c>
    </row>
    <row r="425" spans="1:22" ht="29.25" x14ac:dyDescent="0.25">
      <c r="A425" s="336"/>
      <c r="B425" s="337"/>
      <c r="C425" s="337" t="s">
        <v>174</v>
      </c>
      <c r="D425" s="338"/>
      <c r="E425" s="324"/>
      <c r="F425" s="339">
        <v>0.74</v>
      </c>
      <c r="G425" s="340" t="s">
        <v>2457</v>
      </c>
      <c r="H425" s="324">
        <v>1</v>
      </c>
      <c r="I425" s="341">
        <v>0.97</v>
      </c>
      <c r="J425" s="324">
        <v>9.73</v>
      </c>
      <c r="K425" s="341">
        <v>9.44</v>
      </c>
    </row>
    <row r="426" spans="1:22" ht="29.25" x14ac:dyDescent="0.25">
      <c r="A426" s="336"/>
      <c r="B426" s="337"/>
      <c r="C426" s="337" t="s">
        <v>179</v>
      </c>
      <c r="D426" s="338"/>
      <c r="E426" s="324"/>
      <c r="F426" s="339">
        <v>0.18</v>
      </c>
      <c r="G426" s="340" t="s">
        <v>2457</v>
      </c>
      <c r="H426" s="324">
        <v>1</v>
      </c>
      <c r="I426" s="354">
        <v>0.24</v>
      </c>
      <c r="J426" s="324">
        <v>23.35</v>
      </c>
      <c r="K426" s="354">
        <v>5.6</v>
      </c>
    </row>
    <row r="427" spans="1:22" x14ac:dyDescent="0.25">
      <c r="A427" s="336"/>
      <c r="B427" s="337"/>
      <c r="C427" s="337" t="s">
        <v>195</v>
      </c>
      <c r="D427" s="338"/>
      <c r="E427" s="324"/>
      <c r="F427" s="339">
        <v>4.41</v>
      </c>
      <c r="G427" s="340" t="s">
        <v>185</v>
      </c>
      <c r="H427" s="324">
        <v>1</v>
      </c>
      <c r="I427" s="341">
        <v>4.41</v>
      </c>
      <c r="J427" s="324">
        <v>5.42</v>
      </c>
      <c r="K427" s="341">
        <v>23.9</v>
      </c>
    </row>
    <row r="428" spans="1:22" x14ac:dyDescent="0.25">
      <c r="A428" s="336"/>
      <c r="B428" s="337"/>
      <c r="C428" s="337" t="s">
        <v>184</v>
      </c>
      <c r="D428" s="338" t="s">
        <v>177</v>
      </c>
      <c r="E428" s="324">
        <v>110</v>
      </c>
      <c r="F428" s="339"/>
      <c r="G428" s="340"/>
      <c r="H428" s="324"/>
      <c r="I428" s="341">
        <v>15.88</v>
      </c>
      <c r="J428" s="324">
        <v>88</v>
      </c>
      <c r="K428" s="341">
        <v>296.70999999999998</v>
      </c>
    </row>
    <row r="429" spans="1:22" x14ac:dyDescent="0.25">
      <c r="A429" s="336"/>
      <c r="B429" s="337"/>
      <c r="C429" s="337" t="s">
        <v>183</v>
      </c>
      <c r="D429" s="338" t="s">
        <v>177</v>
      </c>
      <c r="E429" s="324">
        <v>74</v>
      </c>
      <c r="F429" s="339"/>
      <c r="G429" s="340"/>
      <c r="H429" s="324"/>
      <c r="I429" s="341">
        <v>10.69</v>
      </c>
      <c r="J429" s="324">
        <v>41</v>
      </c>
      <c r="K429" s="341">
        <v>138.24</v>
      </c>
    </row>
    <row r="430" spans="1:22" x14ac:dyDescent="0.25">
      <c r="A430" s="336"/>
      <c r="B430" s="337"/>
      <c r="C430" s="337" t="s">
        <v>178</v>
      </c>
      <c r="D430" s="338" t="s">
        <v>177</v>
      </c>
      <c r="E430" s="324">
        <v>175</v>
      </c>
      <c r="F430" s="339"/>
      <c r="G430" s="340"/>
      <c r="H430" s="324"/>
      <c r="I430" s="341">
        <v>0.42</v>
      </c>
      <c r="J430" s="324">
        <v>157</v>
      </c>
      <c r="K430" s="341">
        <v>8.7899999999999991</v>
      </c>
    </row>
    <row r="431" spans="1:22" ht="29.25" x14ac:dyDescent="0.25">
      <c r="A431" s="344"/>
      <c r="B431" s="345"/>
      <c r="C431" s="345" t="s">
        <v>182</v>
      </c>
      <c r="D431" s="346" t="s">
        <v>181</v>
      </c>
      <c r="E431" s="347">
        <v>1.03</v>
      </c>
      <c r="F431" s="348"/>
      <c r="G431" s="349" t="s">
        <v>2456</v>
      </c>
      <c r="H431" s="347">
        <v>1</v>
      </c>
      <c r="I431" s="350">
        <v>1.24</v>
      </c>
      <c r="J431" s="347"/>
      <c r="K431" s="350"/>
    </row>
    <row r="432" spans="1:22" x14ac:dyDescent="0.25">
      <c r="A432" s="351"/>
      <c r="B432" s="351"/>
      <c r="C432" s="352" t="s">
        <v>173</v>
      </c>
      <c r="D432" s="351"/>
      <c r="E432" s="351"/>
      <c r="F432" s="351"/>
      <c r="G432" s="351"/>
      <c r="H432" s="431">
        <v>46.81</v>
      </c>
      <c r="I432" s="431"/>
      <c r="J432" s="431">
        <v>814.25</v>
      </c>
      <c r="K432" s="431"/>
      <c r="O432" s="353">
        <v>46.81</v>
      </c>
      <c r="P432" s="353">
        <v>814.25</v>
      </c>
    </row>
    <row r="434" spans="1:22" ht="29.25" x14ac:dyDescent="0.25">
      <c r="A434" s="336" t="s">
        <v>1550</v>
      </c>
      <c r="B434" s="337" t="s">
        <v>2465</v>
      </c>
      <c r="C434" s="337" t="s">
        <v>992</v>
      </c>
      <c r="D434" s="338" t="s">
        <v>2466</v>
      </c>
      <c r="E434" s="324">
        <v>0.15</v>
      </c>
      <c r="F434" s="339"/>
      <c r="G434" s="340"/>
      <c r="H434" s="324"/>
      <c r="I434" s="341"/>
      <c r="J434" s="324"/>
      <c r="K434" s="341"/>
      <c r="Q434" s="323">
        <v>12.03</v>
      </c>
      <c r="R434" s="323">
        <v>224.8</v>
      </c>
      <c r="S434" s="323">
        <v>8.1</v>
      </c>
      <c r="T434" s="323">
        <v>104.73</v>
      </c>
      <c r="U434" s="323">
        <v>1.4</v>
      </c>
      <c r="V434" s="323">
        <v>29.33</v>
      </c>
    </row>
    <row r="435" spans="1:22" x14ac:dyDescent="0.25">
      <c r="C435" s="342" t="s">
        <v>2467</v>
      </c>
    </row>
    <row r="436" spans="1:22" ht="29.25" x14ac:dyDescent="0.25">
      <c r="A436" s="336"/>
      <c r="B436" s="337"/>
      <c r="C436" s="337" t="s">
        <v>187</v>
      </c>
      <c r="D436" s="338"/>
      <c r="E436" s="324"/>
      <c r="F436" s="339">
        <v>60.39</v>
      </c>
      <c r="G436" s="340" t="s">
        <v>2456</v>
      </c>
      <c r="H436" s="324">
        <v>1</v>
      </c>
      <c r="I436" s="341">
        <v>10.94</v>
      </c>
      <c r="J436" s="324">
        <v>23.35</v>
      </c>
      <c r="K436" s="341">
        <v>255.45</v>
      </c>
    </row>
    <row r="437" spans="1:22" ht="29.25" x14ac:dyDescent="0.25">
      <c r="A437" s="336"/>
      <c r="B437" s="337"/>
      <c r="C437" s="337" t="s">
        <v>174</v>
      </c>
      <c r="D437" s="338"/>
      <c r="E437" s="324"/>
      <c r="F437" s="339">
        <v>20.05</v>
      </c>
      <c r="G437" s="340" t="s">
        <v>2457</v>
      </c>
      <c r="H437" s="324">
        <v>1</v>
      </c>
      <c r="I437" s="341">
        <v>3.95</v>
      </c>
      <c r="J437" s="324">
        <v>8.98</v>
      </c>
      <c r="K437" s="341">
        <v>35.47</v>
      </c>
    </row>
    <row r="438" spans="1:22" ht="29.25" x14ac:dyDescent="0.25">
      <c r="A438" s="336"/>
      <c r="B438" s="337"/>
      <c r="C438" s="337" t="s">
        <v>179</v>
      </c>
      <c r="D438" s="338"/>
      <c r="E438" s="324"/>
      <c r="F438" s="339">
        <v>4.04</v>
      </c>
      <c r="G438" s="340" t="s">
        <v>2457</v>
      </c>
      <c r="H438" s="324">
        <v>1</v>
      </c>
      <c r="I438" s="354">
        <v>0.8</v>
      </c>
      <c r="J438" s="324">
        <v>23.35</v>
      </c>
      <c r="K438" s="354">
        <v>18.68</v>
      </c>
    </row>
    <row r="439" spans="1:22" x14ac:dyDescent="0.25">
      <c r="A439" s="336"/>
      <c r="B439" s="337"/>
      <c r="C439" s="337" t="s">
        <v>195</v>
      </c>
      <c r="D439" s="338"/>
      <c r="E439" s="324"/>
      <c r="F439" s="339">
        <v>25.9</v>
      </c>
      <c r="G439" s="340" t="s">
        <v>185</v>
      </c>
      <c r="H439" s="324">
        <v>1</v>
      </c>
      <c r="I439" s="341">
        <v>3.89</v>
      </c>
      <c r="J439" s="324">
        <v>5.42</v>
      </c>
      <c r="K439" s="341">
        <v>21.08</v>
      </c>
    </row>
    <row r="440" spans="1:22" x14ac:dyDescent="0.25">
      <c r="A440" s="336"/>
      <c r="B440" s="337"/>
      <c r="C440" s="337" t="s">
        <v>184</v>
      </c>
      <c r="D440" s="338" t="s">
        <v>177</v>
      </c>
      <c r="E440" s="324">
        <v>110</v>
      </c>
      <c r="F440" s="339"/>
      <c r="G440" s="340"/>
      <c r="H440" s="324"/>
      <c r="I440" s="341">
        <v>12.03</v>
      </c>
      <c r="J440" s="324">
        <v>88</v>
      </c>
      <c r="K440" s="341">
        <v>224.8</v>
      </c>
    </row>
    <row r="441" spans="1:22" x14ac:dyDescent="0.25">
      <c r="A441" s="336"/>
      <c r="B441" s="337"/>
      <c r="C441" s="337" t="s">
        <v>183</v>
      </c>
      <c r="D441" s="338" t="s">
        <v>177</v>
      </c>
      <c r="E441" s="324">
        <v>74</v>
      </c>
      <c r="F441" s="339"/>
      <c r="G441" s="340"/>
      <c r="H441" s="324"/>
      <c r="I441" s="341">
        <v>8.1</v>
      </c>
      <c r="J441" s="324">
        <v>41</v>
      </c>
      <c r="K441" s="341">
        <v>104.73</v>
      </c>
    </row>
    <row r="442" spans="1:22" x14ac:dyDescent="0.25">
      <c r="A442" s="336"/>
      <c r="B442" s="337"/>
      <c r="C442" s="337" t="s">
        <v>178</v>
      </c>
      <c r="D442" s="338" t="s">
        <v>177</v>
      </c>
      <c r="E442" s="324">
        <v>175</v>
      </c>
      <c r="F442" s="339"/>
      <c r="G442" s="340"/>
      <c r="H442" s="324"/>
      <c r="I442" s="341">
        <v>1.4</v>
      </c>
      <c r="J442" s="324">
        <v>157</v>
      </c>
      <c r="K442" s="341">
        <v>29.33</v>
      </c>
    </row>
    <row r="443" spans="1:22" ht="29.25" x14ac:dyDescent="0.25">
      <c r="A443" s="344"/>
      <c r="B443" s="345"/>
      <c r="C443" s="345" t="s">
        <v>182</v>
      </c>
      <c r="D443" s="346" t="s">
        <v>181</v>
      </c>
      <c r="E443" s="347">
        <v>5.0199999999999996</v>
      </c>
      <c r="F443" s="348"/>
      <c r="G443" s="349" t="s">
        <v>2456</v>
      </c>
      <c r="H443" s="347">
        <v>1</v>
      </c>
      <c r="I443" s="350">
        <v>0.91</v>
      </c>
      <c r="J443" s="347"/>
      <c r="K443" s="350"/>
    </row>
    <row r="444" spans="1:22" x14ac:dyDescent="0.25">
      <c r="A444" s="351"/>
      <c r="B444" s="351"/>
      <c r="C444" s="352" t="s">
        <v>173</v>
      </c>
      <c r="D444" s="351"/>
      <c r="E444" s="351"/>
      <c r="F444" s="351"/>
      <c r="G444" s="351"/>
      <c r="H444" s="431">
        <v>40.31</v>
      </c>
      <c r="I444" s="431"/>
      <c r="J444" s="431">
        <v>670.86</v>
      </c>
      <c r="K444" s="431"/>
      <c r="O444" s="353">
        <v>40.31</v>
      </c>
      <c r="P444" s="353">
        <v>670.86</v>
      </c>
    </row>
    <row r="446" spans="1:22" ht="57" x14ac:dyDescent="0.25">
      <c r="A446" s="336" t="s">
        <v>1558</v>
      </c>
      <c r="B446" s="337" t="s">
        <v>2468</v>
      </c>
      <c r="C446" s="337" t="s">
        <v>994</v>
      </c>
      <c r="D446" s="338" t="s">
        <v>1693</v>
      </c>
      <c r="E446" s="324">
        <v>2</v>
      </c>
      <c r="F446" s="339"/>
      <c r="G446" s="340"/>
      <c r="H446" s="324"/>
      <c r="I446" s="341"/>
      <c r="J446" s="324"/>
      <c r="K446" s="341"/>
      <c r="Q446" s="323">
        <v>33.21</v>
      </c>
      <c r="R446" s="323">
        <v>620.35</v>
      </c>
      <c r="S446" s="323">
        <v>22.34</v>
      </c>
      <c r="T446" s="323">
        <v>289.02999999999997</v>
      </c>
      <c r="U446" s="323">
        <v>1.61</v>
      </c>
      <c r="V446" s="323">
        <v>33.72</v>
      </c>
    </row>
    <row r="447" spans="1:22" ht="29.25" x14ac:dyDescent="0.25">
      <c r="A447" s="336"/>
      <c r="B447" s="337"/>
      <c r="C447" s="337" t="s">
        <v>187</v>
      </c>
      <c r="D447" s="338"/>
      <c r="E447" s="324"/>
      <c r="F447" s="339">
        <v>12.5</v>
      </c>
      <c r="G447" s="340" t="s">
        <v>2456</v>
      </c>
      <c r="H447" s="324">
        <v>1</v>
      </c>
      <c r="I447" s="341">
        <v>30.19</v>
      </c>
      <c r="J447" s="324">
        <v>23.35</v>
      </c>
      <c r="K447" s="341">
        <v>704.94</v>
      </c>
    </row>
    <row r="448" spans="1:22" ht="29.25" x14ac:dyDescent="0.25">
      <c r="A448" s="336"/>
      <c r="B448" s="337"/>
      <c r="C448" s="337" t="s">
        <v>174</v>
      </c>
      <c r="D448" s="338"/>
      <c r="E448" s="324"/>
      <c r="F448" s="339">
        <v>1.49</v>
      </c>
      <c r="G448" s="340" t="s">
        <v>2457</v>
      </c>
      <c r="H448" s="324">
        <v>1</v>
      </c>
      <c r="I448" s="341">
        <v>3.91</v>
      </c>
      <c r="J448" s="324">
        <v>9.58</v>
      </c>
      <c r="K448" s="341">
        <v>37.46</v>
      </c>
    </row>
    <row r="449" spans="1:22" ht="29.25" x14ac:dyDescent="0.25">
      <c r="A449" s="336"/>
      <c r="B449" s="337"/>
      <c r="C449" s="337" t="s">
        <v>179</v>
      </c>
      <c r="D449" s="338"/>
      <c r="E449" s="324"/>
      <c r="F449" s="339">
        <v>0.35</v>
      </c>
      <c r="G449" s="340" t="s">
        <v>2457</v>
      </c>
      <c r="H449" s="324">
        <v>1</v>
      </c>
      <c r="I449" s="354">
        <v>0.92</v>
      </c>
      <c r="J449" s="324">
        <v>23.35</v>
      </c>
      <c r="K449" s="354">
        <v>21.48</v>
      </c>
    </row>
    <row r="450" spans="1:22" x14ac:dyDescent="0.25">
      <c r="A450" s="336"/>
      <c r="B450" s="337"/>
      <c r="C450" s="337" t="s">
        <v>195</v>
      </c>
      <c r="D450" s="338"/>
      <c r="E450" s="324"/>
      <c r="F450" s="339">
        <v>6.23</v>
      </c>
      <c r="G450" s="340" t="s">
        <v>185</v>
      </c>
      <c r="H450" s="324">
        <v>1</v>
      </c>
      <c r="I450" s="341">
        <v>12.46</v>
      </c>
      <c r="J450" s="324">
        <v>5.42</v>
      </c>
      <c r="K450" s="341">
        <v>67.53</v>
      </c>
    </row>
    <row r="451" spans="1:22" x14ac:dyDescent="0.25">
      <c r="A451" s="336"/>
      <c r="B451" s="337"/>
      <c r="C451" s="337" t="s">
        <v>184</v>
      </c>
      <c r="D451" s="338" t="s">
        <v>177</v>
      </c>
      <c r="E451" s="324">
        <v>110</v>
      </c>
      <c r="F451" s="339"/>
      <c r="G451" s="340"/>
      <c r="H451" s="324"/>
      <c r="I451" s="341">
        <v>33.21</v>
      </c>
      <c r="J451" s="324">
        <v>88</v>
      </c>
      <c r="K451" s="341">
        <v>620.35</v>
      </c>
    </row>
    <row r="452" spans="1:22" x14ac:dyDescent="0.25">
      <c r="A452" s="336"/>
      <c r="B452" s="337"/>
      <c r="C452" s="337" t="s">
        <v>183</v>
      </c>
      <c r="D452" s="338" t="s">
        <v>177</v>
      </c>
      <c r="E452" s="324">
        <v>74</v>
      </c>
      <c r="F452" s="339"/>
      <c r="G452" s="340"/>
      <c r="H452" s="324"/>
      <c r="I452" s="341">
        <v>22.34</v>
      </c>
      <c r="J452" s="324">
        <v>41</v>
      </c>
      <c r="K452" s="341">
        <v>289.02999999999997</v>
      </c>
    </row>
    <row r="453" spans="1:22" x14ac:dyDescent="0.25">
      <c r="A453" s="336"/>
      <c r="B453" s="337"/>
      <c r="C453" s="337" t="s">
        <v>178</v>
      </c>
      <c r="D453" s="338" t="s">
        <v>177</v>
      </c>
      <c r="E453" s="324">
        <v>175</v>
      </c>
      <c r="F453" s="339"/>
      <c r="G453" s="340"/>
      <c r="H453" s="324"/>
      <c r="I453" s="341">
        <v>1.61</v>
      </c>
      <c r="J453" s="324">
        <v>157</v>
      </c>
      <c r="K453" s="341">
        <v>33.72</v>
      </c>
    </row>
    <row r="454" spans="1:22" ht="29.25" x14ac:dyDescent="0.25">
      <c r="A454" s="344"/>
      <c r="B454" s="345"/>
      <c r="C454" s="345" t="s">
        <v>182</v>
      </c>
      <c r="D454" s="346" t="s">
        <v>181</v>
      </c>
      <c r="E454" s="347">
        <v>1.0900000000000001</v>
      </c>
      <c r="F454" s="348"/>
      <c r="G454" s="349" t="s">
        <v>2456</v>
      </c>
      <c r="H454" s="347">
        <v>1</v>
      </c>
      <c r="I454" s="350">
        <v>2.63</v>
      </c>
      <c r="J454" s="347"/>
      <c r="K454" s="350"/>
    </row>
    <row r="455" spans="1:22" x14ac:dyDescent="0.25">
      <c r="A455" s="351"/>
      <c r="B455" s="351"/>
      <c r="C455" s="352" t="s">
        <v>173</v>
      </c>
      <c r="D455" s="351"/>
      <c r="E455" s="351"/>
      <c r="F455" s="351"/>
      <c r="G455" s="351"/>
      <c r="H455" s="431">
        <v>103.72</v>
      </c>
      <c r="I455" s="431"/>
      <c r="J455" s="431">
        <v>1753.03</v>
      </c>
      <c r="K455" s="431"/>
      <c r="O455" s="353">
        <v>103.72</v>
      </c>
      <c r="P455" s="353">
        <v>1753.03</v>
      </c>
    </row>
    <row r="457" spans="1:22" ht="68.25" x14ac:dyDescent="0.25">
      <c r="A457" s="364" t="s">
        <v>1561</v>
      </c>
      <c r="B457" s="365" t="s">
        <v>2458</v>
      </c>
      <c r="C457" s="365" t="s">
        <v>3637</v>
      </c>
      <c r="D457" s="366" t="s">
        <v>1703</v>
      </c>
      <c r="E457" s="367">
        <v>1</v>
      </c>
      <c r="F457" s="368">
        <v>2892.24</v>
      </c>
      <c r="G457" s="369" t="s">
        <v>185</v>
      </c>
      <c r="H457" s="367">
        <v>1</v>
      </c>
      <c r="I457" s="370">
        <v>2892.24</v>
      </c>
      <c r="J457" s="367">
        <v>4.4000000000000004</v>
      </c>
      <c r="K457" s="370">
        <v>12725.86</v>
      </c>
      <c r="Q457" s="323">
        <v>0</v>
      </c>
      <c r="R457" s="323">
        <v>0</v>
      </c>
      <c r="S457" s="323">
        <v>0</v>
      </c>
      <c r="T457" s="323">
        <v>0</v>
      </c>
      <c r="U457" s="323">
        <v>0</v>
      </c>
      <c r="V457" s="323">
        <v>0</v>
      </c>
    </row>
    <row r="458" spans="1:22" x14ac:dyDescent="0.25">
      <c r="A458" s="371"/>
      <c r="B458" s="371"/>
      <c r="C458" s="372" t="s">
        <v>173</v>
      </c>
      <c r="D458" s="371"/>
      <c r="E458" s="371"/>
      <c r="F458" s="371"/>
      <c r="G458" s="371"/>
      <c r="H458" s="433">
        <v>2892.24</v>
      </c>
      <c r="I458" s="433"/>
      <c r="J458" s="433">
        <v>12725.86</v>
      </c>
      <c r="K458" s="433"/>
      <c r="O458" s="353">
        <v>2892.24</v>
      </c>
      <c r="P458" s="353">
        <v>12725.86</v>
      </c>
    </row>
    <row r="461" spans="1:22" x14ac:dyDescent="0.25">
      <c r="B461" s="434" t="s">
        <v>3638</v>
      </c>
      <c r="C461" s="434"/>
      <c r="D461" s="434"/>
      <c r="E461" s="434"/>
      <c r="F461" s="434"/>
      <c r="G461" s="434"/>
      <c r="H461" s="434"/>
      <c r="I461" s="434"/>
      <c r="J461" s="434"/>
    </row>
    <row r="462" spans="1:22" ht="43.5" x14ac:dyDescent="0.25">
      <c r="A462" s="336" t="s">
        <v>1565</v>
      </c>
      <c r="B462" s="337" t="s">
        <v>2461</v>
      </c>
      <c r="C462" s="337" t="s">
        <v>993</v>
      </c>
      <c r="D462" s="338" t="s">
        <v>2462</v>
      </c>
      <c r="E462" s="324">
        <v>1</v>
      </c>
      <c r="F462" s="339"/>
      <c r="G462" s="340"/>
      <c r="H462" s="324"/>
      <c r="I462" s="341"/>
      <c r="J462" s="324"/>
      <c r="K462" s="341"/>
      <c r="Q462" s="323">
        <v>83.15</v>
      </c>
      <c r="R462" s="323">
        <v>1553.23</v>
      </c>
      <c r="S462" s="323">
        <v>55.94</v>
      </c>
      <c r="T462" s="323">
        <v>723.66</v>
      </c>
      <c r="U462" s="323">
        <v>3.38</v>
      </c>
      <c r="V462" s="323">
        <v>70.760000000000005</v>
      </c>
    </row>
    <row r="463" spans="1:22" ht="29.25" x14ac:dyDescent="0.25">
      <c r="A463" s="336"/>
      <c r="B463" s="337"/>
      <c r="C463" s="337" t="s">
        <v>187</v>
      </c>
      <c r="D463" s="338"/>
      <c r="E463" s="324"/>
      <c r="F463" s="339">
        <v>62.6</v>
      </c>
      <c r="G463" s="340" t="s">
        <v>2456</v>
      </c>
      <c r="H463" s="324">
        <v>1</v>
      </c>
      <c r="I463" s="341">
        <v>75.59</v>
      </c>
      <c r="J463" s="324">
        <v>23.35</v>
      </c>
      <c r="K463" s="341">
        <v>1765.03</v>
      </c>
    </row>
    <row r="464" spans="1:22" ht="29.25" x14ac:dyDescent="0.25">
      <c r="A464" s="336"/>
      <c r="B464" s="337"/>
      <c r="C464" s="337" t="s">
        <v>174</v>
      </c>
      <c r="D464" s="338"/>
      <c r="E464" s="324"/>
      <c r="F464" s="339">
        <v>8.82</v>
      </c>
      <c r="G464" s="340" t="s">
        <v>2457</v>
      </c>
      <c r="H464" s="324">
        <v>1</v>
      </c>
      <c r="I464" s="341">
        <v>11.58</v>
      </c>
      <c r="J464" s="324">
        <v>8.66</v>
      </c>
      <c r="K464" s="341">
        <v>100.28</v>
      </c>
    </row>
    <row r="465" spans="1:22" ht="29.25" x14ac:dyDescent="0.25">
      <c r="A465" s="336"/>
      <c r="B465" s="337"/>
      <c r="C465" s="337" t="s">
        <v>179</v>
      </c>
      <c r="D465" s="338"/>
      <c r="E465" s="324"/>
      <c r="F465" s="339">
        <v>1.47</v>
      </c>
      <c r="G465" s="340" t="s">
        <v>2457</v>
      </c>
      <c r="H465" s="324">
        <v>1</v>
      </c>
      <c r="I465" s="354">
        <v>1.93</v>
      </c>
      <c r="J465" s="324">
        <v>23.35</v>
      </c>
      <c r="K465" s="354">
        <v>45.07</v>
      </c>
    </row>
    <row r="466" spans="1:22" x14ac:dyDescent="0.25">
      <c r="A466" s="336"/>
      <c r="B466" s="337"/>
      <c r="C466" s="337" t="s">
        <v>195</v>
      </c>
      <c r="D466" s="338"/>
      <c r="E466" s="324"/>
      <c r="F466" s="339">
        <v>2.62</v>
      </c>
      <c r="G466" s="340" t="s">
        <v>185</v>
      </c>
      <c r="H466" s="324">
        <v>1</v>
      </c>
      <c r="I466" s="341">
        <v>2.62</v>
      </c>
      <c r="J466" s="324">
        <v>2.5299999999999998</v>
      </c>
      <c r="K466" s="341">
        <v>6.63</v>
      </c>
    </row>
    <row r="467" spans="1:22" x14ac:dyDescent="0.25">
      <c r="A467" s="336"/>
      <c r="B467" s="337"/>
      <c r="C467" s="337" t="s">
        <v>184</v>
      </c>
      <c r="D467" s="338" t="s">
        <v>177</v>
      </c>
      <c r="E467" s="324">
        <v>110</v>
      </c>
      <c r="F467" s="339"/>
      <c r="G467" s="340"/>
      <c r="H467" s="324"/>
      <c r="I467" s="341">
        <v>83.15</v>
      </c>
      <c r="J467" s="324">
        <v>88</v>
      </c>
      <c r="K467" s="341">
        <v>1553.23</v>
      </c>
    </row>
    <row r="468" spans="1:22" x14ac:dyDescent="0.25">
      <c r="A468" s="336"/>
      <c r="B468" s="337"/>
      <c r="C468" s="337" t="s">
        <v>183</v>
      </c>
      <c r="D468" s="338" t="s">
        <v>177</v>
      </c>
      <c r="E468" s="324">
        <v>74</v>
      </c>
      <c r="F468" s="339"/>
      <c r="G468" s="340"/>
      <c r="H468" s="324"/>
      <c r="I468" s="341">
        <v>55.94</v>
      </c>
      <c r="J468" s="324">
        <v>41</v>
      </c>
      <c r="K468" s="341">
        <v>723.66</v>
      </c>
    </row>
    <row r="469" spans="1:22" x14ac:dyDescent="0.25">
      <c r="A469" s="336"/>
      <c r="B469" s="337"/>
      <c r="C469" s="337" t="s">
        <v>178</v>
      </c>
      <c r="D469" s="338" t="s">
        <v>177</v>
      </c>
      <c r="E469" s="324">
        <v>175</v>
      </c>
      <c r="F469" s="339"/>
      <c r="G469" s="340"/>
      <c r="H469" s="324"/>
      <c r="I469" s="341">
        <v>3.38</v>
      </c>
      <c r="J469" s="324">
        <v>157</v>
      </c>
      <c r="K469" s="341">
        <v>70.760000000000005</v>
      </c>
    </row>
    <row r="470" spans="1:22" ht="29.25" x14ac:dyDescent="0.25">
      <c r="A470" s="344"/>
      <c r="B470" s="345"/>
      <c r="C470" s="345" t="s">
        <v>182</v>
      </c>
      <c r="D470" s="346" t="s">
        <v>181</v>
      </c>
      <c r="E470" s="347">
        <v>4.96</v>
      </c>
      <c r="F470" s="348"/>
      <c r="G470" s="349" t="s">
        <v>2456</v>
      </c>
      <c r="H470" s="347">
        <v>1</v>
      </c>
      <c r="I470" s="350">
        <v>5.99</v>
      </c>
      <c r="J470" s="347"/>
      <c r="K470" s="350"/>
    </row>
    <row r="471" spans="1:22" x14ac:dyDescent="0.25">
      <c r="A471" s="351"/>
      <c r="B471" s="351"/>
      <c r="C471" s="352" t="s">
        <v>173</v>
      </c>
      <c r="D471" s="351"/>
      <c r="E471" s="351"/>
      <c r="F471" s="351"/>
      <c r="G471" s="351"/>
      <c r="H471" s="431">
        <v>232.26</v>
      </c>
      <c r="I471" s="431"/>
      <c r="J471" s="431">
        <v>4219.59</v>
      </c>
      <c r="K471" s="431"/>
      <c r="O471" s="353">
        <v>232.26</v>
      </c>
      <c r="P471" s="353">
        <v>4219.59</v>
      </c>
    </row>
    <row r="473" spans="1:22" ht="28.5" x14ac:dyDescent="0.25">
      <c r="A473" s="336" t="s">
        <v>1570</v>
      </c>
      <c r="B473" s="337" t="s">
        <v>2463</v>
      </c>
      <c r="C473" s="337" t="s">
        <v>975</v>
      </c>
      <c r="D473" s="338" t="s">
        <v>2464</v>
      </c>
      <c r="E473" s="324">
        <v>1</v>
      </c>
      <c r="F473" s="339"/>
      <c r="G473" s="340"/>
      <c r="H473" s="324"/>
      <c r="I473" s="341"/>
      <c r="J473" s="324"/>
      <c r="K473" s="341"/>
      <c r="Q473" s="323">
        <v>15.88</v>
      </c>
      <c r="R473" s="323">
        <v>296.70999999999998</v>
      </c>
      <c r="S473" s="323">
        <v>10.69</v>
      </c>
      <c r="T473" s="323">
        <v>138.24</v>
      </c>
      <c r="U473" s="323">
        <v>0.42</v>
      </c>
      <c r="V473" s="323">
        <v>8.7899999999999991</v>
      </c>
    </row>
    <row r="474" spans="1:22" ht="29.25" x14ac:dyDescent="0.25">
      <c r="A474" s="336"/>
      <c r="B474" s="337"/>
      <c r="C474" s="337" t="s">
        <v>187</v>
      </c>
      <c r="D474" s="338"/>
      <c r="E474" s="324"/>
      <c r="F474" s="339">
        <v>11.96</v>
      </c>
      <c r="G474" s="340" t="s">
        <v>2456</v>
      </c>
      <c r="H474" s="324">
        <v>1</v>
      </c>
      <c r="I474" s="341">
        <v>14.44</v>
      </c>
      <c r="J474" s="324">
        <v>23.35</v>
      </c>
      <c r="K474" s="341">
        <v>337.17</v>
      </c>
    </row>
    <row r="475" spans="1:22" ht="29.25" x14ac:dyDescent="0.25">
      <c r="A475" s="336"/>
      <c r="B475" s="337"/>
      <c r="C475" s="337" t="s">
        <v>174</v>
      </c>
      <c r="D475" s="338"/>
      <c r="E475" s="324"/>
      <c r="F475" s="339">
        <v>0.74</v>
      </c>
      <c r="G475" s="340" t="s">
        <v>2457</v>
      </c>
      <c r="H475" s="324">
        <v>1</v>
      </c>
      <c r="I475" s="341">
        <v>0.97</v>
      </c>
      <c r="J475" s="324">
        <v>9.73</v>
      </c>
      <c r="K475" s="341">
        <v>9.44</v>
      </c>
    </row>
    <row r="476" spans="1:22" ht="29.25" x14ac:dyDescent="0.25">
      <c r="A476" s="336"/>
      <c r="B476" s="337"/>
      <c r="C476" s="337" t="s">
        <v>179</v>
      </c>
      <c r="D476" s="338"/>
      <c r="E476" s="324"/>
      <c r="F476" s="339">
        <v>0.18</v>
      </c>
      <c r="G476" s="340" t="s">
        <v>2457</v>
      </c>
      <c r="H476" s="324">
        <v>1</v>
      </c>
      <c r="I476" s="354">
        <v>0.24</v>
      </c>
      <c r="J476" s="324">
        <v>23.35</v>
      </c>
      <c r="K476" s="354">
        <v>5.6</v>
      </c>
    </row>
    <row r="477" spans="1:22" x14ac:dyDescent="0.25">
      <c r="A477" s="336"/>
      <c r="B477" s="337"/>
      <c r="C477" s="337" t="s">
        <v>195</v>
      </c>
      <c r="D477" s="338"/>
      <c r="E477" s="324"/>
      <c r="F477" s="339">
        <v>4.41</v>
      </c>
      <c r="G477" s="340" t="s">
        <v>185</v>
      </c>
      <c r="H477" s="324">
        <v>1</v>
      </c>
      <c r="I477" s="341">
        <v>4.41</v>
      </c>
      <c r="J477" s="324">
        <v>5.42</v>
      </c>
      <c r="K477" s="341">
        <v>23.9</v>
      </c>
    </row>
    <row r="478" spans="1:22" x14ac:dyDescent="0.25">
      <c r="A478" s="336"/>
      <c r="B478" s="337"/>
      <c r="C478" s="337" t="s">
        <v>184</v>
      </c>
      <c r="D478" s="338" t="s">
        <v>177</v>
      </c>
      <c r="E478" s="324">
        <v>110</v>
      </c>
      <c r="F478" s="339"/>
      <c r="G478" s="340"/>
      <c r="H478" s="324"/>
      <c r="I478" s="341">
        <v>15.88</v>
      </c>
      <c r="J478" s="324">
        <v>88</v>
      </c>
      <c r="K478" s="341">
        <v>296.70999999999998</v>
      </c>
    </row>
    <row r="479" spans="1:22" x14ac:dyDescent="0.25">
      <c r="A479" s="336"/>
      <c r="B479" s="337"/>
      <c r="C479" s="337" t="s">
        <v>183</v>
      </c>
      <c r="D479" s="338" t="s">
        <v>177</v>
      </c>
      <c r="E479" s="324">
        <v>74</v>
      </c>
      <c r="F479" s="339"/>
      <c r="G479" s="340"/>
      <c r="H479" s="324"/>
      <c r="I479" s="341">
        <v>10.69</v>
      </c>
      <c r="J479" s="324">
        <v>41</v>
      </c>
      <c r="K479" s="341">
        <v>138.24</v>
      </c>
    </row>
    <row r="480" spans="1:22" x14ac:dyDescent="0.25">
      <c r="A480" s="336"/>
      <c r="B480" s="337"/>
      <c r="C480" s="337" t="s">
        <v>178</v>
      </c>
      <c r="D480" s="338" t="s">
        <v>177</v>
      </c>
      <c r="E480" s="324">
        <v>175</v>
      </c>
      <c r="F480" s="339"/>
      <c r="G480" s="340"/>
      <c r="H480" s="324"/>
      <c r="I480" s="341">
        <v>0.42</v>
      </c>
      <c r="J480" s="324">
        <v>157</v>
      </c>
      <c r="K480" s="341">
        <v>8.7899999999999991</v>
      </c>
    </row>
    <row r="481" spans="1:22" ht="29.25" x14ac:dyDescent="0.25">
      <c r="A481" s="344"/>
      <c r="B481" s="345"/>
      <c r="C481" s="345" t="s">
        <v>182</v>
      </c>
      <c r="D481" s="346" t="s">
        <v>181</v>
      </c>
      <c r="E481" s="347">
        <v>1.03</v>
      </c>
      <c r="F481" s="348"/>
      <c r="G481" s="349" t="s">
        <v>2456</v>
      </c>
      <c r="H481" s="347">
        <v>1</v>
      </c>
      <c r="I481" s="350">
        <v>1.24</v>
      </c>
      <c r="J481" s="347"/>
      <c r="K481" s="350"/>
    </row>
    <row r="482" spans="1:22" x14ac:dyDescent="0.25">
      <c r="A482" s="351"/>
      <c r="B482" s="351"/>
      <c r="C482" s="352" t="s">
        <v>173</v>
      </c>
      <c r="D482" s="351"/>
      <c r="E482" s="351"/>
      <c r="F482" s="351"/>
      <c r="G482" s="351"/>
      <c r="H482" s="431">
        <v>46.81</v>
      </c>
      <c r="I482" s="431"/>
      <c r="J482" s="431">
        <v>814.25</v>
      </c>
      <c r="K482" s="431"/>
      <c r="O482" s="353">
        <v>46.81</v>
      </c>
      <c r="P482" s="353">
        <v>814.25</v>
      </c>
    </row>
    <row r="484" spans="1:22" ht="29.25" x14ac:dyDescent="0.25">
      <c r="A484" s="336" t="s">
        <v>1574</v>
      </c>
      <c r="B484" s="337" t="s">
        <v>2465</v>
      </c>
      <c r="C484" s="337" t="s">
        <v>992</v>
      </c>
      <c r="D484" s="338" t="s">
        <v>2466</v>
      </c>
      <c r="E484" s="324">
        <v>0.15</v>
      </c>
      <c r="F484" s="339"/>
      <c r="G484" s="340"/>
      <c r="H484" s="324"/>
      <c r="I484" s="341"/>
      <c r="J484" s="324"/>
      <c r="K484" s="341"/>
      <c r="Q484" s="323">
        <v>12.03</v>
      </c>
      <c r="R484" s="323">
        <v>224.8</v>
      </c>
      <c r="S484" s="323">
        <v>8.1</v>
      </c>
      <c r="T484" s="323">
        <v>104.73</v>
      </c>
      <c r="U484" s="323">
        <v>1.4</v>
      </c>
      <c r="V484" s="323">
        <v>29.33</v>
      </c>
    </row>
    <row r="485" spans="1:22" x14ac:dyDescent="0.25">
      <c r="C485" s="342" t="s">
        <v>2467</v>
      </c>
    </row>
    <row r="486" spans="1:22" ht="29.25" x14ac:dyDescent="0.25">
      <c r="A486" s="336"/>
      <c r="B486" s="337"/>
      <c r="C486" s="337" t="s">
        <v>187</v>
      </c>
      <c r="D486" s="338"/>
      <c r="E486" s="324"/>
      <c r="F486" s="339">
        <v>60.39</v>
      </c>
      <c r="G486" s="340" t="s">
        <v>2456</v>
      </c>
      <c r="H486" s="324">
        <v>1</v>
      </c>
      <c r="I486" s="341">
        <v>10.94</v>
      </c>
      <c r="J486" s="324">
        <v>23.35</v>
      </c>
      <c r="K486" s="341">
        <v>255.45</v>
      </c>
    </row>
    <row r="487" spans="1:22" ht="29.25" x14ac:dyDescent="0.25">
      <c r="A487" s="336"/>
      <c r="B487" s="337"/>
      <c r="C487" s="337" t="s">
        <v>174</v>
      </c>
      <c r="D487" s="338"/>
      <c r="E487" s="324"/>
      <c r="F487" s="339">
        <v>20.05</v>
      </c>
      <c r="G487" s="340" t="s">
        <v>2457</v>
      </c>
      <c r="H487" s="324">
        <v>1</v>
      </c>
      <c r="I487" s="341">
        <v>3.95</v>
      </c>
      <c r="J487" s="324">
        <v>8.98</v>
      </c>
      <c r="K487" s="341">
        <v>35.47</v>
      </c>
    </row>
    <row r="488" spans="1:22" ht="29.25" x14ac:dyDescent="0.25">
      <c r="A488" s="336"/>
      <c r="B488" s="337"/>
      <c r="C488" s="337" t="s">
        <v>179</v>
      </c>
      <c r="D488" s="338"/>
      <c r="E488" s="324"/>
      <c r="F488" s="339">
        <v>4.04</v>
      </c>
      <c r="G488" s="340" t="s">
        <v>2457</v>
      </c>
      <c r="H488" s="324">
        <v>1</v>
      </c>
      <c r="I488" s="354">
        <v>0.8</v>
      </c>
      <c r="J488" s="324">
        <v>23.35</v>
      </c>
      <c r="K488" s="354">
        <v>18.68</v>
      </c>
    </row>
    <row r="489" spans="1:22" x14ac:dyDescent="0.25">
      <c r="A489" s="336"/>
      <c r="B489" s="337"/>
      <c r="C489" s="337" t="s">
        <v>195</v>
      </c>
      <c r="D489" s="338"/>
      <c r="E489" s="324"/>
      <c r="F489" s="339">
        <v>25.9</v>
      </c>
      <c r="G489" s="340" t="s">
        <v>185</v>
      </c>
      <c r="H489" s="324">
        <v>1</v>
      </c>
      <c r="I489" s="341">
        <v>3.89</v>
      </c>
      <c r="J489" s="324">
        <v>5.42</v>
      </c>
      <c r="K489" s="341">
        <v>21.08</v>
      </c>
    </row>
    <row r="490" spans="1:22" x14ac:dyDescent="0.25">
      <c r="A490" s="336"/>
      <c r="B490" s="337"/>
      <c r="C490" s="337" t="s">
        <v>184</v>
      </c>
      <c r="D490" s="338" t="s">
        <v>177</v>
      </c>
      <c r="E490" s="324">
        <v>110</v>
      </c>
      <c r="F490" s="339"/>
      <c r="G490" s="340"/>
      <c r="H490" s="324"/>
      <c r="I490" s="341">
        <v>12.03</v>
      </c>
      <c r="J490" s="324">
        <v>88</v>
      </c>
      <c r="K490" s="341">
        <v>224.8</v>
      </c>
    </row>
    <row r="491" spans="1:22" x14ac:dyDescent="0.25">
      <c r="A491" s="336"/>
      <c r="B491" s="337"/>
      <c r="C491" s="337" t="s">
        <v>183</v>
      </c>
      <c r="D491" s="338" t="s">
        <v>177</v>
      </c>
      <c r="E491" s="324">
        <v>74</v>
      </c>
      <c r="F491" s="339"/>
      <c r="G491" s="340"/>
      <c r="H491" s="324"/>
      <c r="I491" s="341">
        <v>8.1</v>
      </c>
      <c r="J491" s="324">
        <v>41</v>
      </c>
      <c r="K491" s="341">
        <v>104.73</v>
      </c>
    </row>
    <row r="492" spans="1:22" x14ac:dyDescent="0.25">
      <c r="A492" s="336"/>
      <c r="B492" s="337"/>
      <c r="C492" s="337" t="s">
        <v>178</v>
      </c>
      <c r="D492" s="338" t="s">
        <v>177</v>
      </c>
      <c r="E492" s="324">
        <v>175</v>
      </c>
      <c r="F492" s="339"/>
      <c r="G492" s="340"/>
      <c r="H492" s="324"/>
      <c r="I492" s="341">
        <v>1.4</v>
      </c>
      <c r="J492" s="324">
        <v>157</v>
      </c>
      <c r="K492" s="341">
        <v>29.33</v>
      </c>
    </row>
    <row r="493" spans="1:22" ht="29.25" x14ac:dyDescent="0.25">
      <c r="A493" s="344"/>
      <c r="B493" s="345"/>
      <c r="C493" s="345" t="s">
        <v>182</v>
      </c>
      <c r="D493" s="346" t="s">
        <v>181</v>
      </c>
      <c r="E493" s="347">
        <v>5.0199999999999996</v>
      </c>
      <c r="F493" s="348"/>
      <c r="G493" s="349" t="s">
        <v>2456</v>
      </c>
      <c r="H493" s="347">
        <v>1</v>
      </c>
      <c r="I493" s="350">
        <v>0.91</v>
      </c>
      <c r="J493" s="347"/>
      <c r="K493" s="350"/>
    </row>
    <row r="494" spans="1:22" x14ac:dyDescent="0.25">
      <c r="A494" s="351"/>
      <c r="B494" s="351"/>
      <c r="C494" s="352" t="s">
        <v>173</v>
      </c>
      <c r="D494" s="351"/>
      <c r="E494" s="351"/>
      <c r="F494" s="351"/>
      <c r="G494" s="351"/>
      <c r="H494" s="431">
        <v>40.31</v>
      </c>
      <c r="I494" s="431"/>
      <c r="J494" s="431">
        <v>670.86</v>
      </c>
      <c r="K494" s="431"/>
      <c r="O494" s="353">
        <v>40.31</v>
      </c>
      <c r="P494" s="353">
        <v>670.86</v>
      </c>
    </row>
    <row r="496" spans="1:22" ht="57" x14ac:dyDescent="0.25">
      <c r="A496" s="336" t="s">
        <v>1579</v>
      </c>
      <c r="B496" s="337" t="s">
        <v>2468</v>
      </c>
      <c r="C496" s="337" t="s">
        <v>994</v>
      </c>
      <c r="D496" s="338" t="s">
        <v>1693</v>
      </c>
      <c r="E496" s="324">
        <v>2</v>
      </c>
      <c r="F496" s="339"/>
      <c r="G496" s="340"/>
      <c r="H496" s="324"/>
      <c r="I496" s="341"/>
      <c r="J496" s="324"/>
      <c r="K496" s="341"/>
      <c r="Q496" s="323">
        <v>33.21</v>
      </c>
      <c r="R496" s="323">
        <v>620.35</v>
      </c>
      <c r="S496" s="323">
        <v>22.34</v>
      </c>
      <c r="T496" s="323">
        <v>289.02999999999997</v>
      </c>
      <c r="U496" s="323">
        <v>1.61</v>
      </c>
      <c r="V496" s="323">
        <v>33.72</v>
      </c>
    </row>
    <row r="497" spans="1:22" ht="29.25" x14ac:dyDescent="0.25">
      <c r="A497" s="336"/>
      <c r="B497" s="337"/>
      <c r="C497" s="337" t="s">
        <v>187</v>
      </c>
      <c r="D497" s="338"/>
      <c r="E497" s="324"/>
      <c r="F497" s="339">
        <v>12.5</v>
      </c>
      <c r="G497" s="340" t="s">
        <v>2456</v>
      </c>
      <c r="H497" s="324">
        <v>1</v>
      </c>
      <c r="I497" s="341">
        <v>30.19</v>
      </c>
      <c r="J497" s="324">
        <v>23.35</v>
      </c>
      <c r="K497" s="341">
        <v>704.94</v>
      </c>
    </row>
    <row r="498" spans="1:22" ht="29.25" x14ac:dyDescent="0.25">
      <c r="A498" s="336"/>
      <c r="B498" s="337"/>
      <c r="C498" s="337" t="s">
        <v>174</v>
      </c>
      <c r="D498" s="338"/>
      <c r="E498" s="324"/>
      <c r="F498" s="339">
        <v>1.49</v>
      </c>
      <c r="G498" s="340" t="s">
        <v>2457</v>
      </c>
      <c r="H498" s="324">
        <v>1</v>
      </c>
      <c r="I498" s="341">
        <v>3.91</v>
      </c>
      <c r="J498" s="324">
        <v>9.58</v>
      </c>
      <c r="K498" s="341">
        <v>37.46</v>
      </c>
    </row>
    <row r="499" spans="1:22" ht="29.25" x14ac:dyDescent="0.25">
      <c r="A499" s="336"/>
      <c r="B499" s="337"/>
      <c r="C499" s="337" t="s">
        <v>179</v>
      </c>
      <c r="D499" s="338"/>
      <c r="E499" s="324"/>
      <c r="F499" s="339">
        <v>0.35</v>
      </c>
      <c r="G499" s="340" t="s">
        <v>2457</v>
      </c>
      <c r="H499" s="324">
        <v>1</v>
      </c>
      <c r="I499" s="354">
        <v>0.92</v>
      </c>
      <c r="J499" s="324">
        <v>23.35</v>
      </c>
      <c r="K499" s="354">
        <v>21.48</v>
      </c>
    </row>
    <row r="500" spans="1:22" x14ac:dyDescent="0.25">
      <c r="A500" s="336"/>
      <c r="B500" s="337"/>
      <c r="C500" s="337" t="s">
        <v>195</v>
      </c>
      <c r="D500" s="338"/>
      <c r="E500" s="324"/>
      <c r="F500" s="339">
        <v>6.23</v>
      </c>
      <c r="G500" s="340" t="s">
        <v>185</v>
      </c>
      <c r="H500" s="324">
        <v>1</v>
      </c>
      <c r="I500" s="341">
        <v>12.46</v>
      </c>
      <c r="J500" s="324">
        <v>5.42</v>
      </c>
      <c r="K500" s="341">
        <v>67.53</v>
      </c>
    </row>
    <row r="501" spans="1:22" x14ac:dyDescent="0.25">
      <c r="A501" s="336"/>
      <c r="B501" s="337"/>
      <c r="C501" s="337" t="s">
        <v>184</v>
      </c>
      <c r="D501" s="338" t="s">
        <v>177</v>
      </c>
      <c r="E501" s="324">
        <v>110</v>
      </c>
      <c r="F501" s="339"/>
      <c r="G501" s="340"/>
      <c r="H501" s="324"/>
      <c r="I501" s="341">
        <v>33.21</v>
      </c>
      <c r="J501" s="324">
        <v>88</v>
      </c>
      <c r="K501" s="341">
        <v>620.35</v>
      </c>
    </row>
    <row r="502" spans="1:22" x14ac:dyDescent="0.25">
      <c r="A502" s="336"/>
      <c r="B502" s="337"/>
      <c r="C502" s="337" t="s">
        <v>183</v>
      </c>
      <c r="D502" s="338" t="s">
        <v>177</v>
      </c>
      <c r="E502" s="324">
        <v>74</v>
      </c>
      <c r="F502" s="339"/>
      <c r="G502" s="340"/>
      <c r="H502" s="324"/>
      <c r="I502" s="341">
        <v>22.34</v>
      </c>
      <c r="J502" s="324">
        <v>41</v>
      </c>
      <c r="K502" s="341">
        <v>289.02999999999997</v>
      </c>
    </row>
    <row r="503" spans="1:22" x14ac:dyDescent="0.25">
      <c r="A503" s="336"/>
      <c r="B503" s="337"/>
      <c r="C503" s="337" t="s">
        <v>178</v>
      </c>
      <c r="D503" s="338" t="s">
        <v>177</v>
      </c>
      <c r="E503" s="324">
        <v>175</v>
      </c>
      <c r="F503" s="339"/>
      <c r="G503" s="340"/>
      <c r="H503" s="324"/>
      <c r="I503" s="341">
        <v>1.61</v>
      </c>
      <c r="J503" s="324">
        <v>157</v>
      </c>
      <c r="K503" s="341">
        <v>33.72</v>
      </c>
    </row>
    <row r="504" spans="1:22" ht="29.25" x14ac:dyDescent="0.25">
      <c r="A504" s="344"/>
      <c r="B504" s="345"/>
      <c r="C504" s="345" t="s">
        <v>182</v>
      </c>
      <c r="D504" s="346" t="s">
        <v>181</v>
      </c>
      <c r="E504" s="347">
        <v>1.0900000000000001</v>
      </c>
      <c r="F504" s="348"/>
      <c r="G504" s="349" t="s">
        <v>2456</v>
      </c>
      <c r="H504" s="347">
        <v>1</v>
      </c>
      <c r="I504" s="350">
        <v>2.63</v>
      </c>
      <c r="J504" s="347"/>
      <c r="K504" s="350"/>
    </row>
    <row r="505" spans="1:22" x14ac:dyDescent="0.25">
      <c r="A505" s="351"/>
      <c r="B505" s="351"/>
      <c r="C505" s="352" t="s">
        <v>173</v>
      </c>
      <c r="D505" s="351"/>
      <c r="E505" s="351"/>
      <c r="F505" s="351"/>
      <c r="G505" s="351"/>
      <c r="H505" s="431">
        <v>103.72</v>
      </c>
      <c r="I505" s="431"/>
      <c r="J505" s="431">
        <v>1753.03</v>
      </c>
      <c r="K505" s="431"/>
      <c r="O505" s="353">
        <v>103.72</v>
      </c>
      <c r="P505" s="353">
        <v>1753.03</v>
      </c>
    </row>
    <row r="507" spans="1:22" ht="68.25" x14ac:dyDescent="0.25">
      <c r="A507" s="364" t="s">
        <v>1585</v>
      </c>
      <c r="B507" s="365" t="s">
        <v>2458</v>
      </c>
      <c r="C507" s="365" t="s">
        <v>3639</v>
      </c>
      <c r="D507" s="366" t="s">
        <v>1703</v>
      </c>
      <c r="E507" s="367">
        <v>1</v>
      </c>
      <c r="F507" s="368">
        <v>2306.21</v>
      </c>
      <c r="G507" s="369" t="s">
        <v>185</v>
      </c>
      <c r="H507" s="367">
        <v>1</v>
      </c>
      <c r="I507" s="370">
        <v>2306.21</v>
      </c>
      <c r="J507" s="367">
        <v>4.4000000000000004</v>
      </c>
      <c r="K507" s="370">
        <v>10147.32</v>
      </c>
      <c r="Q507" s="323">
        <v>0</v>
      </c>
      <c r="R507" s="323">
        <v>0</v>
      </c>
      <c r="S507" s="323">
        <v>0</v>
      </c>
      <c r="T507" s="323">
        <v>0</v>
      </c>
      <c r="U507" s="323">
        <v>0</v>
      </c>
      <c r="V507" s="323">
        <v>0</v>
      </c>
    </row>
    <row r="508" spans="1:22" x14ac:dyDescent="0.25">
      <c r="A508" s="371"/>
      <c r="B508" s="371"/>
      <c r="C508" s="372" t="s">
        <v>173</v>
      </c>
      <c r="D508" s="371"/>
      <c r="E508" s="371"/>
      <c r="F508" s="371"/>
      <c r="G508" s="371"/>
      <c r="H508" s="433">
        <v>2306.21</v>
      </c>
      <c r="I508" s="433"/>
      <c r="J508" s="433">
        <v>10147.32</v>
      </c>
      <c r="K508" s="433"/>
      <c r="O508" s="353">
        <v>2306.21</v>
      </c>
      <c r="P508" s="353">
        <v>10147.32</v>
      </c>
    </row>
    <row r="511" spans="1:22" x14ac:dyDescent="0.25">
      <c r="B511" s="434" t="s">
        <v>3640</v>
      </c>
      <c r="C511" s="434"/>
      <c r="D511" s="434"/>
      <c r="E511" s="434"/>
      <c r="F511" s="434"/>
      <c r="G511" s="434"/>
      <c r="H511" s="434"/>
      <c r="I511" s="434"/>
      <c r="J511" s="434"/>
    </row>
    <row r="512" spans="1:22" ht="43.5" x14ac:dyDescent="0.25">
      <c r="A512" s="336" t="s">
        <v>1588</v>
      </c>
      <c r="B512" s="337" t="s">
        <v>2461</v>
      </c>
      <c r="C512" s="337" t="s">
        <v>993</v>
      </c>
      <c r="D512" s="338" t="s">
        <v>2462</v>
      </c>
      <c r="E512" s="324">
        <v>1</v>
      </c>
      <c r="F512" s="339"/>
      <c r="G512" s="340"/>
      <c r="H512" s="324"/>
      <c r="I512" s="341"/>
      <c r="J512" s="324"/>
      <c r="K512" s="341"/>
      <c r="Q512" s="323">
        <v>83.15</v>
      </c>
      <c r="R512" s="323">
        <v>1553.23</v>
      </c>
      <c r="S512" s="323">
        <v>55.94</v>
      </c>
      <c r="T512" s="323">
        <v>723.66</v>
      </c>
      <c r="U512" s="323">
        <v>3.38</v>
      </c>
      <c r="V512" s="323">
        <v>70.760000000000005</v>
      </c>
    </row>
    <row r="513" spans="1:22" ht="29.25" x14ac:dyDescent="0.25">
      <c r="A513" s="336"/>
      <c r="B513" s="337"/>
      <c r="C513" s="337" t="s">
        <v>187</v>
      </c>
      <c r="D513" s="338"/>
      <c r="E513" s="324"/>
      <c r="F513" s="339">
        <v>62.6</v>
      </c>
      <c r="G513" s="340" t="s">
        <v>2456</v>
      </c>
      <c r="H513" s="324">
        <v>1</v>
      </c>
      <c r="I513" s="341">
        <v>75.59</v>
      </c>
      <c r="J513" s="324">
        <v>23.35</v>
      </c>
      <c r="K513" s="341">
        <v>1765.03</v>
      </c>
    </row>
    <row r="514" spans="1:22" ht="29.25" x14ac:dyDescent="0.25">
      <c r="A514" s="336"/>
      <c r="B514" s="337"/>
      <c r="C514" s="337" t="s">
        <v>174</v>
      </c>
      <c r="D514" s="338"/>
      <c r="E514" s="324"/>
      <c r="F514" s="339">
        <v>8.82</v>
      </c>
      <c r="G514" s="340" t="s">
        <v>2457</v>
      </c>
      <c r="H514" s="324">
        <v>1</v>
      </c>
      <c r="I514" s="341">
        <v>11.58</v>
      </c>
      <c r="J514" s="324">
        <v>8.66</v>
      </c>
      <c r="K514" s="341">
        <v>100.28</v>
      </c>
    </row>
    <row r="515" spans="1:22" ht="29.25" x14ac:dyDescent="0.25">
      <c r="A515" s="336"/>
      <c r="B515" s="337"/>
      <c r="C515" s="337" t="s">
        <v>179</v>
      </c>
      <c r="D515" s="338"/>
      <c r="E515" s="324"/>
      <c r="F515" s="339">
        <v>1.47</v>
      </c>
      <c r="G515" s="340" t="s">
        <v>2457</v>
      </c>
      <c r="H515" s="324">
        <v>1</v>
      </c>
      <c r="I515" s="354">
        <v>1.93</v>
      </c>
      <c r="J515" s="324">
        <v>23.35</v>
      </c>
      <c r="K515" s="354">
        <v>45.07</v>
      </c>
    </row>
    <row r="516" spans="1:22" x14ac:dyDescent="0.25">
      <c r="A516" s="336"/>
      <c r="B516" s="337"/>
      <c r="C516" s="337" t="s">
        <v>195</v>
      </c>
      <c r="D516" s="338"/>
      <c r="E516" s="324"/>
      <c r="F516" s="339">
        <v>2.62</v>
      </c>
      <c r="G516" s="340" t="s">
        <v>185</v>
      </c>
      <c r="H516" s="324">
        <v>1</v>
      </c>
      <c r="I516" s="341">
        <v>2.62</v>
      </c>
      <c r="J516" s="324">
        <v>2.5299999999999998</v>
      </c>
      <c r="K516" s="341">
        <v>6.63</v>
      </c>
    </row>
    <row r="517" spans="1:22" x14ac:dyDescent="0.25">
      <c r="A517" s="336"/>
      <c r="B517" s="337"/>
      <c r="C517" s="337" t="s">
        <v>184</v>
      </c>
      <c r="D517" s="338" t="s">
        <v>177</v>
      </c>
      <c r="E517" s="324">
        <v>110</v>
      </c>
      <c r="F517" s="339"/>
      <c r="G517" s="340"/>
      <c r="H517" s="324"/>
      <c r="I517" s="341">
        <v>83.15</v>
      </c>
      <c r="J517" s="324">
        <v>88</v>
      </c>
      <c r="K517" s="341">
        <v>1553.23</v>
      </c>
    </row>
    <row r="518" spans="1:22" x14ac:dyDescent="0.25">
      <c r="A518" s="336"/>
      <c r="B518" s="337"/>
      <c r="C518" s="337" t="s">
        <v>183</v>
      </c>
      <c r="D518" s="338" t="s">
        <v>177</v>
      </c>
      <c r="E518" s="324">
        <v>74</v>
      </c>
      <c r="F518" s="339"/>
      <c r="G518" s="340"/>
      <c r="H518" s="324"/>
      <c r="I518" s="341">
        <v>55.94</v>
      </c>
      <c r="J518" s="324">
        <v>41</v>
      </c>
      <c r="K518" s="341">
        <v>723.66</v>
      </c>
    </row>
    <row r="519" spans="1:22" x14ac:dyDescent="0.25">
      <c r="A519" s="336"/>
      <c r="B519" s="337"/>
      <c r="C519" s="337" t="s">
        <v>178</v>
      </c>
      <c r="D519" s="338" t="s">
        <v>177</v>
      </c>
      <c r="E519" s="324">
        <v>175</v>
      </c>
      <c r="F519" s="339"/>
      <c r="G519" s="340"/>
      <c r="H519" s="324"/>
      <c r="I519" s="341">
        <v>3.38</v>
      </c>
      <c r="J519" s="324">
        <v>157</v>
      </c>
      <c r="K519" s="341">
        <v>70.760000000000005</v>
      </c>
    </row>
    <row r="520" spans="1:22" ht="29.25" x14ac:dyDescent="0.25">
      <c r="A520" s="344"/>
      <c r="B520" s="345"/>
      <c r="C520" s="345" t="s">
        <v>182</v>
      </c>
      <c r="D520" s="346" t="s">
        <v>181</v>
      </c>
      <c r="E520" s="347">
        <v>4.96</v>
      </c>
      <c r="F520" s="348"/>
      <c r="G520" s="349" t="s">
        <v>2456</v>
      </c>
      <c r="H520" s="347">
        <v>1</v>
      </c>
      <c r="I520" s="350">
        <v>5.99</v>
      </c>
      <c r="J520" s="347"/>
      <c r="K520" s="350"/>
    </row>
    <row r="521" spans="1:22" x14ac:dyDescent="0.25">
      <c r="A521" s="351"/>
      <c r="B521" s="351"/>
      <c r="C521" s="352" t="s">
        <v>173</v>
      </c>
      <c r="D521" s="351"/>
      <c r="E521" s="351"/>
      <c r="F521" s="351"/>
      <c r="G521" s="351"/>
      <c r="H521" s="431">
        <v>232.26</v>
      </c>
      <c r="I521" s="431"/>
      <c r="J521" s="431">
        <v>4219.59</v>
      </c>
      <c r="K521" s="431"/>
      <c r="O521" s="353">
        <v>232.26</v>
      </c>
      <c r="P521" s="353">
        <v>4219.59</v>
      </c>
    </row>
    <row r="523" spans="1:22" ht="28.5" x14ac:dyDescent="0.25">
      <c r="A523" s="336" t="s">
        <v>1594</v>
      </c>
      <c r="B523" s="337" t="s">
        <v>2463</v>
      </c>
      <c r="C523" s="337" t="s">
        <v>975</v>
      </c>
      <c r="D523" s="338" t="s">
        <v>2464</v>
      </c>
      <c r="E523" s="324">
        <v>1</v>
      </c>
      <c r="F523" s="339"/>
      <c r="G523" s="340"/>
      <c r="H523" s="324"/>
      <c r="I523" s="341"/>
      <c r="J523" s="324"/>
      <c r="K523" s="341"/>
      <c r="Q523" s="323">
        <v>15.88</v>
      </c>
      <c r="R523" s="323">
        <v>296.70999999999998</v>
      </c>
      <c r="S523" s="323">
        <v>10.69</v>
      </c>
      <c r="T523" s="323">
        <v>138.24</v>
      </c>
      <c r="U523" s="323">
        <v>0.42</v>
      </c>
      <c r="V523" s="323">
        <v>8.7899999999999991</v>
      </c>
    </row>
    <row r="524" spans="1:22" ht="29.25" x14ac:dyDescent="0.25">
      <c r="A524" s="336"/>
      <c r="B524" s="337"/>
      <c r="C524" s="337" t="s">
        <v>187</v>
      </c>
      <c r="D524" s="338"/>
      <c r="E524" s="324"/>
      <c r="F524" s="339">
        <v>11.96</v>
      </c>
      <c r="G524" s="340" t="s">
        <v>2456</v>
      </c>
      <c r="H524" s="324">
        <v>1</v>
      </c>
      <c r="I524" s="341">
        <v>14.44</v>
      </c>
      <c r="J524" s="324">
        <v>23.35</v>
      </c>
      <c r="K524" s="341">
        <v>337.17</v>
      </c>
    </row>
    <row r="525" spans="1:22" ht="29.25" x14ac:dyDescent="0.25">
      <c r="A525" s="336"/>
      <c r="B525" s="337"/>
      <c r="C525" s="337" t="s">
        <v>174</v>
      </c>
      <c r="D525" s="338"/>
      <c r="E525" s="324"/>
      <c r="F525" s="339">
        <v>0.74</v>
      </c>
      <c r="G525" s="340" t="s">
        <v>2457</v>
      </c>
      <c r="H525" s="324">
        <v>1</v>
      </c>
      <c r="I525" s="341">
        <v>0.97</v>
      </c>
      <c r="J525" s="324">
        <v>9.73</v>
      </c>
      <c r="K525" s="341">
        <v>9.44</v>
      </c>
    </row>
    <row r="526" spans="1:22" ht="29.25" x14ac:dyDescent="0.25">
      <c r="A526" s="336"/>
      <c r="B526" s="337"/>
      <c r="C526" s="337" t="s">
        <v>179</v>
      </c>
      <c r="D526" s="338"/>
      <c r="E526" s="324"/>
      <c r="F526" s="339">
        <v>0.18</v>
      </c>
      <c r="G526" s="340" t="s">
        <v>2457</v>
      </c>
      <c r="H526" s="324">
        <v>1</v>
      </c>
      <c r="I526" s="354">
        <v>0.24</v>
      </c>
      <c r="J526" s="324">
        <v>23.35</v>
      </c>
      <c r="K526" s="354">
        <v>5.6</v>
      </c>
    </row>
    <row r="527" spans="1:22" x14ac:dyDescent="0.25">
      <c r="A527" s="336"/>
      <c r="B527" s="337"/>
      <c r="C527" s="337" t="s">
        <v>195</v>
      </c>
      <c r="D527" s="338"/>
      <c r="E527" s="324"/>
      <c r="F527" s="339">
        <v>4.41</v>
      </c>
      <c r="G527" s="340" t="s">
        <v>185</v>
      </c>
      <c r="H527" s="324">
        <v>1</v>
      </c>
      <c r="I527" s="341">
        <v>4.41</v>
      </c>
      <c r="J527" s="324">
        <v>5.42</v>
      </c>
      <c r="K527" s="341">
        <v>23.9</v>
      </c>
    </row>
    <row r="528" spans="1:22" x14ac:dyDescent="0.25">
      <c r="A528" s="336"/>
      <c r="B528" s="337"/>
      <c r="C528" s="337" t="s">
        <v>184</v>
      </c>
      <c r="D528" s="338" t="s">
        <v>177</v>
      </c>
      <c r="E528" s="324">
        <v>110</v>
      </c>
      <c r="F528" s="339"/>
      <c r="G528" s="340"/>
      <c r="H528" s="324"/>
      <c r="I528" s="341">
        <v>15.88</v>
      </c>
      <c r="J528" s="324">
        <v>88</v>
      </c>
      <c r="K528" s="341">
        <v>296.70999999999998</v>
      </c>
    </row>
    <row r="529" spans="1:22" x14ac:dyDescent="0.25">
      <c r="A529" s="336"/>
      <c r="B529" s="337"/>
      <c r="C529" s="337" t="s">
        <v>183</v>
      </c>
      <c r="D529" s="338" t="s">
        <v>177</v>
      </c>
      <c r="E529" s="324">
        <v>74</v>
      </c>
      <c r="F529" s="339"/>
      <c r="G529" s="340"/>
      <c r="H529" s="324"/>
      <c r="I529" s="341">
        <v>10.69</v>
      </c>
      <c r="J529" s="324">
        <v>41</v>
      </c>
      <c r="K529" s="341">
        <v>138.24</v>
      </c>
    </row>
    <row r="530" spans="1:22" x14ac:dyDescent="0.25">
      <c r="A530" s="336"/>
      <c r="B530" s="337"/>
      <c r="C530" s="337" t="s">
        <v>178</v>
      </c>
      <c r="D530" s="338" t="s">
        <v>177</v>
      </c>
      <c r="E530" s="324">
        <v>175</v>
      </c>
      <c r="F530" s="339"/>
      <c r="G530" s="340"/>
      <c r="H530" s="324"/>
      <c r="I530" s="341">
        <v>0.42</v>
      </c>
      <c r="J530" s="324">
        <v>157</v>
      </c>
      <c r="K530" s="341">
        <v>8.7899999999999991</v>
      </c>
    </row>
    <row r="531" spans="1:22" ht="29.25" x14ac:dyDescent="0.25">
      <c r="A531" s="344"/>
      <c r="B531" s="345"/>
      <c r="C531" s="345" t="s">
        <v>182</v>
      </c>
      <c r="D531" s="346" t="s">
        <v>181</v>
      </c>
      <c r="E531" s="347">
        <v>1.03</v>
      </c>
      <c r="F531" s="348"/>
      <c r="G531" s="349" t="s">
        <v>2456</v>
      </c>
      <c r="H531" s="347">
        <v>1</v>
      </c>
      <c r="I531" s="350">
        <v>1.24</v>
      </c>
      <c r="J531" s="347"/>
      <c r="K531" s="350"/>
    </row>
    <row r="532" spans="1:22" x14ac:dyDescent="0.25">
      <c r="A532" s="351"/>
      <c r="B532" s="351"/>
      <c r="C532" s="352" t="s">
        <v>173</v>
      </c>
      <c r="D532" s="351"/>
      <c r="E532" s="351"/>
      <c r="F532" s="351"/>
      <c r="G532" s="351"/>
      <c r="H532" s="431">
        <v>46.81</v>
      </c>
      <c r="I532" s="431"/>
      <c r="J532" s="431">
        <v>814.25</v>
      </c>
      <c r="K532" s="431"/>
      <c r="O532" s="353">
        <v>46.81</v>
      </c>
      <c r="P532" s="353">
        <v>814.25</v>
      </c>
    </row>
    <row r="534" spans="1:22" ht="29.25" x14ac:dyDescent="0.25">
      <c r="A534" s="336" t="s">
        <v>1596</v>
      </c>
      <c r="B534" s="337" t="s">
        <v>2465</v>
      </c>
      <c r="C534" s="337" t="s">
        <v>992</v>
      </c>
      <c r="D534" s="338" t="s">
        <v>2466</v>
      </c>
      <c r="E534" s="324">
        <v>0.15</v>
      </c>
      <c r="F534" s="339"/>
      <c r="G534" s="340"/>
      <c r="H534" s="324"/>
      <c r="I534" s="341"/>
      <c r="J534" s="324"/>
      <c r="K534" s="341"/>
      <c r="Q534" s="323">
        <v>12.03</v>
      </c>
      <c r="R534" s="323">
        <v>224.8</v>
      </c>
      <c r="S534" s="323">
        <v>8.1</v>
      </c>
      <c r="T534" s="323">
        <v>104.73</v>
      </c>
      <c r="U534" s="323">
        <v>1.4</v>
      </c>
      <c r="V534" s="323">
        <v>29.33</v>
      </c>
    </row>
    <row r="535" spans="1:22" x14ac:dyDescent="0.25">
      <c r="C535" s="342" t="s">
        <v>2467</v>
      </c>
    </row>
    <row r="536" spans="1:22" ht="29.25" x14ac:dyDescent="0.25">
      <c r="A536" s="336"/>
      <c r="B536" s="337"/>
      <c r="C536" s="337" t="s">
        <v>187</v>
      </c>
      <c r="D536" s="338"/>
      <c r="E536" s="324"/>
      <c r="F536" s="339">
        <v>60.39</v>
      </c>
      <c r="G536" s="340" t="s">
        <v>2456</v>
      </c>
      <c r="H536" s="324">
        <v>1</v>
      </c>
      <c r="I536" s="341">
        <v>10.94</v>
      </c>
      <c r="J536" s="324">
        <v>23.35</v>
      </c>
      <c r="K536" s="341">
        <v>255.45</v>
      </c>
    </row>
    <row r="537" spans="1:22" ht="29.25" x14ac:dyDescent="0.25">
      <c r="A537" s="336"/>
      <c r="B537" s="337"/>
      <c r="C537" s="337" t="s">
        <v>174</v>
      </c>
      <c r="D537" s="338"/>
      <c r="E537" s="324"/>
      <c r="F537" s="339">
        <v>20.05</v>
      </c>
      <c r="G537" s="340" t="s">
        <v>2457</v>
      </c>
      <c r="H537" s="324">
        <v>1</v>
      </c>
      <c r="I537" s="341">
        <v>3.95</v>
      </c>
      <c r="J537" s="324">
        <v>8.98</v>
      </c>
      <c r="K537" s="341">
        <v>35.47</v>
      </c>
    </row>
    <row r="538" spans="1:22" ht="29.25" x14ac:dyDescent="0.25">
      <c r="A538" s="336"/>
      <c r="B538" s="337"/>
      <c r="C538" s="337" t="s">
        <v>179</v>
      </c>
      <c r="D538" s="338"/>
      <c r="E538" s="324"/>
      <c r="F538" s="339">
        <v>4.04</v>
      </c>
      <c r="G538" s="340" t="s">
        <v>2457</v>
      </c>
      <c r="H538" s="324">
        <v>1</v>
      </c>
      <c r="I538" s="354">
        <v>0.8</v>
      </c>
      <c r="J538" s="324">
        <v>23.35</v>
      </c>
      <c r="K538" s="354">
        <v>18.68</v>
      </c>
    </row>
    <row r="539" spans="1:22" x14ac:dyDescent="0.25">
      <c r="A539" s="336"/>
      <c r="B539" s="337"/>
      <c r="C539" s="337" t="s">
        <v>195</v>
      </c>
      <c r="D539" s="338"/>
      <c r="E539" s="324"/>
      <c r="F539" s="339">
        <v>25.9</v>
      </c>
      <c r="G539" s="340" t="s">
        <v>185</v>
      </c>
      <c r="H539" s="324">
        <v>1</v>
      </c>
      <c r="I539" s="341">
        <v>3.89</v>
      </c>
      <c r="J539" s="324">
        <v>5.42</v>
      </c>
      <c r="K539" s="341">
        <v>21.08</v>
      </c>
    </row>
    <row r="540" spans="1:22" x14ac:dyDescent="0.25">
      <c r="A540" s="336"/>
      <c r="B540" s="337"/>
      <c r="C540" s="337" t="s">
        <v>184</v>
      </c>
      <c r="D540" s="338" t="s">
        <v>177</v>
      </c>
      <c r="E540" s="324">
        <v>110</v>
      </c>
      <c r="F540" s="339"/>
      <c r="G540" s="340"/>
      <c r="H540" s="324"/>
      <c r="I540" s="341">
        <v>12.03</v>
      </c>
      <c r="J540" s="324">
        <v>88</v>
      </c>
      <c r="K540" s="341">
        <v>224.8</v>
      </c>
    </row>
    <row r="541" spans="1:22" x14ac:dyDescent="0.25">
      <c r="A541" s="336"/>
      <c r="B541" s="337"/>
      <c r="C541" s="337" t="s">
        <v>183</v>
      </c>
      <c r="D541" s="338" t="s">
        <v>177</v>
      </c>
      <c r="E541" s="324">
        <v>74</v>
      </c>
      <c r="F541" s="339"/>
      <c r="G541" s="340"/>
      <c r="H541" s="324"/>
      <c r="I541" s="341">
        <v>8.1</v>
      </c>
      <c r="J541" s="324">
        <v>41</v>
      </c>
      <c r="K541" s="341">
        <v>104.73</v>
      </c>
    </row>
    <row r="542" spans="1:22" x14ac:dyDescent="0.25">
      <c r="A542" s="336"/>
      <c r="B542" s="337"/>
      <c r="C542" s="337" t="s">
        <v>178</v>
      </c>
      <c r="D542" s="338" t="s">
        <v>177</v>
      </c>
      <c r="E542" s="324">
        <v>175</v>
      </c>
      <c r="F542" s="339"/>
      <c r="G542" s="340"/>
      <c r="H542" s="324"/>
      <c r="I542" s="341">
        <v>1.4</v>
      </c>
      <c r="J542" s="324">
        <v>157</v>
      </c>
      <c r="K542" s="341">
        <v>29.33</v>
      </c>
    </row>
    <row r="543" spans="1:22" ht="29.25" x14ac:dyDescent="0.25">
      <c r="A543" s="344"/>
      <c r="B543" s="345"/>
      <c r="C543" s="345" t="s">
        <v>182</v>
      </c>
      <c r="D543" s="346" t="s">
        <v>181</v>
      </c>
      <c r="E543" s="347">
        <v>5.0199999999999996</v>
      </c>
      <c r="F543" s="348"/>
      <c r="G543" s="349" t="s">
        <v>2456</v>
      </c>
      <c r="H543" s="347">
        <v>1</v>
      </c>
      <c r="I543" s="350">
        <v>0.91</v>
      </c>
      <c r="J543" s="347"/>
      <c r="K543" s="350"/>
    </row>
    <row r="544" spans="1:22" x14ac:dyDescent="0.25">
      <c r="A544" s="351"/>
      <c r="B544" s="351"/>
      <c r="C544" s="352" t="s">
        <v>173</v>
      </c>
      <c r="D544" s="351"/>
      <c r="E544" s="351"/>
      <c r="F544" s="351"/>
      <c r="G544" s="351"/>
      <c r="H544" s="431">
        <v>40.31</v>
      </c>
      <c r="I544" s="431"/>
      <c r="J544" s="431">
        <v>670.86</v>
      </c>
      <c r="K544" s="431"/>
      <c r="O544" s="353">
        <v>40.31</v>
      </c>
      <c r="P544" s="353">
        <v>670.86</v>
      </c>
    </row>
    <row r="546" spans="1:22" ht="57" x14ac:dyDescent="0.25">
      <c r="A546" s="336" t="s">
        <v>1599</v>
      </c>
      <c r="B546" s="337" t="s">
        <v>2468</v>
      </c>
      <c r="C546" s="337" t="s">
        <v>994</v>
      </c>
      <c r="D546" s="338" t="s">
        <v>1693</v>
      </c>
      <c r="E546" s="324">
        <v>2</v>
      </c>
      <c r="F546" s="339"/>
      <c r="G546" s="340"/>
      <c r="H546" s="324"/>
      <c r="I546" s="341"/>
      <c r="J546" s="324"/>
      <c r="K546" s="341"/>
      <c r="Q546" s="323">
        <v>33.21</v>
      </c>
      <c r="R546" s="323">
        <v>620.35</v>
      </c>
      <c r="S546" s="323">
        <v>22.34</v>
      </c>
      <c r="T546" s="323">
        <v>289.02999999999997</v>
      </c>
      <c r="U546" s="323">
        <v>1.61</v>
      </c>
      <c r="V546" s="323">
        <v>33.72</v>
      </c>
    </row>
    <row r="547" spans="1:22" ht="29.25" x14ac:dyDescent="0.25">
      <c r="A547" s="336"/>
      <c r="B547" s="337"/>
      <c r="C547" s="337" t="s">
        <v>187</v>
      </c>
      <c r="D547" s="338"/>
      <c r="E547" s="324"/>
      <c r="F547" s="339">
        <v>12.5</v>
      </c>
      <c r="G547" s="340" t="s">
        <v>2456</v>
      </c>
      <c r="H547" s="324">
        <v>1</v>
      </c>
      <c r="I547" s="341">
        <v>30.19</v>
      </c>
      <c r="J547" s="324">
        <v>23.35</v>
      </c>
      <c r="K547" s="341">
        <v>704.94</v>
      </c>
    </row>
    <row r="548" spans="1:22" ht="29.25" x14ac:dyDescent="0.25">
      <c r="A548" s="336"/>
      <c r="B548" s="337"/>
      <c r="C548" s="337" t="s">
        <v>174</v>
      </c>
      <c r="D548" s="338"/>
      <c r="E548" s="324"/>
      <c r="F548" s="339">
        <v>1.49</v>
      </c>
      <c r="G548" s="340" t="s">
        <v>2457</v>
      </c>
      <c r="H548" s="324">
        <v>1</v>
      </c>
      <c r="I548" s="341">
        <v>3.91</v>
      </c>
      <c r="J548" s="324">
        <v>9.58</v>
      </c>
      <c r="K548" s="341">
        <v>37.46</v>
      </c>
    </row>
    <row r="549" spans="1:22" ht="29.25" x14ac:dyDescent="0.25">
      <c r="A549" s="336"/>
      <c r="B549" s="337"/>
      <c r="C549" s="337" t="s">
        <v>179</v>
      </c>
      <c r="D549" s="338"/>
      <c r="E549" s="324"/>
      <c r="F549" s="339">
        <v>0.35</v>
      </c>
      <c r="G549" s="340" t="s">
        <v>2457</v>
      </c>
      <c r="H549" s="324">
        <v>1</v>
      </c>
      <c r="I549" s="354">
        <v>0.92</v>
      </c>
      <c r="J549" s="324">
        <v>23.35</v>
      </c>
      <c r="K549" s="354">
        <v>21.48</v>
      </c>
    </row>
    <row r="550" spans="1:22" x14ac:dyDescent="0.25">
      <c r="A550" s="336"/>
      <c r="B550" s="337"/>
      <c r="C550" s="337" t="s">
        <v>195</v>
      </c>
      <c r="D550" s="338"/>
      <c r="E550" s="324"/>
      <c r="F550" s="339">
        <v>6.23</v>
      </c>
      <c r="G550" s="340" t="s">
        <v>185</v>
      </c>
      <c r="H550" s="324">
        <v>1</v>
      </c>
      <c r="I550" s="341">
        <v>12.46</v>
      </c>
      <c r="J550" s="324">
        <v>5.42</v>
      </c>
      <c r="K550" s="341">
        <v>67.53</v>
      </c>
    </row>
    <row r="551" spans="1:22" x14ac:dyDescent="0.25">
      <c r="A551" s="336"/>
      <c r="B551" s="337"/>
      <c r="C551" s="337" t="s">
        <v>184</v>
      </c>
      <c r="D551" s="338" t="s">
        <v>177</v>
      </c>
      <c r="E551" s="324">
        <v>110</v>
      </c>
      <c r="F551" s="339"/>
      <c r="G551" s="340"/>
      <c r="H551" s="324"/>
      <c r="I551" s="341">
        <v>33.21</v>
      </c>
      <c r="J551" s="324">
        <v>88</v>
      </c>
      <c r="K551" s="341">
        <v>620.35</v>
      </c>
    </row>
    <row r="552" spans="1:22" x14ac:dyDescent="0.25">
      <c r="A552" s="336"/>
      <c r="B552" s="337"/>
      <c r="C552" s="337" t="s">
        <v>183</v>
      </c>
      <c r="D552" s="338" t="s">
        <v>177</v>
      </c>
      <c r="E552" s="324">
        <v>74</v>
      </c>
      <c r="F552" s="339"/>
      <c r="G552" s="340"/>
      <c r="H552" s="324"/>
      <c r="I552" s="341">
        <v>22.34</v>
      </c>
      <c r="J552" s="324">
        <v>41</v>
      </c>
      <c r="K552" s="341">
        <v>289.02999999999997</v>
      </c>
    </row>
    <row r="553" spans="1:22" x14ac:dyDescent="0.25">
      <c r="A553" s="336"/>
      <c r="B553" s="337"/>
      <c r="C553" s="337" t="s">
        <v>178</v>
      </c>
      <c r="D553" s="338" t="s">
        <v>177</v>
      </c>
      <c r="E553" s="324">
        <v>175</v>
      </c>
      <c r="F553" s="339"/>
      <c r="G553" s="340"/>
      <c r="H553" s="324"/>
      <c r="I553" s="341">
        <v>1.61</v>
      </c>
      <c r="J553" s="324">
        <v>157</v>
      </c>
      <c r="K553" s="341">
        <v>33.72</v>
      </c>
    </row>
    <row r="554" spans="1:22" ht="29.25" x14ac:dyDescent="0.25">
      <c r="A554" s="344"/>
      <c r="B554" s="345"/>
      <c r="C554" s="345" t="s">
        <v>182</v>
      </c>
      <c r="D554" s="346" t="s">
        <v>181</v>
      </c>
      <c r="E554" s="347">
        <v>1.0900000000000001</v>
      </c>
      <c r="F554" s="348"/>
      <c r="G554" s="349" t="s">
        <v>2456</v>
      </c>
      <c r="H554" s="347">
        <v>1</v>
      </c>
      <c r="I554" s="350">
        <v>2.63</v>
      </c>
      <c r="J554" s="347"/>
      <c r="K554" s="350"/>
    </row>
    <row r="555" spans="1:22" x14ac:dyDescent="0.25">
      <c r="A555" s="351"/>
      <c r="B555" s="351"/>
      <c r="C555" s="352" t="s">
        <v>173</v>
      </c>
      <c r="D555" s="351"/>
      <c r="E555" s="351"/>
      <c r="F555" s="351"/>
      <c r="G555" s="351"/>
      <c r="H555" s="431">
        <v>103.72</v>
      </c>
      <c r="I555" s="431"/>
      <c r="J555" s="431">
        <v>1753.03</v>
      </c>
      <c r="K555" s="431"/>
      <c r="O555" s="353">
        <v>103.72</v>
      </c>
      <c r="P555" s="353">
        <v>1753.03</v>
      </c>
    </row>
    <row r="557" spans="1:22" ht="68.25" x14ac:dyDescent="0.25">
      <c r="A557" s="364" t="s">
        <v>1604</v>
      </c>
      <c r="B557" s="365" t="s">
        <v>2458</v>
      </c>
      <c r="C557" s="365" t="s">
        <v>3641</v>
      </c>
      <c r="D557" s="366" t="s">
        <v>1703</v>
      </c>
      <c r="E557" s="367">
        <v>1</v>
      </c>
      <c r="F557" s="368">
        <v>2892.24</v>
      </c>
      <c r="G557" s="369" t="s">
        <v>185</v>
      </c>
      <c r="H557" s="367">
        <v>1</v>
      </c>
      <c r="I557" s="370">
        <v>2892.24</v>
      </c>
      <c r="J557" s="367">
        <v>4.4000000000000004</v>
      </c>
      <c r="K557" s="370">
        <v>12725.86</v>
      </c>
      <c r="Q557" s="323">
        <v>0</v>
      </c>
      <c r="R557" s="323">
        <v>0</v>
      </c>
      <c r="S557" s="323">
        <v>0</v>
      </c>
      <c r="T557" s="323">
        <v>0</v>
      </c>
      <c r="U557" s="323">
        <v>0</v>
      </c>
      <c r="V557" s="323">
        <v>0</v>
      </c>
    </row>
    <row r="558" spans="1:22" x14ac:dyDescent="0.25">
      <c r="A558" s="371"/>
      <c r="B558" s="371"/>
      <c r="C558" s="372" t="s">
        <v>173</v>
      </c>
      <c r="D558" s="371"/>
      <c r="E558" s="371"/>
      <c r="F558" s="371"/>
      <c r="G558" s="371"/>
      <c r="H558" s="433">
        <v>2892.24</v>
      </c>
      <c r="I558" s="433"/>
      <c r="J558" s="433">
        <v>12725.86</v>
      </c>
      <c r="K558" s="433"/>
      <c r="O558" s="353">
        <v>2892.24</v>
      </c>
      <c r="P558" s="353">
        <v>12725.86</v>
      </c>
    </row>
    <row r="561" spans="1:22" x14ac:dyDescent="0.25">
      <c r="B561" s="434" t="s">
        <v>3642</v>
      </c>
      <c r="C561" s="434"/>
      <c r="D561" s="434"/>
      <c r="E561" s="434"/>
      <c r="F561" s="434"/>
      <c r="G561" s="434"/>
      <c r="H561" s="434"/>
      <c r="I561" s="434"/>
      <c r="J561" s="434"/>
    </row>
    <row r="562" spans="1:22" ht="43.5" x14ac:dyDescent="0.25">
      <c r="A562" s="336" t="s">
        <v>1607</v>
      </c>
      <c r="B562" s="337" t="s">
        <v>2461</v>
      </c>
      <c r="C562" s="337" t="s">
        <v>993</v>
      </c>
      <c r="D562" s="338" t="s">
        <v>2462</v>
      </c>
      <c r="E562" s="324">
        <v>1</v>
      </c>
      <c r="F562" s="339"/>
      <c r="G562" s="340"/>
      <c r="H562" s="324"/>
      <c r="I562" s="341"/>
      <c r="J562" s="324"/>
      <c r="K562" s="341"/>
      <c r="Q562" s="323">
        <v>83.15</v>
      </c>
      <c r="R562" s="323">
        <v>1553.23</v>
      </c>
      <c r="S562" s="323">
        <v>55.94</v>
      </c>
      <c r="T562" s="323">
        <v>723.66</v>
      </c>
      <c r="U562" s="323">
        <v>3.38</v>
      </c>
      <c r="V562" s="323">
        <v>70.760000000000005</v>
      </c>
    </row>
    <row r="563" spans="1:22" ht="29.25" x14ac:dyDescent="0.25">
      <c r="A563" s="336"/>
      <c r="B563" s="337"/>
      <c r="C563" s="337" t="s">
        <v>187</v>
      </c>
      <c r="D563" s="338"/>
      <c r="E563" s="324"/>
      <c r="F563" s="339">
        <v>62.6</v>
      </c>
      <c r="G563" s="340" t="s">
        <v>2456</v>
      </c>
      <c r="H563" s="324">
        <v>1</v>
      </c>
      <c r="I563" s="341">
        <v>75.59</v>
      </c>
      <c r="J563" s="324">
        <v>23.35</v>
      </c>
      <c r="K563" s="341">
        <v>1765.03</v>
      </c>
    </row>
    <row r="564" spans="1:22" ht="29.25" x14ac:dyDescent="0.25">
      <c r="A564" s="336"/>
      <c r="B564" s="337"/>
      <c r="C564" s="337" t="s">
        <v>174</v>
      </c>
      <c r="D564" s="338"/>
      <c r="E564" s="324"/>
      <c r="F564" s="339">
        <v>8.82</v>
      </c>
      <c r="G564" s="340" t="s">
        <v>2457</v>
      </c>
      <c r="H564" s="324">
        <v>1</v>
      </c>
      <c r="I564" s="341">
        <v>11.58</v>
      </c>
      <c r="J564" s="324">
        <v>8.66</v>
      </c>
      <c r="K564" s="341">
        <v>100.28</v>
      </c>
    </row>
    <row r="565" spans="1:22" ht="29.25" x14ac:dyDescent="0.25">
      <c r="A565" s="336"/>
      <c r="B565" s="337"/>
      <c r="C565" s="337" t="s">
        <v>179</v>
      </c>
      <c r="D565" s="338"/>
      <c r="E565" s="324"/>
      <c r="F565" s="339">
        <v>1.47</v>
      </c>
      <c r="G565" s="340" t="s">
        <v>2457</v>
      </c>
      <c r="H565" s="324">
        <v>1</v>
      </c>
      <c r="I565" s="354">
        <v>1.93</v>
      </c>
      <c r="J565" s="324">
        <v>23.35</v>
      </c>
      <c r="K565" s="354">
        <v>45.07</v>
      </c>
    </row>
    <row r="566" spans="1:22" x14ac:dyDescent="0.25">
      <c r="A566" s="336"/>
      <c r="B566" s="337"/>
      <c r="C566" s="337" t="s">
        <v>195</v>
      </c>
      <c r="D566" s="338"/>
      <c r="E566" s="324"/>
      <c r="F566" s="339">
        <v>2.62</v>
      </c>
      <c r="G566" s="340" t="s">
        <v>185</v>
      </c>
      <c r="H566" s="324">
        <v>1</v>
      </c>
      <c r="I566" s="341">
        <v>2.62</v>
      </c>
      <c r="J566" s="324">
        <v>2.5299999999999998</v>
      </c>
      <c r="K566" s="341">
        <v>6.63</v>
      </c>
    </row>
    <row r="567" spans="1:22" x14ac:dyDescent="0.25">
      <c r="A567" s="336"/>
      <c r="B567" s="337"/>
      <c r="C567" s="337" t="s">
        <v>184</v>
      </c>
      <c r="D567" s="338" t="s">
        <v>177</v>
      </c>
      <c r="E567" s="324">
        <v>110</v>
      </c>
      <c r="F567" s="339"/>
      <c r="G567" s="340"/>
      <c r="H567" s="324"/>
      <c r="I567" s="341">
        <v>83.15</v>
      </c>
      <c r="J567" s="324">
        <v>88</v>
      </c>
      <c r="K567" s="341">
        <v>1553.23</v>
      </c>
    </row>
    <row r="568" spans="1:22" x14ac:dyDescent="0.25">
      <c r="A568" s="336"/>
      <c r="B568" s="337"/>
      <c r="C568" s="337" t="s">
        <v>183</v>
      </c>
      <c r="D568" s="338" t="s">
        <v>177</v>
      </c>
      <c r="E568" s="324">
        <v>74</v>
      </c>
      <c r="F568" s="339"/>
      <c r="G568" s="340"/>
      <c r="H568" s="324"/>
      <c r="I568" s="341">
        <v>55.94</v>
      </c>
      <c r="J568" s="324">
        <v>41</v>
      </c>
      <c r="K568" s="341">
        <v>723.66</v>
      </c>
    </row>
    <row r="569" spans="1:22" x14ac:dyDescent="0.25">
      <c r="A569" s="336"/>
      <c r="B569" s="337"/>
      <c r="C569" s="337" t="s">
        <v>178</v>
      </c>
      <c r="D569" s="338" t="s">
        <v>177</v>
      </c>
      <c r="E569" s="324">
        <v>175</v>
      </c>
      <c r="F569" s="339"/>
      <c r="G569" s="340"/>
      <c r="H569" s="324"/>
      <c r="I569" s="341">
        <v>3.38</v>
      </c>
      <c r="J569" s="324">
        <v>157</v>
      </c>
      <c r="K569" s="341">
        <v>70.760000000000005</v>
      </c>
    </row>
    <row r="570" spans="1:22" ht="29.25" x14ac:dyDescent="0.25">
      <c r="A570" s="344"/>
      <c r="B570" s="345"/>
      <c r="C570" s="345" t="s">
        <v>182</v>
      </c>
      <c r="D570" s="346" t="s">
        <v>181</v>
      </c>
      <c r="E570" s="347">
        <v>4.96</v>
      </c>
      <c r="F570" s="348"/>
      <c r="G570" s="349" t="s">
        <v>2456</v>
      </c>
      <c r="H570" s="347">
        <v>1</v>
      </c>
      <c r="I570" s="350">
        <v>5.99</v>
      </c>
      <c r="J570" s="347"/>
      <c r="K570" s="350"/>
    </row>
    <row r="571" spans="1:22" x14ac:dyDescent="0.25">
      <c r="A571" s="351"/>
      <c r="B571" s="351"/>
      <c r="C571" s="352" t="s">
        <v>173</v>
      </c>
      <c r="D571" s="351"/>
      <c r="E571" s="351"/>
      <c r="F571" s="351"/>
      <c r="G571" s="351"/>
      <c r="H571" s="431">
        <v>232.26</v>
      </c>
      <c r="I571" s="431"/>
      <c r="J571" s="431">
        <v>4219.59</v>
      </c>
      <c r="K571" s="431"/>
      <c r="O571" s="353">
        <v>232.26</v>
      </c>
      <c r="P571" s="353">
        <v>4219.59</v>
      </c>
    </row>
    <row r="573" spans="1:22" ht="28.5" x14ac:dyDescent="0.25">
      <c r="A573" s="336" t="s">
        <v>1609</v>
      </c>
      <c r="B573" s="337" t="s">
        <v>2469</v>
      </c>
      <c r="C573" s="337" t="s">
        <v>995</v>
      </c>
      <c r="D573" s="338" t="s">
        <v>1752</v>
      </c>
      <c r="E573" s="324">
        <v>0.08</v>
      </c>
      <c r="F573" s="339"/>
      <c r="G573" s="340"/>
      <c r="H573" s="324"/>
      <c r="I573" s="341"/>
      <c r="J573" s="324"/>
      <c r="K573" s="341"/>
      <c r="Q573" s="323">
        <v>6.92</v>
      </c>
      <c r="R573" s="323">
        <v>129.25</v>
      </c>
      <c r="S573" s="323">
        <v>4.6500000000000004</v>
      </c>
      <c r="T573" s="323">
        <v>60.22</v>
      </c>
      <c r="U573" s="323">
        <v>0.02</v>
      </c>
      <c r="V573" s="323">
        <v>0.36</v>
      </c>
    </row>
    <row r="574" spans="1:22" ht="29.25" x14ac:dyDescent="0.25">
      <c r="A574" s="336"/>
      <c r="B574" s="337"/>
      <c r="C574" s="337" t="s">
        <v>187</v>
      </c>
      <c r="D574" s="338"/>
      <c r="E574" s="324"/>
      <c r="F574" s="339">
        <v>65.09</v>
      </c>
      <c r="G574" s="340" t="s">
        <v>2456</v>
      </c>
      <c r="H574" s="324">
        <v>1</v>
      </c>
      <c r="I574" s="341">
        <v>6.29</v>
      </c>
      <c r="J574" s="324">
        <v>23.35</v>
      </c>
      <c r="K574" s="341">
        <v>146.87</v>
      </c>
    </row>
    <row r="575" spans="1:22" ht="29.25" x14ac:dyDescent="0.25">
      <c r="A575" s="336"/>
      <c r="B575" s="337"/>
      <c r="C575" s="337" t="s">
        <v>174</v>
      </c>
      <c r="D575" s="338"/>
      <c r="E575" s="324"/>
      <c r="F575" s="339">
        <v>0.77</v>
      </c>
      <c r="G575" s="340" t="s">
        <v>2457</v>
      </c>
      <c r="H575" s="324">
        <v>1</v>
      </c>
      <c r="I575" s="341">
        <v>0.08</v>
      </c>
      <c r="J575" s="324">
        <v>8.8699999999999992</v>
      </c>
      <c r="K575" s="341">
        <v>0.71</v>
      </c>
    </row>
    <row r="576" spans="1:22" ht="29.25" x14ac:dyDescent="0.25">
      <c r="A576" s="336"/>
      <c r="B576" s="337"/>
      <c r="C576" s="337" t="s">
        <v>179</v>
      </c>
      <c r="D576" s="338"/>
      <c r="E576" s="324"/>
      <c r="F576" s="339">
        <v>0.14000000000000001</v>
      </c>
      <c r="G576" s="340" t="s">
        <v>2457</v>
      </c>
      <c r="H576" s="324">
        <v>1</v>
      </c>
      <c r="I576" s="354">
        <v>0.01</v>
      </c>
      <c r="J576" s="324">
        <v>23.35</v>
      </c>
      <c r="K576" s="354">
        <v>0.23</v>
      </c>
    </row>
    <row r="577" spans="1:22" x14ac:dyDescent="0.25">
      <c r="A577" s="336"/>
      <c r="B577" s="337"/>
      <c r="C577" s="337" t="s">
        <v>195</v>
      </c>
      <c r="D577" s="338"/>
      <c r="E577" s="324"/>
      <c r="F577" s="339">
        <v>5.43</v>
      </c>
      <c r="G577" s="340" t="s">
        <v>185</v>
      </c>
      <c r="H577" s="324">
        <v>1</v>
      </c>
      <c r="I577" s="341">
        <v>0.43</v>
      </c>
      <c r="J577" s="324">
        <v>3.57</v>
      </c>
      <c r="K577" s="341">
        <v>1.54</v>
      </c>
    </row>
    <row r="578" spans="1:22" x14ac:dyDescent="0.25">
      <c r="A578" s="336"/>
      <c r="B578" s="337"/>
      <c r="C578" s="337" t="s">
        <v>184</v>
      </c>
      <c r="D578" s="338" t="s">
        <v>177</v>
      </c>
      <c r="E578" s="324">
        <v>110</v>
      </c>
      <c r="F578" s="339"/>
      <c r="G578" s="340"/>
      <c r="H578" s="324"/>
      <c r="I578" s="341">
        <v>6.92</v>
      </c>
      <c r="J578" s="324">
        <v>88</v>
      </c>
      <c r="K578" s="341">
        <v>129.25</v>
      </c>
    </row>
    <row r="579" spans="1:22" x14ac:dyDescent="0.25">
      <c r="A579" s="336"/>
      <c r="B579" s="337"/>
      <c r="C579" s="337" t="s">
        <v>183</v>
      </c>
      <c r="D579" s="338" t="s">
        <v>177</v>
      </c>
      <c r="E579" s="324">
        <v>74</v>
      </c>
      <c r="F579" s="339"/>
      <c r="G579" s="340"/>
      <c r="H579" s="324"/>
      <c r="I579" s="341">
        <v>4.6500000000000004</v>
      </c>
      <c r="J579" s="324">
        <v>41</v>
      </c>
      <c r="K579" s="341">
        <v>60.22</v>
      </c>
    </row>
    <row r="580" spans="1:22" x14ac:dyDescent="0.25">
      <c r="A580" s="336"/>
      <c r="B580" s="337"/>
      <c r="C580" s="337" t="s">
        <v>178</v>
      </c>
      <c r="D580" s="338" t="s">
        <v>177</v>
      </c>
      <c r="E580" s="324">
        <v>175</v>
      </c>
      <c r="F580" s="339"/>
      <c r="G580" s="340"/>
      <c r="H580" s="324"/>
      <c r="I580" s="341">
        <v>0.02</v>
      </c>
      <c r="J580" s="324">
        <v>157</v>
      </c>
      <c r="K580" s="341">
        <v>0.36</v>
      </c>
    </row>
    <row r="581" spans="1:22" ht="29.25" x14ac:dyDescent="0.25">
      <c r="A581" s="344"/>
      <c r="B581" s="345"/>
      <c r="C581" s="345" t="s">
        <v>182</v>
      </c>
      <c r="D581" s="346" t="s">
        <v>181</v>
      </c>
      <c r="E581" s="347">
        <v>5.75</v>
      </c>
      <c r="F581" s="348"/>
      <c r="G581" s="349" t="s">
        <v>2456</v>
      </c>
      <c r="H581" s="347">
        <v>1</v>
      </c>
      <c r="I581" s="350">
        <v>0.56000000000000005</v>
      </c>
      <c r="J581" s="347"/>
      <c r="K581" s="350"/>
    </row>
    <row r="582" spans="1:22" x14ac:dyDescent="0.25">
      <c r="A582" s="351"/>
      <c r="B582" s="351"/>
      <c r="C582" s="352" t="s">
        <v>173</v>
      </c>
      <c r="D582" s="351"/>
      <c r="E582" s="351"/>
      <c r="F582" s="351"/>
      <c r="G582" s="351"/>
      <c r="H582" s="431">
        <v>18.39</v>
      </c>
      <c r="I582" s="431"/>
      <c r="J582" s="431">
        <v>338.95</v>
      </c>
      <c r="K582" s="431"/>
      <c r="O582" s="353">
        <v>18.39</v>
      </c>
      <c r="P582" s="353">
        <v>338.95</v>
      </c>
    </row>
    <row r="584" spans="1:22" ht="28.5" x14ac:dyDescent="0.25">
      <c r="A584" s="336" t="s">
        <v>1611</v>
      </c>
      <c r="B584" s="337" t="s">
        <v>2463</v>
      </c>
      <c r="C584" s="337" t="s">
        <v>975</v>
      </c>
      <c r="D584" s="338" t="s">
        <v>2464</v>
      </c>
      <c r="E584" s="324">
        <v>1</v>
      </c>
      <c r="F584" s="339"/>
      <c r="G584" s="340"/>
      <c r="H584" s="324"/>
      <c r="I584" s="341"/>
      <c r="J584" s="324"/>
      <c r="K584" s="341"/>
      <c r="Q584" s="323">
        <v>15.88</v>
      </c>
      <c r="R584" s="323">
        <v>296.70999999999998</v>
      </c>
      <c r="S584" s="323">
        <v>10.69</v>
      </c>
      <c r="T584" s="323">
        <v>138.24</v>
      </c>
      <c r="U584" s="323">
        <v>0.42</v>
      </c>
      <c r="V584" s="323">
        <v>8.7899999999999991</v>
      </c>
    </row>
    <row r="585" spans="1:22" ht="29.25" x14ac:dyDescent="0.25">
      <c r="A585" s="336"/>
      <c r="B585" s="337"/>
      <c r="C585" s="337" t="s">
        <v>187</v>
      </c>
      <c r="D585" s="338"/>
      <c r="E585" s="324"/>
      <c r="F585" s="339">
        <v>11.96</v>
      </c>
      <c r="G585" s="340" t="s">
        <v>2456</v>
      </c>
      <c r="H585" s="324">
        <v>1</v>
      </c>
      <c r="I585" s="341">
        <v>14.44</v>
      </c>
      <c r="J585" s="324">
        <v>23.35</v>
      </c>
      <c r="K585" s="341">
        <v>337.17</v>
      </c>
    </row>
    <row r="586" spans="1:22" ht="29.25" x14ac:dyDescent="0.25">
      <c r="A586" s="336"/>
      <c r="B586" s="337"/>
      <c r="C586" s="337" t="s">
        <v>174</v>
      </c>
      <c r="D586" s="338"/>
      <c r="E586" s="324"/>
      <c r="F586" s="339">
        <v>0.74</v>
      </c>
      <c r="G586" s="340" t="s">
        <v>2457</v>
      </c>
      <c r="H586" s="324">
        <v>1</v>
      </c>
      <c r="I586" s="341">
        <v>0.97</v>
      </c>
      <c r="J586" s="324">
        <v>9.73</v>
      </c>
      <c r="K586" s="341">
        <v>9.44</v>
      </c>
    </row>
    <row r="587" spans="1:22" ht="29.25" x14ac:dyDescent="0.25">
      <c r="A587" s="336"/>
      <c r="B587" s="337"/>
      <c r="C587" s="337" t="s">
        <v>179</v>
      </c>
      <c r="D587" s="338"/>
      <c r="E587" s="324"/>
      <c r="F587" s="339">
        <v>0.18</v>
      </c>
      <c r="G587" s="340" t="s">
        <v>2457</v>
      </c>
      <c r="H587" s="324">
        <v>1</v>
      </c>
      <c r="I587" s="354">
        <v>0.24</v>
      </c>
      <c r="J587" s="324">
        <v>23.35</v>
      </c>
      <c r="K587" s="354">
        <v>5.6</v>
      </c>
    </row>
    <row r="588" spans="1:22" x14ac:dyDescent="0.25">
      <c r="A588" s="336"/>
      <c r="B588" s="337"/>
      <c r="C588" s="337" t="s">
        <v>195</v>
      </c>
      <c r="D588" s="338"/>
      <c r="E588" s="324"/>
      <c r="F588" s="339">
        <v>4.41</v>
      </c>
      <c r="G588" s="340" t="s">
        <v>185</v>
      </c>
      <c r="H588" s="324">
        <v>1</v>
      </c>
      <c r="I588" s="341">
        <v>4.41</v>
      </c>
      <c r="J588" s="324">
        <v>5.42</v>
      </c>
      <c r="K588" s="341">
        <v>23.9</v>
      </c>
    </row>
    <row r="589" spans="1:22" x14ac:dyDescent="0.25">
      <c r="A589" s="336"/>
      <c r="B589" s="337"/>
      <c r="C589" s="337" t="s">
        <v>184</v>
      </c>
      <c r="D589" s="338" t="s">
        <v>177</v>
      </c>
      <c r="E589" s="324">
        <v>110</v>
      </c>
      <c r="F589" s="339"/>
      <c r="G589" s="340"/>
      <c r="H589" s="324"/>
      <c r="I589" s="341">
        <v>15.88</v>
      </c>
      <c r="J589" s="324">
        <v>88</v>
      </c>
      <c r="K589" s="341">
        <v>296.70999999999998</v>
      </c>
    </row>
    <row r="590" spans="1:22" x14ac:dyDescent="0.25">
      <c r="A590" s="336"/>
      <c r="B590" s="337"/>
      <c r="C590" s="337" t="s">
        <v>183</v>
      </c>
      <c r="D590" s="338" t="s">
        <v>177</v>
      </c>
      <c r="E590" s="324">
        <v>74</v>
      </c>
      <c r="F590" s="339"/>
      <c r="G590" s="340"/>
      <c r="H590" s="324"/>
      <c r="I590" s="341">
        <v>10.69</v>
      </c>
      <c r="J590" s="324">
        <v>41</v>
      </c>
      <c r="K590" s="341">
        <v>138.24</v>
      </c>
    </row>
    <row r="591" spans="1:22" x14ac:dyDescent="0.25">
      <c r="A591" s="336"/>
      <c r="B591" s="337"/>
      <c r="C591" s="337" t="s">
        <v>178</v>
      </c>
      <c r="D591" s="338" t="s">
        <v>177</v>
      </c>
      <c r="E591" s="324">
        <v>175</v>
      </c>
      <c r="F591" s="339"/>
      <c r="G591" s="340"/>
      <c r="H591" s="324"/>
      <c r="I591" s="341">
        <v>0.42</v>
      </c>
      <c r="J591" s="324">
        <v>157</v>
      </c>
      <c r="K591" s="341">
        <v>8.7899999999999991</v>
      </c>
    </row>
    <row r="592" spans="1:22" ht="29.25" x14ac:dyDescent="0.25">
      <c r="A592" s="344"/>
      <c r="B592" s="345"/>
      <c r="C592" s="345" t="s">
        <v>182</v>
      </c>
      <c r="D592" s="346" t="s">
        <v>181</v>
      </c>
      <c r="E592" s="347">
        <v>1.03</v>
      </c>
      <c r="F592" s="348"/>
      <c r="G592" s="349" t="s">
        <v>2456</v>
      </c>
      <c r="H592" s="347">
        <v>1</v>
      </c>
      <c r="I592" s="350">
        <v>1.24</v>
      </c>
      <c r="J592" s="347"/>
      <c r="K592" s="350"/>
    </row>
    <row r="593" spans="1:22" x14ac:dyDescent="0.25">
      <c r="A593" s="351"/>
      <c r="B593" s="351"/>
      <c r="C593" s="352" t="s">
        <v>173</v>
      </c>
      <c r="D593" s="351"/>
      <c r="E593" s="351"/>
      <c r="F593" s="351"/>
      <c r="G593" s="351"/>
      <c r="H593" s="431">
        <v>46.81</v>
      </c>
      <c r="I593" s="431"/>
      <c r="J593" s="431">
        <v>814.25</v>
      </c>
      <c r="K593" s="431"/>
      <c r="O593" s="353">
        <v>46.81</v>
      </c>
      <c r="P593" s="353">
        <v>814.25</v>
      </c>
    </row>
    <row r="595" spans="1:22" ht="57" x14ac:dyDescent="0.25">
      <c r="A595" s="336" t="s">
        <v>1615</v>
      </c>
      <c r="B595" s="337" t="s">
        <v>2468</v>
      </c>
      <c r="C595" s="337" t="s">
        <v>994</v>
      </c>
      <c r="D595" s="338" t="s">
        <v>1693</v>
      </c>
      <c r="E595" s="324">
        <v>2</v>
      </c>
      <c r="F595" s="339"/>
      <c r="G595" s="340"/>
      <c r="H595" s="324"/>
      <c r="I595" s="341"/>
      <c r="J595" s="324"/>
      <c r="K595" s="341"/>
      <c r="Q595" s="323">
        <v>33.21</v>
      </c>
      <c r="R595" s="323">
        <v>620.35</v>
      </c>
      <c r="S595" s="323">
        <v>22.34</v>
      </c>
      <c r="T595" s="323">
        <v>289.02999999999997</v>
      </c>
      <c r="U595" s="323">
        <v>1.61</v>
      </c>
      <c r="V595" s="323">
        <v>33.72</v>
      </c>
    </row>
    <row r="596" spans="1:22" ht="29.25" x14ac:dyDescent="0.25">
      <c r="A596" s="336"/>
      <c r="B596" s="337"/>
      <c r="C596" s="337" t="s">
        <v>187</v>
      </c>
      <c r="D596" s="338"/>
      <c r="E596" s="324"/>
      <c r="F596" s="339">
        <v>12.5</v>
      </c>
      <c r="G596" s="340" t="s">
        <v>2456</v>
      </c>
      <c r="H596" s="324">
        <v>1</v>
      </c>
      <c r="I596" s="341">
        <v>30.19</v>
      </c>
      <c r="J596" s="324">
        <v>23.35</v>
      </c>
      <c r="K596" s="341">
        <v>704.94</v>
      </c>
    </row>
    <row r="597" spans="1:22" ht="29.25" x14ac:dyDescent="0.25">
      <c r="A597" s="336"/>
      <c r="B597" s="337"/>
      <c r="C597" s="337" t="s">
        <v>174</v>
      </c>
      <c r="D597" s="338"/>
      <c r="E597" s="324"/>
      <c r="F597" s="339">
        <v>1.49</v>
      </c>
      <c r="G597" s="340" t="s">
        <v>2457</v>
      </c>
      <c r="H597" s="324">
        <v>1</v>
      </c>
      <c r="I597" s="341">
        <v>3.91</v>
      </c>
      <c r="J597" s="324">
        <v>9.58</v>
      </c>
      <c r="K597" s="341">
        <v>37.46</v>
      </c>
    </row>
    <row r="598" spans="1:22" ht="29.25" x14ac:dyDescent="0.25">
      <c r="A598" s="336"/>
      <c r="B598" s="337"/>
      <c r="C598" s="337" t="s">
        <v>179</v>
      </c>
      <c r="D598" s="338"/>
      <c r="E598" s="324"/>
      <c r="F598" s="339">
        <v>0.35</v>
      </c>
      <c r="G598" s="340" t="s">
        <v>2457</v>
      </c>
      <c r="H598" s="324">
        <v>1</v>
      </c>
      <c r="I598" s="354">
        <v>0.92</v>
      </c>
      <c r="J598" s="324">
        <v>23.35</v>
      </c>
      <c r="K598" s="354">
        <v>21.48</v>
      </c>
    </row>
    <row r="599" spans="1:22" x14ac:dyDescent="0.25">
      <c r="A599" s="336"/>
      <c r="B599" s="337"/>
      <c r="C599" s="337" t="s">
        <v>195</v>
      </c>
      <c r="D599" s="338"/>
      <c r="E599" s="324"/>
      <c r="F599" s="339">
        <v>6.23</v>
      </c>
      <c r="G599" s="340" t="s">
        <v>185</v>
      </c>
      <c r="H599" s="324">
        <v>1</v>
      </c>
      <c r="I599" s="341">
        <v>12.46</v>
      </c>
      <c r="J599" s="324">
        <v>5.42</v>
      </c>
      <c r="K599" s="341">
        <v>67.53</v>
      </c>
    </row>
    <row r="600" spans="1:22" x14ac:dyDescent="0.25">
      <c r="A600" s="336"/>
      <c r="B600" s="337"/>
      <c r="C600" s="337" t="s">
        <v>184</v>
      </c>
      <c r="D600" s="338" t="s">
        <v>177</v>
      </c>
      <c r="E600" s="324">
        <v>110</v>
      </c>
      <c r="F600" s="339"/>
      <c r="G600" s="340"/>
      <c r="H600" s="324"/>
      <c r="I600" s="341">
        <v>33.21</v>
      </c>
      <c r="J600" s="324">
        <v>88</v>
      </c>
      <c r="K600" s="341">
        <v>620.35</v>
      </c>
    </row>
    <row r="601" spans="1:22" x14ac:dyDescent="0.25">
      <c r="A601" s="336"/>
      <c r="B601" s="337"/>
      <c r="C601" s="337" t="s">
        <v>183</v>
      </c>
      <c r="D601" s="338" t="s">
        <v>177</v>
      </c>
      <c r="E601" s="324">
        <v>74</v>
      </c>
      <c r="F601" s="339"/>
      <c r="G601" s="340"/>
      <c r="H601" s="324"/>
      <c r="I601" s="341">
        <v>22.34</v>
      </c>
      <c r="J601" s="324">
        <v>41</v>
      </c>
      <c r="K601" s="341">
        <v>289.02999999999997</v>
      </c>
    </row>
    <row r="602" spans="1:22" x14ac:dyDescent="0.25">
      <c r="A602" s="336"/>
      <c r="B602" s="337"/>
      <c r="C602" s="337" t="s">
        <v>178</v>
      </c>
      <c r="D602" s="338" t="s">
        <v>177</v>
      </c>
      <c r="E602" s="324">
        <v>175</v>
      </c>
      <c r="F602" s="339"/>
      <c r="G602" s="340"/>
      <c r="H602" s="324"/>
      <c r="I602" s="341">
        <v>1.61</v>
      </c>
      <c r="J602" s="324">
        <v>157</v>
      </c>
      <c r="K602" s="341">
        <v>33.72</v>
      </c>
    </row>
    <row r="603" spans="1:22" ht="29.25" x14ac:dyDescent="0.25">
      <c r="A603" s="344"/>
      <c r="B603" s="345"/>
      <c r="C603" s="345" t="s">
        <v>182</v>
      </c>
      <c r="D603" s="346" t="s">
        <v>181</v>
      </c>
      <c r="E603" s="347">
        <v>1.0900000000000001</v>
      </c>
      <c r="F603" s="348"/>
      <c r="G603" s="349" t="s">
        <v>2456</v>
      </c>
      <c r="H603" s="347">
        <v>1</v>
      </c>
      <c r="I603" s="350">
        <v>2.63</v>
      </c>
      <c r="J603" s="347"/>
      <c r="K603" s="350"/>
    </row>
    <row r="604" spans="1:22" x14ac:dyDescent="0.25">
      <c r="A604" s="351"/>
      <c r="B604" s="351"/>
      <c r="C604" s="352" t="s">
        <v>173</v>
      </c>
      <c r="D604" s="351"/>
      <c r="E604" s="351"/>
      <c r="F604" s="351"/>
      <c r="G604" s="351"/>
      <c r="H604" s="431">
        <v>103.72</v>
      </c>
      <c r="I604" s="431"/>
      <c r="J604" s="431">
        <v>1753.03</v>
      </c>
      <c r="K604" s="431"/>
      <c r="O604" s="353">
        <v>103.72</v>
      </c>
      <c r="P604" s="353">
        <v>1753.03</v>
      </c>
    </row>
    <row r="606" spans="1:22" ht="68.25" x14ac:dyDescent="0.25">
      <c r="A606" s="364" t="s">
        <v>1618</v>
      </c>
      <c r="B606" s="365" t="s">
        <v>2458</v>
      </c>
      <c r="C606" s="365" t="s">
        <v>3643</v>
      </c>
      <c r="D606" s="366" t="s">
        <v>1703</v>
      </c>
      <c r="E606" s="367">
        <v>1</v>
      </c>
      <c r="F606" s="368">
        <v>38789.019999999997</v>
      </c>
      <c r="G606" s="369" t="s">
        <v>185</v>
      </c>
      <c r="H606" s="367">
        <v>1</v>
      </c>
      <c r="I606" s="370">
        <v>38789.019999999997</v>
      </c>
      <c r="J606" s="367">
        <v>4.4000000000000004</v>
      </c>
      <c r="K606" s="370">
        <v>170671.69</v>
      </c>
      <c r="Q606" s="323">
        <v>0</v>
      </c>
      <c r="R606" s="323">
        <v>0</v>
      </c>
      <c r="S606" s="323">
        <v>0</v>
      </c>
      <c r="T606" s="323">
        <v>0</v>
      </c>
      <c r="U606" s="323">
        <v>0</v>
      </c>
      <c r="V606" s="323">
        <v>0</v>
      </c>
    </row>
    <row r="607" spans="1:22" x14ac:dyDescent="0.25">
      <c r="A607" s="371"/>
      <c r="B607" s="371"/>
      <c r="C607" s="372" t="s">
        <v>173</v>
      </c>
      <c r="D607" s="371"/>
      <c r="E607" s="371"/>
      <c r="F607" s="371"/>
      <c r="G607" s="371"/>
      <c r="H607" s="433">
        <v>38789.019999999997</v>
      </c>
      <c r="I607" s="433"/>
      <c r="J607" s="433">
        <v>170671.69</v>
      </c>
      <c r="K607" s="433"/>
      <c r="O607" s="353">
        <v>38789.019999999997</v>
      </c>
      <c r="P607" s="353">
        <v>170671.69</v>
      </c>
    </row>
    <row r="610" spans="1:22" x14ac:dyDescent="0.25">
      <c r="B610" s="434" t="s">
        <v>3644</v>
      </c>
      <c r="C610" s="434"/>
      <c r="D610" s="434"/>
      <c r="E610" s="434"/>
      <c r="F610" s="434"/>
      <c r="G610" s="434"/>
      <c r="H610" s="434"/>
      <c r="I610" s="434"/>
      <c r="J610" s="434"/>
    </row>
    <row r="611" spans="1:22" ht="43.5" x14ac:dyDescent="0.25">
      <c r="A611" s="336" t="s">
        <v>1625</v>
      </c>
      <c r="B611" s="337" t="s">
        <v>2461</v>
      </c>
      <c r="C611" s="337" t="s">
        <v>993</v>
      </c>
      <c r="D611" s="338" t="s">
        <v>2462</v>
      </c>
      <c r="E611" s="324">
        <v>1</v>
      </c>
      <c r="F611" s="339"/>
      <c r="G611" s="340"/>
      <c r="H611" s="324"/>
      <c r="I611" s="341"/>
      <c r="J611" s="324"/>
      <c r="K611" s="341"/>
      <c r="Q611" s="323">
        <v>83.15</v>
      </c>
      <c r="R611" s="323">
        <v>1553.23</v>
      </c>
      <c r="S611" s="323">
        <v>55.94</v>
      </c>
      <c r="T611" s="323">
        <v>723.66</v>
      </c>
      <c r="U611" s="323">
        <v>3.38</v>
      </c>
      <c r="V611" s="323">
        <v>70.760000000000005</v>
      </c>
    </row>
    <row r="612" spans="1:22" ht="29.25" x14ac:dyDescent="0.25">
      <c r="A612" s="336"/>
      <c r="B612" s="337"/>
      <c r="C612" s="337" t="s">
        <v>187</v>
      </c>
      <c r="D612" s="338"/>
      <c r="E612" s="324"/>
      <c r="F612" s="339">
        <v>62.6</v>
      </c>
      <c r="G612" s="340" t="s">
        <v>2456</v>
      </c>
      <c r="H612" s="324">
        <v>1</v>
      </c>
      <c r="I612" s="341">
        <v>75.59</v>
      </c>
      <c r="J612" s="324">
        <v>23.35</v>
      </c>
      <c r="K612" s="341">
        <v>1765.03</v>
      </c>
    </row>
    <row r="613" spans="1:22" ht="29.25" x14ac:dyDescent="0.25">
      <c r="A613" s="336"/>
      <c r="B613" s="337"/>
      <c r="C613" s="337" t="s">
        <v>174</v>
      </c>
      <c r="D613" s="338"/>
      <c r="E613" s="324"/>
      <c r="F613" s="339">
        <v>8.82</v>
      </c>
      <c r="G613" s="340" t="s">
        <v>2457</v>
      </c>
      <c r="H613" s="324">
        <v>1</v>
      </c>
      <c r="I613" s="341">
        <v>11.58</v>
      </c>
      <c r="J613" s="324">
        <v>8.66</v>
      </c>
      <c r="K613" s="341">
        <v>100.28</v>
      </c>
    </row>
    <row r="614" spans="1:22" ht="29.25" x14ac:dyDescent="0.25">
      <c r="A614" s="336"/>
      <c r="B614" s="337"/>
      <c r="C614" s="337" t="s">
        <v>179</v>
      </c>
      <c r="D614" s="338"/>
      <c r="E614" s="324"/>
      <c r="F614" s="339">
        <v>1.47</v>
      </c>
      <c r="G614" s="340" t="s">
        <v>2457</v>
      </c>
      <c r="H614" s="324">
        <v>1</v>
      </c>
      <c r="I614" s="354">
        <v>1.93</v>
      </c>
      <c r="J614" s="324">
        <v>23.35</v>
      </c>
      <c r="K614" s="354">
        <v>45.07</v>
      </c>
    </row>
    <row r="615" spans="1:22" x14ac:dyDescent="0.25">
      <c r="A615" s="336"/>
      <c r="B615" s="337"/>
      <c r="C615" s="337" t="s">
        <v>195</v>
      </c>
      <c r="D615" s="338"/>
      <c r="E615" s="324"/>
      <c r="F615" s="339">
        <v>2.62</v>
      </c>
      <c r="G615" s="340" t="s">
        <v>185</v>
      </c>
      <c r="H615" s="324">
        <v>1</v>
      </c>
      <c r="I615" s="341">
        <v>2.62</v>
      </c>
      <c r="J615" s="324">
        <v>2.5299999999999998</v>
      </c>
      <c r="K615" s="341">
        <v>6.63</v>
      </c>
    </row>
    <row r="616" spans="1:22" x14ac:dyDescent="0.25">
      <c r="A616" s="336"/>
      <c r="B616" s="337"/>
      <c r="C616" s="337" t="s">
        <v>184</v>
      </c>
      <c r="D616" s="338" t="s">
        <v>177</v>
      </c>
      <c r="E616" s="324">
        <v>110</v>
      </c>
      <c r="F616" s="339"/>
      <c r="G616" s="340"/>
      <c r="H616" s="324"/>
      <c r="I616" s="341">
        <v>83.15</v>
      </c>
      <c r="J616" s="324">
        <v>88</v>
      </c>
      <c r="K616" s="341">
        <v>1553.23</v>
      </c>
    </row>
    <row r="617" spans="1:22" x14ac:dyDescent="0.25">
      <c r="A617" s="336"/>
      <c r="B617" s="337"/>
      <c r="C617" s="337" t="s">
        <v>183</v>
      </c>
      <c r="D617" s="338" t="s">
        <v>177</v>
      </c>
      <c r="E617" s="324">
        <v>74</v>
      </c>
      <c r="F617" s="339"/>
      <c r="G617" s="340"/>
      <c r="H617" s="324"/>
      <c r="I617" s="341">
        <v>55.94</v>
      </c>
      <c r="J617" s="324">
        <v>41</v>
      </c>
      <c r="K617" s="341">
        <v>723.66</v>
      </c>
    </row>
    <row r="618" spans="1:22" x14ac:dyDescent="0.25">
      <c r="A618" s="336"/>
      <c r="B618" s="337"/>
      <c r="C618" s="337" t="s">
        <v>178</v>
      </c>
      <c r="D618" s="338" t="s">
        <v>177</v>
      </c>
      <c r="E618" s="324">
        <v>175</v>
      </c>
      <c r="F618" s="339"/>
      <c r="G618" s="340"/>
      <c r="H618" s="324"/>
      <c r="I618" s="341">
        <v>3.38</v>
      </c>
      <c r="J618" s="324">
        <v>157</v>
      </c>
      <c r="K618" s="341">
        <v>70.760000000000005</v>
      </c>
    </row>
    <row r="619" spans="1:22" ht="29.25" x14ac:dyDescent="0.25">
      <c r="A619" s="344"/>
      <c r="B619" s="345"/>
      <c r="C619" s="345" t="s">
        <v>182</v>
      </c>
      <c r="D619" s="346" t="s">
        <v>181</v>
      </c>
      <c r="E619" s="347">
        <v>4.96</v>
      </c>
      <c r="F619" s="348"/>
      <c r="G619" s="349" t="s">
        <v>2456</v>
      </c>
      <c r="H619" s="347">
        <v>1</v>
      </c>
      <c r="I619" s="350">
        <v>5.99</v>
      </c>
      <c r="J619" s="347"/>
      <c r="K619" s="350"/>
    </row>
    <row r="620" spans="1:22" x14ac:dyDescent="0.25">
      <c r="A620" s="351"/>
      <c r="B620" s="351"/>
      <c r="C620" s="352" t="s">
        <v>173</v>
      </c>
      <c r="D620" s="351"/>
      <c r="E620" s="351"/>
      <c r="F620" s="351"/>
      <c r="G620" s="351"/>
      <c r="H620" s="431">
        <v>232.26</v>
      </c>
      <c r="I620" s="431"/>
      <c r="J620" s="431">
        <v>4219.59</v>
      </c>
      <c r="K620" s="431"/>
      <c r="O620" s="353">
        <v>232.26</v>
      </c>
      <c r="P620" s="353">
        <v>4219.59</v>
      </c>
    </row>
    <row r="622" spans="1:22" ht="28.5" x14ac:dyDescent="0.25">
      <c r="A622" s="336" t="s">
        <v>1630</v>
      </c>
      <c r="B622" s="337" t="s">
        <v>2463</v>
      </c>
      <c r="C622" s="337" t="s">
        <v>975</v>
      </c>
      <c r="D622" s="338" t="s">
        <v>2464</v>
      </c>
      <c r="E622" s="324">
        <v>1</v>
      </c>
      <c r="F622" s="339"/>
      <c r="G622" s="340"/>
      <c r="H622" s="324"/>
      <c r="I622" s="341"/>
      <c r="J622" s="324"/>
      <c r="K622" s="341"/>
      <c r="Q622" s="323">
        <v>15.88</v>
      </c>
      <c r="R622" s="323">
        <v>296.70999999999998</v>
      </c>
      <c r="S622" s="323">
        <v>10.69</v>
      </c>
      <c r="T622" s="323">
        <v>138.24</v>
      </c>
      <c r="U622" s="323">
        <v>0.42</v>
      </c>
      <c r="V622" s="323">
        <v>8.7899999999999991</v>
      </c>
    </row>
    <row r="623" spans="1:22" ht="29.25" x14ac:dyDescent="0.25">
      <c r="A623" s="336"/>
      <c r="B623" s="337"/>
      <c r="C623" s="337" t="s">
        <v>187</v>
      </c>
      <c r="D623" s="338"/>
      <c r="E623" s="324"/>
      <c r="F623" s="339">
        <v>11.96</v>
      </c>
      <c r="G623" s="340" t="s">
        <v>2456</v>
      </c>
      <c r="H623" s="324">
        <v>1</v>
      </c>
      <c r="I623" s="341">
        <v>14.44</v>
      </c>
      <c r="J623" s="324">
        <v>23.35</v>
      </c>
      <c r="K623" s="341">
        <v>337.17</v>
      </c>
    </row>
    <row r="624" spans="1:22" ht="29.25" x14ac:dyDescent="0.25">
      <c r="A624" s="336"/>
      <c r="B624" s="337"/>
      <c r="C624" s="337" t="s">
        <v>174</v>
      </c>
      <c r="D624" s="338"/>
      <c r="E624" s="324"/>
      <c r="F624" s="339">
        <v>0.74</v>
      </c>
      <c r="G624" s="340" t="s">
        <v>2457</v>
      </c>
      <c r="H624" s="324">
        <v>1</v>
      </c>
      <c r="I624" s="341">
        <v>0.97</v>
      </c>
      <c r="J624" s="324">
        <v>9.73</v>
      </c>
      <c r="K624" s="341">
        <v>9.44</v>
      </c>
    </row>
    <row r="625" spans="1:22" ht="29.25" x14ac:dyDescent="0.25">
      <c r="A625" s="336"/>
      <c r="B625" s="337"/>
      <c r="C625" s="337" t="s">
        <v>179</v>
      </c>
      <c r="D625" s="338"/>
      <c r="E625" s="324"/>
      <c r="F625" s="339">
        <v>0.18</v>
      </c>
      <c r="G625" s="340" t="s">
        <v>2457</v>
      </c>
      <c r="H625" s="324">
        <v>1</v>
      </c>
      <c r="I625" s="354">
        <v>0.24</v>
      </c>
      <c r="J625" s="324">
        <v>23.35</v>
      </c>
      <c r="K625" s="354">
        <v>5.6</v>
      </c>
    </row>
    <row r="626" spans="1:22" x14ac:dyDescent="0.25">
      <c r="A626" s="336"/>
      <c r="B626" s="337"/>
      <c r="C626" s="337" t="s">
        <v>195</v>
      </c>
      <c r="D626" s="338"/>
      <c r="E626" s="324"/>
      <c r="F626" s="339">
        <v>4.41</v>
      </c>
      <c r="G626" s="340" t="s">
        <v>185</v>
      </c>
      <c r="H626" s="324">
        <v>1</v>
      </c>
      <c r="I626" s="341">
        <v>4.41</v>
      </c>
      <c r="J626" s="324">
        <v>5.42</v>
      </c>
      <c r="K626" s="341">
        <v>23.9</v>
      </c>
    </row>
    <row r="627" spans="1:22" x14ac:dyDescent="0.25">
      <c r="A627" s="336"/>
      <c r="B627" s="337"/>
      <c r="C627" s="337" t="s">
        <v>184</v>
      </c>
      <c r="D627" s="338" t="s">
        <v>177</v>
      </c>
      <c r="E627" s="324">
        <v>110</v>
      </c>
      <c r="F627" s="339"/>
      <c r="G627" s="340"/>
      <c r="H627" s="324"/>
      <c r="I627" s="341">
        <v>15.88</v>
      </c>
      <c r="J627" s="324">
        <v>88</v>
      </c>
      <c r="K627" s="341">
        <v>296.70999999999998</v>
      </c>
    </row>
    <row r="628" spans="1:22" x14ac:dyDescent="0.25">
      <c r="A628" s="336"/>
      <c r="B628" s="337"/>
      <c r="C628" s="337" t="s">
        <v>183</v>
      </c>
      <c r="D628" s="338" t="s">
        <v>177</v>
      </c>
      <c r="E628" s="324">
        <v>74</v>
      </c>
      <c r="F628" s="339"/>
      <c r="G628" s="340"/>
      <c r="H628" s="324"/>
      <c r="I628" s="341">
        <v>10.69</v>
      </c>
      <c r="J628" s="324">
        <v>41</v>
      </c>
      <c r="K628" s="341">
        <v>138.24</v>
      </c>
    </row>
    <row r="629" spans="1:22" x14ac:dyDescent="0.25">
      <c r="A629" s="336"/>
      <c r="B629" s="337"/>
      <c r="C629" s="337" t="s">
        <v>178</v>
      </c>
      <c r="D629" s="338" t="s">
        <v>177</v>
      </c>
      <c r="E629" s="324">
        <v>175</v>
      </c>
      <c r="F629" s="339"/>
      <c r="G629" s="340"/>
      <c r="H629" s="324"/>
      <c r="I629" s="341">
        <v>0.42</v>
      </c>
      <c r="J629" s="324">
        <v>157</v>
      </c>
      <c r="K629" s="341">
        <v>8.7899999999999991</v>
      </c>
    </row>
    <row r="630" spans="1:22" ht="29.25" x14ac:dyDescent="0.25">
      <c r="A630" s="344"/>
      <c r="B630" s="345"/>
      <c r="C630" s="345" t="s">
        <v>182</v>
      </c>
      <c r="D630" s="346" t="s">
        <v>181</v>
      </c>
      <c r="E630" s="347">
        <v>1.03</v>
      </c>
      <c r="F630" s="348"/>
      <c r="G630" s="349" t="s">
        <v>2456</v>
      </c>
      <c r="H630" s="347">
        <v>1</v>
      </c>
      <c r="I630" s="350">
        <v>1.24</v>
      </c>
      <c r="J630" s="347"/>
      <c r="K630" s="350"/>
    </row>
    <row r="631" spans="1:22" x14ac:dyDescent="0.25">
      <c r="A631" s="351"/>
      <c r="B631" s="351"/>
      <c r="C631" s="352" t="s">
        <v>173</v>
      </c>
      <c r="D631" s="351"/>
      <c r="E631" s="351"/>
      <c r="F631" s="351"/>
      <c r="G631" s="351"/>
      <c r="H631" s="431">
        <v>46.81</v>
      </c>
      <c r="I631" s="431"/>
      <c r="J631" s="431">
        <v>814.25</v>
      </c>
      <c r="K631" s="431"/>
      <c r="O631" s="353">
        <v>46.81</v>
      </c>
      <c r="P631" s="353">
        <v>814.25</v>
      </c>
    </row>
    <row r="633" spans="1:22" ht="29.25" x14ac:dyDescent="0.25">
      <c r="A633" s="336" t="s">
        <v>1632</v>
      </c>
      <c r="B633" s="337" t="s">
        <v>2465</v>
      </c>
      <c r="C633" s="337" t="s">
        <v>992</v>
      </c>
      <c r="D633" s="338" t="s">
        <v>2466</v>
      </c>
      <c r="E633" s="324">
        <v>0.15</v>
      </c>
      <c r="F633" s="339"/>
      <c r="G633" s="340"/>
      <c r="H633" s="324"/>
      <c r="I633" s="341"/>
      <c r="J633" s="324"/>
      <c r="K633" s="341"/>
      <c r="Q633" s="323">
        <v>12.03</v>
      </c>
      <c r="R633" s="323">
        <v>224.8</v>
      </c>
      <c r="S633" s="323">
        <v>8.1</v>
      </c>
      <c r="T633" s="323">
        <v>104.73</v>
      </c>
      <c r="U633" s="323">
        <v>1.4</v>
      </c>
      <c r="V633" s="323">
        <v>29.33</v>
      </c>
    </row>
    <row r="634" spans="1:22" x14ac:dyDescent="0.25">
      <c r="C634" s="342" t="s">
        <v>2467</v>
      </c>
    </row>
    <row r="635" spans="1:22" ht="29.25" x14ac:dyDescent="0.25">
      <c r="A635" s="336"/>
      <c r="B635" s="337"/>
      <c r="C635" s="337" t="s">
        <v>187</v>
      </c>
      <c r="D635" s="338"/>
      <c r="E635" s="324"/>
      <c r="F635" s="339">
        <v>60.39</v>
      </c>
      <c r="G635" s="340" t="s">
        <v>2456</v>
      </c>
      <c r="H635" s="324">
        <v>1</v>
      </c>
      <c r="I635" s="341">
        <v>10.94</v>
      </c>
      <c r="J635" s="324">
        <v>23.35</v>
      </c>
      <c r="K635" s="341">
        <v>255.45</v>
      </c>
    </row>
    <row r="636" spans="1:22" ht="29.25" x14ac:dyDescent="0.25">
      <c r="A636" s="336"/>
      <c r="B636" s="337"/>
      <c r="C636" s="337" t="s">
        <v>174</v>
      </c>
      <c r="D636" s="338"/>
      <c r="E636" s="324"/>
      <c r="F636" s="339">
        <v>20.05</v>
      </c>
      <c r="G636" s="340" t="s">
        <v>2457</v>
      </c>
      <c r="H636" s="324">
        <v>1</v>
      </c>
      <c r="I636" s="341">
        <v>3.95</v>
      </c>
      <c r="J636" s="324">
        <v>8.98</v>
      </c>
      <c r="K636" s="341">
        <v>35.47</v>
      </c>
    </row>
    <row r="637" spans="1:22" ht="29.25" x14ac:dyDescent="0.25">
      <c r="A637" s="336"/>
      <c r="B637" s="337"/>
      <c r="C637" s="337" t="s">
        <v>179</v>
      </c>
      <c r="D637" s="338"/>
      <c r="E637" s="324"/>
      <c r="F637" s="339">
        <v>4.04</v>
      </c>
      <c r="G637" s="340" t="s">
        <v>2457</v>
      </c>
      <c r="H637" s="324">
        <v>1</v>
      </c>
      <c r="I637" s="354">
        <v>0.8</v>
      </c>
      <c r="J637" s="324">
        <v>23.35</v>
      </c>
      <c r="K637" s="354">
        <v>18.68</v>
      </c>
    </row>
    <row r="638" spans="1:22" x14ac:dyDescent="0.25">
      <c r="A638" s="336"/>
      <c r="B638" s="337"/>
      <c r="C638" s="337" t="s">
        <v>195</v>
      </c>
      <c r="D638" s="338"/>
      <c r="E638" s="324"/>
      <c r="F638" s="339">
        <v>25.9</v>
      </c>
      <c r="G638" s="340" t="s">
        <v>185</v>
      </c>
      <c r="H638" s="324">
        <v>1</v>
      </c>
      <c r="I638" s="341">
        <v>3.89</v>
      </c>
      <c r="J638" s="324">
        <v>5.42</v>
      </c>
      <c r="K638" s="341">
        <v>21.08</v>
      </c>
    </row>
    <row r="639" spans="1:22" x14ac:dyDescent="0.25">
      <c r="A639" s="336"/>
      <c r="B639" s="337"/>
      <c r="C639" s="337" t="s">
        <v>184</v>
      </c>
      <c r="D639" s="338" t="s">
        <v>177</v>
      </c>
      <c r="E639" s="324">
        <v>110</v>
      </c>
      <c r="F639" s="339"/>
      <c r="G639" s="340"/>
      <c r="H639" s="324"/>
      <c r="I639" s="341">
        <v>12.03</v>
      </c>
      <c r="J639" s="324">
        <v>88</v>
      </c>
      <c r="K639" s="341">
        <v>224.8</v>
      </c>
    </row>
    <row r="640" spans="1:22" x14ac:dyDescent="0.25">
      <c r="A640" s="336"/>
      <c r="B640" s="337"/>
      <c r="C640" s="337" t="s">
        <v>183</v>
      </c>
      <c r="D640" s="338" t="s">
        <v>177</v>
      </c>
      <c r="E640" s="324">
        <v>74</v>
      </c>
      <c r="F640" s="339"/>
      <c r="G640" s="340"/>
      <c r="H640" s="324"/>
      <c r="I640" s="341">
        <v>8.1</v>
      </c>
      <c r="J640" s="324">
        <v>41</v>
      </c>
      <c r="K640" s="341">
        <v>104.73</v>
      </c>
    </row>
    <row r="641" spans="1:22" x14ac:dyDescent="0.25">
      <c r="A641" s="336"/>
      <c r="B641" s="337"/>
      <c r="C641" s="337" t="s">
        <v>178</v>
      </c>
      <c r="D641" s="338" t="s">
        <v>177</v>
      </c>
      <c r="E641" s="324">
        <v>175</v>
      </c>
      <c r="F641" s="339"/>
      <c r="G641" s="340"/>
      <c r="H641" s="324"/>
      <c r="I641" s="341">
        <v>1.4</v>
      </c>
      <c r="J641" s="324">
        <v>157</v>
      </c>
      <c r="K641" s="341">
        <v>29.33</v>
      </c>
    </row>
    <row r="642" spans="1:22" ht="29.25" x14ac:dyDescent="0.25">
      <c r="A642" s="344"/>
      <c r="B642" s="345"/>
      <c r="C642" s="345" t="s">
        <v>182</v>
      </c>
      <c r="D642" s="346" t="s">
        <v>181</v>
      </c>
      <c r="E642" s="347">
        <v>5.0199999999999996</v>
      </c>
      <c r="F642" s="348"/>
      <c r="G642" s="349" t="s">
        <v>2456</v>
      </c>
      <c r="H642" s="347">
        <v>1</v>
      </c>
      <c r="I642" s="350">
        <v>0.91</v>
      </c>
      <c r="J642" s="347"/>
      <c r="K642" s="350"/>
    </row>
    <row r="643" spans="1:22" x14ac:dyDescent="0.25">
      <c r="A643" s="351"/>
      <c r="B643" s="351"/>
      <c r="C643" s="352" t="s">
        <v>173</v>
      </c>
      <c r="D643" s="351"/>
      <c r="E643" s="351"/>
      <c r="F643" s="351"/>
      <c r="G643" s="351"/>
      <c r="H643" s="431">
        <v>40.31</v>
      </c>
      <c r="I643" s="431"/>
      <c r="J643" s="431">
        <v>670.86</v>
      </c>
      <c r="K643" s="431"/>
      <c r="O643" s="353">
        <v>40.31</v>
      </c>
      <c r="P643" s="353">
        <v>670.86</v>
      </c>
    </row>
    <row r="645" spans="1:22" ht="57" x14ac:dyDescent="0.25">
      <c r="A645" s="336" t="s">
        <v>1634</v>
      </c>
      <c r="B645" s="337" t="s">
        <v>2468</v>
      </c>
      <c r="C645" s="337" t="s">
        <v>994</v>
      </c>
      <c r="D645" s="338" t="s">
        <v>1693</v>
      </c>
      <c r="E645" s="324">
        <v>2</v>
      </c>
      <c r="F645" s="339"/>
      <c r="G645" s="340"/>
      <c r="H645" s="324"/>
      <c r="I645" s="341"/>
      <c r="J645" s="324"/>
      <c r="K645" s="341"/>
      <c r="Q645" s="323">
        <v>33.21</v>
      </c>
      <c r="R645" s="323">
        <v>620.35</v>
      </c>
      <c r="S645" s="323">
        <v>22.34</v>
      </c>
      <c r="T645" s="323">
        <v>289.02999999999997</v>
      </c>
      <c r="U645" s="323">
        <v>1.61</v>
      </c>
      <c r="V645" s="323">
        <v>33.72</v>
      </c>
    </row>
    <row r="646" spans="1:22" ht="29.25" x14ac:dyDescent="0.25">
      <c r="A646" s="336"/>
      <c r="B646" s="337"/>
      <c r="C646" s="337" t="s">
        <v>187</v>
      </c>
      <c r="D646" s="338"/>
      <c r="E646" s="324"/>
      <c r="F646" s="339">
        <v>12.5</v>
      </c>
      <c r="G646" s="340" t="s">
        <v>2456</v>
      </c>
      <c r="H646" s="324">
        <v>1</v>
      </c>
      <c r="I646" s="341">
        <v>30.19</v>
      </c>
      <c r="J646" s="324">
        <v>23.35</v>
      </c>
      <c r="K646" s="341">
        <v>704.94</v>
      </c>
    </row>
    <row r="647" spans="1:22" ht="29.25" x14ac:dyDescent="0.25">
      <c r="A647" s="336"/>
      <c r="B647" s="337"/>
      <c r="C647" s="337" t="s">
        <v>174</v>
      </c>
      <c r="D647" s="338"/>
      <c r="E647" s="324"/>
      <c r="F647" s="339">
        <v>1.49</v>
      </c>
      <c r="G647" s="340" t="s">
        <v>2457</v>
      </c>
      <c r="H647" s="324">
        <v>1</v>
      </c>
      <c r="I647" s="341">
        <v>3.91</v>
      </c>
      <c r="J647" s="324">
        <v>9.58</v>
      </c>
      <c r="K647" s="341">
        <v>37.46</v>
      </c>
    </row>
    <row r="648" spans="1:22" ht="29.25" x14ac:dyDescent="0.25">
      <c r="A648" s="336"/>
      <c r="B648" s="337"/>
      <c r="C648" s="337" t="s">
        <v>179</v>
      </c>
      <c r="D648" s="338"/>
      <c r="E648" s="324"/>
      <c r="F648" s="339">
        <v>0.35</v>
      </c>
      <c r="G648" s="340" t="s">
        <v>2457</v>
      </c>
      <c r="H648" s="324">
        <v>1</v>
      </c>
      <c r="I648" s="354">
        <v>0.92</v>
      </c>
      <c r="J648" s="324">
        <v>23.35</v>
      </c>
      <c r="K648" s="354">
        <v>21.48</v>
      </c>
    </row>
    <row r="649" spans="1:22" x14ac:dyDescent="0.25">
      <c r="A649" s="336"/>
      <c r="B649" s="337"/>
      <c r="C649" s="337" t="s">
        <v>195</v>
      </c>
      <c r="D649" s="338"/>
      <c r="E649" s="324"/>
      <c r="F649" s="339">
        <v>6.23</v>
      </c>
      <c r="G649" s="340" t="s">
        <v>185</v>
      </c>
      <c r="H649" s="324">
        <v>1</v>
      </c>
      <c r="I649" s="341">
        <v>12.46</v>
      </c>
      <c r="J649" s="324">
        <v>5.42</v>
      </c>
      <c r="K649" s="341">
        <v>67.53</v>
      </c>
    </row>
    <row r="650" spans="1:22" x14ac:dyDescent="0.25">
      <c r="A650" s="336"/>
      <c r="B650" s="337"/>
      <c r="C650" s="337" t="s">
        <v>184</v>
      </c>
      <c r="D650" s="338" t="s">
        <v>177</v>
      </c>
      <c r="E650" s="324">
        <v>110</v>
      </c>
      <c r="F650" s="339"/>
      <c r="G650" s="340"/>
      <c r="H650" s="324"/>
      <c r="I650" s="341">
        <v>33.21</v>
      </c>
      <c r="J650" s="324">
        <v>88</v>
      </c>
      <c r="K650" s="341">
        <v>620.35</v>
      </c>
    </row>
    <row r="651" spans="1:22" x14ac:dyDescent="0.25">
      <c r="A651" s="336"/>
      <c r="B651" s="337"/>
      <c r="C651" s="337" t="s">
        <v>183</v>
      </c>
      <c r="D651" s="338" t="s">
        <v>177</v>
      </c>
      <c r="E651" s="324">
        <v>74</v>
      </c>
      <c r="F651" s="339"/>
      <c r="G651" s="340"/>
      <c r="H651" s="324"/>
      <c r="I651" s="341">
        <v>22.34</v>
      </c>
      <c r="J651" s="324">
        <v>41</v>
      </c>
      <c r="K651" s="341">
        <v>289.02999999999997</v>
      </c>
    </row>
    <row r="652" spans="1:22" x14ac:dyDescent="0.25">
      <c r="A652" s="336"/>
      <c r="B652" s="337"/>
      <c r="C652" s="337" t="s">
        <v>178</v>
      </c>
      <c r="D652" s="338" t="s">
        <v>177</v>
      </c>
      <c r="E652" s="324">
        <v>175</v>
      </c>
      <c r="F652" s="339"/>
      <c r="G652" s="340"/>
      <c r="H652" s="324"/>
      <c r="I652" s="341">
        <v>1.61</v>
      </c>
      <c r="J652" s="324">
        <v>157</v>
      </c>
      <c r="K652" s="341">
        <v>33.72</v>
      </c>
    </row>
    <row r="653" spans="1:22" ht="29.25" x14ac:dyDescent="0.25">
      <c r="A653" s="344"/>
      <c r="B653" s="345"/>
      <c r="C653" s="345" t="s">
        <v>182</v>
      </c>
      <c r="D653" s="346" t="s">
        <v>181</v>
      </c>
      <c r="E653" s="347">
        <v>1.0900000000000001</v>
      </c>
      <c r="F653" s="348"/>
      <c r="G653" s="349" t="s">
        <v>2456</v>
      </c>
      <c r="H653" s="347">
        <v>1</v>
      </c>
      <c r="I653" s="350">
        <v>2.63</v>
      </c>
      <c r="J653" s="347"/>
      <c r="K653" s="350"/>
    </row>
    <row r="654" spans="1:22" x14ac:dyDescent="0.25">
      <c r="A654" s="351"/>
      <c r="B654" s="351"/>
      <c r="C654" s="352" t="s">
        <v>173</v>
      </c>
      <c r="D654" s="351"/>
      <c r="E654" s="351"/>
      <c r="F654" s="351"/>
      <c r="G654" s="351"/>
      <c r="H654" s="431">
        <v>103.72</v>
      </c>
      <c r="I654" s="431"/>
      <c r="J654" s="431">
        <v>1753.03</v>
      </c>
      <c r="K654" s="431"/>
      <c r="O654" s="353">
        <v>103.72</v>
      </c>
      <c r="P654" s="353">
        <v>1753.03</v>
      </c>
    </row>
    <row r="656" spans="1:22" ht="68.25" x14ac:dyDescent="0.25">
      <c r="A656" s="364" t="s">
        <v>1636</v>
      </c>
      <c r="B656" s="365" t="s">
        <v>2458</v>
      </c>
      <c r="C656" s="365" t="s">
        <v>3645</v>
      </c>
      <c r="D656" s="366" t="s">
        <v>1703</v>
      </c>
      <c r="E656" s="367">
        <v>1</v>
      </c>
      <c r="F656" s="368">
        <v>2892.24</v>
      </c>
      <c r="G656" s="369" t="s">
        <v>185</v>
      </c>
      <c r="H656" s="367">
        <v>1</v>
      </c>
      <c r="I656" s="370">
        <v>2892.24</v>
      </c>
      <c r="J656" s="367">
        <v>4.4000000000000004</v>
      </c>
      <c r="K656" s="370">
        <v>12725.86</v>
      </c>
      <c r="Q656" s="323">
        <v>0</v>
      </c>
      <c r="R656" s="323">
        <v>0</v>
      </c>
      <c r="S656" s="323">
        <v>0</v>
      </c>
      <c r="T656" s="323">
        <v>0</v>
      </c>
      <c r="U656" s="323">
        <v>0</v>
      </c>
      <c r="V656" s="323">
        <v>0</v>
      </c>
    </row>
    <row r="657" spans="1:22" x14ac:dyDescent="0.25">
      <c r="A657" s="371"/>
      <c r="B657" s="371"/>
      <c r="C657" s="372" t="s">
        <v>173</v>
      </c>
      <c r="D657" s="371"/>
      <c r="E657" s="371"/>
      <c r="F657" s="371"/>
      <c r="G657" s="371"/>
      <c r="H657" s="433">
        <v>2892.24</v>
      </c>
      <c r="I657" s="433"/>
      <c r="J657" s="433">
        <v>12725.86</v>
      </c>
      <c r="K657" s="433"/>
      <c r="O657" s="353">
        <v>2892.24</v>
      </c>
      <c r="P657" s="353">
        <v>12725.86</v>
      </c>
    </row>
    <row r="660" spans="1:22" x14ac:dyDescent="0.25">
      <c r="B660" s="434" t="s">
        <v>3646</v>
      </c>
      <c r="C660" s="434"/>
      <c r="D660" s="434"/>
      <c r="E660" s="434"/>
      <c r="F660" s="434"/>
      <c r="G660" s="434"/>
      <c r="H660" s="434"/>
      <c r="I660" s="434"/>
      <c r="J660" s="434"/>
    </row>
    <row r="661" spans="1:22" ht="43.5" x14ac:dyDescent="0.25">
      <c r="A661" s="336" t="s">
        <v>1639</v>
      </c>
      <c r="B661" s="337" t="s">
        <v>2461</v>
      </c>
      <c r="C661" s="337" t="s">
        <v>993</v>
      </c>
      <c r="D661" s="338" t="s">
        <v>2462</v>
      </c>
      <c r="E661" s="324">
        <v>1</v>
      </c>
      <c r="F661" s="339"/>
      <c r="G661" s="340"/>
      <c r="H661" s="324"/>
      <c r="I661" s="341"/>
      <c r="J661" s="324"/>
      <c r="K661" s="341"/>
      <c r="Q661" s="323">
        <v>83.15</v>
      </c>
      <c r="R661" s="323">
        <v>1553.23</v>
      </c>
      <c r="S661" s="323">
        <v>55.94</v>
      </c>
      <c r="T661" s="323">
        <v>723.66</v>
      </c>
      <c r="U661" s="323">
        <v>3.38</v>
      </c>
      <c r="V661" s="323">
        <v>70.760000000000005</v>
      </c>
    </row>
    <row r="662" spans="1:22" ht="29.25" x14ac:dyDescent="0.25">
      <c r="A662" s="336"/>
      <c r="B662" s="337"/>
      <c r="C662" s="337" t="s">
        <v>187</v>
      </c>
      <c r="D662" s="338"/>
      <c r="E662" s="324"/>
      <c r="F662" s="339">
        <v>62.6</v>
      </c>
      <c r="G662" s="340" t="s">
        <v>2456</v>
      </c>
      <c r="H662" s="324">
        <v>1</v>
      </c>
      <c r="I662" s="341">
        <v>75.59</v>
      </c>
      <c r="J662" s="324">
        <v>23.35</v>
      </c>
      <c r="K662" s="341">
        <v>1765.03</v>
      </c>
    </row>
    <row r="663" spans="1:22" ht="29.25" x14ac:dyDescent="0.25">
      <c r="A663" s="336"/>
      <c r="B663" s="337"/>
      <c r="C663" s="337" t="s">
        <v>174</v>
      </c>
      <c r="D663" s="338"/>
      <c r="E663" s="324"/>
      <c r="F663" s="339">
        <v>8.82</v>
      </c>
      <c r="G663" s="340" t="s">
        <v>2457</v>
      </c>
      <c r="H663" s="324">
        <v>1</v>
      </c>
      <c r="I663" s="341">
        <v>11.58</v>
      </c>
      <c r="J663" s="324">
        <v>8.66</v>
      </c>
      <c r="K663" s="341">
        <v>100.28</v>
      </c>
    </row>
    <row r="664" spans="1:22" ht="29.25" x14ac:dyDescent="0.25">
      <c r="A664" s="336"/>
      <c r="B664" s="337"/>
      <c r="C664" s="337" t="s">
        <v>179</v>
      </c>
      <c r="D664" s="338"/>
      <c r="E664" s="324"/>
      <c r="F664" s="339">
        <v>1.47</v>
      </c>
      <c r="G664" s="340" t="s">
        <v>2457</v>
      </c>
      <c r="H664" s="324">
        <v>1</v>
      </c>
      <c r="I664" s="354">
        <v>1.93</v>
      </c>
      <c r="J664" s="324">
        <v>23.35</v>
      </c>
      <c r="K664" s="354">
        <v>45.07</v>
      </c>
    </row>
    <row r="665" spans="1:22" x14ac:dyDescent="0.25">
      <c r="A665" s="336"/>
      <c r="B665" s="337"/>
      <c r="C665" s="337" t="s">
        <v>195</v>
      </c>
      <c r="D665" s="338"/>
      <c r="E665" s="324"/>
      <c r="F665" s="339">
        <v>2.62</v>
      </c>
      <c r="G665" s="340" t="s">
        <v>185</v>
      </c>
      <c r="H665" s="324">
        <v>1</v>
      </c>
      <c r="I665" s="341">
        <v>2.62</v>
      </c>
      <c r="J665" s="324">
        <v>2.5299999999999998</v>
      </c>
      <c r="K665" s="341">
        <v>6.63</v>
      </c>
    </row>
    <row r="666" spans="1:22" x14ac:dyDescent="0.25">
      <c r="A666" s="336"/>
      <c r="B666" s="337"/>
      <c r="C666" s="337" t="s">
        <v>184</v>
      </c>
      <c r="D666" s="338" t="s">
        <v>177</v>
      </c>
      <c r="E666" s="324">
        <v>110</v>
      </c>
      <c r="F666" s="339"/>
      <c r="G666" s="340"/>
      <c r="H666" s="324"/>
      <c r="I666" s="341">
        <v>83.15</v>
      </c>
      <c r="J666" s="324">
        <v>88</v>
      </c>
      <c r="K666" s="341">
        <v>1553.23</v>
      </c>
    </row>
    <row r="667" spans="1:22" x14ac:dyDescent="0.25">
      <c r="A667" s="336"/>
      <c r="B667" s="337"/>
      <c r="C667" s="337" t="s">
        <v>183</v>
      </c>
      <c r="D667" s="338" t="s">
        <v>177</v>
      </c>
      <c r="E667" s="324">
        <v>74</v>
      </c>
      <c r="F667" s="339"/>
      <c r="G667" s="340"/>
      <c r="H667" s="324"/>
      <c r="I667" s="341">
        <v>55.94</v>
      </c>
      <c r="J667" s="324">
        <v>41</v>
      </c>
      <c r="K667" s="341">
        <v>723.66</v>
      </c>
    </row>
    <row r="668" spans="1:22" x14ac:dyDescent="0.25">
      <c r="A668" s="336"/>
      <c r="B668" s="337"/>
      <c r="C668" s="337" t="s">
        <v>178</v>
      </c>
      <c r="D668" s="338" t="s">
        <v>177</v>
      </c>
      <c r="E668" s="324">
        <v>175</v>
      </c>
      <c r="F668" s="339"/>
      <c r="G668" s="340"/>
      <c r="H668" s="324"/>
      <c r="I668" s="341">
        <v>3.38</v>
      </c>
      <c r="J668" s="324">
        <v>157</v>
      </c>
      <c r="K668" s="341">
        <v>70.760000000000005</v>
      </c>
    </row>
    <row r="669" spans="1:22" ht="29.25" x14ac:dyDescent="0.25">
      <c r="A669" s="344"/>
      <c r="B669" s="345"/>
      <c r="C669" s="345" t="s">
        <v>182</v>
      </c>
      <c r="D669" s="346" t="s">
        <v>181</v>
      </c>
      <c r="E669" s="347">
        <v>4.96</v>
      </c>
      <c r="F669" s="348"/>
      <c r="G669" s="349" t="s">
        <v>2456</v>
      </c>
      <c r="H669" s="347">
        <v>1</v>
      </c>
      <c r="I669" s="350">
        <v>5.99</v>
      </c>
      <c r="J669" s="347"/>
      <c r="K669" s="350"/>
    </row>
    <row r="670" spans="1:22" x14ac:dyDescent="0.25">
      <c r="A670" s="351"/>
      <c r="B670" s="351"/>
      <c r="C670" s="352" t="s">
        <v>173</v>
      </c>
      <c r="D670" s="351"/>
      <c r="E670" s="351"/>
      <c r="F670" s="351"/>
      <c r="G670" s="351"/>
      <c r="H670" s="431">
        <v>232.26</v>
      </c>
      <c r="I670" s="431"/>
      <c r="J670" s="431">
        <v>4219.59</v>
      </c>
      <c r="K670" s="431"/>
      <c r="O670" s="353">
        <v>232.26</v>
      </c>
      <c r="P670" s="353">
        <v>4219.59</v>
      </c>
    </row>
    <row r="672" spans="1:22" ht="28.5" x14ac:dyDescent="0.25">
      <c r="A672" s="336" t="s">
        <v>1649</v>
      </c>
      <c r="B672" s="337" t="s">
        <v>2463</v>
      </c>
      <c r="C672" s="337" t="s">
        <v>975</v>
      </c>
      <c r="D672" s="338" t="s">
        <v>2464</v>
      </c>
      <c r="E672" s="324">
        <v>1</v>
      </c>
      <c r="F672" s="339"/>
      <c r="G672" s="340"/>
      <c r="H672" s="324"/>
      <c r="I672" s="341"/>
      <c r="J672" s="324"/>
      <c r="K672" s="341"/>
      <c r="Q672" s="323">
        <v>15.88</v>
      </c>
      <c r="R672" s="323">
        <v>296.70999999999998</v>
      </c>
      <c r="S672" s="323">
        <v>10.69</v>
      </c>
      <c r="T672" s="323">
        <v>138.24</v>
      </c>
      <c r="U672" s="323">
        <v>0.42</v>
      </c>
      <c r="V672" s="323">
        <v>8.7899999999999991</v>
      </c>
    </row>
    <row r="673" spans="1:22" ht="29.25" x14ac:dyDescent="0.25">
      <c r="A673" s="336"/>
      <c r="B673" s="337"/>
      <c r="C673" s="337" t="s">
        <v>187</v>
      </c>
      <c r="D673" s="338"/>
      <c r="E673" s="324"/>
      <c r="F673" s="339">
        <v>11.96</v>
      </c>
      <c r="G673" s="340" t="s">
        <v>2456</v>
      </c>
      <c r="H673" s="324">
        <v>1</v>
      </c>
      <c r="I673" s="341">
        <v>14.44</v>
      </c>
      <c r="J673" s="324">
        <v>23.35</v>
      </c>
      <c r="K673" s="341">
        <v>337.17</v>
      </c>
    </row>
    <row r="674" spans="1:22" ht="29.25" x14ac:dyDescent="0.25">
      <c r="A674" s="336"/>
      <c r="B674" s="337"/>
      <c r="C674" s="337" t="s">
        <v>174</v>
      </c>
      <c r="D674" s="338"/>
      <c r="E674" s="324"/>
      <c r="F674" s="339">
        <v>0.74</v>
      </c>
      <c r="G674" s="340" t="s">
        <v>2457</v>
      </c>
      <c r="H674" s="324">
        <v>1</v>
      </c>
      <c r="I674" s="341">
        <v>0.97</v>
      </c>
      <c r="J674" s="324">
        <v>9.73</v>
      </c>
      <c r="K674" s="341">
        <v>9.44</v>
      </c>
    </row>
    <row r="675" spans="1:22" ht="29.25" x14ac:dyDescent="0.25">
      <c r="A675" s="336"/>
      <c r="B675" s="337"/>
      <c r="C675" s="337" t="s">
        <v>179</v>
      </c>
      <c r="D675" s="338"/>
      <c r="E675" s="324"/>
      <c r="F675" s="339">
        <v>0.18</v>
      </c>
      <c r="G675" s="340" t="s">
        <v>2457</v>
      </c>
      <c r="H675" s="324">
        <v>1</v>
      </c>
      <c r="I675" s="354">
        <v>0.24</v>
      </c>
      <c r="J675" s="324">
        <v>23.35</v>
      </c>
      <c r="K675" s="354">
        <v>5.6</v>
      </c>
    </row>
    <row r="676" spans="1:22" x14ac:dyDescent="0.25">
      <c r="A676" s="336"/>
      <c r="B676" s="337"/>
      <c r="C676" s="337" t="s">
        <v>195</v>
      </c>
      <c r="D676" s="338"/>
      <c r="E676" s="324"/>
      <c r="F676" s="339">
        <v>4.41</v>
      </c>
      <c r="G676" s="340" t="s">
        <v>185</v>
      </c>
      <c r="H676" s="324">
        <v>1</v>
      </c>
      <c r="I676" s="341">
        <v>4.41</v>
      </c>
      <c r="J676" s="324">
        <v>5.42</v>
      </c>
      <c r="K676" s="341">
        <v>23.9</v>
      </c>
    </row>
    <row r="677" spans="1:22" x14ac:dyDescent="0.25">
      <c r="A677" s="336"/>
      <c r="B677" s="337"/>
      <c r="C677" s="337" t="s">
        <v>184</v>
      </c>
      <c r="D677" s="338" t="s">
        <v>177</v>
      </c>
      <c r="E677" s="324">
        <v>110</v>
      </c>
      <c r="F677" s="339"/>
      <c r="G677" s="340"/>
      <c r="H677" s="324"/>
      <c r="I677" s="341">
        <v>15.88</v>
      </c>
      <c r="J677" s="324">
        <v>88</v>
      </c>
      <c r="K677" s="341">
        <v>296.70999999999998</v>
      </c>
    </row>
    <row r="678" spans="1:22" x14ac:dyDescent="0.25">
      <c r="A678" s="336"/>
      <c r="B678" s="337"/>
      <c r="C678" s="337" t="s">
        <v>183</v>
      </c>
      <c r="D678" s="338" t="s">
        <v>177</v>
      </c>
      <c r="E678" s="324">
        <v>74</v>
      </c>
      <c r="F678" s="339"/>
      <c r="G678" s="340"/>
      <c r="H678" s="324"/>
      <c r="I678" s="341">
        <v>10.69</v>
      </c>
      <c r="J678" s="324">
        <v>41</v>
      </c>
      <c r="K678" s="341">
        <v>138.24</v>
      </c>
    </row>
    <row r="679" spans="1:22" x14ac:dyDescent="0.25">
      <c r="A679" s="336"/>
      <c r="B679" s="337"/>
      <c r="C679" s="337" t="s">
        <v>178</v>
      </c>
      <c r="D679" s="338" t="s">
        <v>177</v>
      </c>
      <c r="E679" s="324">
        <v>175</v>
      </c>
      <c r="F679" s="339"/>
      <c r="G679" s="340"/>
      <c r="H679" s="324"/>
      <c r="I679" s="341">
        <v>0.42</v>
      </c>
      <c r="J679" s="324">
        <v>157</v>
      </c>
      <c r="K679" s="341">
        <v>8.7899999999999991</v>
      </c>
    </row>
    <row r="680" spans="1:22" ht="29.25" x14ac:dyDescent="0.25">
      <c r="A680" s="344"/>
      <c r="B680" s="345"/>
      <c r="C680" s="345" t="s">
        <v>182</v>
      </c>
      <c r="D680" s="346" t="s">
        <v>181</v>
      </c>
      <c r="E680" s="347">
        <v>1.03</v>
      </c>
      <c r="F680" s="348"/>
      <c r="G680" s="349" t="s">
        <v>2456</v>
      </c>
      <c r="H680" s="347">
        <v>1</v>
      </c>
      <c r="I680" s="350">
        <v>1.24</v>
      </c>
      <c r="J680" s="347"/>
      <c r="K680" s="350"/>
    </row>
    <row r="681" spans="1:22" x14ac:dyDescent="0.25">
      <c r="A681" s="351"/>
      <c r="B681" s="351"/>
      <c r="C681" s="352" t="s">
        <v>173</v>
      </c>
      <c r="D681" s="351"/>
      <c r="E681" s="351"/>
      <c r="F681" s="351"/>
      <c r="G681" s="351"/>
      <c r="H681" s="431">
        <v>46.81</v>
      </c>
      <c r="I681" s="431"/>
      <c r="J681" s="431">
        <v>814.25</v>
      </c>
      <c r="K681" s="431"/>
      <c r="O681" s="353">
        <v>46.81</v>
      </c>
      <c r="P681" s="353">
        <v>814.25</v>
      </c>
    </row>
    <row r="683" spans="1:22" ht="29.25" x14ac:dyDescent="0.25">
      <c r="A683" s="336" t="s">
        <v>1651</v>
      </c>
      <c r="B683" s="337" t="s">
        <v>2465</v>
      </c>
      <c r="C683" s="337" t="s">
        <v>992</v>
      </c>
      <c r="D683" s="338" t="s">
        <v>2466</v>
      </c>
      <c r="E683" s="324">
        <v>0.15</v>
      </c>
      <c r="F683" s="339"/>
      <c r="G683" s="340"/>
      <c r="H683" s="324"/>
      <c r="I683" s="341"/>
      <c r="J683" s="324"/>
      <c r="K683" s="341"/>
      <c r="Q683" s="323">
        <v>12.03</v>
      </c>
      <c r="R683" s="323">
        <v>224.8</v>
      </c>
      <c r="S683" s="323">
        <v>8.1</v>
      </c>
      <c r="T683" s="323">
        <v>104.73</v>
      </c>
      <c r="U683" s="323">
        <v>1.4</v>
      </c>
      <c r="V683" s="323">
        <v>29.33</v>
      </c>
    </row>
    <row r="684" spans="1:22" x14ac:dyDescent="0.25">
      <c r="C684" s="342" t="s">
        <v>2467</v>
      </c>
    </row>
    <row r="685" spans="1:22" ht="29.25" x14ac:dyDescent="0.25">
      <c r="A685" s="336"/>
      <c r="B685" s="337"/>
      <c r="C685" s="337" t="s">
        <v>187</v>
      </c>
      <c r="D685" s="338"/>
      <c r="E685" s="324"/>
      <c r="F685" s="339">
        <v>60.39</v>
      </c>
      <c r="G685" s="340" t="s">
        <v>2456</v>
      </c>
      <c r="H685" s="324">
        <v>1</v>
      </c>
      <c r="I685" s="341">
        <v>10.94</v>
      </c>
      <c r="J685" s="324">
        <v>23.35</v>
      </c>
      <c r="K685" s="341">
        <v>255.45</v>
      </c>
    </row>
    <row r="686" spans="1:22" ht="29.25" x14ac:dyDescent="0.25">
      <c r="A686" s="336"/>
      <c r="B686" s="337"/>
      <c r="C686" s="337" t="s">
        <v>174</v>
      </c>
      <c r="D686" s="338"/>
      <c r="E686" s="324"/>
      <c r="F686" s="339">
        <v>20.05</v>
      </c>
      <c r="G686" s="340" t="s">
        <v>2457</v>
      </c>
      <c r="H686" s="324">
        <v>1</v>
      </c>
      <c r="I686" s="341">
        <v>3.95</v>
      </c>
      <c r="J686" s="324">
        <v>8.98</v>
      </c>
      <c r="K686" s="341">
        <v>35.47</v>
      </c>
    </row>
    <row r="687" spans="1:22" ht="29.25" x14ac:dyDescent="0.25">
      <c r="A687" s="336"/>
      <c r="B687" s="337"/>
      <c r="C687" s="337" t="s">
        <v>179</v>
      </c>
      <c r="D687" s="338"/>
      <c r="E687" s="324"/>
      <c r="F687" s="339">
        <v>4.04</v>
      </c>
      <c r="G687" s="340" t="s">
        <v>2457</v>
      </c>
      <c r="H687" s="324">
        <v>1</v>
      </c>
      <c r="I687" s="354">
        <v>0.8</v>
      </c>
      <c r="J687" s="324">
        <v>23.35</v>
      </c>
      <c r="K687" s="354">
        <v>18.68</v>
      </c>
    </row>
    <row r="688" spans="1:22" x14ac:dyDescent="0.25">
      <c r="A688" s="336"/>
      <c r="B688" s="337"/>
      <c r="C688" s="337" t="s">
        <v>195</v>
      </c>
      <c r="D688" s="338"/>
      <c r="E688" s="324"/>
      <c r="F688" s="339">
        <v>25.9</v>
      </c>
      <c r="G688" s="340" t="s">
        <v>185</v>
      </c>
      <c r="H688" s="324">
        <v>1</v>
      </c>
      <c r="I688" s="341">
        <v>3.89</v>
      </c>
      <c r="J688" s="324">
        <v>5.42</v>
      </c>
      <c r="K688" s="341">
        <v>21.08</v>
      </c>
    </row>
    <row r="689" spans="1:22" x14ac:dyDescent="0.25">
      <c r="A689" s="336"/>
      <c r="B689" s="337"/>
      <c r="C689" s="337" t="s">
        <v>184</v>
      </c>
      <c r="D689" s="338" t="s">
        <v>177</v>
      </c>
      <c r="E689" s="324">
        <v>110</v>
      </c>
      <c r="F689" s="339"/>
      <c r="G689" s="340"/>
      <c r="H689" s="324"/>
      <c r="I689" s="341">
        <v>12.03</v>
      </c>
      <c r="J689" s="324">
        <v>88</v>
      </c>
      <c r="K689" s="341">
        <v>224.8</v>
      </c>
    </row>
    <row r="690" spans="1:22" x14ac:dyDescent="0.25">
      <c r="A690" s="336"/>
      <c r="B690" s="337"/>
      <c r="C690" s="337" t="s">
        <v>183</v>
      </c>
      <c r="D690" s="338" t="s">
        <v>177</v>
      </c>
      <c r="E690" s="324">
        <v>74</v>
      </c>
      <c r="F690" s="339"/>
      <c r="G690" s="340"/>
      <c r="H690" s="324"/>
      <c r="I690" s="341">
        <v>8.1</v>
      </c>
      <c r="J690" s="324">
        <v>41</v>
      </c>
      <c r="K690" s="341">
        <v>104.73</v>
      </c>
    </row>
    <row r="691" spans="1:22" x14ac:dyDescent="0.25">
      <c r="A691" s="336"/>
      <c r="B691" s="337"/>
      <c r="C691" s="337" t="s">
        <v>178</v>
      </c>
      <c r="D691" s="338" t="s">
        <v>177</v>
      </c>
      <c r="E691" s="324">
        <v>175</v>
      </c>
      <c r="F691" s="339"/>
      <c r="G691" s="340"/>
      <c r="H691" s="324"/>
      <c r="I691" s="341">
        <v>1.4</v>
      </c>
      <c r="J691" s="324">
        <v>157</v>
      </c>
      <c r="K691" s="341">
        <v>29.33</v>
      </c>
    </row>
    <row r="692" spans="1:22" ht="29.25" x14ac:dyDescent="0.25">
      <c r="A692" s="344"/>
      <c r="B692" s="345"/>
      <c r="C692" s="345" t="s">
        <v>182</v>
      </c>
      <c r="D692" s="346" t="s">
        <v>181</v>
      </c>
      <c r="E692" s="347">
        <v>5.0199999999999996</v>
      </c>
      <c r="F692" s="348"/>
      <c r="G692" s="349" t="s">
        <v>2456</v>
      </c>
      <c r="H692" s="347">
        <v>1</v>
      </c>
      <c r="I692" s="350">
        <v>0.91</v>
      </c>
      <c r="J692" s="347"/>
      <c r="K692" s="350"/>
    </row>
    <row r="693" spans="1:22" x14ac:dyDescent="0.25">
      <c r="A693" s="351"/>
      <c r="B693" s="351"/>
      <c r="C693" s="352" t="s">
        <v>173</v>
      </c>
      <c r="D693" s="351"/>
      <c r="E693" s="351"/>
      <c r="F693" s="351"/>
      <c r="G693" s="351"/>
      <c r="H693" s="431">
        <v>40.31</v>
      </c>
      <c r="I693" s="431"/>
      <c r="J693" s="431">
        <v>670.86</v>
      </c>
      <c r="K693" s="431"/>
      <c r="O693" s="353">
        <v>40.31</v>
      </c>
      <c r="P693" s="353">
        <v>670.86</v>
      </c>
    </row>
    <row r="695" spans="1:22" ht="57" x14ac:dyDescent="0.25">
      <c r="A695" s="336" t="s">
        <v>1653</v>
      </c>
      <c r="B695" s="337" t="s">
        <v>2468</v>
      </c>
      <c r="C695" s="337" t="s">
        <v>994</v>
      </c>
      <c r="D695" s="338" t="s">
        <v>1693</v>
      </c>
      <c r="E695" s="324">
        <v>2</v>
      </c>
      <c r="F695" s="339"/>
      <c r="G695" s="340"/>
      <c r="H695" s="324"/>
      <c r="I695" s="341"/>
      <c r="J695" s="324"/>
      <c r="K695" s="341"/>
      <c r="Q695" s="323">
        <v>33.21</v>
      </c>
      <c r="R695" s="323">
        <v>620.35</v>
      </c>
      <c r="S695" s="323">
        <v>22.34</v>
      </c>
      <c r="T695" s="323">
        <v>289.02999999999997</v>
      </c>
      <c r="U695" s="323">
        <v>1.61</v>
      </c>
      <c r="V695" s="323">
        <v>33.72</v>
      </c>
    </row>
    <row r="696" spans="1:22" ht="29.25" x14ac:dyDescent="0.25">
      <c r="A696" s="336"/>
      <c r="B696" s="337"/>
      <c r="C696" s="337" t="s">
        <v>187</v>
      </c>
      <c r="D696" s="338"/>
      <c r="E696" s="324"/>
      <c r="F696" s="339">
        <v>12.5</v>
      </c>
      <c r="G696" s="340" t="s">
        <v>2456</v>
      </c>
      <c r="H696" s="324">
        <v>1</v>
      </c>
      <c r="I696" s="341">
        <v>30.19</v>
      </c>
      <c r="J696" s="324">
        <v>23.35</v>
      </c>
      <c r="K696" s="341">
        <v>704.94</v>
      </c>
    </row>
    <row r="697" spans="1:22" ht="29.25" x14ac:dyDescent="0.25">
      <c r="A697" s="336"/>
      <c r="B697" s="337"/>
      <c r="C697" s="337" t="s">
        <v>174</v>
      </c>
      <c r="D697" s="338"/>
      <c r="E697" s="324"/>
      <c r="F697" s="339">
        <v>1.49</v>
      </c>
      <c r="G697" s="340" t="s">
        <v>2457</v>
      </c>
      <c r="H697" s="324">
        <v>1</v>
      </c>
      <c r="I697" s="341">
        <v>3.91</v>
      </c>
      <c r="J697" s="324">
        <v>9.58</v>
      </c>
      <c r="K697" s="341">
        <v>37.46</v>
      </c>
    </row>
    <row r="698" spans="1:22" ht="29.25" x14ac:dyDescent="0.25">
      <c r="A698" s="336"/>
      <c r="B698" s="337"/>
      <c r="C698" s="337" t="s">
        <v>179</v>
      </c>
      <c r="D698" s="338"/>
      <c r="E698" s="324"/>
      <c r="F698" s="339">
        <v>0.35</v>
      </c>
      <c r="G698" s="340" t="s">
        <v>2457</v>
      </c>
      <c r="H698" s="324">
        <v>1</v>
      </c>
      <c r="I698" s="354">
        <v>0.92</v>
      </c>
      <c r="J698" s="324">
        <v>23.35</v>
      </c>
      <c r="K698" s="354">
        <v>21.48</v>
      </c>
    </row>
    <row r="699" spans="1:22" x14ac:dyDescent="0.25">
      <c r="A699" s="336"/>
      <c r="B699" s="337"/>
      <c r="C699" s="337" t="s">
        <v>195</v>
      </c>
      <c r="D699" s="338"/>
      <c r="E699" s="324"/>
      <c r="F699" s="339">
        <v>6.23</v>
      </c>
      <c r="G699" s="340" t="s">
        <v>185</v>
      </c>
      <c r="H699" s="324">
        <v>1</v>
      </c>
      <c r="I699" s="341">
        <v>12.46</v>
      </c>
      <c r="J699" s="324">
        <v>5.42</v>
      </c>
      <c r="K699" s="341">
        <v>67.53</v>
      </c>
    </row>
    <row r="700" spans="1:22" x14ac:dyDescent="0.25">
      <c r="A700" s="336"/>
      <c r="B700" s="337"/>
      <c r="C700" s="337" t="s">
        <v>184</v>
      </c>
      <c r="D700" s="338" t="s">
        <v>177</v>
      </c>
      <c r="E700" s="324">
        <v>110</v>
      </c>
      <c r="F700" s="339"/>
      <c r="G700" s="340"/>
      <c r="H700" s="324"/>
      <c r="I700" s="341">
        <v>33.21</v>
      </c>
      <c r="J700" s="324">
        <v>88</v>
      </c>
      <c r="K700" s="341">
        <v>620.35</v>
      </c>
    </row>
    <row r="701" spans="1:22" x14ac:dyDescent="0.25">
      <c r="A701" s="336"/>
      <c r="B701" s="337"/>
      <c r="C701" s="337" t="s">
        <v>183</v>
      </c>
      <c r="D701" s="338" t="s">
        <v>177</v>
      </c>
      <c r="E701" s="324">
        <v>74</v>
      </c>
      <c r="F701" s="339"/>
      <c r="G701" s="340"/>
      <c r="H701" s="324"/>
      <c r="I701" s="341">
        <v>22.34</v>
      </c>
      <c r="J701" s="324">
        <v>41</v>
      </c>
      <c r="K701" s="341">
        <v>289.02999999999997</v>
      </c>
    </row>
    <row r="702" spans="1:22" x14ac:dyDescent="0.25">
      <c r="A702" s="336"/>
      <c r="B702" s="337"/>
      <c r="C702" s="337" t="s">
        <v>178</v>
      </c>
      <c r="D702" s="338" t="s">
        <v>177</v>
      </c>
      <c r="E702" s="324">
        <v>175</v>
      </c>
      <c r="F702" s="339"/>
      <c r="G702" s="340"/>
      <c r="H702" s="324"/>
      <c r="I702" s="341">
        <v>1.61</v>
      </c>
      <c r="J702" s="324">
        <v>157</v>
      </c>
      <c r="K702" s="341">
        <v>33.72</v>
      </c>
    </row>
    <row r="703" spans="1:22" ht="29.25" x14ac:dyDescent="0.25">
      <c r="A703" s="344"/>
      <c r="B703" s="345"/>
      <c r="C703" s="345" t="s">
        <v>182</v>
      </c>
      <c r="D703" s="346" t="s">
        <v>181</v>
      </c>
      <c r="E703" s="347">
        <v>1.0900000000000001</v>
      </c>
      <c r="F703" s="348"/>
      <c r="G703" s="349" t="s">
        <v>2456</v>
      </c>
      <c r="H703" s="347">
        <v>1</v>
      </c>
      <c r="I703" s="350">
        <v>2.63</v>
      </c>
      <c r="J703" s="347"/>
      <c r="K703" s="350"/>
    </row>
    <row r="704" spans="1:22" x14ac:dyDescent="0.25">
      <c r="A704" s="351"/>
      <c r="B704" s="351"/>
      <c r="C704" s="352" t="s">
        <v>173</v>
      </c>
      <c r="D704" s="351"/>
      <c r="E704" s="351"/>
      <c r="F704" s="351"/>
      <c r="G704" s="351"/>
      <c r="H704" s="431">
        <v>103.72</v>
      </c>
      <c r="I704" s="431"/>
      <c r="J704" s="431">
        <v>1753.03</v>
      </c>
      <c r="K704" s="431"/>
      <c r="O704" s="353">
        <v>103.72</v>
      </c>
      <c r="P704" s="353">
        <v>1753.03</v>
      </c>
    </row>
    <row r="706" spans="1:22" ht="68.25" x14ac:dyDescent="0.25">
      <c r="A706" s="364" t="s">
        <v>1657</v>
      </c>
      <c r="B706" s="365" t="s">
        <v>2458</v>
      </c>
      <c r="C706" s="365" t="s">
        <v>3647</v>
      </c>
      <c r="D706" s="366" t="s">
        <v>1703</v>
      </c>
      <c r="E706" s="367">
        <v>1</v>
      </c>
      <c r="F706" s="368">
        <v>3395.15</v>
      </c>
      <c r="G706" s="369" t="s">
        <v>185</v>
      </c>
      <c r="H706" s="367">
        <v>1</v>
      </c>
      <c r="I706" s="370">
        <v>3395.15</v>
      </c>
      <c r="J706" s="367">
        <v>4.4000000000000004</v>
      </c>
      <c r="K706" s="370">
        <v>14938.66</v>
      </c>
      <c r="Q706" s="323">
        <v>0</v>
      </c>
      <c r="R706" s="323">
        <v>0</v>
      </c>
      <c r="S706" s="323">
        <v>0</v>
      </c>
      <c r="T706" s="323">
        <v>0</v>
      </c>
      <c r="U706" s="323">
        <v>0</v>
      </c>
      <c r="V706" s="323">
        <v>0</v>
      </c>
    </row>
    <row r="707" spans="1:22" x14ac:dyDescent="0.25">
      <c r="A707" s="371"/>
      <c r="B707" s="371"/>
      <c r="C707" s="372" t="s">
        <v>173</v>
      </c>
      <c r="D707" s="371"/>
      <c r="E707" s="371"/>
      <c r="F707" s="371"/>
      <c r="G707" s="371"/>
      <c r="H707" s="433">
        <v>3395.15</v>
      </c>
      <c r="I707" s="433"/>
      <c r="J707" s="433">
        <v>14938.66</v>
      </c>
      <c r="K707" s="433"/>
      <c r="O707" s="353">
        <v>3395.15</v>
      </c>
      <c r="P707" s="353">
        <v>14938.66</v>
      </c>
    </row>
    <row r="710" spans="1:22" x14ac:dyDescent="0.25">
      <c r="B710" s="434" t="s">
        <v>3648</v>
      </c>
      <c r="C710" s="434"/>
      <c r="D710" s="434"/>
      <c r="E710" s="434"/>
      <c r="F710" s="434"/>
      <c r="G710" s="434"/>
      <c r="H710" s="434"/>
      <c r="I710" s="434"/>
      <c r="J710" s="434"/>
    </row>
    <row r="711" spans="1:22" ht="43.5" x14ac:dyDescent="0.25">
      <c r="A711" s="336" t="s">
        <v>1660</v>
      </c>
      <c r="B711" s="337" t="s">
        <v>2461</v>
      </c>
      <c r="C711" s="337" t="s">
        <v>993</v>
      </c>
      <c r="D711" s="338" t="s">
        <v>2462</v>
      </c>
      <c r="E711" s="324">
        <v>1</v>
      </c>
      <c r="F711" s="339"/>
      <c r="G711" s="340"/>
      <c r="H711" s="324"/>
      <c r="I711" s="341"/>
      <c r="J711" s="324"/>
      <c r="K711" s="341"/>
      <c r="Q711" s="323">
        <v>83.15</v>
      </c>
      <c r="R711" s="323">
        <v>1553.23</v>
      </c>
      <c r="S711" s="323">
        <v>55.94</v>
      </c>
      <c r="T711" s="323">
        <v>723.66</v>
      </c>
      <c r="U711" s="323">
        <v>3.38</v>
      </c>
      <c r="V711" s="323">
        <v>70.760000000000005</v>
      </c>
    </row>
    <row r="712" spans="1:22" ht="29.25" x14ac:dyDescent="0.25">
      <c r="A712" s="336"/>
      <c r="B712" s="337"/>
      <c r="C712" s="337" t="s">
        <v>187</v>
      </c>
      <c r="D712" s="338"/>
      <c r="E712" s="324"/>
      <c r="F712" s="339">
        <v>62.6</v>
      </c>
      <c r="G712" s="340" t="s">
        <v>2456</v>
      </c>
      <c r="H712" s="324">
        <v>1</v>
      </c>
      <c r="I712" s="341">
        <v>75.59</v>
      </c>
      <c r="J712" s="324">
        <v>23.35</v>
      </c>
      <c r="K712" s="341">
        <v>1765.03</v>
      </c>
    </row>
    <row r="713" spans="1:22" ht="29.25" x14ac:dyDescent="0.25">
      <c r="A713" s="336"/>
      <c r="B713" s="337"/>
      <c r="C713" s="337" t="s">
        <v>174</v>
      </c>
      <c r="D713" s="338"/>
      <c r="E713" s="324"/>
      <c r="F713" s="339">
        <v>8.82</v>
      </c>
      <c r="G713" s="340" t="s">
        <v>2457</v>
      </c>
      <c r="H713" s="324">
        <v>1</v>
      </c>
      <c r="I713" s="341">
        <v>11.58</v>
      </c>
      <c r="J713" s="324">
        <v>8.66</v>
      </c>
      <c r="K713" s="341">
        <v>100.28</v>
      </c>
    </row>
    <row r="714" spans="1:22" ht="29.25" x14ac:dyDescent="0.25">
      <c r="A714" s="336"/>
      <c r="B714" s="337"/>
      <c r="C714" s="337" t="s">
        <v>179</v>
      </c>
      <c r="D714" s="338"/>
      <c r="E714" s="324"/>
      <c r="F714" s="339">
        <v>1.47</v>
      </c>
      <c r="G714" s="340" t="s">
        <v>2457</v>
      </c>
      <c r="H714" s="324">
        <v>1</v>
      </c>
      <c r="I714" s="354">
        <v>1.93</v>
      </c>
      <c r="J714" s="324">
        <v>23.35</v>
      </c>
      <c r="K714" s="354">
        <v>45.07</v>
      </c>
    </row>
    <row r="715" spans="1:22" x14ac:dyDescent="0.25">
      <c r="A715" s="336"/>
      <c r="B715" s="337"/>
      <c r="C715" s="337" t="s">
        <v>195</v>
      </c>
      <c r="D715" s="338"/>
      <c r="E715" s="324"/>
      <c r="F715" s="339">
        <v>2.62</v>
      </c>
      <c r="G715" s="340" t="s">
        <v>185</v>
      </c>
      <c r="H715" s="324">
        <v>1</v>
      </c>
      <c r="I715" s="341">
        <v>2.62</v>
      </c>
      <c r="J715" s="324">
        <v>2.5299999999999998</v>
      </c>
      <c r="K715" s="341">
        <v>6.63</v>
      </c>
    </row>
    <row r="716" spans="1:22" x14ac:dyDescent="0.25">
      <c r="A716" s="336"/>
      <c r="B716" s="337"/>
      <c r="C716" s="337" t="s">
        <v>184</v>
      </c>
      <c r="D716" s="338" t="s">
        <v>177</v>
      </c>
      <c r="E716" s="324">
        <v>110</v>
      </c>
      <c r="F716" s="339"/>
      <c r="G716" s="340"/>
      <c r="H716" s="324"/>
      <c r="I716" s="341">
        <v>83.15</v>
      </c>
      <c r="J716" s="324">
        <v>88</v>
      </c>
      <c r="K716" s="341">
        <v>1553.23</v>
      </c>
    </row>
    <row r="717" spans="1:22" x14ac:dyDescent="0.25">
      <c r="A717" s="336"/>
      <c r="B717" s="337"/>
      <c r="C717" s="337" t="s">
        <v>183</v>
      </c>
      <c r="D717" s="338" t="s">
        <v>177</v>
      </c>
      <c r="E717" s="324">
        <v>74</v>
      </c>
      <c r="F717" s="339"/>
      <c r="G717" s="340"/>
      <c r="H717" s="324"/>
      <c r="I717" s="341">
        <v>55.94</v>
      </c>
      <c r="J717" s="324">
        <v>41</v>
      </c>
      <c r="K717" s="341">
        <v>723.66</v>
      </c>
    </row>
    <row r="718" spans="1:22" x14ac:dyDescent="0.25">
      <c r="A718" s="336"/>
      <c r="B718" s="337"/>
      <c r="C718" s="337" t="s">
        <v>178</v>
      </c>
      <c r="D718" s="338" t="s">
        <v>177</v>
      </c>
      <c r="E718" s="324">
        <v>175</v>
      </c>
      <c r="F718" s="339"/>
      <c r="G718" s="340"/>
      <c r="H718" s="324"/>
      <c r="I718" s="341">
        <v>3.38</v>
      </c>
      <c r="J718" s="324">
        <v>157</v>
      </c>
      <c r="K718" s="341">
        <v>70.760000000000005</v>
      </c>
    </row>
    <row r="719" spans="1:22" ht="29.25" x14ac:dyDescent="0.25">
      <c r="A719" s="344"/>
      <c r="B719" s="345"/>
      <c r="C719" s="345" t="s">
        <v>182</v>
      </c>
      <c r="D719" s="346" t="s">
        <v>181</v>
      </c>
      <c r="E719" s="347">
        <v>4.96</v>
      </c>
      <c r="F719" s="348"/>
      <c r="G719" s="349" t="s">
        <v>2456</v>
      </c>
      <c r="H719" s="347">
        <v>1</v>
      </c>
      <c r="I719" s="350">
        <v>5.99</v>
      </c>
      <c r="J719" s="347"/>
      <c r="K719" s="350"/>
    </row>
    <row r="720" spans="1:22" x14ac:dyDescent="0.25">
      <c r="A720" s="351"/>
      <c r="B720" s="351"/>
      <c r="C720" s="352" t="s">
        <v>173</v>
      </c>
      <c r="D720" s="351"/>
      <c r="E720" s="351"/>
      <c r="F720" s="351"/>
      <c r="G720" s="351"/>
      <c r="H720" s="431">
        <v>232.26</v>
      </c>
      <c r="I720" s="431"/>
      <c r="J720" s="431">
        <v>4219.59</v>
      </c>
      <c r="K720" s="431"/>
      <c r="O720" s="353">
        <v>232.26</v>
      </c>
      <c r="P720" s="353">
        <v>4219.59</v>
      </c>
    </row>
    <row r="722" spans="1:22" ht="28.5" x14ac:dyDescent="0.25">
      <c r="A722" s="336" t="s">
        <v>1679</v>
      </c>
      <c r="B722" s="337" t="s">
        <v>2463</v>
      </c>
      <c r="C722" s="337" t="s">
        <v>975</v>
      </c>
      <c r="D722" s="338" t="s">
        <v>2464</v>
      </c>
      <c r="E722" s="324">
        <v>1</v>
      </c>
      <c r="F722" s="339"/>
      <c r="G722" s="340"/>
      <c r="H722" s="324"/>
      <c r="I722" s="341"/>
      <c r="J722" s="324"/>
      <c r="K722" s="341"/>
      <c r="Q722" s="323">
        <v>15.88</v>
      </c>
      <c r="R722" s="323">
        <v>296.70999999999998</v>
      </c>
      <c r="S722" s="323">
        <v>10.69</v>
      </c>
      <c r="T722" s="323">
        <v>138.24</v>
      </c>
      <c r="U722" s="323">
        <v>0.42</v>
      </c>
      <c r="V722" s="323">
        <v>8.7899999999999991</v>
      </c>
    </row>
    <row r="723" spans="1:22" ht="29.25" x14ac:dyDescent="0.25">
      <c r="A723" s="336"/>
      <c r="B723" s="337"/>
      <c r="C723" s="337" t="s">
        <v>187</v>
      </c>
      <c r="D723" s="338"/>
      <c r="E723" s="324"/>
      <c r="F723" s="339">
        <v>11.96</v>
      </c>
      <c r="G723" s="340" t="s">
        <v>2456</v>
      </c>
      <c r="H723" s="324">
        <v>1</v>
      </c>
      <c r="I723" s="341">
        <v>14.44</v>
      </c>
      <c r="J723" s="324">
        <v>23.35</v>
      </c>
      <c r="K723" s="341">
        <v>337.17</v>
      </c>
    </row>
    <row r="724" spans="1:22" ht="29.25" x14ac:dyDescent="0.25">
      <c r="A724" s="336"/>
      <c r="B724" s="337"/>
      <c r="C724" s="337" t="s">
        <v>174</v>
      </c>
      <c r="D724" s="338"/>
      <c r="E724" s="324"/>
      <c r="F724" s="339">
        <v>0.74</v>
      </c>
      <c r="G724" s="340" t="s">
        <v>2457</v>
      </c>
      <c r="H724" s="324">
        <v>1</v>
      </c>
      <c r="I724" s="341">
        <v>0.97</v>
      </c>
      <c r="J724" s="324">
        <v>9.73</v>
      </c>
      <c r="K724" s="341">
        <v>9.44</v>
      </c>
    </row>
    <row r="725" spans="1:22" ht="29.25" x14ac:dyDescent="0.25">
      <c r="A725" s="336"/>
      <c r="B725" s="337"/>
      <c r="C725" s="337" t="s">
        <v>179</v>
      </c>
      <c r="D725" s="338"/>
      <c r="E725" s="324"/>
      <c r="F725" s="339">
        <v>0.18</v>
      </c>
      <c r="G725" s="340" t="s">
        <v>2457</v>
      </c>
      <c r="H725" s="324">
        <v>1</v>
      </c>
      <c r="I725" s="354">
        <v>0.24</v>
      </c>
      <c r="J725" s="324">
        <v>23.35</v>
      </c>
      <c r="K725" s="354">
        <v>5.6</v>
      </c>
    </row>
    <row r="726" spans="1:22" x14ac:dyDescent="0.25">
      <c r="A726" s="336"/>
      <c r="B726" s="337"/>
      <c r="C726" s="337" t="s">
        <v>195</v>
      </c>
      <c r="D726" s="338"/>
      <c r="E726" s="324"/>
      <c r="F726" s="339">
        <v>4.41</v>
      </c>
      <c r="G726" s="340" t="s">
        <v>185</v>
      </c>
      <c r="H726" s="324">
        <v>1</v>
      </c>
      <c r="I726" s="341">
        <v>4.41</v>
      </c>
      <c r="J726" s="324">
        <v>5.42</v>
      </c>
      <c r="K726" s="341">
        <v>23.9</v>
      </c>
    </row>
    <row r="727" spans="1:22" x14ac:dyDescent="0.25">
      <c r="A727" s="336"/>
      <c r="B727" s="337"/>
      <c r="C727" s="337" t="s">
        <v>184</v>
      </c>
      <c r="D727" s="338" t="s">
        <v>177</v>
      </c>
      <c r="E727" s="324">
        <v>110</v>
      </c>
      <c r="F727" s="339"/>
      <c r="G727" s="340"/>
      <c r="H727" s="324"/>
      <c r="I727" s="341">
        <v>15.88</v>
      </c>
      <c r="J727" s="324">
        <v>88</v>
      </c>
      <c r="K727" s="341">
        <v>296.70999999999998</v>
      </c>
    </row>
    <row r="728" spans="1:22" x14ac:dyDescent="0.25">
      <c r="A728" s="336"/>
      <c r="B728" s="337"/>
      <c r="C728" s="337" t="s">
        <v>183</v>
      </c>
      <c r="D728" s="338" t="s">
        <v>177</v>
      </c>
      <c r="E728" s="324">
        <v>74</v>
      </c>
      <c r="F728" s="339"/>
      <c r="G728" s="340"/>
      <c r="H728" s="324"/>
      <c r="I728" s="341">
        <v>10.69</v>
      </c>
      <c r="J728" s="324">
        <v>41</v>
      </c>
      <c r="K728" s="341">
        <v>138.24</v>
      </c>
    </row>
    <row r="729" spans="1:22" x14ac:dyDescent="0.25">
      <c r="A729" s="336"/>
      <c r="B729" s="337"/>
      <c r="C729" s="337" t="s">
        <v>178</v>
      </c>
      <c r="D729" s="338" t="s">
        <v>177</v>
      </c>
      <c r="E729" s="324">
        <v>175</v>
      </c>
      <c r="F729" s="339"/>
      <c r="G729" s="340"/>
      <c r="H729" s="324"/>
      <c r="I729" s="341">
        <v>0.42</v>
      </c>
      <c r="J729" s="324">
        <v>157</v>
      </c>
      <c r="K729" s="341">
        <v>8.7899999999999991</v>
      </c>
    </row>
    <row r="730" spans="1:22" ht="29.25" x14ac:dyDescent="0.25">
      <c r="A730" s="344"/>
      <c r="B730" s="345"/>
      <c r="C730" s="345" t="s">
        <v>182</v>
      </c>
      <c r="D730" s="346" t="s">
        <v>181</v>
      </c>
      <c r="E730" s="347">
        <v>1.03</v>
      </c>
      <c r="F730" s="348"/>
      <c r="G730" s="349" t="s">
        <v>2456</v>
      </c>
      <c r="H730" s="347">
        <v>1</v>
      </c>
      <c r="I730" s="350">
        <v>1.24</v>
      </c>
      <c r="J730" s="347"/>
      <c r="K730" s="350"/>
    </row>
    <row r="731" spans="1:22" x14ac:dyDescent="0.25">
      <c r="A731" s="351"/>
      <c r="B731" s="351"/>
      <c r="C731" s="352" t="s">
        <v>173</v>
      </c>
      <c r="D731" s="351"/>
      <c r="E731" s="351"/>
      <c r="F731" s="351"/>
      <c r="G731" s="351"/>
      <c r="H731" s="431">
        <v>46.81</v>
      </c>
      <c r="I731" s="431"/>
      <c r="J731" s="431">
        <v>814.25</v>
      </c>
      <c r="K731" s="431"/>
      <c r="O731" s="353">
        <v>46.81</v>
      </c>
      <c r="P731" s="353">
        <v>814.25</v>
      </c>
    </row>
    <row r="733" spans="1:22" ht="29.25" x14ac:dyDescent="0.25">
      <c r="A733" s="336" t="s">
        <v>1684</v>
      </c>
      <c r="B733" s="337" t="s">
        <v>2465</v>
      </c>
      <c r="C733" s="337" t="s">
        <v>992</v>
      </c>
      <c r="D733" s="338" t="s">
        <v>2466</v>
      </c>
      <c r="E733" s="324">
        <v>0.15</v>
      </c>
      <c r="F733" s="339"/>
      <c r="G733" s="340"/>
      <c r="H733" s="324"/>
      <c r="I733" s="341"/>
      <c r="J733" s="324"/>
      <c r="K733" s="341"/>
      <c r="Q733" s="323">
        <v>12.03</v>
      </c>
      <c r="R733" s="323">
        <v>224.8</v>
      </c>
      <c r="S733" s="323">
        <v>8.1</v>
      </c>
      <c r="T733" s="323">
        <v>104.73</v>
      </c>
      <c r="U733" s="323">
        <v>1.4</v>
      </c>
      <c r="V733" s="323">
        <v>29.33</v>
      </c>
    </row>
    <row r="734" spans="1:22" x14ac:dyDescent="0.25">
      <c r="C734" s="342" t="s">
        <v>2467</v>
      </c>
    </row>
    <row r="735" spans="1:22" ht="29.25" x14ac:dyDescent="0.25">
      <c r="A735" s="336"/>
      <c r="B735" s="337"/>
      <c r="C735" s="337" t="s">
        <v>187</v>
      </c>
      <c r="D735" s="338"/>
      <c r="E735" s="324"/>
      <c r="F735" s="339">
        <v>60.39</v>
      </c>
      <c r="G735" s="340" t="s">
        <v>2456</v>
      </c>
      <c r="H735" s="324">
        <v>1</v>
      </c>
      <c r="I735" s="341">
        <v>10.94</v>
      </c>
      <c r="J735" s="324">
        <v>23.35</v>
      </c>
      <c r="K735" s="341">
        <v>255.45</v>
      </c>
    </row>
    <row r="736" spans="1:22" ht="29.25" x14ac:dyDescent="0.25">
      <c r="A736" s="336"/>
      <c r="B736" s="337"/>
      <c r="C736" s="337" t="s">
        <v>174</v>
      </c>
      <c r="D736" s="338"/>
      <c r="E736" s="324"/>
      <c r="F736" s="339">
        <v>20.05</v>
      </c>
      <c r="G736" s="340" t="s">
        <v>2457</v>
      </c>
      <c r="H736" s="324">
        <v>1</v>
      </c>
      <c r="I736" s="341">
        <v>3.95</v>
      </c>
      <c r="J736" s="324">
        <v>8.98</v>
      </c>
      <c r="K736" s="341">
        <v>35.47</v>
      </c>
    </row>
    <row r="737" spans="1:22" ht="29.25" x14ac:dyDescent="0.25">
      <c r="A737" s="336"/>
      <c r="B737" s="337"/>
      <c r="C737" s="337" t="s">
        <v>179</v>
      </c>
      <c r="D737" s="338"/>
      <c r="E737" s="324"/>
      <c r="F737" s="339">
        <v>4.04</v>
      </c>
      <c r="G737" s="340" t="s">
        <v>2457</v>
      </c>
      <c r="H737" s="324">
        <v>1</v>
      </c>
      <c r="I737" s="354">
        <v>0.8</v>
      </c>
      <c r="J737" s="324">
        <v>23.35</v>
      </c>
      <c r="K737" s="354">
        <v>18.68</v>
      </c>
    </row>
    <row r="738" spans="1:22" x14ac:dyDescent="0.25">
      <c r="A738" s="336"/>
      <c r="B738" s="337"/>
      <c r="C738" s="337" t="s">
        <v>195</v>
      </c>
      <c r="D738" s="338"/>
      <c r="E738" s="324"/>
      <c r="F738" s="339">
        <v>25.9</v>
      </c>
      <c r="G738" s="340" t="s">
        <v>185</v>
      </c>
      <c r="H738" s="324">
        <v>1</v>
      </c>
      <c r="I738" s="341">
        <v>3.89</v>
      </c>
      <c r="J738" s="324">
        <v>5.42</v>
      </c>
      <c r="K738" s="341">
        <v>21.08</v>
      </c>
    </row>
    <row r="739" spans="1:22" x14ac:dyDescent="0.25">
      <c r="A739" s="336"/>
      <c r="B739" s="337"/>
      <c r="C739" s="337" t="s">
        <v>184</v>
      </c>
      <c r="D739" s="338" t="s">
        <v>177</v>
      </c>
      <c r="E739" s="324">
        <v>110</v>
      </c>
      <c r="F739" s="339"/>
      <c r="G739" s="340"/>
      <c r="H739" s="324"/>
      <c r="I739" s="341">
        <v>12.03</v>
      </c>
      <c r="J739" s="324">
        <v>88</v>
      </c>
      <c r="K739" s="341">
        <v>224.8</v>
      </c>
    </row>
    <row r="740" spans="1:22" x14ac:dyDescent="0.25">
      <c r="A740" s="336"/>
      <c r="B740" s="337"/>
      <c r="C740" s="337" t="s">
        <v>183</v>
      </c>
      <c r="D740" s="338" t="s">
        <v>177</v>
      </c>
      <c r="E740" s="324">
        <v>74</v>
      </c>
      <c r="F740" s="339"/>
      <c r="G740" s="340"/>
      <c r="H740" s="324"/>
      <c r="I740" s="341">
        <v>8.1</v>
      </c>
      <c r="J740" s="324">
        <v>41</v>
      </c>
      <c r="K740" s="341">
        <v>104.73</v>
      </c>
    </row>
    <row r="741" spans="1:22" x14ac:dyDescent="0.25">
      <c r="A741" s="336"/>
      <c r="B741" s="337"/>
      <c r="C741" s="337" t="s">
        <v>178</v>
      </c>
      <c r="D741" s="338" t="s">
        <v>177</v>
      </c>
      <c r="E741" s="324">
        <v>175</v>
      </c>
      <c r="F741" s="339"/>
      <c r="G741" s="340"/>
      <c r="H741" s="324"/>
      <c r="I741" s="341">
        <v>1.4</v>
      </c>
      <c r="J741" s="324">
        <v>157</v>
      </c>
      <c r="K741" s="341">
        <v>29.33</v>
      </c>
    </row>
    <row r="742" spans="1:22" ht="29.25" x14ac:dyDescent="0.25">
      <c r="A742" s="344"/>
      <c r="B742" s="345"/>
      <c r="C742" s="345" t="s">
        <v>182</v>
      </c>
      <c r="D742" s="346" t="s">
        <v>181</v>
      </c>
      <c r="E742" s="347">
        <v>5.0199999999999996</v>
      </c>
      <c r="F742" s="348"/>
      <c r="G742" s="349" t="s">
        <v>2456</v>
      </c>
      <c r="H742" s="347">
        <v>1</v>
      </c>
      <c r="I742" s="350">
        <v>0.91</v>
      </c>
      <c r="J742" s="347"/>
      <c r="K742" s="350"/>
    </row>
    <row r="743" spans="1:22" x14ac:dyDescent="0.25">
      <c r="A743" s="351"/>
      <c r="B743" s="351"/>
      <c r="C743" s="352" t="s">
        <v>173</v>
      </c>
      <c r="D743" s="351"/>
      <c r="E743" s="351"/>
      <c r="F743" s="351"/>
      <c r="G743" s="351"/>
      <c r="H743" s="431">
        <v>40.31</v>
      </c>
      <c r="I743" s="431"/>
      <c r="J743" s="431">
        <v>670.86</v>
      </c>
      <c r="K743" s="431"/>
      <c r="O743" s="353">
        <v>40.31</v>
      </c>
      <c r="P743" s="353">
        <v>670.86</v>
      </c>
    </row>
    <row r="745" spans="1:22" ht="57" x14ac:dyDescent="0.25">
      <c r="A745" s="336" t="s">
        <v>1692</v>
      </c>
      <c r="B745" s="337" t="s">
        <v>2468</v>
      </c>
      <c r="C745" s="337" t="s">
        <v>994</v>
      </c>
      <c r="D745" s="338" t="s">
        <v>1693</v>
      </c>
      <c r="E745" s="324">
        <v>2</v>
      </c>
      <c r="F745" s="339"/>
      <c r="G745" s="340"/>
      <c r="H745" s="324"/>
      <c r="I745" s="341"/>
      <c r="J745" s="324"/>
      <c r="K745" s="341"/>
      <c r="Q745" s="323">
        <v>33.21</v>
      </c>
      <c r="R745" s="323">
        <v>620.35</v>
      </c>
      <c r="S745" s="323">
        <v>22.34</v>
      </c>
      <c r="T745" s="323">
        <v>289.02999999999997</v>
      </c>
      <c r="U745" s="323">
        <v>1.61</v>
      </c>
      <c r="V745" s="323">
        <v>33.72</v>
      </c>
    </row>
    <row r="746" spans="1:22" ht="29.25" x14ac:dyDescent="0.25">
      <c r="A746" s="336"/>
      <c r="B746" s="337"/>
      <c r="C746" s="337" t="s">
        <v>187</v>
      </c>
      <c r="D746" s="338"/>
      <c r="E746" s="324"/>
      <c r="F746" s="339">
        <v>12.5</v>
      </c>
      <c r="G746" s="340" t="s">
        <v>2456</v>
      </c>
      <c r="H746" s="324">
        <v>1</v>
      </c>
      <c r="I746" s="341">
        <v>30.19</v>
      </c>
      <c r="J746" s="324">
        <v>23.35</v>
      </c>
      <c r="K746" s="341">
        <v>704.94</v>
      </c>
    </row>
    <row r="747" spans="1:22" ht="29.25" x14ac:dyDescent="0.25">
      <c r="A747" s="336"/>
      <c r="B747" s="337"/>
      <c r="C747" s="337" t="s">
        <v>174</v>
      </c>
      <c r="D747" s="338"/>
      <c r="E747" s="324"/>
      <c r="F747" s="339">
        <v>1.49</v>
      </c>
      <c r="G747" s="340" t="s">
        <v>2457</v>
      </c>
      <c r="H747" s="324">
        <v>1</v>
      </c>
      <c r="I747" s="341">
        <v>3.91</v>
      </c>
      <c r="J747" s="324">
        <v>9.58</v>
      </c>
      <c r="K747" s="341">
        <v>37.46</v>
      </c>
    </row>
    <row r="748" spans="1:22" ht="29.25" x14ac:dyDescent="0.25">
      <c r="A748" s="336"/>
      <c r="B748" s="337"/>
      <c r="C748" s="337" t="s">
        <v>179</v>
      </c>
      <c r="D748" s="338"/>
      <c r="E748" s="324"/>
      <c r="F748" s="339">
        <v>0.35</v>
      </c>
      <c r="G748" s="340" t="s">
        <v>2457</v>
      </c>
      <c r="H748" s="324">
        <v>1</v>
      </c>
      <c r="I748" s="354">
        <v>0.92</v>
      </c>
      <c r="J748" s="324">
        <v>23.35</v>
      </c>
      <c r="K748" s="354">
        <v>21.48</v>
      </c>
    </row>
    <row r="749" spans="1:22" x14ac:dyDescent="0.25">
      <c r="A749" s="336"/>
      <c r="B749" s="337"/>
      <c r="C749" s="337" t="s">
        <v>195</v>
      </c>
      <c r="D749" s="338"/>
      <c r="E749" s="324"/>
      <c r="F749" s="339">
        <v>6.23</v>
      </c>
      <c r="G749" s="340" t="s">
        <v>185</v>
      </c>
      <c r="H749" s="324">
        <v>1</v>
      </c>
      <c r="I749" s="341">
        <v>12.46</v>
      </c>
      <c r="J749" s="324">
        <v>5.42</v>
      </c>
      <c r="K749" s="341">
        <v>67.53</v>
      </c>
    </row>
    <row r="750" spans="1:22" x14ac:dyDescent="0.25">
      <c r="A750" s="336"/>
      <c r="B750" s="337"/>
      <c r="C750" s="337" t="s">
        <v>184</v>
      </c>
      <c r="D750" s="338" t="s">
        <v>177</v>
      </c>
      <c r="E750" s="324">
        <v>110</v>
      </c>
      <c r="F750" s="339"/>
      <c r="G750" s="340"/>
      <c r="H750" s="324"/>
      <c r="I750" s="341">
        <v>33.21</v>
      </c>
      <c r="J750" s="324">
        <v>88</v>
      </c>
      <c r="K750" s="341">
        <v>620.35</v>
      </c>
    </row>
    <row r="751" spans="1:22" x14ac:dyDescent="0.25">
      <c r="A751" s="336"/>
      <c r="B751" s="337"/>
      <c r="C751" s="337" t="s">
        <v>183</v>
      </c>
      <c r="D751" s="338" t="s">
        <v>177</v>
      </c>
      <c r="E751" s="324">
        <v>74</v>
      </c>
      <c r="F751" s="339"/>
      <c r="G751" s="340"/>
      <c r="H751" s="324"/>
      <c r="I751" s="341">
        <v>22.34</v>
      </c>
      <c r="J751" s="324">
        <v>41</v>
      </c>
      <c r="K751" s="341">
        <v>289.02999999999997</v>
      </c>
    </row>
    <row r="752" spans="1:22" x14ac:dyDescent="0.25">
      <c r="A752" s="336"/>
      <c r="B752" s="337"/>
      <c r="C752" s="337" t="s">
        <v>178</v>
      </c>
      <c r="D752" s="338" t="s">
        <v>177</v>
      </c>
      <c r="E752" s="324">
        <v>175</v>
      </c>
      <c r="F752" s="339"/>
      <c r="G752" s="340"/>
      <c r="H752" s="324"/>
      <c r="I752" s="341">
        <v>1.61</v>
      </c>
      <c r="J752" s="324">
        <v>157</v>
      </c>
      <c r="K752" s="341">
        <v>33.72</v>
      </c>
    </row>
    <row r="753" spans="1:22" ht="29.25" x14ac:dyDescent="0.25">
      <c r="A753" s="344"/>
      <c r="B753" s="345"/>
      <c r="C753" s="345" t="s">
        <v>182</v>
      </c>
      <c r="D753" s="346" t="s">
        <v>181</v>
      </c>
      <c r="E753" s="347">
        <v>1.0900000000000001</v>
      </c>
      <c r="F753" s="348"/>
      <c r="G753" s="349" t="s">
        <v>2456</v>
      </c>
      <c r="H753" s="347">
        <v>1</v>
      </c>
      <c r="I753" s="350">
        <v>2.63</v>
      </c>
      <c r="J753" s="347"/>
      <c r="K753" s="350"/>
    </row>
    <row r="754" spans="1:22" x14ac:dyDescent="0.25">
      <c r="A754" s="351"/>
      <c r="B754" s="351"/>
      <c r="C754" s="352" t="s">
        <v>173</v>
      </c>
      <c r="D754" s="351"/>
      <c r="E754" s="351"/>
      <c r="F754" s="351"/>
      <c r="G754" s="351"/>
      <c r="H754" s="431">
        <v>103.72</v>
      </c>
      <c r="I754" s="431"/>
      <c r="J754" s="431">
        <v>1753.03</v>
      </c>
      <c r="K754" s="431"/>
      <c r="O754" s="353">
        <v>103.72</v>
      </c>
      <c r="P754" s="353">
        <v>1753.03</v>
      </c>
    </row>
    <row r="756" spans="1:22" ht="68.25" x14ac:dyDescent="0.25">
      <c r="A756" s="364" t="s">
        <v>1696</v>
      </c>
      <c r="B756" s="365" t="s">
        <v>2458</v>
      </c>
      <c r="C756" s="365" t="s">
        <v>3649</v>
      </c>
      <c r="D756" s="366" t="s">
        <v>1703</v>
      </c>
      <c r="E756" s="367">
        <v>1</v>
      </c>
      <c r="F756" s="368">
        <v>2892.24</v>
      </c>
      <c r="G756" s="369" t="s">
        <v>185</v>
      </c>
      <c r="H756" s="367">
        <v>1</v>
      </c>
      <c r="I756" s="370">
        <v>2892.24</v>
      </c>
      <c r="J756" s="367">
        <v>4.4000000000000004</v>
      </c>
      <c r="K756" s="370">
        <v>12725.86</v>
      </c>
      <c r="Q756" s="323">
        <v>0</v>
      </c>
      <c r="R756" s="323">
        <v>0</v>
      </c>
      <c r="S756" s="323">
        <v>0</v>
      </c>
      <c r="T756" s="323">
        <v>0</v>
      </c>
      <c r="U756" s="323">
        <v>0</v>
      </c>
      <c r="V756" s="323">
        <v>0</v>
      </c>
    </row>
    <row r="757" spans="1:22" x14ac:dyDescent="0.25">
      <c r="A757" s="371"/>
      <c r="B757" s="371"/>
      <c r="C757" s="372" t="s">
        <v>173</v>
      </c>
      <c r="D757" s="371"/>
      <c r="E757" s="371"/>
      <c r="F757" s="371"/>
      <c r="G757" s="371"/>
      <c r="H757" s="433">
        <v>2892.24</v>
      </c>
      <c r="I757" s="433"/>
      <c r="J757" s="433">
        <v>12725.86</v>
      </c>
      <c r="K757" s="433"/>
      <c r="O757" s="353">
        <v>2892.24</v>
      </c>
      <c r="P757" s="353">
        <v>12725.86</v>
      </c>
    </row>
    <row r="760" spans="1:22" x14ac:dyDescent="0.25">
      <c r="B760" s="434" t="s">
        <v>3650</v>
      </c>
      <c r="C760" s="434"/>
      <c r="D760" s="434"/>
      <c r="E760" s="434"/>
      <c r="F760" s="434"/>
      <c r="G760" s="434"/>
      <c r="H760" s="434"/>
      <c r="I760" s="434"/>
      <c r="J760" s="434"/>
    </row>
    <row r="761" spans="1:22" ht="43.5" x14ac:dyDescent="0.25">
      <c r="A761" s="336" t="s">
        <v>1704</v>
      </c>
      <c r="B761" s="337" t="s">
        <v>2461</v>
      </c>
      <c r="C761" s="337" t="s">
        <v>993</v>
      </c>
      <c r="D761" s="338" t="s">
        <v>2462</v>
      </c>
      <c r="E761" s="324">
        <v>1</v>
      </c>
      <c r="F761" s="339"/>
      <c r="G761" s="340"/>
      <c r="H761" s="324"/>
      <c r="I761" s="341"/>
      <c r="J761" s="324"/>
      <c r="K761" s="341"/>
      <c r="Q761" s="323">
        <v>83.15</v>
      </c>
      <c r="R761" s="323">
        <v>1553.23</v>
      </c>
      <c r="S761" s="323">
        <v>55.94</v>
      </c>
      <c r="T761" s="323">
        <v>723.66</v>
      </c>
      <c r="U761" s="323">
        <v>3.38</v>
      </c>
      <c r="V761" s="323">
        <v>70.760000000000005</v>
      </c>
    </row>
    <row r="762" spans="1:22" ht="29.25" x14ac:dyDescent="0.25">
      <c r="A762" s="336"/>
      <c r="B762" s="337"/>
      <c r="C762" s="337" t="s">
        <v>187</v>
      </c>
      <c r="D762" s="338"/>
      <c r="E762" s="324"/>
      <c r="F762" s="339">
        <v>62.6</v>
      </c>
      <c r="G762" s="340" t="s">
        <v>2456</v>
      </c>
      <c r="H762" s="324">
        <v>1</v>
      </c>
      <c r="I762" s="341">
        <v>75.59</v>
      </c>
      <c r="J762" s="324">
        <v>23.35</v>
      </c>
      <c r="K762" s="341">
        <v>1765.03</v>
      </c>
    </row>
    <row r="763" spans="1:22" ht="29.25" x14ac:dyDescent="0.25">
      <c r="A763" s="336"/>
      <c r="B763" s="337"/>
      <c r="C763" s="337" t="s">
        <v>174</v>
      </c>
      <c r="D763" s="338"/>
      <c r="E763" s="324"/>
      <c r="F763" s="339">
        <v>8.82</v>
      </c>
      <c r="G763" s="340" t="s">
        <v>2457</v>
      </c>
      <c r="H763" s="324">
        <v>1</v>
      </c>
      <c r="I763" s="341">
        <v>11.58</v>
      </c>
      <c r="J763" s="324">
        <v>8.66</v>
      </c>
      <c r="K763" s="341">
        <v>100.28</v>
      </c>
    </row>
    <row r="764" spans="1:22" ht="29.25" x14ac:dyDescent="0.25">
      <c r="A764" s="336"/>
      <c r="B764" s="337"/>
      <c r="C764" s="337" t="s">
        <v>179</v>
      </c>
      <c r="D764" s="338"/>
      <c r="E764" s="324"/>
      <c r="F764" s="339">
        <v>1.47</v>
      </c>
      <c r="G764" s="340" t="s">
        <v>2457</v>
      </c>
      <c r="H764" s="324">
        <v>1</v>
      </c>
      <c r="I764" s="354">
        <v>1.93</v>
      </c>
      <c r="J764" s="324">
        <v>23.35</v>
      </c>
      <c r="K764" s="354">
        <v>45.07</v>
      </c>
    </row>
    <row r="765" spans="1:22" x14ac:dyDescent="0.25">
      <c r="A765" s="336"/>
      <c r="B765" s="337"/>
      <c r="C765" s="337" t="s">
        <v>195</v>
      </c>
      <c r="D765" s="338"/>
      <c r="E765" s="324"/>
      <c r="F765" s="339">
        <v>2.62</v>
      </c>
      <c r="G765" s="340" t="s">
        <v>185</v>
      </c>
      <c r="H765" s="324">
        <v>1</v>
      </c>
      <c r="I765" s="341">
        <v>2.62</v>
      </c>
      <c r="J765" s="324">
        <v>2.5299999999999998</v>
      </c>
      <c r="K765" s="341">
        <v>6.63</v>
      </c>
    </row>
    <row r="766" spans="1:22" x14ac:dyDescent="0.25">
      <c r="A766" s="336"/>
      <c r="B766" s="337"/>
      <c r="C766" s="337" t="s">
        <v>184</v>
      </c>
      <c r="D766" s="338" t="s">
        <v>177</v>
      </c>
      <c r="E766" s="324">
        <v>110</v>
      </c>
      <c r="F766" s="339"/>
      <c r="G766" s="340"/>
      <c r="H766" s="324"/>
      <c r="I766" s="341">
        <v>83.15</v>
      </c>
      <c r="J766" s="324">
        <v>88</v>
      </c>
      <c r="K766" s="341">
        <v>1553.23</v>
      </c>
    </row>
    <row r="767" spans="1:22" x14ac:dyDescent="0.25">
      <c r="A767" s="336"/>
      <c r="B767" s="337"/>
      <c r="C767" s="337" t="s">
        <v>183</v>
      </c>
      <c r="D767" s="338" t="s">
        <v>177</v>
      </c>
      <c r="E767" s="324">
        <v>74</v>
      </c>
      <c r="F767" s="339"/>
      <c r="G767" s="340"/>
      <c r="H767" s="324"/>
      <c r="I767" s="341">
        <v>55.94</v>
      </c>
      <c r="J767" s="324">
        <v>41</v>
      </c>
      <c r="K767" s="341">
        <v>723.66</v>
      </c>
    </row>
    <row r="768" spans="1:22" x14ac:dyDescent="0.25">
      <c r="A768" s="336"/>
      <c r="B768" s="337"/>
      <c r="C768" s="337" t="s">
        <v>178</v>
      </c>
      <c r="D768" s="338" t="s">
        <v>177</v>
      </c>
      <c r="E768" s="324">
        <v>175</v>
      </c>
      <c r="F768" s="339"/>
      <c r="G768" s="340"/>
      <c r="H768" s="324"/>
      <c r="I768" s="341">
        <v>3.38</v>
      </c>
      <c r="J768" s="324">
        <v>157</v>
      </c>
      <c r="K768" s="341">
        <v>70.760000000000005</v>
      </c>
    </row>
    <row r="769" spans="1:22" ht="29.25" x14ac:dyDescent="0.25">
      <c r="A769" s="344"/>
      <c r="B769" s="345"/>
      <c r="C769" s="345" t="s">
        <v>182</v>
      </c>
      <c r="D769" s="346" t="s">
        <v>181</v>
      </c>
      <c r="E769" s="347">
        <v>4.96</v>
      </c>
      <c r="F769" s="348"/>
      <c r="G769" s="349" t="s">
        <v>2456</v>
      </c>
      <c r="H769" s="347">
        <v>1</v>
      </c>
      <c r="I769" s="350">
        <v>5.99</v>
      </c>
      <c r="J769" s="347"/>
      <c r="K769" s="350"/>
    </row>
    <row r="770" spans="1:22" x14ac:dyDescent="0.25">
      <c r="A770" s="351"/>
      <c r="B770" s="351"/>
      <c r="C770" s="352" t="s">
        <v>173</v>
      </c>
      <c r="D770" s="351"/>
      <c r="E770" s="351"/>
      <c r="F770" s="351"/>
      <c r="G770" s="351"/>
      <c r="H770" s="431">
        <v>232.26</v>
      </c>
      <c r="I770" s="431"/>
      <c r="J770" s="431">
        <v>4219.59</v>
      </c>
      <c r="K770" s="431"/>
      <c r="O770" s="353">
        <v>232.26</v>
      </c>
      <c r="P770" s="353">
        <v>4219.59</v>
      </c>
    </row>
    <row r="772" spans="1:22" ht="28.5" x14ac:dyDescent="0.25">
      <c r="A772" s="336" t="s">
        <v>1717</v>
      </c>
      <c r="B772" s="337" t="s">
        <v>2463</v>
      </c>
      <c r="C772" s="337" t="s">
        <v>975</v>
      </c>
      <c r="D772" s="338" t="s">
        <v>2464</v>
      </c>
      <c r="E772" s="324">
        <v>1</v>
      </c>
      <c r="F772" s="339"/>
      <c r="G772" s="340"/>
      <c r="H772" s="324"/>
      <c r="I772" s="341"/>
      <c r="J772" s="324"/>
      <c r="K772" s="341"/>
      <c r="Q772" s="323">
        <v>15.88</v>
      </c>
      <c r="R772" s="323">
        <v>296.70999999999998</v>
      </c>
      <c r="S772" s="323">
        <v>10.69</v>
      </c>
      <c r="T772" s="323">
        <v>138.24</v>
      </c>
      <c r="U772" s="323">
        <v>0.42</v>
      </c>
      <c r="V772" s="323">
        <v>8.7899999999999991</v>
      </c>
    </row>
    <row r="773" spans="1:22" ht="29.25" x14ac:dyDescent="0.25">
      <c r="A773" s="336"/>
      <c r="B773" s="337"/>
      <c r="C773" s="337" t="s">
        <v>187</v>
      </c>
      <c r="D773" s="338"/>
      <c r="E773" s="324"/>
      <c r="F773" s="339">
        <v>11.96</v>
      </c>
      <c r="G773" s="340" t="s">
        <v>2456</v>
      </c>
      <c r="H773" s="324">
        <v>1</v>
      </c>
      <c r="I773" s="341">
        <v>14.44</v>
      </c>
      <c r="J773" s="324">
        <v>23.35</v>
      </c>
      <c r="K773" s="341">
        <v>337.17</v>
      </c>
    </row>
    <row r="774" spans="1:22" ht="29.25" x14ac:dyDescent="0.25">
      <c r="A774" s="336"/>
      <c r="B774" s="337"/>
      <c r="C774" s="337" t="s">
        <v>174</v>
      </c>
      <c r="D774" s="338"/>
      <c r="E774" s="324"/>
      <c r="F774" s="339">
        <v>0.74</v>
      </c>
      <c r="G774" s="340" t="s">
        <v>2457</v>
      </c>
      <c r="H774" s="324">
        <v>1</v>
      </c>
      <c r="I774" s="341">
        <v>0.97</v>
      </c>
      <c r="J774" s="324">
        <v>9.73</v>
      </c>
      <c r="K774" s="341">
        <v>9.44</v>
      </c>
    </row>
    <row r="775" spans="1:22" ht="29.25" x14ac:dyDescent="0.25">
      <c r="A775" s="336"/>
      <c r="B775" s="337"/>
      <c r="C775" s="337" t="s">
        <v>179</v>
      </c>
      <c r="D775" s="338"/>
      <c r="E775" s="324"/>
      <c r="F775" s="339">
        <v>0.18</v>
      </c>
      <c r="G775" s="340" t="s">
        <v>2457</v>
      </c>
      <c r="H775" s="324">
        <v>1</v>
      </c>
      <c r="I775" s="354">
        <v>0.24</v>
      </c>
      <c r="J775" s="324">
        <v>23.35</v>
      </c>
      <c r="K775" s="354">
        <v>5.6</v>
      </c>
    </row>
    <row r="776" spans="1:22" x14ac:dyDescent="0.25">
      <c r="A776" s="336"/>
      <c r="B776" s="337"/>
      <c r="C776" s="337" t="s">
        <v>195</v>
      </c>
      <c r="D776" s="338"/>
      <c r="E776" s="324"/>
      <c r="F776" s="339">
        <v>4.41</v>
      </c>
      <c r="G776" s="340" t="s">
        <v>185</v>
      </c>
      <c r="H776" s="324">
        <v>1</v>
      </c>
      <c r="I776" s="341">
        <v>4.41</v>
      </c>
      <c r="J776" s="324">
        <v>5.42</v>
      </c>
      <c r="K776" s="341">
        <v>23.9</v>
      </c>
    </row>
    <row r="777" spans="1:22" x14ac:dyDescent="0.25">
      <c r="A777" s="336"/>
      <c r="B777" s="337"/>
      <c r="C777" s="337" t="s">
        <v>184</v>
      </c>
      <c r="D777" s="338" t="s">
        <v>177</v>
      </c>
      <c r="E777" s="324">
        <v>110</v>
      </c>
      <c r="F777" s="339"/>
      <c r="G777" s="340"/>
      <c r="H777" s="324"/>
      <c r="I777" s="341">
        <v>15.88</v>
      </c>
      <c r="J777" s="324">
        <v>88</v>
      </c>
      <c r="K777" s="341">
        <v>296.70999999999998</v>
      </c>
    </row>
    <row r="778" spans="1:22" x14ac:dyDescent="0.25">
      <c r="A778" s="336"/>
      <c r="B778" s="337"/>
      <c r="C778" s="337" t="s">
        <v>183</v>
      </c>
      <c r="D778" s="338" t="s">
        <v>177</v>
      </c>
      <c r="E778" s="324">
        <v>74</v>
      </c>
      <c r="F778" s="339"/>
      <c r="G778" s="340"/>
      <c r="H778" s="324"/>
      <c r="I778" s="341">
        <v>10.69</v>
      </c>
      <c r="J778" s="324">
        <v>41</v>
      </c>
      <c r="K778" s="341">
        <v>138.24</v>
      </c>
    </row>
    <row r="779" spans="1:22" x14ac:dyDescent="0.25">
      <c r="A779" s="336"/>
      <c r="B779" s="337"/>
      <c r="C779" s="337" t="s">
        <v>178</v>
      </c>
      <c r="D779" s="338" t="s">
        <v>177</v>
      </c>
      <c r="E779" s="324">
        <v>175</v>
      </c>
      <c r="F779" s="339"/>
      <c r="G779" s="340"/>
      <c r="H779" s="324"/>
      <c r="I779" s="341">
        <v>0.42</v>
      </c>
      <c r="J779" s="324">
        <v>157</v>
      </c>
      <c r="K779" s="341">
        <v>8.7899999999999991</v>
      </c>
    </row>
    <row r="780" spans="1:22" ht="29.25" x14ac:dyDescent="0.25">
      <c r="A780" s="344"/>
      <c r="B780" s="345"/>
      <c r="C780" s="345" t="s">
        <v>182</v>
      </c>
      <c r="D780" s="346" t="s">
        <v>181</v>
      </c>
      <c r="E780" s="347">
        <v>1.03</v>
      </c>
      <c r="F780" s="348"/>
      <c r="G780" s="349" t="s">
        <v>2456</v>
      </c>
      <c r="H780" s="347">
        <v>1</v>
      </c>
      <c r="I780" s="350">
        <v>1.24</v>
      </c>
      <c r="J780" s="347"/>
      <c r="K780" s="350"/>
    </row>
    <row r="781" spans="1:22" x14ac:dyDescent="0.25">
      <c r="A781" s="351"/>
      <c r="B781" s="351"/>
      <c r="C781" s="352" t="s">
        <v>173</v>
      </c>
      <c r="D781" s="351"/>
      <c r="E781" s="351"/>
      <c r="F781" s="351"/>
      <c r="G781" s="351"/>
      <c r="H781" s="431">
        <v>46.81</v>
      </c>
      <c r="I781" s="431"/>
      <c r="J781" s="431">
        <v>814.25</v>
      </c>
      <c r="K781" s="431"/>
      <c r="O781" s="353">
        <v>46.81</v>
      </c>
      <c r="P781" s="353">
        <v>814.25</v>
      </c>
    </row>
    <row r="783" spans="1:22" ht="29.25" x14ac:dyDescent="0.25">
      <c r="A783" s="336" t="s">
        <v>1719</v>
      </c>
      <c r="B783" s="337" t="s">
        <v>2465</v>
      </c>
      <c r="C783" s="337" t="s">
        <v>992</v>
      </c>
      <c r="D783" s="338" t="s">
        <v>2466</v>
      </c>
      <c r="E783" s="324">
        <v>0.15</v>
      </c>
      <c r="F783" s="339"/>
      <c r="G783" s="340"/>
      <c r="H783" s="324"/>
      <c r="I783" s="341"/>
      <c r="J783" s="324"/>
      <c r="K783" s="341"/>
      <c r="Q783" s="323">
        <v>12.03</v>
      </c>
      <c r="R783" s="323">
        <v>224.8</v>
      </c>
      <c r="S783" s="323">
        <v>8.1</v>
      </c>
      <c r="T783" s="323">
        <v>104.73</v>
      </c>
      <c r="U783" s="323">
        <v>1.4</v>
      </c>
      <c r="V783" s="323">
        <v>29.33</v>
      </c>
    </row>
    <row r="784" spans="1:22" x14ac:dyDescent="0.25">
      <c r="C784" s="342" t="s">
        <v>2467</v>
      </c>
    </row>
    <row r="785" spans="1:22" ht="29.25" x14ac:dyDescent="0.25">
      <c r="A785" s="336"/>
      <c r="B785" s="337"/>
      <c r="C785" s="337" t="s">
        <v>187</v>
      </c>
      <c r="D785" s="338"/>
      <c r="E785" s="324"/>
      <c r="F785" s="339">
        <v>60.39</v>
      </c>
      <c r="G785" s="340" t="s">
        <v>2456</v>
      </c>
      <c r="H785" s="324">
        <v>1</v>
      </c>
      <c r="I785" s="341">
        <v>10.94</v>
      </c>
      <c r="J785" s="324">
        <v>23.35</v>
      </c>
      <c r="K785" s="341">
        <v>255.45</v>
      </c>
    </row>
    <row r="786" spans="1:22" ht="29.25" x14ac:dyDescent="0.25">
      <c r="A786" s="336"/>
      <c r="B786" s="337"/>
      <c r="C786" s="337" t="s">
        <v>174</v>
      </c>
      <c r="D786" s="338"/>
      <c r="E786" s="324"/>
      <c r="F786" s="339">
        <v>20.05</v>
      </c>
      <c r="G786" s="340" t="s">
        <v>2457</v>
      </c>
      <c r="H786" s="324">
        <v>1</v>
      </c>
      <c r="I786" s="341">
        <v>3.95</v>
      </c>
      <c r="J786" s="324">
        <v>8.98</v>
      </c>
      <c r="K786" s="341">
        <v>35.47</v>
      </c>
    </row>
    <row r="787" spans="1:22" ht="29.25" x14ac:dyDescent="0.25">
      <c r="A787" s="336"/>
      <c r="B787" s="337"/>
      <c r="C787" s="337" t="s">
        <v>179</v>
      </c>
      <c r="D787" s="338"/>
      <c r="E787" s="324"/>
      <c r="F787" s="339">
        <v>4.04</v>
      </c>
      <c r="G787" s="340" t="s">
        <v>2457</v>
      </c>
      <c r="H787" s="324">
        <v>1</v>
      </c>
      <c r="I787" s="354">
        <v>0.8</v>
      </c>
      <c r="J787" s="324">
        <v>23.35</v>
      </c>
      <c r="K787" s="354">
        <v>18.68</v>
      </c>
    </row>
    <row r="788" spans="1:22" x14ac:dyDescent="0.25">
      <c r="A788" s="336"/>
      <c r="B788" s="337"/>
      <c r="C788" s="337" t="s">
        <v>195</v>
      </c>
      <c r="D788" s="338"/>
      <c r="E788" s="324"/>
      <c r="F788" s="339">
        <v>25.9</v>
      </c>
      <c r="G788" s="340" t="s">
        <v>185</v>
      </c>
      <c r="H788" s="324">
        <v>1</v>
      </c>
      <c r="I788" s="341">
        <v>3.89</v>
      </c>
      <c r="J788" s="324">
        <v>5.42</v>
      </c>
      <c r="K788" s="341">
        <v>21.08</v>
      </c>
    </row>
    <row r="789" spans="1:22" x14ac:dyDescent="0.25">
      <c r="A789" s="336"/>
      <c r="B789" s="337"/>
      <c r="C789" s="337" t="s">
        <v>184</v>
      </c>
      <c r="D789" s="338" t="s">
        <v>177</v>
      </c>
      <c r="E789" s="324">
        <v>110</v>
      </c>
      <c r="F789" s="339"/>
      <c r="G789" s="340"/>
      <c r="H789" s="324"/>
      <c r="I789" s="341">
        <v>12.03</v>
      </c>
      <c r="J789" s="324">
        <v>88</v>
      </c>
      <c r="K789" s="341">
        <v>224.8</v>
      </c>
    </row>
    <row r="790" spans="1:22" x14ac:dyDescent="0.25">
      <c r="A790" s="336"/>
      <c r="B790" s="337"/>
      <c r="C790" s="337" t="s">
        <v>183</v>
      </c>
      <c r="D790" s="338" t="s">
        <v>177</v>
      </c>
      <c r="E790" s="324">
        <v>74</v>
      </c>
      <c r="F790" s="339"/>
      <c r="G790" s="340"/>
      <c r="H790" s="324"/>
      <c r="I790" s="341">
        <v>8.1</v>
      </c>
      <c r="J790" s="324">
        <v>41</v>
      </c>
      <c r="K790" s="341">
        <v>104.73</v>
      </c>
    </row>
    <row r="791" spans="1:22" x14ac:dyDescent="0.25">
      <c r="A791" s="336"/>
      <c r="B791" s="337"/>
      <c r="C791" s="337" t="s">
        <v>178</v>
      </c>
      <c r="D791" s="338" t="s">
        <v>177</v>
      </c>
      <c r="E791" s="324">
        <v>175</v>
      </c>
      <c r="F791" s="339"/>
      <c r="G791" s="340"/>
      <c r="H791" s="324"/>
      <c r="I791" s="341">
        <v>1.4</v>
      </c>
      <c r="J791" s="324">
        <v>157</v>
      </c>
      <c r="K791" s="341">
        <v>29.33</v>
      </c>
    </row>
    <row r="792" spans="1:22" ht="29.25" x14ac:dyDescent="0.25">
      <c r="A792" s="344"/>
      <c r="B792" s="345"/>
      <c r="C792" s="345" t="s">
        <v>182</v>
      </c>
      <c r="D792" s="346" t="s">
        <v>181</v>
      </c>
      <c r="E792" s="347">
        <v>5.0199999999999996</v>
      </c>
      <c r="F792" s="348"/>
      <c r="G792" s="349" t="s">
        <v>2456</v>
      </c>
      <c r="H792" s="347">
        <v>1</v>
      </c>
      <c r="I792" s="350">
        <v>0.91</v>
      </c>
      <c r="J792" s="347"/>
      <c r="K792" s="350"/>
    </row>
    <row r="793" spans="1:22" x14ac:dyDescent="0.25">
      <c r="A793" s="351"/>
      <c r="B793" s="351"/>
      <c r="C793" s="352" t="s">
        <v>173</v>
      </c>
      <c r="D793" s="351"/>
      <c r="E793" s="351"/>
      <c r="F793" s="351"/>
      <c r="G793" s="351"/>
      <c r="H793" s="431">
        <v>40.31</v>
      </c>
      <c r="I793" s="431"/>
      <c r="J793" s="431">
        <v>670.86</v>
      </c>
      <c r="K793" s="431"/>
      <c r="O793" s="353">
        <v>40.31</v>
      </c>
      <c r="P793" s="353">
        <v>670.86</v>
      </c>
    </row>
    <row r="795" spans="1:22" ht="57" x14ac:dyDescent="0.25">
      <c r="A795" s="336" t="s">
        <v>2127</v>
      </c>
      <c r="B795" s="337" t="s">
        <v>2468</v>
      </c>
      <c r="C795" s="337" t="s">
        <v>994</v>
      </c>
      <c r="D795" s="338" t="s">
        <v>1693</v>
      </c>
      <c r="E795" s="324">
        <v>2</v>
      </c>
      <c r="F795" s="339"/>
      <c r="G795" s="340"/>
      <c r="H795" s="324"/>
      <c r="I795" s="341"/>
      <c r="J795" s="324"/>
      <c r="K795" s="341"/>
      <c r="Q795" s="323">
        <v>33.21</v>
      </c>
      <c r="R795" s="323">
        <v>620.35</v>
      </c>
      <c r="S795" s="323">
        <v>22.34</v>
      </c>
      <c r="T795" s="323">
        <v>289.02999999999997</v>
      </c>
      <c r="U795" s="323">
        <v>1.61</v>
      </c>
      <c r="V795" s="323">
        <v>33.72</v>
      </c>
    </row>
    <row r="796" spans="1:22" ht="29.25" x14ac:dyDescent="0.25">
      <c r="A796" s="336"/>
      <c r="B796" s="337"/>
      <c r="C796" s="337" t="s">
        <v>187</v>
      </c>
      <c r="D796" s="338"/>
      <c r="E796" s="324"/>
      <c r="F796" s="339">
        <v>12.5</v>
      </c>
      <c r="G796" s="340" t="s">
        <v>2456</v>
      </c>
      <c r="H796" s="324">
        <v>1</v>
      </c>
      <c r="I796" s="341">
        <v>30.19</v>
      </c>
      <c r="J796" s="324">
        <v>23.35</v>
      </c>
      <c r="K796" s="341">
        <v>704.94</v>
      </c>
    </row>
    <row r="797" spans="1:22" ht="29.25" x14ac:dyDescent="0.25">
      <c r="A797" s="336"/>
      <c r="B797" s="337"/>
      <c r="C797" s="337" t="s">
        <v>174</v>
      </c>
      <c r="D797" s="338"/>
      <c r="E797" s="324"/>
      <c r="F797" s="339">
        <v>1.49</v>
      </c>
      <c r="G797" s="340" t="s">
        <v>2457</v>
      </c>
      <c r="H797" s="324">
        <v>1</v>
      </c>
      <c r="I797" s="341">
        <v>3.91</v>
      </c>
      <c r="J797" s="324">
        <v>9.58</v>
      </c>
      <c r="K797" s="341">
        <v>37.46</v>
      </c>
    </row>
    <row r="798" spans="1:22" ht="29.25" x14ac:dyDescent="0.25">
      <c r="A798" s="336"/>
      <c r="B798" s="337"/>
      <c r="C798" s="337" t="s">
        <v>179</v>
      </c>
      <c r="D798" s="338"/>
      <c r="E798" s="324"/>
      <c r="F798" s="339">
        <v>0.35</v>
      </c>
      <c r="G798" s="340" t="s">
        <v>2457</v>
      </c>
      <c r="H798" s="324">
        <v>1</v>
      </c>
      <c r="I798" s="354">
        <v>0.92</v>
      </c>
      <c r="J798" s="324">
        <v>23.35</v>
      </c>
      <c r="K798" s="354">
        <v>21.48</v>
      </c>
    </row>
    <row r="799" spans="1:22" x14ac:dyDescent="0.25">
      <c r="A799" s="336"/>
      <c r="B799" s="337"/>
      <c r="C799" s="337" t="s">
        <v>195</v>
      </c>
      <c r="D799" s="338"/>
      <c r="E799" s="324"/>
      <c r="F799" s="339">
        <v>6.23</v>
      </c>
      <c r="G799" s="340" t="s">
        <v>185</v>
      </c>
      <c r="H799" s="324">
        <v>1</v>
      </c>
      <c r="I799" s="341">
        <v>12.46</v>
      </c>
      <c r="J799" s="324">
        <v>5.42</v>
      </c>
      <c r="K799" s="341">
        <v>67.53</v>
      </c>
    </row>
    <row r="800" spans="1:22" x14ac:dyDescent="0.25">
      <c r="A800" s="336"/>
      <c r="B800" s="337"/>
      <c r="C800" s="337" t="s">
        <v>184</v>
      </c>
      <c r="D800" s="338" t="s">
        <v>177</v>
      </c>
      <c r="E800" s="324">
        <v>110</v>
      </c>
      <c r="F800" s="339"/>
      <c r="G800" s="340"/>
      <c r="H800" s="324"/>
      <c r="I800" s="341">
        <v>33.21</v>
      </c>
      <c r="J800" s="324">
        <v>88</v>
      </c>
      <c r="K800" s="341">
        <v>620.35</v>
      </c>
    </row>
    <row r="801" spans="1:22" x14ac:dyDescent="0.25">
      <c r="A801" s="336"/>
      <c r="B801" s="337"/>
      <c r="C801" s="337" t="s">
        <v>183</v>
      </c>
      <c r="D801" s="338" t="s">
        <v>177</v>
      </c>
      <c r="E801" s="324">
        <v>74</v>
      </c>
      <c r="F801" s="339"/>
      <c r="G801" s="340"/>
      <c r="H801" s="324"/>
      <c r="I801" s="341">
        <v>22.34</v>
      </c>
      <c r="J801" s="324">
        <v>41</v>
      </c>
      <c r="K801" s="341">
        <v>289.02999999999997</v>
      </c>
    </row>
    <row r="802" spans="1:22" x14ac:dyDescent="0.25">
      <c r="A802" s="336"/>
      <c r="B802" s="337"/>
      <c r="C802" s="337" t="s">
        <v>178</v>
      </c>
      <c r="D802" s="338" t="s">
        <v>177</v>
      </c>
      <c r="E802" s="324">
        <v>175</v>
      </c>
      <c r="F802" s="339"/>
      <c r="G802" s="340"/>
      <c r="H802" s="324"/>
      <c r="I802" s="341">
        <v>1.61</v>
      </c>
      <c r="J802" s="324">
        <v>157</v>
      </c>
      <c r="K802" s="341">
        <v>33.72</v>
      </c>
    </row>
    <row r="803" spans="1:22" ht="29.25" x14ac:dyDescent="0.25">
      <c r="A803" s="344"/>
      <c r="B803" s="345"/>
      <c r="C803" s="345" t="s">
        <v>182</v>
      </c>
      <c r="D803" s="346" t="s">
        <v>181</v>
      </c>
      <c r="E803" s="347">
        <v>1.0900000000000001</v>
      </c>
      <c r="F803" s="348"/>
      <c r="G803" s="349" t="s">
        <v>2456</v>
      </c>
      <c r="H803" s="347">
        <v>1</v>
      </c>
      <c r="I803" s="350">
        <v>2.63</v>
      </c>
      <c r="J803" s="347"/>
      <c r="K803" s="350"/>
    </row>
    <row r="804" spans="1:22" x14ac:dyDescent="0.25">
      <c r="A804" s="351"/>
      <c r="B804" s="351"/>
      <c r="C804" s="352" t="s">
        <v>173</v>
      </c>
      <c r="D804" s="351"/>
      <c r="E804" s="351"/>
      <c r="F804" s="351"/>
      <c r="G804" s="351"/>
      <c r="H804" s="431">
        <v>103.72</v>
      </c>
      <c r="I804" s="431"/>
      <c r="J804" s="431">
        <v>1753.03</v>
      </c>
      <c r="K804" s="431"/>
      <c r="O804" s="353">
        <v>103.72</v>
      </c>
      <c r="P804" s="353">
        <v>1753.03</v>
      </c>
    </row>
    <row r="806" spans="1:22" ht="68.25" x14ac:dyDescent="0.25">
      <c r="A806" s="364" t="s">
        <v>2131</v>
      </c>
      <c r="B806" s="365" t="s">
        <v>2458</v>
      </c>
      <c r="C806" s="365" t="s">
        <v>3651</v>
      </c>
      <c r="D806" s="366" t="s">
        <v>1703</v>
      </c>
      <c r="E806" s="367">
        <v>1</v>
      </c>
      <c r="F806" s="368">
        <v>2892.24</v>
      </c>
      <c r="G806" s="369" t="s">
        <v>185</v>
      </c>
      <c r="H806" s="367">
        <v>1</v>
      </c>
      <c r="I806" s="370">
        <v>2892.24</v>
      </c>
      <c r="J806" s="367">
        <v>4.4000000000000004</v>
      </c>
      <c r="K806" s="370">
        <v>12725.86</v>
      </c>
      <c r="Q806" s="323">
        <v>0</v>
      </c>
      <c r="R806" s="323">
        <v>0</v>
      </c>
      <c r="S806" s="323">
        <v>0</v>
      </c>
      <c r="T806" s="323">
        <v>0</v>
      </c>
      <c r="U806" s="323">
        <v>0</v>
      </c>
      <c r="V806" s="323">
        <v>0</v>
      </c>
    </row>
    <row r="807" spans="1:22" x14ac:dyDescent="0.25">
      <c r="A807" s="371"/>
      <c r="B807" s="371"/>
      <c r="C807" s="372" t="s">
        <v>173</v>
      </c>
      <c r="D807" s="371"/>
      <c r="E807" s="371"/>
      <c r="F807" s="371"/>
      <c r="G807" s="371"/>
      <c r="H807" s="433">
        <v>2892.24</v>
      </c>
      <c r="I807" s="433"/>
      <c r="J807" s="433">
        <v>12725.86</v>
      </c>
      <c r="K807" s="433"/>
      <c r="O807" s="353">
        <v>2892.24</v>
      </c>
      <c r="P807" s="353">
        <v>12725.86</v>
      </c>
    </row>
    <row r="810" spans="1:22" x14ac:dyDescent="0.25">
      <c r="B810" s="434" t="s">
        <v>3652</v>
      </c>
      <c r="C810" s="434"/>
      <c r="D810" s="434"/>
      <c r="E810" s="434"/>
      <c r="F810" s="434"/>
      <c r="G810" s="434"/>
      <c r="H810" s="434"/>
      <c r="I810" s="434"/>
      <c r="J810" s="434"/>
    </row>
    <row r="811" spans="1:22" ht="43.5" x14ac:dyDescent="0.25">
      <c r="A811" s="336" t="s">
        <v>2135</v>
      </c>
      <c r="B811" s="337" t="s">
        <v>2461</v>
      </c>
      <c r="C811" s="337" t="s">
        <v>993</v>
      </c>
      <c r="D811" s="338" t="s">
        <v>2462</v>
      </c>
      <c r="E811" s="324">
        <v>1</v>
      </c>
      <c r="F811" s="339"/>
      <c r="G811" s="340"/>
      <c r="H811" s="324"/>
      <c r="I811" s="341"/>
      <c r="J811" s="324"/>
      <c r="K811" s="341"/>
      <c r="Q811" s="323">
        <v>83.15</v>
      </c>
      <c r="R811" s="323">
        <v>1553.23</v>
      </c>
      <c r="S811" s="323">
        <v>55.94</v>
      </c>
      <c r="T811" s="323">
        <v>723.66</v>
      </c>
      <c r="U811" s="323">
        <v>3.38</v>
      </c>
      <c r="V811" s="323">
        <v>70.760000000000005</v>
      </c>
    </row>
    <row r="812" spans="1:22" ht="29.25" x14ac:dyDescent="0.25">
      <c r="A812" s="336"/>
      <c r="B812" s="337"/>
      <c r="C812" s="337" t="s">
        <v>187</v>
      </c>
      <c r="D812" s="338"/>
      <c r="E812" s="324"/>
      <c r="F812" s="339">
        <v>62.6</v>
      </c>
      <c r="G812" s="340" t="s">
        <v>2456</v>
      </c>
      <c r="H812" s="324">
        <v>1</v>
      </c>
      <c r="I812" s="341">
        <v>75.59</v>
      </c>
      <c r="J812" s="324">
        <v>23.35</v>
      </c>
      <c r="K812" s="341">
        <v>1765.03</v>
      </c>
    </row>
    <row r="813" spans="1:22" ht="29.25" x14ac:dyDescent="0.25">
      <c r="A813" s="336"/>
      <c r="B813" s="337"/>
      <c r="C813" s="337" t="s">
        <v>174</v>
      </c>
      <c r="D813" s="338"/>
      <c r="E813" s="324"/>
      <c r="F813" s="339">
        <v>8.82</v>
      </c>
      <c r="G813" s="340" t="s">
        <v>2457</v>
      </c>
      <c r="H813" s="324">
        <v>1</v>
      </c>
      <c r="I813" s="341">
        <v>11.58</v>
      </c>
      <c r="J813" s="324">
        <v>8.66</v>
      </c>
      <c r="K813" s="341">
        <v>100.28</v>
      </c>
    </row>
    <row r="814" spans="1:22" ht="29.25" x14ac:dyDescent="0.25">
      <c r="A814" s="336"/>
      <c r="B814" s="337"/>
      <c r="C814" s="337" t="s">
        <v>179</v>
      </c>
      <c r="D814" s="338"/>
      <c r="E814" s="324"/>
      <c r="F814" s="339">
        <v>1.47</v>
      </c>
      <c r="G814" s="340" t="s">
        <v>2457</v>
      </c>
      <c r="H814" s="324">
        <v>1</v>
      </c>
      <c r="I814" s="354">
        <v>1.93</v>
      </c>
      <c r="J814" s="324">
        <v>23.35</v>
      </c>
      <c r="K814" s="354">
        <v>45.07</v>
      </c>
    </row>
    <row r="815" spans="1:22" x14ac:dyDescent="0.25">
      <c r="A815" s="336"/>
      <c r="B815" s="337"/>
      <c r="C815" s="337" t="s">
        <v>195</v>
      </c>
      <c r="D815" s="338"/>
      <c r="E815" s="324"/>
      <c r="F815" s="339">
        <v>2.62</v>
      </c>
      <c r="G815" s="340" t="s">
        <v>185</v>
      </c>
      <c r="H815" s="324">
        <v>1</v>
      </c>
      <c r="I815" s="341">
        <v>2.62</v>
      </c>
      <c r="J815" s="324">
        <v>2.5299999999999998</v>
      </c>
      <c r="K815" s="341">
        <v>6.63</v>
      </c>
    </row>
    <row r="816" spans="1:22" x14ac:dyDescent="0.25">
      <c r="A816" s="336"/>
      <c r="B816" s="337"/>
      <c r="C816" s="337" t="s">
        <v>184</v>
      </c>
      <c r="D816" s="338" t="s">
        <v>177</v>
      </c>
      <c r="E816" s="324">
        <v>110</v>
      </c>
      <c r="F816" s="339"/>
      <c r="G816" s="340"/>
      <c r="H816" s="324"/>
      <c r="I816" s="341">
        <v>83.15</v>
      </c>
      <c r="J816" s="324">
        <v>88</v>
      </c>
      <c r="K816" s="341">
        <v>1553.23</v>
      </c>
    </row>
    <row r="817" spans="1:22" x14ac:dyDescent="0.25">
      <c r="A817" s="336"/>
      <c r="B817" s="337"/>
      <c r="C817" s="337" t="s">
        <v>183</v>
      </c>
      <c r="D817" s="338" t="s">
        <v>177</v>
      </c>
      <c r="E817" s="324">
        <v>74</v>
      </c>
      <c r="F817" s="339"/>
      <c r="G817" s="340"/>
      <c r="H817" s="324"/>
      <c r="I817" s="341">
        <v>55.94</v>
      </c>
      <c r="J817" s="324">
        <v>41</v>
      </c>
      <c r="K817" s="341">
        <v>723.66</v>
      </c>
    </row>
    <row r="818" spans="1:22" x14ac:dyDescent="0.25">
      <c r="A818" s="336"/>
      <c r="B818" s="337"/>
      <c r="C818" s="337" t="s">
        <v>178</v>
      </c>
      <c r="D818" s="338" t="s">
        <v>177</v>
      </c>
      <c r="E818" s="324">
        <v>175</v>
      </c>
      <c r="F818" s="339"/>
      <c r="G818" s="340"/>
      <c r="H818" s="324"/>
      <c r="I818" s="341">
        <v>3.38</v>
      </c>
      <c r="J818" s="324">
        <v>157</v>
      </c>
      <c r="K818" s="341">
        <v>70.760000000000005</v>
      </c>
    </row>
    <row r="819" spans="1:22" ht="29.25" x14ac:dyDescent="0.25">
      <c r="A819" s="344"/>
      <c r="B819" s="345"/>
      <c r="C819" s="345" t="s">
        <v>182</v>
      </c>
      <c r="D819" s="346" t="s">
        <v>181</v>
      </c>
      <c r="E819" s="347">
        <v>4.96</v>
      </c>
      <c r="F819" s="348"/>
      <c r="G819" s="349" t="s">
        <v>2456</v>
      </c>
      <c r="H819" s="347">
        <v>1</v>
      </c>
      <c r="I819" s="350">
        <v>5.99</v>
      </c>
      <c r="J819" s="347"/>
      <c r="K819" s="350"/>
    </row>
    <row r="820" spans="1:22" x14ac:dyDescent="0.25">
      <c r="A820" s="351"/>
      <c r="B820" s="351"/>
      <c r="C820" s="352" t="s">
        <v>173</v>
      </c>
      <c r="D820" s="351"/>
      <c r="E820" s="351"/>
      <c r="F820" s="351"/>
      <c r="G820" s="351"/>
      <c r="H820" s="431">
        <v>232.26</v>
      </c>
      <c r="I820" s="431"/>
      <c r="J820" s="431">
        <v>4219.59</v>
      </c>
      <c r="K820" s="431"/>
      <c r="O820" s="353">
        <v>232.26</v>
      </c>
      <c r="P820" s="353">
        <v>4219.59</v>
      </c>
    </row>
    <row r="822" spans="1:22" ht="28.5" x14ac:dyDescent="0.25">
      <c r="A822" s="336" t="s">
        <v>2145</v>
      </c>
      <c r="B822" s="337" t="s">
        <v>2463</v>
      </c>
      <c r="C822" s="337" t="s">
        <v>975</v>
      </c>
      <c r="D822" s="338" t="s">
        <v>2464</v>
      </c>
      <c r="E822" s="324">
        <v>1</v>
      </c>
      <c r="F822" s="339"/>
      <c r="G822" s="340"/>
      <c r="H822" s="324"/>
      <c r="I822" s="341"/>
      <c r="J822" s="324"/>
      <c r="K822" s="341"/>
      <c r="Q822" s="323">
        <v>15.88</v>
      </c>
      <c r="R822" s="323">
        <v>296.70999999999998</v>
      </c>
      <c r="S822" s="323">
        <v>10.69</v>
      </c>
      <c r="T822" s="323">
        <v>138.24</v>
      </c>
      <c r="U822" s="323">
        <v>0.42</v>
      </c>
      <c r="V822" s="323">
        <v>8.7899999999999991</v>
      </c>
    </row>
    <row r="823" spans="1:22" ht="29.25" x14ac:dyDescent="0.25">
      <c r="A823" s="336"/>
      <c r="B823" s="337"/>
      <c r="C823" s="337" t="s">
        <v>187</v>
      </c>
      <c r="D823" s="338"/>
      <c r="E823" s="324"/>
      <c r="F823" s="339">
        <v>11.96</v>
      </c>
      <c r="G823" s="340" t="s">
        <v>2456</v>
      </c>
      <c r="H823" s="324">
        <v>1</v>
      </c>
      <c r="I823" s="341">
        <v>14.44</v>
      </c>
      <c r="J823" s="324">
        <v>23.35</v>
      </c>
      <c r="K823" s="341">
        <v>337.17</v>
      </c>
    </row>
    <row r="824" spans="1:22" ht="29.25" x14ac:dyDescent="0.25">
      <c r="A824" s="336"/>
      <c r="B824" s="337"/>
      <c r="C824" s="337" t="s">
        <v>174</v>
      </c>
      <c r="D824" s="338"/>
      <c r="E824" s="324"/>
      <c r="F824" s="339">
        <v>0.74</v>
      </c>
      <c r="G824" s="340" t="s">
        <v>2457</v>
      </c>
      <c r="H824" s="324">
        <v>1</v>
      </c>
      <c r="I824" s="341">
        <v>0.97</v>
      </c>
      <c r="J824" s="324">
        <v>9.73</v>
      </c>
      <c r="K824" s="341">
        <v>9.44</v>
      </c>
    </row>
    <row r="825" spans="1:22" ht="29.25" x14ac:dyDescent="0.25">
      <c r="A825" s="336"/>
      <c r="B825" s="337"/>
      <c r="C825" s="337" t="s">
        <v>179</v>
      </c>
      <c r="D825" s="338"/>
      <c r="E825" s="324"/>
      <c r="F825" s="339">
        <v>0.18</v>
      </c>
      <c r="G825" s="340" t="s">
        <v>2457</v>
      </c>
      <c r="H825" s="324">
        <v>1</v>
      </c>
      <c r="I825" s="354">
        <v>0.24</v>
      </c>
      <c r="J825" s="324">
        <v>23.35</v>
      </c>
      <c r="K825" s="354">
        <v>5.6</v>
      </c>
    </row>
    <row r="826" spans="1:22" x14ac:dyDescent="0.25">
      <c r="A826" s="336"/>
      <c r="B826" s="337"/>
      <c r="C826" s="337" t="s">
        <v>195</v>
      </c>
      <c r="D826" s="338"/>
      <c r="E826" s="324"/>
      <c r="F826" s="339">
        <v>4.41</v>
      </c>
      <c r="G826" s="340" t="s">
        <v>185</v>
      </c>
      <c r="H826" s="324">
        <v>1</v>
      </c>
      <c r="I826" s="341">
        <v>4.41</v>
      </c>
      <c r="J826" s="324">
        <v>5.42</v>
      </c>
      <c r="K826" s="341">
        <v>23.9</v>
      </c>
    </row>
    <row r="827" spans="1:22" x14ac:dyDescent="0.25">
      <c r="A827" s="336"/>
      <c r="B827" s="337"/>
      <c r="C827" s="337" t="s">
        <v>184</v>
      </c>
      <c r="D827" s="338" t="s">
        <v>177</v>
      </c>
      <c r="E827" s="324">
        <v>110</v>
      </c>
      <c r="F827" s="339"/>
      <c r="G827" s="340"/>
      <c r="H827" s="324"/>
      <c r="I827" s="341">
        <v>15.88</v>
      </c>
      <c r="J827" s="324">
        <v>88</v>
      </c>
      <c r="K827" s="341">
        <v>296.70999999999998</v>
      </c>
    </row>
    <row r="828" spans="1:22" x14ac:dyDescent="0.25">
      <c r="A828" s="336"/>
      <c r="B828" s="337"/>
      <c r="C828" s="337" t="s">
        <v>183</v>
      </c>
      <c r="D828" s="338" t="s">
        <v>177</v>
      </c>
      <c r="E828" s="324">
        <v>74</v>
      </c>
      <c r="F828" s="339"/>
      <c r="G828" s="340"/>
      <c r="H828" s="324"/>
      <c r="I828" s="341">
        <v>10.69</v>
      </c>
      <c r="J828" s="324">
        <v>41</v>
      </c>
      <c r="K828" s="341">
        <v>138.24</v>
      </c>
    </row>
    <row r="829" spans="1:22" x14ac:dyDescent="0.25">
      <c r="A829" s="336"/>
      <c r="B829" s="337"/>
      <c r="C829" s="337" t="s">
        <v>178</v>
      </c>
      <c r="D829" s="338" t="s">
        <v>177</v>
      </c>
      <c r="E829" s="324">
        <v>175</v>
      </c>
      <c r="F829" s="339"/>
      <c r="G829" s="340"/>
      <c r="H829" s="324"/>
      <c r="I829" s="341">
        <v>0.42</v>
      </c>
      <c r="J829" s="324">
        <v>157</v>
      </c>
      <c r="K829" s="341">
        <v>8.7899999999999991</v>
      </c>
    </row>
    <row r="830" spans="1:22" ht="29.25" x14ac:dyDescent="0.25">
      <c r="A830" s="344"/>
      <c r="B830" s="345"/>
      <c r="C830" s="345" t="s">
        <v>182</v>
      </c>
      <c r="D830" s="346" t="s">
        <v>181</v>
      </c>
      <c r="E830" s="347">
        <v>1.03</v>
      </c>
      <c r="F830" s="348"/>
      <c r="G830" s="349" t="s">
        <v>2456</v>
      </c>
      <c r="H830" s="347">
        <v>1</v>
      </c>
      <c r="I830" s="350">
        <v>1.24</v>
      </c>
      <c r="J830" s="347"/>
      <c r="K830" s="350"/>
    </row>
    <row r="831" spans="1:22" x14ac:dyDescent="0.25">
      <c r="A831" s="351"/>
      <c r="B831" s="351"/>
      <c r="C831" s="352" t="s">
        <v>173</v>
      </c>
      <c r="D831" s="351"/>
      <c r="E831" s="351"/>
      <c r="F831" s="351"/>
      <c r="G831" s="351"/>
      <c r="H831" s="431">
        <v>46.81</v>
      </c>
      <c r="I831" s="431"/>
      <c r="J831" s="431">
        <v>814.25</v>
      </c>
      <c r="K831" s="431"/>
      <c r="O831" s="353">
        <v>46.81</v>
      </c>
      <c r="P831" s="353">
        <v>814.25</v>
      </c>
    </row>
    <row r="833" spans="1:22" ht="29.25" x14ac:dyDescent="0.25">
      <c r="A833" s="336" t="s">
        <v>2150</v>
      </c>
      <c r="B833" s="337" t="s">
        <v>2465</v>
      </c>
      <c r="C833" s="337" t="s">
        <v>992</v>
      </c>
      <c r="D833" s="338" t="s">
        <v>2466</v>
      </c>
      <c r="E833" s="324">
        <v>0.15</v>
      </c>
      <c r="F833" s="339"/>
      <c r="G833" s="340"/>
      <c r="H833" s="324"/>
      <c r="I833" s="341"/>
      <c r="J833" s="324"/>
      <c r="K833" s="341"/>
      <c r="Q833" s="323">
        <v>12.03</v>
      </c>
      <c r="R833" s="323">
        <v>224.8</v>
      </c>
      <c r="S833" s="323">
        <v>8.1</v>
      </c>
      <c r="T833" s="323">
        <v>104.73</v>
      </c>
      <c r="U833" s="323">
        <v>1.4</v>
      </c>
      <c r="V833" s="323">
        <v>29.33</v>
      </c>
    </row>
    <row r="834" spans="1:22" x14ac:dyDescent="0.25">
      <c r="C834" s="342" t="s">
        <v>2467</v>
      </c>
    </row>
    <row r="835" spans="1:22" ht="29.25" x14ac:dyDescent="0.25">
      <c r="A835" s="336"/>
      <c r="B835" s="337"/>
      <c r="C835" s="337" t="s">
        <v>187</v>
      </c>
      <c r="D835" s="338"/>
      <c r="E835" s="324"/>
      <c r="F835" s="339">
        <v>60.39</v>
      </c>
      <c r="G835" s="340" t="s">
        <v>2456</v>
      </c>
      <c r="H835" s="324">
        <v>1</v>
      </c>
      <c r="I835" s="341">
        <v>10.94</v>
      </c>
      <c r="J835" s="324">
        <v>23.35</v>
      </c>
      <c r="K835" s="341">
        <v>255.45</v>
      </c>
    </row>
    <row r="836" spans="1:22" ht="29.25" x14ac:dyDescent="0.25">
      <c r="A836" s="336"/>
      <c r="B836" s="337"/>
      <c r="C836" s="337" t="s">
        <v>174</v>
      </c>
      <c r="D836" s="338"/>
      <c r="E836" s="324"/>
      <c r="F836" s="339">
        <v>20.05</v>
      </c>
      <c r="G836" s="340" t="s">
        <v>2457</v>
      </c>
      <c r="H836" s="324">
        <v>1</v>
      </c>
      <c r="I836" s="341">
        <v>3.95</v>
      </c>
      <c r="J836" s="324">
        <v>8.98</v>
      </c>
      <c r="K836" s="341">
        <v>35.47</v>
      </c>
    </row>
    <row r="837" spans="1:22" ht="29.25" x14ac:dyDescent="0.25">
      <c r="A837" s="336"/>
      <c r="B837" s="337"/>
      <c r="C837" s="337" t="s">
        <v>179</v>
      </c>
      <c r="D837" s="338"/>
      <c r="E837" s="324"/>
      <c r="F837" s="339">
        <v>4.04</v>
      </c>
      <c r="G837" s="340" t="s">
        <v>2457</v>
      </c>
      <c r="H837" s="324">
        <v>1</v>
      </c>
      <c r="I837" s="354">
        <v>0.8</v>
      </c>
      <c r="J837" s="324">
        <v>23.35</v>
      </c>
      <c r="K837" s="354">
        <v>18.68</v>
      </c>
    </row>
    <row r="838" spans="1:22" x14ac:dyDescent="0.25">
      <c r="A838" s="336"/>
      <c r="B838" s="337"/>
      <c r="C838" s="337" t="s">
        <v>195</v>
      </c>
      <c r="D838" s="338"/>
      <c r="E838" s="324"/>
      <c r="F838" s="339">
        <v>25.9</v>
      </c>
      <c r="G838" s="340" t="s">
        <v>185</v>
      </c>
      <c r="H838" s="324">
        <v>1</v>
      </c>
      <c r="I838" s="341">
        <v>3.89</v>
      </c>
      <c r="J838" s="324">
        <v>5.42</v>
      </c>
      <c r="K838" s="341">
        <v>21.08</v>
      </c>
    </row>
    <row r="839" spans="1:22" x14ac:dyDescent="0.25">
      <c r="A839" s="336"/>
      <c r="B839" s="337"/>
      <c r="C839" s="337" t="s">
        <v>184</v>
      </c>
      <c r="D839" s="338" t="s">
        <v>177</v>
      </c>
      <c r="E839" s="324">
        <v>110</v>
      </c>
      <c r="F839" s="339"/>
      <c r="G839" s="340"/>
      <c r="H839" s="324"/>
      <c r="I839" s="341">
        <v>12.03</v>
      </c>
      <c r="J839" s="324">
        <v>88</v>
      </c>
      <c r="K839" s="341">
        <v>224.8</v>
      </c>
    </row>
    <row r="840" spans="1:22" x14ac:dyDescent="0.25">
      <c r="A840" s="336"/>
      <c r="B840" s="337"/>
      <c r="C840" s="337" t="s">
        <v>183</v>
      </c>
      <c r="D840" s="338" t="s">
        <v>177</v>
      </c>
      <c r="E840" s="324">
        <v>74</v>
      </c>
      <c r="F840" s="339"/>
      <c r="G840" s="340"/>
      <c r="H840" s="324"/>
      <c r="I840" s="341">
        <v>8.1</v>
      </c>
      <c r="J840" s="324">
        <v>41</v>
      </c>
      <c r="K840" s="341">
        <v>104.73</v>
      </c>
    </row>
    <row r="841" spans="1:22" x14ac:dyDescent="0.25">
      <c r="A841" s="336"/>
      <c r="B841" s="337"/>
      <c r="C841" s="337" t="s">
        <v>178</v>
      </c>
      <c r="D841" s="338" t="s">
        <v>177</v>
      </c>
      <c r="E841" s="324">
        <v>175</v>
      </c>
      <c r="F841" s="339"/>
      <c r="G841" s="340"/>
      <c r="H841" s="324"/>
      <c r="I841" s="341">
        <v>1.4</v>
      </c>
      <c r="J841" s="324">
        <v>157</v>
      </c>
      <c r="K841" s="341">
        <v>29.33</v>
      </c>
    </row>
    <row r="842" spans="1:22" ht="29.25" x14ac:dyDescent="0.25">
      <c r="A842" s="344"/>
      <c r="B842" s="345"/>
      <c r="C842" s="345" t="s">
        <v>182</v>
      </c>
      <c r="D842" s="346" t="s">
        <v>181</v>
      </c>
      <c r="E842" s="347">
        <v>5.0199999999999996</v>
      </c>
      <c r="F842" s="348"/>
      <c r="G842" s="349" t="s">
        <v>2456</v>
      </c>
      <c r="H842" s="347">
        <v>1</v>
      </c>
      <c r="I842" s="350">
        <v>0.91</v>
      </c>
      <c r="J842" s="347"/>
      <c r="K842" s="350"/>
    </row>
    <row r="843" spans="1:22" x14ac:dyDescent="0.25">
      <c r="A843" s="351"/>
      <c r="B843" s="351"/>
      <c r="C843" s="352" t="s">
        <v>173</v>
      </c>
      <c r="D843" s="351"/>
      <c r="E843" s="351"/>
      <c r="F843" s="351"/>
      <c r="G843" s="351"/>
      <c r="H843" s="431">
        <v>40.31</v>
      </c>
      <c r="I843" s="431"/>
      <c r="J843" s="431">
        <v>670.86</v>
      </c>
      <c r="K843" s="431"/>
      <c r="O843" s="353">
        <v>40.31</v>
      </c>
      <c r="P843" s="353">
        <v>670.86</v>
      </c>
    </row>
    <row r="845" spans="1:22" ht="57" x14ac:dyDescent="0.25">
      <c r="A845" s="336" t="s">
        <v>2154</v>
      </c>
      <c r="B845" s="337" t="s">
        <v>2468</v>
      </c>
      <c r="C845" s="337" t="s">
        <v>994</v>
      </c>
      <c r="D845" s="338" t="s">
        <v>1693</v>
      </c>
      <c r="E845" s="324">
        <v>2</v>
      </c>
      <c r="F845" s="339"/>
      <c r="G845" s="340"/>
      <c r="H845" s="324"/>
      <c r="I845" s="341"/>
      <c r="J845" s="324"/>
      <c r="K845" s="341"/>
      <c r="Q845" s="323">
        <v>33.21</v>
      </c>
      <c r="R845" s="323">
        <v>620.35</v>
      </c>
      <c r="S845" s="323">
        <v>22.34</v>
      </c>
      <c r="T845" s="323">
        <v>289.02999999999997</v>
      </c>
      <c r="U845" s="323">
        <v>1.61</v>
      </c>
      <c r="V845" s="323">
        <v>33.72</v>
      </c>
    </row>
    <row r="846" spans="1:22" ht="29.25" x14ac:dyDescent="0.25">
      <c r="A846" s="336"/>
      <c r="B846" s="337"/>
      <c r="C846" s="337" t="s">
        <v>187</v>
      </c>
      <c r="D846" s="338"/>
      <c r="E846" s="324"/>
      <c r="F846" s="339">
        <v>12.5</v>
      </c>
      <c r="G846" s="340" t="s">
        <v>2456</v>
      </c>
      <c r="H846" s="324">
        <v>1</v>
      </c>
      <c r="I846" s="341">
        <v>30.19</v>
      </c>
      <c r="J846" s="324">
        <v>23.35</v>
      </c>
      <c r="K846" s="341">
        <v>704.94</v>
      </c>
    </row>
    <row r="847" spans="1:22" ht="29.25" x14ac:dyDescent="0.25">
      <c r="A847" s="336"/>
      <c r="B847" s="337"/>
      <c r="C847" s="337" t="s">
        <v>174</v>
      </c>
      <c r="D847" s="338"/>
      <c r="E847" s="324"/>
      <c r="F847" s="339">
        <v>1.49</v>
      </c>
      <c r="G847" s="340" t="s">
        <v>2457</v>
      </c>
      <c r="H847" s="324">
        <v>1</v>
      </c>
      <c r="I847" s="341">
        <v>3.91</v>
      </c>
      <c r="J847" s="324">
        <v>9.58</v>
      </c>
      <c r="K847" s="341">
        <v>37.46</v>
      </c>
    </row>
    <row r="848" spans="1:22" ht="29.25" x14ac:dyDescent="0.25">
      <c r="A848" s="336"/>
      <c r="B848" s="337"/>
      <c r="C848" s="337" t="s">
        <v>179</v>
      </c>
      <c r="D848" s="338"/>
      <c r="E848" s="324"/>
      <c r="F848" s="339">
        <v>0.35</v>
      </c>
      <c r="G848" s="340" t="s">
        <v>2457</v>
      </c>
      <c r="H848" s="324">
        <v>1</v>
      </c>
      <c r="I848" s="354">
        <v>0.92</v>
      </c>
      <c r="J848" s="324">
        <v>23.35</v>
      </c>
      <c r="K848" s="354">
        <v>21.48</v>
      </c>
    </row>
    <row r="849" spans="1:22" x14ac:dyDescent="0.25">
      <c r="A849" s="336"/>
      <c r="B849" s="337"/>
      <c r="C849" s="337" t="s">
        <v>195</v>
      </c>
      <c r="D849" s="338"/>
      <c r="E849" s="324"/>
      <c r="F849" s="339">
        <v>6.23</v>
      </c>
      <c r="G849" s="340" t="s">
        <v>185</v>
      </c>
      <c r="H849" s="324">
        <v>1</v>
      </c>
      <c r="I849" s="341">
        <v>12.46</v>
      </c>
      <c r="J849" s="324">
        <v>5.42</v>
      </c>
      <c r="K849" s="341">
        <v>67.53</v>
      </c>
    </row>
    <row r="850" spans="1:22" x14ac:dyDescent="0.25">
      <c r="A850" s="336"/>
      <c r="B850" s="337"/>
      <c r="C850" s="337" t="s">
        <v>184</v>
      </c>
      <c r="D850" s="338" t="s">
        <v>177</v>
      </c>
      <c r="E850" s="324">
        <v>110</v>
      </c>
      <c r="F850" s="339"/>
      <c r="G850" s="340"/>
      <c r="H850" s="324"/>
      <c r="I850" s="341">
        <v>33.21</v>
      </c>
      <c r="J850" s="324">
        <v>88</v>
      </c>
      <c r="K850" s="341">
        <v>620.35</v>
      </c>
    </row>
    <row r="851" spans="1:22" x14ac:dyDescent="0.25">
      <c r="A851" s="336"/>
      <c r="B851" s="337"/>
      <c r="C851" s="337" t="s">
        <v>183</v>
      </c>
      <c r="D851" s="338" t="s">
        <v>177</v>
      </c>
      <c r="E851" s="324">
        <v>74</v>
      </c>
      <c r="F851" s="339"/>
      <c r="G851" s="340"/>
      <c r="H851" s="324"/>
      <c r="I851" s="341">
        <v>22.34</v>
      </c>
      <c r="J851" s="324">
        <v>41</v>
      </c>
      <c r="K851" s="341">
        <v>289.02999999999997</v>
      </c>
    </row>
    <row r="852" spans="1:22" x14ac:dyDescent="0.25">
      <c r="A852" s="336"/>
      <c r="B852" s="337"/>
      <c r="C852" s="337" t="s">
        <v>178</v>
      </c>
      <c r="D852" s="338" t="s">
        <v>177</v>
      </c>
      <c r="E852" s="324">
        <v>175</v>
      </c>
      <c r="F852" s="339"/>
      <c r="G852" s="340"/>
      <c r="H852" s="324"/>
      <c r="I852" s="341">
        <v>1.61</v>
      </c>
      <c r="J852" s="324">
        <v>157</v>
      </c>
      <c r="K852" s="341">
        <v>33.72</v>
      </c>
    </row>
    <row r="853" spans="1:22" ht="29.25" x14ac:dyDescent="0.25">
      <c r="A853" s="344"/>
      <c r="B853" s="345"/>
      <c r="C853" s="345" t="s">
        <v>182</v>
      </c>
      <c r="D853" s="346" t="s">
        <v>181</v>
      </c>
      <c r="E853" s="347">
        <v>1.0900000000000001</v>
      </c>
      <c r="F853" s="348"/>
      <c r="G853" s="349" t="s">
        <v>2456</v>
      </c>
      <c r="H853" s="347">
        <v>1</v>
      </c>
      <c r="I853" s="350">
        <v>2.63</v>
      </c>
      <c r="J853" s="347"/>
      <c r="K853" s="350"/>
    </row>
    <row r="854" spans="1:22" x14ac:dyDescent="0.25">
      <c r="A854" s="351"/>
      <c r="B854" s="351"/>
      <c r="C854" s="352" t="s">
        <v>173</v>
      </c>
      <c r="D854" s="351"/>
      <c r="E854" s="351"/>
      <c r="F854" s="351"/>
      <c r="G854" s="351"/>
      <c r="H854" s="431">
        <v>103.72</v>
      </c>
      <c r="I854" s="431"/>
      <c r="J854" s="431">
        <v>1753.03</v>
      </c>
      <c r="K854" s="431"/>
      <c r="O854" s="353">
        <v>103.72</v>
      </c>
      <c r="P854" s="353">
        <v>1753.03</v>
      </c>
    </row>
    <row r="856" spans="1:22" ht="68.25" x14ac:dyDescent="0.25">
      <c r="A856" s="364" t="s">
        <v>2156</v>
      </c>
      <c r="B856" s="365" t="s">
        <v>2458</v>
      </c>
      <c r="C856" s="365" t="s">
        <v>3653</v>
      </c>
      <c r="D856" s="366" t="s">
        <v>1703</v>
      </c>
      <c r="E856" s="367">
        <v>1</v>
      </c>
      <c r="F856" s="368">
        <v>3870.69</v>
      </c>
      <c r="G856" s="369" t="s">
        <v>185</v>
      </c>
      <c r="H856" s="367">
        <v>1</v>
      </c>
      <c r="I856" s="370">
        <v>3870.69</v>
      </c>
      <c r="J856" s="367">
        <v>4.4000000000000004</v>
      </c>
      <c r="K856" s="370">
        <v>17031.04</v>
      </c>
      <c r="Q856" s="323">
        <v>0</v>
      </c>
      <c r="R856" s="323">
        <v>0</v>
      </c>
      <c r="S856" s="323">
        <v>0</v>
      </c>
      <c r="T856" s="323">
        <v>0</v>
      </c>
      <c r="U856" s="323">
        <v>0</v>
      </c>
      <c r="V856" s="323">
        <v>0</v>
      </c>
    </row>
    <row r="857" spans="1:22" x14ac:dyDescent="0.25">
      <c r="A857" s="371"/>
      <c r="B857" s="371"/>
      <c r="C857" s="372" t="s">
        <v>173</v>
      </c>
      <c r="D857" s="371"/>
      <c r="E857" s="371"/>
      <c r="F857" s="371"/>
      <c r="G857" s="371"/>
      <c r="H857" s="433">
        <v>3870.69</v>
      </c>
      <c r="I857" s="433"/>
      <c r="J857" s="433">
        <v>17031.04</v>
      </c>
      <c r="K857" s="433"/>
      <c r="O857" s="353">
        <v>3870.69</v>
      </c>
      <c r="P857" s="353">
        <v>17031.04</v>
      </c>
    </row>
    <row r="860" spans="1:22" x14ac:dyDescent="0.25">
      <c r="B860" s="434" t="s">
        <v>3654</v>
      </c>
      <c r="C860" s="434"/>
      <c r="D860" s="434"/>
      <c r="E860" s="434"/>
      <c r="F860" s="434"/>
      <c r="G860" s="434"/>
      <c r="H860" s="434"/>
      <c r="I860" s="434"/>
      <c r="J860" s="434"/>
    </row>
    <row r="861" spans="1:22" ht="43.5" x14ac:dyDescent="0.25">
      <c r="A861" s="336" t="s">
        <v>2157</v>
      </c>
      <c r="B861" s="337" t="s">
        <v>2461</v>
      </c>
      <c r="C861" s="337" t="s">
        <v>993</v>
      </c>
      <c r="D861" s="338" t="s">
        <v>2462</v>
      </c>
      <c r="E861" s="324">
        <v>1</v>
      </c>
      <c r="F861" s="339"/>
      <c r="G861" s="340"/>
      <c r="H861" s="324"/>
      <c r="I861" s="341"/>
      <c r="J861" s="324"/>
      <c r="K861" s="341"/>
      <c r="Q861" s="323">
        <v>83.15</v>
      </c>
      <c r="R861" s="323">
        <v>1553.23</v>
      </c>
      <c r="S861" s="323">
        <v>55.94</v>
      </c>
      <c r="T861" s="323">
        <v>723.66</v>
      </c>
      <c r="U861" s="323">
        <v>3.38</v>
      </c>
      <c r="V861" s="323">
        <v>70.760000000000005</v>
      </c>
    </row>
    <row r="862" spans="1:22" ht="29.25" x14ac:dyDescent="0.25">
      <c r="A862" s="336"/>
      <c r="B862" s="337"/>
      <c r="C862" s="337" t="s">
        <v>187</v>
      </c>
      <c r="D862" s="338"/>
      <c r="E862" s="324"/>
      <c r="F862" s="339">
        <v>62.6</v>
      </c>
      <c r="G862" s="340" t="s">
        <v>2456</v>
      </c>
      <c r="H862" s="324">
        <v>1</v>
      </c>
      <c r="I862" s="341">
        <v>75.59</v>
      </c>
      <c r="J862" s="324">
        <v>23.35</v>
      </c>
      <c r="K862" s="341">
        <v>1765.03</v>
      </c>
    </row>
    <row r="863" spans="1:22" ht="29.25" x14ac:dyDescent="0.25">
      <c r="A863" s="336"/>
      <c r="B863" s="337"/>
      <c r="C863" s="337" t="s">
        <v>174</v>
      </c>
      <c r="D863" s="338"/>
      <c r="E863" s="324"/>
      <c r="F863" s="339">
        <v>8.82</v>
      </c>
      <c r="G863" s="340" t="s">
        <v>2457</v>
      </c>
      <c r="H863" s="324">
        <v>1</v>
      </c>
      <c r="I863" s="341">
        <v>11.58</v>
      </c>
      <c r="J863" s="324">
        <v>8.66</v>
      </c>
      <c r="K863" s="341">
        <v>100.28</v>
      </c>
    </row>
    <row r="864" spans="1:22" ht="29.25" x14ac:dyDescent="0.25">
      <c r="A864" s="336"/>
      <c r="B864" s="337"/>
      <c r="C864" s="337" t="s">
        <v>179</v>
      </c>
      <c r="D864" s="338"/>
      <c r="E864" s="324"/>
      <c r="F864" s="339">
        <v>1.47</v>
      </c>
      <c r="G864" s="340" t="s">
        <v>2457</v>
      </c>
      <c r="H864" s="324">
        <v>1</v>
      </c>
      <c r="I864" s="354">
        <v>1.93</v>
      </c>
      <c r="J864" s="324">
        <v>23.35</v>
      </c>
      <c r="K864" s="354">
        <v>45.07</v>
      </c>
    </row>
    <row r="865" spans="1:22" x14ac:dyDescent="0.25">
      <c r="A865" s="336"/>
      <c r="B865" s="337"/>
      <c r="C865" s="337" t="s">
        <v>195</v>
      </c>
      <c r="D865" s="338"/>
      <c r="E865" s="324"/>
      <c r="F865" s="339">
        <v>2.62</v>
      </c>
      <c r="G865" s="340" t="s">
        <v>185</v>
      </c>
      <c r="H865" s="324">
        <v>1</v>
      </c>
      <c r="I865" s="341">
        <v>2.62</v>
      </c>
      <c r="J865" s="324">
        <v>2.5299999999999998</v>
      </c>
      <c r="K865" s="341">
        <v>6.63</v>
      </c>
    </row>
    <row r="866" spans="1:22" x14ac:dyDescent="0.25">
      <c r="A866" s="336"/>
      <c r="B866" s="337"/>
      <c r="C866" s="337" t="s">
        <v>184</v>
      </c>
      <c r="D866" s="338" t="s">
        <v>177</v>
      </c>
      <c r="E866" s="324">
        <v>110</v>
      </c>
      <c r="F866" s="339"/>
      <c r="G866" s="340"/>
      <c r="H866" s="324"/>
      <c r="I866" s="341">
        <v>83.15</v>
      </c>
      <c r="J866" s="324">
        <v>88</v>
      </c>
      <c r="K866" s="341">
        <v>1553.23</v>
      </c>
    </row>
    <row r="867" spans="1:22" x14ac:dyDescent="0.25">
      <c r="A867" s="336"/>
      <c r="B867" s="337"/>
      <c r="C867" s="337" t="s">
        <v>183</v>
      </c>
      <c r="D867" s="338" t="s">
        <v>177</v>
      </c>
      <c r="E867" s="324">
        <v>74</v>
      </c>
      <c r="F867" s="339"/>
      <c r="G867" s="340"/>
      <c r="H867" s="324"/>
      <c r="I867" s="341">
        <v>55.94</v>
      </c>
      <c r="J867" s="324">
        <v>41</v>
      </c>
      <c r="K867" s="341">
        <v>723.66</v>
      </c>
    </row>
    <row r="868" spans="1:22" x14ac:dyDescent="0.25">
      <c r="A868" s="336"/>
      <c r="B868" s="337"/>
      <c r="C868" s="337" t="s">
        <v>178</v>
      </c>
      <c r="D868" s="338" t="s">
        <v>177</v>
      </c>
      <c r="E868" s="324">
        <v>175</v>
      </c>
      <c r="F868" s="339"/>
      <c r="G868" s="340"/>
      <c r="H868" s="324"/>
      <c r="I868" s="341">
        <v>3.38</v>
      </c>
      <c r="J868" s="324">
        <v>157</v>
      </c>
      <c r="K868" s="341">
        <v>70.760000000000005</v>
      </c>
    </row>
    <row r="869" spans="1:22" ht="29.25" x14ac:dyDescent="0.25">
      <c r="A869" s="344"/>
      <c r="B869" s="345"/>
      <c r="C869" s="345" t="s">
        <v>182</v>
      </c>
      <c r="D869" s="346" t="s">
        <v>181</v>
      </c>
      <c r="E869" s="347">
        <v>4.96</v>
      </c>
      <c r="F869" s="348"/>
      <c r="G869" s="349" t="s">
        <v>2456</v>
      </c>
      <c r="H869" s="347">
        <v>1</v>
      </c>
      <c r="I869" s="350">
        <v>5.99</v>
      </c>
      <c r="J869" s="347"/>
      <c r="K869" s="350"/>
    </row>
    <row r="870" spans="1:22" x14ac:dyDescent="0.25">
      <c r="A870" s="351"/>
      <c r="B870" s="351"/>
      <c r="C870" s="352" t="s">
        <v>173</v>
      </c>
      <c r="D870" s="351"/>
      <c r="E870" s="351"/>
      <c r="F870" s="351"/>
      <c r="G870" s="351"/>
      <c r="H870" s="431">
        <v>232.26</v>
      </c>
      <c r="I870" s="431"/>
      <c r="J870" s="431">
        <v>4219.59</v>
      </c>
      <c r="K870" s="431"/>
      <c r="O870" s="353">
        <v>232.26</v>
      </c>
      <c r="P870" s="353">
        <v>4219.59</v>
      </c>
    </row>
    <row r="872" spans="1:22" ht="28.5" x14ac:dyDescent="0.25">
      <c r="A872" s="336" t="s">
        <v>2470</v>
      </c>
      <c r="B872" s="337" t="s">
        <v>2463</v>
      </c>
      <c r="C872" s="337" t="s">
        <v>975</v>
      </c>
      <c r="D872" s="338" t="s">
        <v>2464</v>
      </c>
      <c r="E872" s="324">
        <v>1</v>
      </c>
      <c r="F872" s="339"/>
      <c r="G872" s="340"/>
      <c r="H872" s="324"/>
      <c r="I872" s="341"/>
      <c r="J872" s="324"/>
      <c r="K872" s="341"/>
      <c r="Q872" s="323">
        <v>15.88</v>
      </c>
      <c r="R872" s="323">
        <v>296.70999999999998</v>
      </c>
      <c r="S872" s="323">
        <v>10.69</v>
      </c>
      <c r="T872" s="323">
        <v>138.24</v>
      </c>
      <c r="U872" s="323">
        <v>0.42</v>
      </c>
      <c r="V872" s="323">
        <v>8.7899999999999991</v>
      </c>
    </row>
    <row r="873" spans="1:22" ht="29.25" x14ac:dyDescent="0.25">
      <c r="A873" s="336"/>
      <c r="B873" s="337"/>
      <c r="C873" s="337" t="s">
        <v>187</v>
      </c>
      <c r="D873" s="338"/>
      <c r="E873" s="324"/>
      <c r="F873" s="339">
        <v>11.96</v>
      </c>
      <c r="G873" s="340" t="s">
        <v>2456</v>
      </c>
      <c r="H873" s="324">
        <v>1</v>
      </c>
      <c r="I873" s="341">
        <v>14.44</v>
      </c>
      <c r="J873" s="324">
        <v>23.35</v>
      </c>
      <c r="K873" s="341">
        <v>337.17</v>
      </c>
    </row>
    <row r="874" spans="1:22" ht="29.25" x14ac:dyDescent="0.25">
      <c r="A874" s="336"/>
      <c r="B874" s="337"/>
      <c r="C874" s="337" t="s">
        <v>174</v>
      </c>
      <c r="D874" s="338"/>
      <c r="E874" s="324"/>
      <c r="F874" s="339">
        <v>0.74</v>
      </c>
      <c r="G874" s="340" t="s">
        <v>2457</v>
      </c>
      <c r="H874" s="324">
        <v>1</v>
      </c>
      <c r="I874" s="341">
        <v>0.97</v>
      </c>
      <c r="J874" s="324">
        <v>9.73</v>
      </c>
      <c r="K874" s="341">
        <v>9.44</v>
      </c>
    </row>
    <row r="875" spans="1:22" ht="29.25" x14ac:dyDescent="0.25">
      <c r="A875" s="336"/>
      <c r="B875" s="337"/>
      <c r="C875" s="337" t="s">
        <v>179</v>
      </c>
      <c r="D875" s="338"/>
      <c r="E875" s="324"/>
      <c r="F875" s="339">
        <v>0.18</v>
      </c>
      <c r="G875" s="340" t="s">
        <v>2457</v>
      </c>
      <c r="H875" s="324">
        <v>1</v>
      </c>
      <c r="I875" s="354">
        <v>0.24</v>
      </c>
      <c r="J875" s="324">
        <v>23.35</v>
      </c>
      <c r="K875" s="354">
        <v>5.6</v>
      </c>
    </row>
    <row r="876" spans="1:22" x14ac:dyDescent="0.25">
      <c r="A876" s="336"/>
      <c r="B876" s="337"/>
      <c r="C876" s="337" t="s">
        <v>195</v>
      </c>
      <c r="D876" s="338"/>
      <c r="E876" s="324"/>
      <c r="F876" s="339">
        <v>4.41</v>
      </c>
      <c r="G876" s="340" t="s">
        <v>185</v>
      </c>
      <c r="H876" s="324">
        <v>1</v>
      </c>
      <c r="I876" s="341">
        <v>4.41</v>
      </c>
      <c r="J876" s="324">
        <v>5.42</v>
      </c>
      <c r="K876" s="341">
        <v>23.9</v>
      </c>
    </row>
    <row r="877" spans="1:22" x14ac:dyDescent="0.25">
      <c r="A877" s="336"/>
      <c r="B877" s="337"/>
      <c r="C877" s="337" t="s">
        <v>184</v>
      </c>
      <c r="D877" s="338" t="s">
        <v>177</v>
      </c>
      <c r="E877" s="324">
        <v>110</v>
      </c>
      <c r="F877" s="339"/>
      <c r="G877" s="340"/>
      <c r="H877" s="324"/>
      <c r="I877" s="341">
        <v>15.88</v>
      </c>
      <c r="J877" s="324">
        <v>88</v>
      </c>
      <c r="K877" s="341">
        <v>296.70999999999998</v>
      </c>
    </row>
    <row r="878" spans="1:22" x14ac:dyDescent="0.25">
      <c r="A878" s="336"/>
      <c r="B878" s="337"/>
      <c r="C878" s="337" t="s">
        <v>183</v>
      </c>
      <c r="D878" s="338" t="s">
        <v>177</v>
      </c>
      <c r="E878" s="324">
        <v>74</v>
      </c>
      <c r="F878" s="339"/>
      <c r="G878" s="340"/>
      <c r="H878" s="324"/>
      <c r="I878" s="341">
        <v>10.69</v>
      </c>
      <c r="J878" s="324">
        <v>41</v>
      </c>
      <c r="K878" s="341">
        <v>138.24</v>
      </c>
    </row>
    <row r="879" spans="1:22" x14ac:dyDescent="0.25">
      <c r="A879" s="336"/>
      <c r="B879" s="337"/>
      <c r="C879" s="337" t="s">
        <v>178</v>
      </c>
      <c r="D879" s="338" t="s">
        <v>177</v>
      </c>
      <c r="E879" s="324">
        <v>175</v>
      </c>
      <c r="F879" s="339"/>
      <c r="G879" s="340"/>
      <c r="H879" s="324"/>
      <c r="I879" s="341">
        <v>0.42</v>
      </c>
      <c r="J879" s="324">
        <v>157</v>
      </c>
      <c r="K879" s="341">
        <v>8.7899999999999991</v>
      </c>
    </row>
    <row r="880" spans="1:22" ht="29.25" x14ac:dyDescent="0.25">
      <c r="A880" s="344"/>
      <c r="B880" s="345"/>
      <c r="C880" s="345" t="s">
        <v>182</v>
      </c>
      <c r="D880" s="346" t="s">
        <v>181</v>
      </c>
      <c r="E880" s="347">
        <v>1.03</v>
      </c>
      <c r="F880" s="348"/>
      <c r="G880" s="349" t="s">
        <v>2456</v>
      </c>
      <c r="H880" s="347">
        <v>1</v>
      </c>
      <c r="I880" s="350">
        <v>1.24</v>
      </c>
      <c r="J880" s="347"/>
      <c r="K880" s="350"/>
    </row>
    <row r="881" spans="1:22" x14ac:dyDescent="0.25">
      <c r="A881" s="351"/>
      <c r="B881" s="351"/>
      <c r="C881" s="352" t="s">
        <v>173</v>
      </c>
      <c r="D881" s="351"/>
      <c r="E881" s="351"/>
      <c r="F881" s="351"/>
      <c r="G881" s="351"/>
      <c r="H881" s="431">
        <v>46.81</v>
      </c>
      <c r="I881" s="431"/>
      <c r="J881" s="431">
        <v>814.25</v>
      </c>
      <c r="K881" s="431"/>
      <c r="O881" s="353">
        <v>46.81</v>
      </c>
      <c r="P881" s="353">
        <v>814.25</v>
      </c>
    </row>
    <row r="883" spans="1:22" ht="29.25" x14ac:dyDescent="0.25">
      <c r="A883" s="336" t="s">
        <v>2471</v>
      </c>
      <c r="B883" s="337" t="s">
        <v>2465</v>
      </c>
      <c r="C883" s="337" t="s">
        <v>992</v>
      </c>
      <c r="D883" s="338" t="s">
        <v>2466</v>
      </c>
      <c r="E883" s="324">
        <v>0.15</v>
      </c>
      <c r="F883" s="339"/>
      <c r="G883" s="340"/>
      <c r="H883" s="324"/>
      <c r="I883" s="341"/>
      <c r="J883" s="324"/>
      <c r="K883" s="341"/>
      <c r="Q883" s="323">
        <v>12.03</v>
      </c>
      <c r="R883" s="323">
        <v>224.8</v>
      </c>
      <c r="S883" s="323">
        <v>8.1</v>
      </c>
      <c r="T883" s="323">
        <v>104.73</v>
      </c>
      <c r="U883" s="323">
        <v>1.4</v>
      </c>
      <c r="V883" s="323">
        <v>29.33</v>
      </c>
    </row>
    <row r="884" spans="1:22" x14ac:dyDescent="0.25">
      <c r="C884" s="342" t="s">
        <v>2467</v>
      </c>
    </row>
    <row r="885" spans="1:22" ht="29.25" x14ac:dyDescent="0.25">
      <c r="A885" s="336"/>
      <c r="B885" s="337"/>
      <c r="C885" s="337" t="s">
        <v>187</v>
      </c>
      <c r="D885" s="338"/>
      <c r="E885" s="324"/>
      <c r="F885" s="339">
        <v>60.39</v>
      </c>
      <c r="G885" s="340" t="s">
        <v>2456</v>
      </c>
      <c r="H885" s="324">
        <v>1</v>
      </c>
      <c r="I885" s="341">
        <v>10.94</v>
      </c>
      <c r="J885" s="324">
        <v>23.35</v>
      </c>
      <c r="K885" s="341">
        <v>255.45</v>
      </c>
    </row>
    <row r="886" spans="1:22" ht="29.25" x14ac:dyDescent="0.25">
      <c r="A886" s="336"/>
      <c r="B886" s="337"/>
      <c r="C886" s="337" t="s">
        <v>174</v>
      </c>
      <c r="D886" s="338"/>
      <c r="E886" s="324"/>
      <c r="F886" s="339">
        <v>20.05</v>
      </c>
      <c r="G886" s="340" t="s">
        <v>2457</v>
      </c>
      <c r="H886" s="324">
        <v>1</v>
      </c>
      <c r="I886" s="341">
        <v>3.95</v>
      </c>
      <c r="J886" s="324">
        <v>8.98</v>
      </c>
      <c r="K886" s="341">
        <v>35.47</v>
      </c>
    </row>
    <row r="887" spans="1:22" ht="29.25" x14ac:dyDescent="0.25">
      <c r="A887" s="336"/>
      <c r="B887" s="337"/>
      <c r="C887" s="337" t="s">
        <v>179</v>
      </c>
      <c r="D887" s="338"/>
      <c r="E887" s="324"/>
      <c r="F887" s="339">
        <v>4.04</v>
      </c>
      <c r="G887" s="340" t="s">
        <v>2457</v>
      </c>
      <c r="H887" s="324">
        <v>1</v>
      </c>
      <c r="I887" s="354">
        <v>0.8</v>
      </c>
      <c r="J887" s="324">
        <v>23.35</v>
      </c>
      <c r="K887" s="354">
        <v>18.68</v>
      </c>
    </row>
    <row r="888" spans="1:22" x14ac:dyDescent="0.25">
      <c r="A888" s="336"/>
      <c r="B888" s="337"/>
      <c r="C888" s="337" t="s">
        <v>195</v>
      </c>
      <c r="D888" s="338"/>
      <c r="E888" s="324"/>
      <c r="F888" s="339">
        <v>25.9</v>
      </c>
      <c r="G888" s="340" t="s">
        <v>185</v>
      </c>
      <c r="H888" s="324">
        <v>1</v>
      </c>
      <c r="I888" s="341">
        <v>3.89</v>
      </c>
      <c r="J888" s="324">
        <v>5.42</v>
      </c>
      <c r="K888" s="341">
        <v>21.08</v>
      </c>
    </row>
    <row r="889" spans="1:22" x14ac:dyDescent="0.25">
      <c r="A889" s="336"/>
      <c r="B889" s="337"/>
      <c r="C889" s="337" t="s">
        <v>184</v>
      </c>
      <c r="D889" s="338" t="s">
        <v>177</v>
      </c>
      <c r="E889" s="324">
        <v>110</v>
      </c>
      <c r="F889" s="339"/>
      <c r="G889" s="340"/>
      <c r="H889" s="324"/>
      <c r="I889" s="341">
        <v>12.03</v>
      </c>
      <c r="J889" s="324">
        <v>88</v>
      </c>
      <c r="K889" s="341">
        <v>224.8</v>
      </c>
    </row>
    <row r="890" spans="1:22" x14ac:dyDescent="0.25">
      <c r="A890" s="336"/>
      <c r="B890" s="337"/>
      <c r="C890" s="337" t="s">
        <v>183</v>
      </c>
      <c r="D890" s="338" t="s">
        <v>177</v>
      </c>
      <c r="E890" s="324">
        <v>74</v>
      </c>
      <c r="F890" s="339"/>
      <c r="G890" s="340"/>
      <c r="H890" s="324"/>
      <c r="I890" s="341">
        <v>8.1</v>
      </c>
      <c r="J890" s="324">
        <v>41</v>
      </c>
      <c r="K890" s="341">
        <v>104.73</v>
      </c>
    </row>
    <row r="891" spans="1:22" x14ac:dyDescent="0.25">
      <c r="A891" s="336"/>
      <c r="B891" s="337"/>
      <c r="C891" s="337" t="s">
        <v>178</v>
      </c>
      <c r="D891" s="338" t="s">
        <v>177</v>
      </c>
      <c r="E891" s="324">
        <v>175</v>
      </c>
      <c r="F891" s="339"/>
      <c r="G891" s="340"/>
      <c r="H891" s="324"/>
      <c r="I891" s="341">
        <v>1.4</v>
      </c>
      <c r="J891" s="324">
        <v>157</v>
      </c>
      <c r="K891" s="341">
        <v>29.33</v>
      </c>
    </row>
    <row r="892" spans="1:22" ht="29.25" x14ac:dyDescent="0.25">
      <c r="A892" s="344"/>
      <c r="B892" s="345"/>
      <c r="C892" s="345" t="s">
        <v>182</v>
      </c>
      <c r="D892" s="346" t="s">
        <v>181</v>
      </c>
      <c r="E892" s="347">
        <v>5.0199999999999996</v>
      </c>
      <c r="F892" s="348"/>
      <c r="G892" s="349" t="s">
        <v>2456</v>
      </c>
      <c r="H892" s="347">
        <v>1</v>
      </c>
      <c r="I892" s="350">
        <v>0.91</v>
      </c>
      <c r="J892" s="347"/>
      <c r="K892" s="350"/>
    </row>
    <row r="893" spans="1:22" x14ac:dyDescent="0.25">
      <c r="A893" s="351"/>
      <c r="B893" s="351"/>
      <c r="C893" s="352" t="s">
        <v>173</v>
      </c>
      <c r="D893" s="351"/>
      <c r="E893" s="351"/>
      <c r="F893" s="351"/>
      <c r="G893" s="351"/>
      <c r="H893" s="431">
        <v>40.31</v>
      </c>
      <c r="I893" s="431"/>
      <c r="J893" s="431">
        <v>670.86</v>
      </c>
      <c r="K893" s="431"/>
      <c r="O893" s="353">
        <v>40.31</v>
      </c>
      <c r="P893" s="353">
        <v>670.86</v>
      </c>
    </row>
    <row r="895" spans="1:22" ht="57" x14ac:dyDescent="0.25">
      <c r="A895" s="336" t="s">
        <v>2472</v>
      </c>
      <c r="B895" s="337" t="s">
        <v>2468</v>
      </c>
      <c r="C895" s="337" t="s">
        <v>994</v>
      </c>
      <c r="D895" s="338" t="s">
        <v>1693</v>
      </c>
      <c r="E895" s="324">
        <v>2</v>
      </c>
      <c r="F895" s="339"/>
      <c r="G895" s="340"/>
      <c r="H895" s="324"/>
      <c r="I895" s="341"/>
      <c r="J895" s="324"/>
      <c r="K895" s="341"/>
      <c r="Q895" s="323">
        <v>33.21</v>
      </c>
      <c r="R895" s="323">
        <v>620.35</v>
      </c>
      <c r="S895" s="323">
        <v>22.34</v>
      </c>
      <c r="T895" s="323">
        <v>289.02999999999997</v>
      </c>
      <c r="U895" s="323">
        <v>1.61</v>
      </c>
      <c r="V895" s="323">
        <v>33.72</v>
      </c>
    </row>
    <row r="896" spans="1:22" ht="29.25" x14ac:dyDescent="0.25">
      <c r="A896" s="336"/>
      <c r="B896" s="337"/>
      <c r="C896" s="337" t="s">
        <v>187</v>
      </c>
      <c r="D896" s="338"/>
      <c r="E896" s="324"/>
      <c r="F896" s="339">
        <v>12.5</v>
      </c>
      <c r="G896" s="340" t="s">
        <v>2456</v>
      </c>
      <c r="H896" s="324">
        <v>1</v>
      </c>
      <c r="I896" s="341">
        <v>30.19</v>
      </c>
      <c r="J896" s="324">
        <v>23.35</v>
      </c>
      <c r="K896" s="341">
        <v>704.94</v>
      </c>
    </row>
    <row r="897" spans="1:22" ht="29.25" x14ac:dyDescent="0.25">
      <c r="A897" s="336"/>
      <c r="B897" s="337"/>
      <c r="C897" s="337" t="s">
        <v>174</v>
      </c>
      <c r="D897" s="338"/>
      <c r="E897" s="324"/>
      <c r="F897" s="339">
        <v>1.49</v>
      </c>
      <c r="G897" s="340" t="s">
        <v>2457</v>
      </c>
      <c r="H897" s="324">
        <v>1</v>
      </c>
      <c r="I897" s="341">
        <v>3.91</v>
      </c>
      <c r="J897" s="324">
        <v>9.58</v>
      </c>
      <c r="K897" s="341">
        <v>37.46</v>
      </c>
    </row>
    <row r="898" spans="1:22" ht="29.25" x14ac:dyDescent="0.25">
      <c r="A898" s="336"/>
      <c r="B898" s="337"/>
      <c r="C898" s="337" t="s">
        <v>179</v>
      </c>
      <c r="D898" s="338"/>
      <c r="E898" s="324"/>
      <c r="F898" s="339">
        <v>0.35</v>
      </c>
      <c r="G898" s="340" t="s">
        <v>2457</v>
      </c>
      <c r="H898" s="324">
        <v>1</v>
      </c>
      <c r="I898" s="354">
        <v>0.92</v>
      </c>
      <c r="J898" s="324">
        <v>23.35</v>
      </c>
      <c r="K898" s="354">
        <v>21.48</v>
      </c>
    </row>
    <row r="899" spans="1:22" x14ac:dyDescent="0.25">
      <c r="A899" s="336"/>
      <c r="B899" s="337"/>
      <c r="C899" s="337" t="s">
        <v>195</v>
      </c>
      <c r="D899" s="338"/>
      <c r="E899" s="324"/>
      <c r="F899" s="339">
        <v>6.23</v>
      </c>
      <c r="G899" s="340" t="s">
        <v>185</v>
      </c>
      <c r="H899" s="324">
        <v>1</v>
      </c>
      <c r="I899" s="341">
        <v>12.46</v>
      </c>
      <c r="J899" s="324">
        <v>5.42</v>
      </c>
      <c r="K899" s="341">
        <v>67.53</v>
      </c>
    </row>
    <row r="900" spans="1:22" x14ac:dyDescent="0.25">
      <c r="A900" s="336"/>
      <c r="B900" s="337"/>
      <c r="C900" s="337" t="s">
        <v>184</v>
      </c>
      <c r="D900" s="338" t="s">
        <v>177</v>
      </c>
      <c r="E900" s="324">
        <v>110</v>
      </c>
      <c r="F900" s="339"/>
      <c r="G900" s="340"/>
      <c r="H900" s="324"/>
      <c r="I900" s="341">
        <v>33.21</v>
      </c>
      <c r="J900" s="324">
        <v>88</v>
      </c>
      <c r="K900" s="341">
        <v>620.35</v>
      </c>
    </row>
    <row r="901" spans="1:22" x14ac:dyDescent="0.25">
      <c r="A901" s="336"/>
      <c r="B901" s="337"/>
      <c r="C901" s="337" t="s">
        <v>183</v>
      </c>
      <c r="D901" s="338" t="s">
        <v>177</v>
      </c>
      <c r="E901" s="324">
        <v>74</v>
      </c>
      <c r="F901" s="339"/>
      <c r="G901" s="340"/>
      <c r="H901" s="324"/>
      <c r="I901" s="341">
        <v>22.34</v>
      </c>
      <c r="J901" s="324">
        <v>41</v>
      </c>
      <c r="K901" s="341">
        <v>289.02999999999997</v>
      </c>
    </row>
    <row r="902" spans="1:22" x14ac:dyDescent="0.25">
      <c r="A902" s="336"/>
      <c r="B902" s="337"/>
      <c r="C902" s="337" t="s">
        <v>178</v>
      </c>
      <c r="D902" s="338" t="s">
        <v>177</v>
      </c>
      <c r="E902" s="324">
        <v>175</v>
      </c>
      <c r="F902" s="339"/>
      <c r="G902" s="340"/>
      <c r="H902" s="324"/>
      <c r="I902" s="341">
        <v>1.61</v>
      </c>
      <c r="J902" s="324">
        <v>157</v>
      </c>
      <c r="K902" s="341">
        <v>33.72</v>
      </c>
    </row>
    <row r="903" spans="1:22" ht="29.25" x14ac:dyDescent="0.25">
      <c r="A903" s="344"/>
      <c r="B903" s="345"/>
      <c r="C903" s="345" t="s">
        <v>182</v>
      </c>
      <c r="D903" s="346" t="s">
        <v>181</v>
      </c>
      <c r="E903" s="347">
        <v>1.0900000000000001</v>
      </c>
      <c r="F903" s="348"/>
      <c r="G903" s="349" t="s">
        <v>2456</v>
      </c>
      <c r="H903" s="347">
        <v>1</v>
      </c>
      <c r="I903" s="350">
        <v>2.63</v>
      </c>
      <c r="J903" s="347"/>
      <c r="K903" s="350"/>
    </row>
    <row r="904" spans="1:22" x14ac:dyDescent="0.25">
      <c r="A904" s="351"/>
      <c r="B904" s="351"/>
      <c r="C904" s="352" t="s">
        <v>173</v>
      </c>
      <c r="D904" s="351"/>
      <c r="E904" s="351"/>
      <c r="F904" s="351"/>
      <c r="G904" s="351"/>
      <c r="H904" s="431">
        <v>103.72</v>
      </c>
      <c r="I904" s="431"/>
      <c r="J904" s="431">
        <v>1753.03</v>
      </c>
      <c r="K904" s="431"/>
      <c r="O904" s="353">
        <v>103.72</v>
      </c>
      <c r="P904" s="353">
        <v>1753.03</v>
      </c>
    </row>
    <row r="906" spans="1:22" ht="68.25" x14ac:dyDescent="0.25">
      <c r="A906" s="364" t="s">
        <v>2473</v>
      </c>
      <c r="B906" s="365" t="s">
        <v>2458</v>
      </c>
      <c r="C906" s="365" t="s">
        <v>3655</v>
      </c>
      <c r="D906" s="366" t="s">
        <v>1703</v>
      </c>
      <c r="E906" s="367">
        <v>1</v>
      </c>
      <c r="F906" s="368">
        <v>2892.24</v>
      </c>
      <c r="G906" s="369" t="s">
        <v>185</v>
      </c>
      <c r="H906" s="367">
        <v>1</v>
      </c>
      <c r="I906" s="370">
        <v>2892.24</v>
      </c>
      <c r="J906" s="367">
        <v>4.4000000000000004</v>
      </c>
      <c r="K906" s="370">
        <v>12725.86</v>
      </c>
      <c r="Q906" s="323">
        <v>0</v>
      </c>
      <c r="R906" s="323">
        <v>0</v>
      </c>
      <c r="S906" s="323">
        <v>0</v>
      </c>
      <c r="T906" s="323">
        <v>0</v>
      </c>
      <c r="U906" s="323">
        <v>0</v>
      </c>
      <c r="V906" s="323">
        <v>0</v>
      </c>
    </row>
    <row r="907" spans="1:22" x14ac:dyDescent="0.25">
      <c r="A907" s="371"/>
      <c r="B907" s="371"/>
      <c r="C907" s="372" t="s">
        <v>173</v>
      </c>
      <c r="D907" s="371"/>
      <c r="E907" s="371"/>
      <c r="F907" s="371"/>
      <c r="G907" s="371"/>
      <c r="H907" s="433">
        <v>2892.24</v>
      </c>
      <c r="I907" s="433"/>
      <c r="J907" s="433">
        <v>12725.86</v>
      </c>
      <c r="K907" s="433"/>
      <c r="O907" s="353">
        <v>2892.24</v>
      </c>
      <c r="P907" s="353">
        <v>12725.86</v>
      </c>
    </row>
    <row r="910" spans="1:22" x14ac:dyDescent="0.25">
      <c r="B910" s="434" t="s">
        <v>3656</v>
      </c>
      <c r="C910" s="434"/>
      <c r="D910" s="434"/>
      <c r="E910" s="434"/>
      <c r="F910" s="434"/>
      <c r="G910" s="434"/>
      <c r="H910" s="434"/>
      <c r="I910" s="434"/>
      <c r="J910" s="434"/>
    </row>
    <row r="911" spans="1:22" ht="43.5" x14ac:dyDescent="0.25">
      <c r="A911" s="336" t="s">
        <v>2474</v>
      </c>
      <c r="B911" s="337" t="s">
        <v>2461</v>
      </c>
      <c r="C911" s="337" t="s">
        <v>993</v>
      </c>
      <c r="D911" s="338" t="s">
        <v>2462</v>
      </c>
      <c r="E911" s="324">
        <v>2</v>
      </c>
      <c r="F911" s="339"/>
      <c r="G911" s="340"/>
      <c r="H911" s="324"/>
      <c r="I911" s="341"/>
      <c r="J911" s="324"/>
      <c r="K911" s="341"/>
      <c r="Q911" s="323">
        <v>166.3</v>
      </c>
      <c r="R911" s="323">
        <v>3106.44</v>
      </c>
      <c r="S911" s="323">
        <v>111.87</v>
      </c>
      <c r="T911" s="323">
        <v>1447.32</v>
      </c>
      <c r="U911" s="323">
        <v>6.76</v>
      </c>
      <c r="V911" s="323">
        <v>141.5</v>
      </c>
    </row>
    <row r="912" spans="1:22" ht="29.25" x14ac:dyDescent="0.25">
      <c r="A912" s="336"/>
      <c r="B912" s="337"/>
      <c r="C912" s="337" t="s">
        <v>187</v>
      </c>
      <c r="D912" s="338"/>
      <c r="E912" s="324"/>
      <c r="F912" s="339">
        <v>62.6</v>
      </c>
      <c r="G912" s="340" t="s">
        <v>2456</v>
      </c>
      <c r="H912" s="324">
        <v>1</v>
      </c>
      <c r="I912" s="341">
        <v>151.18</v>
      </c>
      <c r="J912" s="324">
        <v>23.35</v>
      </c>
      <c r="K912" s="341">
        <v>3530.05</v>
      </c>
    </row>
    <row r="913" spans="1:22" ht="29.25" x14ac:dyDescent="0.25">
      <c r="A913" s="336"/>
      <c r="B913" s="337"/>
      <c r="C913" s="337" t="s">
        <v>174</v>
      </c>
      <c r="D913" s="338"/>
      <c r="E913" s="324"/>
      <c r="F913" s="339">
        <v>8.82</v>
      </c>
      <c r="G913" s="340" t="s">
        <v>2457</v>
      </c>
      <c r="H913" s="324">
        <v>1</v>
      </c>
      <c r="I913" s="341">
        <v>23.15</v>
      </c>
      <c r="J913" s="324">
        <v>8.66</v>
      </c>
      <c r="K913" s="341">
        <v>200.48</v>
      </c>
    </row>
    <row r="914" spans="1:22" ht="29.25" x14ac:dyDescent="0.25">
      <c r="A914" s="336"/>
      <c r="B914" s="337"/>
      <c r="C914" s="337" t="s">
        <v>179</v>
      </c>
      <c r="D914" s="338"/>
      <c r="E914" s="324"/>
      <c r="F914" s="339">
        <v>1.47</v>
      </c>
      <c r="G914" s="340" t="s">
        <v>2457</v>
      </c>
      <c r="H914" s="324">
        <v>1</v>
      </c>
      <c r="I914" s="354">
        <v>3.86</v>
      </c>
      <c r="J914" s="324">
        <v>23.35</v>
      </c>
      <c r="K914" s="354">
        <v>90.13</v>
      </c>
    </row>
    <row r="915" spans="1:22" x14ac:dyDescent="0.25">
      <c r="A915" s="336"/>
      <c r="B915" s="337"/>
      <c r="C915" s="337" t="s">
        <v>195</v>
      </c>
      <c r="D915" s="338"/>
      <c r="E915" s="324"/>
      <c r="F915" s="339">
        <v>2.62</v>
      </c>
      <c r="G915" s="340" t="s">
        <v>185</v>
      </c>
      <c r="H915" s="324">
        <v>1</v>
      </c>
      <c r="I915" s="341">
        <v>5.24</v>
      </c>
      <c r="J915" s="324">
        <v>2.5299999999999998</v>
      </c>
      <c r="K915" s="341">
        <v>13.26</v>
      </c>
    </row>
    <row r="916" spans="1:22" x14ac:dyDescent="0.25">
      <c r="A916" s="336"/>
      <c r="B916" s="337"/>
      <c r="C916" s="337" t="s">
        <v>184</v>
      </c>
      <c r="D916" s="338" t="s">
        <v>177</v>
      </c>
      <c r="E916" s="324">
        <v>110</v>
      </c>
      <c r="F916" s="339"/>
      <c r="G916" s="340"/>
      <c r="H916" s="324"/>
      <c r="I916" s="341">
        <v>166.3</v>
      </c>
      <c r="J916" s="324">
        <v>88</v>
      </c>
      <c r="K916" s="341">
        <v>3106.44</v>
      </c>
    </row>
    <row r="917" spans="1:22" x14ac:dyDescent="0.25">
      <c r="A917" s="336"/>
      <c r="B917" s="337"/>
      <c r="C917" s="337" t="s">
        <v>183</v>
      </c>
      <c r="D917" s="338" t="s">
        <v>177</v>
      </c>
      <c r="E917" s="324">
        <v>74</v>
      </c>
      <c r="F917" s="339"/>
      <c r="G917" s="340"/>
      <c r="H917" s="324"/>
      <c r="I917" s="341">
        <v>111.87</v>
      </c>
      <c r="J917" s="324">
        <v>41</v>
      </c>
      <c r="K917" s="341">
        <v>1447.32</v>
      </c>
    </row>
    <row r="918" spans="1:22" x14ac:dyDescent="0.25">
      <c r="A918" s="336"/>
      <c r="B918" s="337"/>
      <c r="C918" s="337" t="s">
        <v>178</v>
      </c>
      <c r="D918" s="338" t="s">
        <v>177</v>
      </c>
      <c r="E918" s="324">
        <v>175</v>
      </c>
      <c r="F918" s="339"/>
      <c r="G918" s="340"/>
      <c r="H918" s="324"/>
      <c r="I918" s="341">
        <v>6.76</v>
      </c>
      <c r="J918" s="324">
        <v>157</v>
      </c>
      <c r="K918" s="341">
        <v>141.5</v>
      </c>
    </row>
    <row r="919" spans="1:22" ht="29.25" x14ac:dyDescent="0.25">
      <c r="A919" s="344"/>
      <c r="B919" s="345"/>
      <c r="C919" s="345" t="s">
        <v>182</v>
      </c>
      <c r="D919" s="346" t="s">
        <v>181</v>
      </c>
      <c r="E919" s="347">
        <v>4.96</v>
      </c>
      <c r="F919" s="348"/>
      <c r="G919" s="349" t="s">
        <v>2456</v>
      </c>
      <c r="H919" s="347">
        <v>1</v>
      </c>
      <c r="I919" s="350">
        <v>11.98</v>
      </c>
      <c r="J919" s="347"/>
      <c r="K919" s="350"/>
    </row>
    <row r="920" spans="1:22" x14ac:dyDescent="0.25">
      <c r="A920" s="351"/>
      <c r="B920" s="351"/>
      <c r="C920" s="352" t="s">
        <v>173</v>
      </c>
      <c r="D920" s="351"/>
      <c r="E920" s="351"/>
      <c r="F920" s="351"/>
      <c r="G920" s="351"/>
      <c r="H920" s="431">
        <v>464.5</v>
      </c>
      <c r="I920" s="431"/>
      <c r="J920" s="431">
        <v>8439.0499999999993</v>
      </c>
      <c r="K920" s="431"/>
      <c r="O920" s="353">
        <v>464.5</v>
      </c>
      <c r="P920" s="353">
        <v>8439.0499999999993</v>
      </c>
    </row>
    <row r="922" spans="1:22" ht="28.5" x14ac:dyDescent="0.25">
      <c r="A922" s="336" t="s">
        <v>2475</v>
      </c>
      <c r="B922" s="337" t="s">
        <v>2469</v>
      </c>
      <c r="C922" s="337" t="s">
        <v>995</v>
      </c>
      <c r="D922" s="338" t="s">
        <v>1752</v>
      </c>
      <c r="E922" s="324">
        <v>0.16</v>
      </c>
      <c r="F922" s="339"/>
      <c r="G922" s="340"/>
      <c r="H922" s="324"/>
      <c r="I922" s="341"/>
      <c r="J922" s="324"/>
      <c r="K922" s="341"/>
      <c r="Q922" s="323">
        <v>13.84</v>
      </c>
      <c r="R922" s="323">
        <v>258.49</v>
      </c>
      <c r="S922" s="323">
        <v>9.31</v>
      </c>
      <c r="T922" s="323">
        <v>120.43</v>
      </c>
      <c r="U922" s="323">
        <v>0.05</v>
      </c>
      <c r="V922" s="323">
        <v>1.1000000000000001</v>
      </c>
    </row>
    <row r="923" spans="1:22" ht="29.25" x14ac:dyDescent="0.25">
      <c r="A923" s="336"/>
      <c r="B923" s="337"/>
      <c r="C923" s="337" t="s">
        <v>187</v>
      </c>
      <c r="D923" s="338"/>
      <c r="E923" s="324"/>
      <c r="F923" s="339">
        <v>65.09</v>
      </c>
      <c r="G923" s="340" t="s">
        <v>2456</v>
      </c>
      <c r="H923" s="324">
        <v>1</v>
      </c>
      <c r="I923" s="341">
        <v>12.58</v>
      </c>
      <c r="J923" s="324">
        <v>23.35</v>
      </c>
      <c r="K923" s="341">
        <v>293.74</v>
      </c>
    </row>
    <row r="924" spans="1:22" ht="29.25" x14ac:dyDescent="0.25">
      <c r="A924" s="336"/>
      <c r="B924" s="337"/>
      <c r="C924" s="337" t="s">
        <v>174</v>
      </c>
      <c r="D924" s="338"/>
      <c r="E924" s="324"/>
      <c r="F924" s="339">
        <v>0.77</v>
      </c>
      <c r="G924" s="340" t="s">
        <v>2457</v>
      </c>
      <c r="H924" s="324">
        <v>1</v>
      </c>
      <c r="I924" s="341">
        <v>0.16</v>
      </c>
      <c r="J924" s="324">
        <v>8.8699999999999992</v>
      </c>
      <c r="K924" s="341">
        <v>1.42</v>
      </c>
    </row>
    <row r="925" spans="1:22" ht="29.25" x14ac:dyDescent="0.25">
      <c r="A925" s="336"/>
      <c r="B925" s="337"/>
      <c r="C925" s="337" t="s">
        <v>179</v>
      </c>
      <c r="D925" s="338"/>
      <c r="E925" s="324"/>
      <c r="F925" s="339">
        <v>0.14000000000000001</v>
      </c>
      <c r="G925" s="340" t="s">
        <v>2457</v>
      </c>
      <c r="H925" s="324">
        <v>1</v>
      </c>
      <c r="I925" s="354">
        <v>0.03</v>
      </c>
      <c r="J925" s="324">
        <v>23.35</v>
      </c>
      <c r="K925" s="354">
        <v>0.7</v>
      </c>
    </row>
    <row r="926" spans="1:22" x14ac:dyDescent="0.25">
      <c r="A926" s="336"/>
      <c r="B926" s="337"/>
      <c r="C926" s="337" t="s">
        <v>195</v>
      </c>
      <c r="D926" s="338"/>
      <c r="E926" s="324"/>
      <c r="F926" s="339">
        <v>5.43</v>
      </c>
      <c r="G926" s="340" t="s">
        <v>185</v>
      </c>
      <c r="H926" s="324">
        <v>1</v>
      </c>
      <c r="I926" s="341">
        <v>0.87</v>
      </c>
      <c r="J926" s="324">
        <v>3.57</v>
      </c>
      <c r="K926" s="341">
        <v>3.11</v>
      </c>
    </row>
    <row r="927" spans="1:22" x14ac:dyDescent="0.25">
      <c r="A927" s="336"/>
      <c r="B927" s="337"/>
      <c r="C927" s="337" t="s">
        <v>184</v>
      </c>
      <c r="D927" s="338" t="s">
        <v>177</v>
      </c>
      <c r="E927" s="324">
        <v>110</v>
      </c>
      <c r="F927" s="339"/>
      <c r="G927" s="340"/>
      <c r="H927" s="324"/>
      <c r="I927" s="341">
        <v>13.84</v>
      </c>
      <c r="J927" s="324">
        <v>88</v>
      </c>
      <c r="K927" s="341">
        <v>258.49</v>
      </c>
    </row>
    <row r="928" spans="1:22" x14ac:dyDescent="0.25">
      <c r="A928" s="336"/>
      <c r="B928" s="337"/>
      <c r="C928" s="337" t="s">
        <v>183</v>
      </c>
      <c r="D928" s="338" t="s">
        <v>177</v>
      </c>
      <c r="E928" s="324">
        <v>74</v>
      </c>
      <c r="F928" s="339"/>
      <c r="G928" s="340"/>
      <c r="H928" s="324"/>
      <c r="I928" s="341">
        <v>9.31</v>
      </c>
      <c r="J928" s="324">
        <v>41</v>
      </c>
      <c r="K928" s="341">
        <v>120.43</v>
      </c>
    </row>
    <row r="929" spans="1:22" x14ac:dyDescent="0.25">
      <c r="A929" s="336"/>
      <c r="B929" s="337"/>
      <c r="C929" s="337" t="s">
        <v>178</v>
      </c>
      <c r="D929" s="338" t="s">
        <v>177</v>
      </c>
      <c r="E929" s="324">
        <v>175</v>
      </c>
      <c r="F929" s="339"/>
      <c r="G929" s="340"/>
      <c r="H929" s="324"/>
      <c r="I929" s="341">
        <v>0.05</v>
      </c>
      <c r="J929" s="324">
        <v>157</v>
      </c>
      <c r="K929" s="341">
        <v>1.1000000000000001</v>
      </c>
    </row>
    <row r="930" spans="1:22" ht="29.25" x14ac:dyDescent="0.25">
      <c r="A930" s="344"/>
      <c r="B930" s="345"/>
      <c r="C930" s="345" t="s">
        <v>182</v>
      </c>
      <c r="D930" s="346" t="s">
        <v>181</v>
      </c>
      <c r="E930" s="347">
        <v>5.75</v>
      </c>
      <c r="F930" s="348"/>
      <c r="G930" s="349" t="s">
        <v>2456</v>
      </c>
      <c r="H930" s="347">
        <v>1</v>
      </c>
      <c r="I930" s="350">
        <v>1.1100000000000001</v>
      </c>
      <c r="J930" s="347"/>
      <c r="K930" s="350"/>
    </row>
    <row r="931" spans="1:22" x14ac:dyDescent="0.25">
      <c r="A931" s="351"/>
      <c r="B931" s="351"/>
      <c r="C931" s="352" t="s">
        <v>173</v>
      </c>
      <c r="D931" s="351"/>
      <c r="E931" s="351"/>
      <c r="F931" s="351"/>
      <c r="G931" s="351"/>
      <c r="H931" s="431">
        <v>36.81</v>
      </c>
      <c r="I931" s="431"/>
      <c r="J931" s="431">
        <v>678.29</v>
      </c>
      <c r="K931" s="431"/>
      <c r="O931" s="353">
        <v>36.81</v>
      </c>
      <c r="P931" s="353">
        <v>678.29</v>
      </c>
    </row>
    <row r="933" spans="1:22" ht="28.5" x14ac:dyDescent="0.25">
      <c r="A933" s="336" t="s">
        <v>2476</v>
      </c>
      <c r="B933" s="337" t="s">
        <v>2463</v>
      </c>
      <c r="C933" s="337" t="s">
        <v>975</v>
      </c>
      <c r="D933" s="338" t="s">
        <v>2464</v>
      </c>
      <c r="E933" s="324">
        <v>3</v>
      </c>
      <c r="F933" s="339"/>
      <c r="G933" s="340"/>
      <c r="H933" s="324"/>
      <c r="I933" s="341"/>
      <c r="J933" s="324"/>
      <c r="K933" s="341"/>
      <c r="Q933" s="323">
        <v>47.66</v>
      </c>
      <c r="R933" s="323">
        <v>890.35</v>
      </c>
      <c r="S933" s="323">
        <v>32.06</v>
      </c>
      <c r="T933" s="323">
        <v>414.82</v>
      </c>
      <c r="U933" s="323">
        <v>1.24</v>
      </c>
      <c r="V933" s="323">
        <v>26.03</v>
      </c>
    </row>
    <row r="934" spans="1:22" ht="29.25" x14ac:dyDescent="0.25">
      <c r="A934" s="336"/>
      <c r="B934" s="337"/>
      <c r="C934" s="337" t="s">
        <v>187</v>
      </c>
      <c r="D934" s="338"/>
      <c r="E934" s="324"/>
      <c r="F934" s="339">
        <v>11.96</v>
      </c>
      <c r="G934" s="340" t="s">
        <v>2456</v>
      </c>
      <c r="H934" s="324">
        <v>1</v>
      </c>
      <c r="I934" s="341">
        <v>43.33</v>
      </c>
      <c r="J934" s="324">
        <v>23.35</v>
      </c>
      <c r="K934" s="341">
        <v>1011.76</v>
      </c>
    </row>
    <row r="935" spans="1:22" ht="29.25" x14ac:dyDescent="0.25">
      <c r="A935" s="336"/>
      <c r="B935" s="337"/>
      <c r="C935" s="337" t="s">
        <v>174</v>
      </c>
      <c r="D935" s="338"/>
      <c r="E935" s="324"/>
      <c r="F935" s="339">
        <v>0.74</v>
      </c>
      <c r="G935" s="340" t="s">
        <v>2457</v>
      </c>
      <c r="H935" s="324">
        <v>1</v>
      </c>
      <c r="I935" s="341">
        <v>2.91</v>
      </c>
      <c r="J935" s="324">
        <v>9.73</v>
      </c>
      <c r="K935" s="341">
        <v>28.31</v>
      </c>
    </row>
    <row r="936" spans="1:22" ht="29.25" x14ac:dyDescent="0.25">
      <c r="A936" s="336"/>
      <c r="B936" s="337"/>
      <c r="C936" s="337" t="s">
        <v>179</v>
      </c>
      <c r="D936" s="338"/>
      <c r="E936" s="324"/>
      <c r="F936" s="339">
        <v>0.18</v>
      </c>
      <c r="G936" s="340" t="s">
        <v>2457</v>
      </c>
      <c r="H936" s="324">
        <v>1</v>
      </c>
      <c r="I936" s="354">
        <v>0.71</v>
      </c>
      <c r="J936" s="324">
        <v>23.35</v>
      </c>
      <c r="K936" s="354">
        <v>16.579999999999998</v>
      </c>
    </row>
    <row r="937" spans="1:22" x14ac:dyDescent="0.25">
      <c r="A937" s="336"/>
      <c r="B937" s="337"/>
      <c r="C937" s="337" t="s">
        <v>195</v>
      </c>
      <c r="D937" s="338"/>
      <c r="E937" s="324"/>
      <c r="F937" s="339">
        <v>4.41</v>
      </c>
      <c r="G937" s="340" t="s">
        <v>185</v>
      </c>
      <c r="H937" s="324">
        <v>1</v>
      </c>
      <c r="I937" s="341">
        <v>13.23</v>
      </c>
      <c r="J937" s="324">
        <v>5.42</v>
      </c>
      <c r="K937" s="341">
        <v>71.709999999999994</v>
      </c>
    </row>
    <row r="938" spans="1:22" x14ac:dyDescent="0.25">
      <c r="A938" s="336"/>
      <c r="B938" s="337"/>
      <c r="C938" s="337" t="s">
        <v>184</v>
      </c>
      <c r="D938" s="338" t="s">
        <v>177</v>
      </c>
      <c r="E938" s="324">
        <v>110</v>
      </c>
      <c r="F938" s="339"/>
      <c r="G938" s="340"/>
      <c r="H938" s="324"/>
      <c r="I938" s="341">
        <v>47.66</v>
      </c>
      <c r="J938" s="324">
        <v>88</v>
      </c>
      <c r="K938" s="341">
        <v>890.35</v>
      </c>
    </row>
    <row r="939" spans="1:22" x14ac:dyDescent="0.25">
      <c r="A939" s="336"/>
      <c r="B939" s="337"/>
      <c r="C939" s="337" t="s">
        <v>183</v>
      </c>
      <c r="D939" s="338" t="s">
        <v>177</v>
      </c>
      <c r="E939" s="324">
        <v>74</v>
      </c>
      <c r="F939" s="339"/>
      <c r="G939" s="340"/>
      <c r="H939" s="324"/>
      <c r="I939" s="341">
        <v>32.06</v>
      </c>
      <c r="J939" s="324">
        <v>41</v>
      </c>
      <c r="K939" s="341">
        <v>414.82</v>
      </c>
    </row>
    <row r="940" spans="1:22" x14ac:dyDescent="0.25">
      <c r="A940" s="336"/>
      <c r="B940" s="337"/>
      <c r="C940" s="337" t="s">
        <v>178</v>
      </c>
      <c r="D940" s="338" t="s">
        <v>177</v>
      </c>
      <c r="E940" s="324">
        <v>175</v>
      </c>
      <c r="F940" s="339"/>
      <c r="G940" s="340"/>
      <c r="H940" s="324"/>
      <c r="I940" s="341">
        <v>1.24</v>
      </c>
      <c r="J940" s="324">
        <v>157</v>
      </c>
      <c r="K940" s="341">
        <v>26.03</v>
      </c>
    </row>
    <row r="941" spans="1:22" ht="29.25" x14ac:dyDescent="0.25">
      <c r="A941" s="344"/>
      <c r="B941" s="345"/>
      <c r="C941" s="345" t="s">
        <v>182</v>
      </c>
      <c r="D941" s="346" t="s">
        <v>181</v>
      </c>
      <c r="E941" s="347">
        <v>1.03</v>
      </c>
      <c r="F941" s="348"/>
      <c r="G941" s="349" t="s">
        <v>2456</v>
      </c>
      <c r="H941" s="347">
        <v>1</v>
      </c>
      <c r="I941" s="350">
        <v>3.73</v>
      </c>
      <c r="J941" s="347"/>
      <c r="K941" s="350"/>
    </row>
    <row r="942" spans="1:22" x14ac:dyDescent="0.25">
      <c r="A942" s="351"/>
      <c r="B942" s="351"/>
      <c r="C942" s="352" t="s">
        <v>173</v>
      </c>
      <c r="D942" s="351"/>
      <c r="E942" s="351"/>
      <c r="F942" s="351"/>
      <c r="G942" s="351"/>
      <c r="H942" s="431">
        <v>140.43</v>
      </c>
      <c r="I942" s="431"/>
      <c r="J942" s="431">
        <v>2442.98</v>
      </c>
      <c r="K942" s="431"/>
      <c r="O942" s="353">
        <v>140.43</v>
      </c>
      <c r="P942" s="353">
        <v>2442.98</v>
      </c>
    </row>
    <row r="944" spans="1:22" ht="57" x14ac:dyDescent="0.25">
      <c r="A944" s="336" t="s">
        <v>2477</v>
      </c>
      <c r="B944" s="337" t="s">
        <v>2468</v>
      </c>
      <c r="C944" s="337" t="s">
        <v>994</v>
      </c>
      <c r="D944" s="338" t="s">
        <v>1693</v>
      </c>
      <c r="E944" s="324">
        <v>2</v>
      </c>
      <c r="F944" s="339"/>
      <c r="G944" s="340"/>
      <c r="H944" s="324"/>
      <c r="I944" s="341"/>
      <c r="J944" s="324"/>
      <c r="K944" s="341"/>
      <c r="Q944" s="323">
        <v>33.21</v>
      </c>
      <c r="R944" s="323">
        <v>620.35</v>
      </c>
      <c r="S944" s="323">
        <v>22.34</v>
      </c>
      <c r="T944" s="323">
        <v>289.02999999999997</v>
      </c>
      <c r="U944" s="323">
        <v>1.61</v>
      </c>
      <c r="V944" s="323">
        <v>33.72</v>
      </c>
    </row>
    <row r="945" spans="1:22" ht="29.25" x14ac:dyDescent="0.25">
      <c r="A945" s="336"/>
      <c r="B945" s="337"/>
      <c r="C945" s="337" t="s">
        <v>187</v>
      </c>
      <c r="D945" s="338"/>
      <c r="E945" s="324"/>
      <c r="F945" s="339">
        <v>12.5</v>
      </c>
      <c r="G945" s="340" t="s">
        <v>2456</v>
      </c>
      <c r="H945" s="324">
        <v>1</v>
      </c>
      <c r="I945" s="341">
        <v>30.19</v>
      </c>
      <c r="J945" s="324">
        <v>23.35</v>
      </c>
      <c r="K945" s="341">
        <v>704.94</v>
      </c>
    </row>
    <row r="946" spans="1:22" ht="29.25" x14ac:dyDescent="0.25">
      <c r="A946" s="336"/>
      <c r="B946" s="337"/>
      <c r="C946" s="337" t="s">
        <v>174</v>
      </c>
      <c r="D946" s="338"/>
      <c r="E946" s="324"/>
      <c r="F946" s="339">
        <v>1.49</v>
      </c>
      <c r="G946" s="340" t="s">
        <v>2457</v>
      </c>
      <c r="H946" s="324">
        <v>1</v>
      </c>
      <c r="I946" s="341">
        <v>3.91</v>
      </c>
      <c r="J946" s="324">
        <v>9.58</v>
      </c>
      <c r="K946" s="341">
        <v>37.46</v>
      </c>
    </row>
    <row r="947" spans="1:22" ht="29.25" x14ac:dyDescent="0.25">
      <c r="A947" s="336"/>
      <c r="B947" s="337"/>
      <c r="C947" s="337" t="s">
        <v>179</v>
      </c>
      <c r="D947" s="338"/>
      <c r="E947" s="324"/>
      <c r="F947" s="339">
        <v>0.35</v>
      </c>
      <c r="G947" s="340" t="s">
        <v>2457</v>
      </c>
      <c r="H947" s="324">
        <v>1</v>
      </c>
      <c r="I947" s="354">
        <v>0.92</v>
      </c>
      <c r="J947" s="324">
        <v>23.35</v>
      </c>
      <c r="K947" s="354">
        <v>21.48</v>
      </c>
    </row>
    <row r="948" spans="1:22" x14ac:dyDescent="0.25">
      <c r="A948" s="336"/>
      <c r="B948" s="337"/>
      <c r="C948" s="337" t="s">
        <v>195</v>
      </c>
      <c r="D948" s="338"/>
      <c r="E948" s="324"/>
      <c r="F948" s="339">
        <v>6.23</v>
      </c>
      <c r="G948" s="340" t="s">
        <v>185</v>
      </c>
      <c r="H948" s="324">
        <v>1</v>
      </c>
      <c r="I948" s="341">
        <v>12.46</v>
      </c>
      <c r="J948" s="324">
        <v>5.42</v>
      </c>
      <c r="K948" s="341">
        <v>67.53</v>
      </c>
    </row>
    <row r="949" spans="1:22" x14ac:dyDescent="0.25">
      <c r="A949" s="336"/>
      <c r="B949" s="337"/>
      <c r="C949" s="337" t="s">
        <v>184</v>
      </c>
      <c r="D949" s="338" t="s">
        <v>177</v>
      </c>
      <c r="E949" s="324">
        <v>110</v>
      </c>
      <c r="F949" s="339"/>
      <c r="G949" s="340"/>
      <c r="H949" s="324"/>
      <c r="I949" s="341">
        <v>33.21</v>
      </c>
      <c r="J949" s="324">
        <v>88</v>
      </c>
      <c r="K949" s="341">
        <v>620.35</v>
      </c>
    </row>
    <row r="950" spans="1:22" x14ac:dyDescent="0.25">
      <c r="A950" s="336"/>
      <c r="B950" s="337"/>
      <c r="C950" s="337" t="s">
        <v>183</v>
      </c>
      <c r="D950" s="338" t="s">
        <v>177</v>
      </c>
      <c r="E950" s="324">
        <v>74</v>
      </c>
      <c r="F950" s="339"/>
      <c r="G950" s="340"/>
      <c r="H950" s="324"/>
      <c r="I950" s="341">
        <v>22.34</v>
      </c>
      <c r="J950" s="324">
        <v>41</v>
      </c>
      <c r="K950" s="341">
        <v>289.02999999999997</v>
      </c>
    </row>
    <row r="951" spans="1:22" x14ac:dyDescent="0.25">
      <c r="A951" s="336"/>
      <c r="B951" s="337"/>
      <c r="C951" s="337" t="s">
        <v>178</v>
      </c>
      <c r="D951" s="338" t="s">
        <v>177</v>
      </c>
      <c r="E951" s="324">
        <v>175</v>
      </c>
      <c r="F951" s="339"/>
      <c r="G951" s="340"/>
      <c r="H951" s="324"/>
      <c r="I951" s="341">
        <v>1.61</v>
      </c>
      <c r="J951" s="324">
        <v>157</v>
      </c>
      <c r="K951" s="341">
        <v>33.72</v>
      </c>
    </row>
    <row r="952" spans="1:22" ht="29.25" x14ac:dyDescent="0.25">
      <c r="A952" s="344"/>
      <c r="B952" s="345"/>
      <c r="C952" s="345" t="s">
        <v>182</v>
      </c>
      <c r="D952" s="346" t="s">
        <v>181</v>
      </c>
      <c r="E952" s="347">
        <v>1.0900000000000001</v>
      </c>
      <c r="F952" s="348"/>
      <c r="G952" s="349" t="s">
        <v>2456</v>
      </c>
      <c r="H952" s="347">
        <v>1</v>
      </c>
      <c r="I952" s="350">
        <v>2.63</v>
      </c>
      <c r="J952" s="347"/>
      <c r="K952" s="350"/>
    </row>
    <row r="953" spans="1:22" x14ac:dyDescent="0.25">
      <c r="A953" s="351"/>
      <c r="B953" s="351"/>
      <c r="C953" s="352" t="s">
        <v>173</v>
      </c>
      <c r="D953" s="351"/>
      <c r="E953" s="351"/>
      <c r="F953" s="351"/>
      <c r="G953" s="351"/>
      <c r="H953" s="431">
        <v>103.72</v>
      </c>
      <c r="I953" s="431"/>
      <c r="J953" s="431">
        <v>1753.03</v>
      </c>
      <c r="K953" s="431"/>
      <c r="O953" s="353">
        <v>103.72</v>
      </c>
      <c r="P953" s="353">
        <v>1753.03</v>
      </c>
    </row>
    <row r="955" spans="1:22" ht="68.25" x14ac:dyDescent="0.25">
      <c r="A955" s="364" t="s">
        <v>2478</v>
      </c>
      <c r="B955" s="365" t="s">
        <v>2458</v>
      </c>
      <c r="C955" s="365" t="s">
        <v>3657</v>
      </c>
      <c r="D955" s="366" t="s">
        <v>1703</v>
      </c>
      <c r="E955" s="367">
        <v>1</v>
      </c>
      <c r="F955" s="368">
        <v>27556.75</v>
      </c>
      <c r="G955" s="369" t="s">
        <v>185</v>
      </c>
      <c r="H955" s="367">
        <v>1</v>
      </c>
      <c r="I955" s="370">
        <v>27556.75</v>
      </c>
      <c r="J955" s="367">
        <v>4.4000000000000004</v>
      </c>
      <c r="K955" s="370">
        <v>121249.7</v>
      </c>
      <c r="Q955" s="323">
        <v>0</v>
      </c>
      <c r="R955" s="323">
        <v>0</v>
      </c>
      <c r="S955" s="323">
        <v>0</v>
      </c>
      <c r="T955" s="323">
        <v>0</v>
      </c>
      <c r="U955" s="323">
        <v>0</v>
      </c>
      <c r="V955" s="323">
        <v>0</v>
      </c>
    </row>
    <row r="956" spans="1:22" x14ac:dyDescent="0.25">
      <c r="A956" s="371"/>
      <c r="B956" s="371"/>
      <c r="C956" s="372" t="s">
        <v>173</v>
      </c>
      <c r="D956" s="371"/>
      <c r="E956" s="371"/>
      <c r="F956" s="371"/>
      <c r="G956" s="371"/>
      <c r="H956" s="433">
        <v>27556.75</v>
      </c>
      <c r="I956" s="433"/>
      <c r="J956" s="433">
        <v>121249.7</v>
      </c>
      <c r="K956" s="433"/>
      <c r="O956" s="353">
        <v>27556.75</v>
      </c>
      <c r="P956" s="353">
        <v>121249.7</v>
      </c>
    </row>
    <row r="959" spans="1:22" x14ac:dyDescent="0.25">
      <c r="B959" s="434" t="s">
        <v>3658</v>
      </c>
      <c r="C959" s="434"/>
      <c r="D959" s="434"/>
      <c r="E959" s="434"/>
      <c r="F959" s="434"/>
      <c r="G959" s="434"/>
      <c r="H959" s="434"/>
      <c r="I959" s="434"/>
      <c r="J959" s="434"/>
    </row>
    <row r="960" spans="1:22" ht="43.5" x14ac:dyDescent="0.25">
      <c r="A960" s="336" t="s">
        <v>2479</v>
      </c>
      <c r="B960" s="337" t="s">
        <v>2461</v>
      </c>
      <c r="C960" s="337" t="s">
        <v>993</v>
      </c>
      <c r="D960" s="338" t="s">
        <v>2462</v>
      </c>
      <c r="E960" s="324">
        <v>1</v>
      </c>
      <c r="F960" s="339"/>
      <c r="G960" s="340"/>
      <c r="H960" s="324"/>
      <c r="I960" s="341"/>
      <c r="J960" s="324"/>
      <c r="K960" s="341"/>
      <c r="Q960" s="323">
        <v>83.15</v>
      </c>
      <c r="R960" s="323">
        <v>1553.23</v>
      </c>
      <c r="S960" s="323">
        <v>55.94</v>
      </c>
      <c r="T960" s="323">
        <v>723.66</v>
      </c>
      <c r="U960" s="323">
        <v>3.38</v>
      </c>
      <c r="V960" s="323">
        <v>70.760000000000005</v>
      </c>
    </row>
    <row r="961" spans="1:22" ht="29.25" x14ac:dyDescent="0.25">
      <c r="A961" s="336"/>
      <c r="B961" s="337"/>
      <c r="C961" s="337" t="s">
        <v>187</v>
      </c>
      <c r="D961" s="338"/>
      <c r="E961" s="324"/>
      <c r="F961" s="339">
        <v>62.6</v>
      </c>
      <c r="G961" s="340" t="s">
        <v>2456</v>
      </c>
      <c r="H961" s="324">
        <v>1</v>
      </c>
      <c r="I961" s="341">
        <v>75.59</v>
      </c>
      <c r="J961" s="324">
        <v>23.35</v>
      </c>
      <c r="K961" s="341">
        <v>1765.03</v>
      </c>
    </row>
    <row r="962" spans="1:22" ht="29.25" x14ac:dyDescent="0.25">
      <c r="A962" s="336"/>
      <c r="B962" s="337"/>
      <c r="C962" s="337" t="s">
        <v>174</v>
      </c>
      <c r="D962" s="338"/>
      <c r="E962" s="324"/>
      <c r="F962" s="339">
        <v>8.82</v>
      </c>
      <c r="G962" s="340" t="s">
        <v>2457</v>
      </c>
      <c r="H962" s="324">
        <v>1</v>
      </c>
      <c r="I962" s="341">
        <v>11.58</v>
      </c>
      <c r="J962" s="324">
        <v>8.66</v>
      </c>
      <c r="K962" s="341">
        <v>100.28</v>
      </c>
    </row>
    <row r="963" spans="1:22" ht="29.25" x14ac:dyDescent="0.25">
      <c r="A963" s="336"/>
      <c r="B963" s="337"/>
      <c r="C963" s="337" t="s">
        <v>179</v>
      </c>
      <c r="D963" s="338"/>
      <c r="E963" s="324"/>
      <c r="F963" s="339">
        <v>1.47</v>
      </c>
      <c r="G963" s="340" t="s">
        <v>2457</v>
      </c>
      <c r="H963" s="324">
        <v>1</v>
      </c>
      <c r="I963" s="354">
        <v>1.93</v>
      </c>
      <c r="J963" s="324">
        <v>23.35</v>
      </c>
      <c r="K963" s="354">
        <v>45.07</v>
      </c>
    </row>
    <row r="964" spans="1:22" x14ac:dyDescent="0.25">
      <c r="A964" s="336"/>
      <c r="B964" s="337"/>
      <c r="C964" s="337" t="s">
        <v>195</v>
      </c>
      <c r="D964" s="338"/>
      <c r="E964" s="324"/>
      <c r="F964" s="339">
        <v>2.62</v>
      </c>
      <c r="G964" s="340" t="s">
        <v>185</v>
      </c>
      <c r="H964" s="324">
        <v>1</v>
      </c>
      <c r="I964" s="341">
        <v>2.62</v>
      </c>
      <c r="J964" s="324">
        <v>2.5299999999999998</v>
      </c>
      <c r="K964" s="341">
        <v>6.63</v>
      </c>
    </row>
    <row r="965" spans="1:22" x14ac:dyDescent="0.25">
      <c r="A965" s="336"/>
      <c r="B965" s="337"/>
      <c r="C965" s="337" t="s">
        <v>184</v>
      </c>
      <c r="D965" s="338" t="s">
        <v>177</v>
      </c>
      <c r="E965" s="324">
        <v>110</v>
      </c>
      <c r="F965" s="339"/>
      <c r="G965" s="340"/>
      <c r="H965" s="324"/>
      <c r="I965" s="341">
        <v>83.15</v>
      </c>
      <c r="J965" s="324">
        <v>88</v>
      </c>
      <c r="K965" s="341">
        <v>1553.23</v>
      </c>
    </row>
    <row r="966" spans="1:22" x14ac:dyDescent="0.25">
      <c r="A966" s="336"/>
      <c r="B966" s="337"/>
      <c r="C966" s="337" t="s">
        <v>183</v>
      </c>
      <c r="D966" s="338" t="s">
        <v>177</v>
      </c>
      <c r="E966" s="324">
        <v>74</v>
      </c>
      <c r="F966" s="339"/>
      <c r="G966" s="340"/>
      <c r="H966" s="324"/>
      <c r="I966" s="341">
        <v>55.94</v>
      </c>
      <c r="J966" s="324">
        <v>41</v>
      </c>
      <c r="K966" s="341">
        <v>723.66</v>
      </c>
    </row>
    <row r="967" spans="1:22" x14ac:dyDescent="0.25">
      <c r="A967" s="336"/>
      <c r="B967" s="337"/>
      <c r="C967" s="337" t="s">
        <v>178</v>
      </c>
      <c r="D967" s="338" t="s">
        <v>177</v>
      </c>
      <c r="E967" s="324">
        <v>175</v>
      </c>
      <c r="F967" s="339"/>
      <c r="G967" s="340"/>
      <c r="H967" s="324"/>
      <c r="I967" s="341">
        <v>3.38</v>
      </c>
      <c r="J967" s="324">
        <v>157</v>
      </c>
      <c r="K967" s="341">
        <v>70.760000000000005</v>
      </c>
    </row>
    <row r="968" spans="1:22" ht="29.25" x14ac:dyDescent="0.25">
      <c r="A968" s="344"/>
      <c r="B968" s="345"/>
      <c r="C968" s="345" t="s">
        <v>182</v>
      </c>
      <c r="D968" s="346" t="s">
        <v>181</v>
      </c>
      <c r="E968" s="347">
        <v>4.96</v>
      </c>
      <c r="F968" s="348"/>
      <c r="G968" s="349" t="s">
        <v>2456</v>
      </c>
      <c r="H968" s="347">
        <v>1</v>
      </c>
      <c r="I968" s="350">
        <v>5.99</v>
      </c>
      <c r="J968" s="347"/>
      <c r="K968" s="350"/>
    </row>
    <row r="969" spans="1:22" x14ac:dyDescent="0.25">
      <c r="A969" s="351"/>
      <c r="B969" s="351"/>
      <c r="C969" s="352" t="s">
        <v>173</v>
      </c>
      <c r="D969" s="351"/>
      <c r="E969" s="351"/>
      <c r="F969" s="351"/>
      <c r="G969" s="351"/>
      <c r="H969" s="431">
        <v>232.26</v>
      </c>
      <c r="I969" s="431"/>
      <c r="J969" s="431">
        <v>4219.59</v>
      </c>
      <c r="K969" s="431"/>
      <c r="O969" s="353">
        <v>232.26</v>
      </c>
      <c r="P969" s="353">
        <v>4219.59</v>
      </c>
    </row>
    <row r="971" spans="1:22" ht="28.5" x14ac:dyDescent="0.25">
      <c r="A971" s="336" t="s">
        <v>2480</v>
      </c>
      <c r="B971" s="337" t="s">
        <v>2469</v>
      </c>
      <c r="C971" s="337" t="s">
        <v>995</v>
      </c>
      <c r="D971" s="338" t="s">
        <v>1752</v>
      </c>
      <c r="E971" s="324">
        <v>0.08</v>
      </c>
      <c r="F971" s="339"/>
      <c r="G971" s="340"/>
      <c r="H971" s="324"/>
      <c r="I971" s="341"/>
      <c r="J971" s="324"/>
      <c r="K971" s="341"/>
      <c r="Q971" s="323">
        <v>6.92</v>
      </c>
      <c r="R971" s="323">
        <v>129.25</v>
      </c>
      <c r="S971" s="323">
        <v>4.6500000000000004</v>
      </c>
      <c r="T971" s="323">
        <v>60.22</v>
      </c>
      <c r="U971" s="323">
        <v>0.02</v>
      </c>
      <c r="V971" s="323">
        <v>0.36</v>
      </c>
    </row>
    <row r="972" spans="1:22" ht="29.25" x14ac:dyDescent="0.25">
      <c r="A972" s="336"/>
      <c r="B972" s="337"/>
      <c r="C972" s="337" t="s">
        <v>187</v>
      </c>
      <c r="D972" s="338"/>
      <c r="E972" s="324"/>
      <c r="F972" s="339">
        <v>65.09</v>
      </c>
      <c r="G972" s="340" t="s">
        <v>2456</v>
      </c>
      <c r="H972" s="324">
        <v>1</v>
      </c>
      <c r="I972" s="341">
        <v>6.29</v>
      </c>
      <c r="J972" s="324">
        <v>23.35</v>
      </c>
      <c r="K972" s="341">
        <v>146.87</v>
      </c>
    </row>
    <row r="973" spans="1:22" ht="29.25" x14ac:dyDescent="0.25">
      <c r="A973" s="336"/>
      <c r="B973" s="337"/>
      <c r="C973" s="337" t="s">
        <v>174</v>
      </c>
      <c r="D973" s="338"/>
      <c r="E973" s="324"/>
      <c r="F973" s="339">
        <v>0.77</v>
      </c>
      <c r="G973" s="340" t="s">
        <v>2457</v>
      </c>
      <c r="H973" s="324">
        <v>1</v>
      </c>
      <c r="I973" s="341">
        <v>0.08</v>
      </c>
      <c r="J973" s="324">
        <v>8.8699999999999992</v>
      </c>
      <c r="K973" s="341">
        <v>0.71</v>
      </c>
    </row>
    <row r="974" spans="1:22" ht="29.25" x14ac:dyDescent="0.25">
      <c r="A974" s="336"/>
      <c r="B974" s="337"/>
      <c r="C974" s="337" t="s">
        <v>179</v>
      </c>
      <c r="D974" s="338"/>
      <c r="E974" s="324"/>
      <c r="F974" s="339">
        <v>0.14000000000000001</v>
      </c>
      <c r="G974" s="340" t="s">
        <v>2457</v>
      </c>
      <c r="H974" s="324">
        <v>1</v>
      </c>
      <c r="I974" s="354">
        <v>0.01</v>
      </c>
      <c r="J974" s="324">
        <v>23.35</v>
      </c>
      <c r="K974" s="354">
        <v>0.23</v>
      </c>
    </row>
    <row r="975" spans="1:22" x14ac:dyDescent="0.25">
      <c r="A975" s="336"/>
      <c r="B975" s="337"/>
      <c r="C975" s="337" t="s">
        <v>195</v>
      </c>
      <c r="D975" s="338"/>
      <c r="E975" s="324"/>
      <c r="F975" s="339">
        <v>5.43</v>
      </c>
      <c r="G975" s="340" t="s">
        <v>185</v>
      </c>
      <c r="H975" s="324">
        <v>1</v>
      </c>
      <c r="I975" s="341">
        <v>0.43</v>
      </c>
      <c r="J975" s="324">
        <v>3.57</v>
      </c>
      <c r="K975" s="341">
        <v>1.54</v>
      </c>
    </row>
    <row r="976" spans="1:22" x14ac:dyDescent="0.25">
      <c r="A976" s="336"/>
      <c r="B976" s="337"/>
      <c r="C976" s="337" t="s">
        <v>184</v>
      </c>
      <c r="D976" s="338" t="s">
        <v>177</v>
      </c>
      <c r="E976" s="324">
        <v>110</v>
      </c>
      <c r="F976" s="339"/>
      <c r="G976" s="340"/>
      <c r="H976" s="324"/>
      <c r="I976" s="341">
        <v>6.92</v>
      </c>
      <c r="J976" s="324">
        <v>88</v>
      </c>
      <c r="K976" s="341">
        <v>129.25</v>
      </c>
    </row>
    <row r="977" spans="1:22" x14ac:dyDescent="0.25">
      <c r="A977" s="336"/>
      <c r="B977" s="337"/>
      <c r="C977" s="337" t="s">
        <v>183</v>
      </c>
      <c r="D977" s="338" t="s">
        <v>177</v>
      </c>
      <c r="E977" s="324">
        <v>74</v>
      </c>
      <c r="F977" s="339"/>
      <c r="G977" s="340"/>
      <c r="H977" s="324"/>
      <c r="I977" s="341">
        <v>4.6500000000000004</v>
      </c>
      <c r="J977" s="324">
        <v>41</v>
      </c>
      <c r="K977" s="341">
        <v>60.22</v>
      </c>
    </row>
    <row r="978" spans="1:22" x14ac:dyDescent="0.25">
      <c r="A978" s="336"/>
      <c r="B978" s="337"/>
      <c r="C978" s="337" t="s">
        <v>178</v>
      </c>
      <c r="D978" s="338" t="s">
        <v>177</v>
      </c>
      <c r="E978" s="324">
        <v>175</v>
      </c>
      <c r="F978" s="339"/>
      <c r="G978" s="340"/>
      <c r="H978" s="324"/>
      <c r="I978" s="341">
        <v>0.02</v>
      </c>
      <c r="J978" s="324">
        <v>157</v>
      </c>
      <c r="K978" s="341">
        <v>0.36</v>
      </c>
    </row>
    <row r="979" spans="1:22" ht="29.25" x14ac:dyDescent="0.25">
      <c r="A979" s="344"/>
      <c r="B979" s="345"/>
      <c r="C979" s="345" t="s">
        <v>182</v>
      </c>
      <c r="D979" s="346" t="s">
        <v>181</v>
      </c>
      <c r="E979" s="347">
        <v>5.75</v>
      </c>
      <c r="F979" s="348"/>
      <c r="G979" s="349" t="s">
        <v>2456</v>
      </c>
      <c r="H979" s="347">
        <v>1</v>
      </c>
      <c r="I979" s="350">
        <v>0.56000000000000005</v>
      </c>
      <c r="J979" s="347"/>
      <c r="K979" s="350"/>
    </row>
    <row r="980" spans="1:22" x14ac:dyDescent="0.25">
      <c r="A980" s="351"/>
      <c r="B980" s="351"/>
      <c r="C980" s="352" t="s">
        <v>173</v>
      </c>
      <c r="D980" s="351"/>
      <c r="E980" s="351"/>
      <c r="F980" s="351"/>
      <c r="G980" s="351"/>
      <c r="H980" s="431">
        <v>18.39</v>
      </c>
      <c r="I980" s="431"/>
      <c r="J980" s="431">
        <v>338.95</v>
      </c>
      <c r="K980" s="431"/>
      <c r="O980" s="353">
        <v>18.39</v>
      </c>
      <c r="P980" s="353">
        <v>338.95</v>
      </c>
    </row>
    <row r="982" spans="1:22" ht="28.5" x14ac:dyDescent="0.25">
      <c r="A982" s="336" t="s">
        <v>2481</v>
      </c>
      <c r="B982" s="337" t="s">
        <v>2463</v>
      </c>
      <c r="C982" s="337" t="s">
        <v>975</v>
      </c>
      <c r="D982" s="338" t="s">
        <v>2464</v>
      </c>
      <c r="E982" s="324">
        <v>1</v>
      </c>
      <c r="F982" s="339"/>
      <c r="G982" s="340"/>
      <c r="H982" s="324"/>
      <c r="I982" s="341"/>
      <c r="J982" s="324"/>
      <c r="K982" s="341"/>
      <c r="Q982" s="323">
        <v>15.88</v>
      </c>
      <c r="R982" s="323">
        <v>296.70999999999998</v>
      </c>
      <c r="S982" s="323">
        <v>10.69</v>
      </c>
      <c r="T982" s="323">
        <v>138.24</v>
      </c>
      <c r="U982" s="323">
        <v>0.42</v>
      </c>
      <c r="V982" s="323">
        <v>8.7899999999999991</v>
      </c>
    </row>
    <row r="983" spans="1:22" ht="29.25" x14ac:dyDescent="0.25">
      <c r="A983" s="336"/>
      <c r="B983" s="337"/>
      <c r="C983" s="337" t="s">
        <v>187</v>
      </c>
      <c r="D983" s="338"/>
      <c r="E983" s="324"/>
      <c r="F983" s="339">
        <v>11.96</v>
      </c>
      <c r="G983" s="340" t="s">
        <v>2456</v>
      </c>
      <c r="H983" s="324">
        <v>1</v>
      </c>
      <c r="I983" s="341">
        <v>14.44</v>
      </c>
      <c r="J983" s="324">
        <v>23.35</v>
      </c>
      <c r="K983" s="341">
        <v>337.17</v>
      </c>
    </row>
    <row r="984" spans="1:22" ht="29.25" x14ac:dyDescent="0.25">
      <c r="A984" s="336"/>
      <c r="B984" s="337"/>
      <c r="C984" s="337" t="s">
        <v>174</v>
      </c>
      <c r="D984" s="338"/>
      <c r="E984" s="324"/>
      <c r="F984" s="339">
        <v>0.74</v>
      </c>
      <c r="G984" s="340" t="s">
        <v>2457</v>
      </c>
      <c r="H984" s="324">
        <v>1</v>
      </c>
      <c r="I984" s="341">
        <v>0.97</v>
      </c>
      <c r="J984" s="324">
        <v>9.73</v>
      </c>
      <c r="K984" s="341">
        <v>9.44</v>
      </c>
    </row>
    <row r="985" spans="1:22" ht="29.25" x14ac:dyDescent="0.25">
      <c r="A985" s="336"/>
      <c r="B985" s="337"/>
      <c r="C985" s="337" t="s">
        <v>179</v>
      </c>
      <c r="D985" s="338"/>
      <c r="E985" s="324"/>
      <c r="F985" s="339">
        <v>0.18</v>
      </c>
      <c r="G985" s="340" t="s">
        <v>2457</v>
      </c>
      <c r="H985" s="324">
        <v>1</v>
      </c>
      <c r="I985" s="354">
        <v>0.24</v>
      </c>
      <c r="J985" s="324">
        <v>23.35</v>
      </c>
      <c r="K985" s="354">
        <v>5.6</v>
      </c>
    </row>
    <row r="986" spans="1:22" x14ac:dyDescent="0.25">
      <c r="A986" s="336"/>
      <c r="B986" s="337"/>
      <c r="C986" s="337" t="s">
        <v>195</v>
      </c>
      <c r="D986" s="338"/>
      <c r="E986" s="324"/>
      <c r="F986" s="339">
        <v>4.41</v>
      </c>
      <c r="G986" s="340" t="s">
        <v>185</v>
      </c>
      <c r="H986" s="324">
        <v>1</v>
      </c>
      <c r="I986" s="341">
        <v>4.41</v>
      </c>
      <c r="J986" s="324">
        <v>5.42</v>
      </c>
      <c r="K986" s="341">
        <v>23.9</v>
      </c>
    </row>
    <row r="987" spans="1:22" x14ac:dyDescent="0.25">
      <c r="A987" s="336"/>
      <c r="B987" s="337"/>
      <c r="C987" s="337" t="s">
        <v>184</v>
      </c>
      <c r="D987" s="338" t="s">
        <v>177</v>
      </c>
      <c r="E987" s="324">
        <v>110</v>
      </c>
      <c r="F987" s="339"/>
      <c r="G987" s="340"/>
      <c r="H987" s="324"/>
      <c r="I987" s="341">
        <v>15.88</v>
      </c>
      <c r="J987" s="324">
        <v>88</v>
      </c>
      <c r="K987" s="341">
        <v>296.70999999999998</v>
      </c>
    </row>
    <row r="988" spans="1:22" x14ac:dyDescent="0.25">
      <c r="A988" s="336"/>
      <c r="B988" s="337"/>
      <c r="C988" s="337" t="s">
        <v>183</v>
      </c>
      <c r="D988" s="338" t="s">
        <v>177</v>
      </c>
      <c r="E988" s="324">
        <v>74</v>
      </c>
      <c r="F988" s="339"/>
      <c r="G988" s="340"/>
      <c r="H988" s="324"/>
      <c r="I988" s="341">
        <v>10.69</v>
      </c>
      <c r="J988" s="324">
        <v>41</v>
      </c>
      <c r="K988" s="341">
        <v>138.24</v>
      </c>
    </row>
    <row r="989" spans="1:22" x14ac:dyDescent="0.25">
      <c r="A989" s="336"/>
      <c r="B989" s="337"/>
      <c r="C989" s="337" t="s">
        <v>178</v>
      </c>
      <c r="D989" s="338" t="s">
        <v>177</v>
      </c>
      <c r="E989" s="324">
        <v>175</v>
      </c>
      <c r="F989" s="339"/>
      <c r="G989" s="340"/>
      <c r="H989" s="324"/>
      <c r="I989" s="341">
        <v>0.42</v>
      </c>
      <c r="J989" s="324">
        <v>157</v>
      </c>
      <c r="K989" s="341">
        <v>8.7899999999999991</v>
      </c>
    </row>
    <row r="990" spans="1:22" ht="29.25" x14ac:dyDescent="0.25">
      <c r="A990" s="344"/>
      <c r="B990" s="345"/>
      <c r="C990" s="345" t="s">
        <v>182</v>
      </c>
      <c r="D990" s="346" t="s">
        <v>181</v>
      </c>
      <c r="E990" s="347">
        <v>1.03</v>
      </c>
      <c r="F990" s="348"/>
      <c r="G990" s="349" t="s">
        <v>2456</v>
      </c>
      <c r="H990" s="347">
        <v>1</v>
      </c>
      <c r="I990" s="350">
        <v>1.24</v>
      </c>
      <c r="J990" s="347"/>
      <c r="K990" s="350"/>
    </row>
    <row r="991" spans="1:22" x14ac:dyDescent="0.25">
      <c r="A991" s="351"/>
      <c r="B991" s="351"/>
      <c r="C991" s="352" t="s">
        <v>173</v>
      </c>
      <c r="D991" s="351"/>
      <c r="E991" s="351"/>
      <c r="F991" s="351"/>
      <c r="G991" s="351"/>
      <c r="H991" s="431">
        <v>46.81</v>
      </c>
      <c r="I991" s="431"/>
      <c r="J991" s="431">
        <v>814.25</v>
      </c>
      <c r="K991" s="431"/>
      <c r="O991" s="353">
        <v>46.81</v>
      </c>
      <c r="P991" s="353">
        <v>814.25</v>
      </c>
    </row>
    <row r="993" spans="1:22" ht="57" x14ac:dyDescent="0.25">
      <c r="A993" s="336" t="s">
        <v>2482</v>
      </c>
      <c r="B993" s="337" t="s">
        <v>2468</v>
      </c>
      <c r="C993" s="337" t="s">
        <v>994</v>
      </c>
      <c r="D993" s="338" t="s">
        <v>1693</v>
      </c>
      <c r="E993" s="324">
        <v>2</v>
      </c>
      <c r="F993" s="339"/>
      <c r="G993" s="340"/>
      <c r="H993" s="324"/>
      <c r="I993" s="341"/>
      <c r="J993" s="324"/>
      <c r="K993" s="341"/>
      <c r="Q993" s="323">
        <v>33.21</v>
      </c>
      <c r="R993" s="323">
        <v>620.35</v>
      </c>
      <c r="S993" s="323">
        <v>22.34</v>
      </c>
      <c r="T993" s="323">
        <v>289.02999999999997</v>
      </c>
      <c r="U993" s="323">
        <v>1.61</v>
      </c>
      <c r="V993" s="323">
        <v>33.72</v>
      </c>
    </row>
    <row r="994" spans="1:22" ht="29.25" x14ac:dyDescent="0.25">
      <c r="A994" s="336"/>
      <c r="B994" s="337"/>
      <c r="C994" s="337" t="s">
        <v>187</v>
      </c>
      <c r="D994" s="338"/>
      <c r="E994" s="324"/>
      <c r="F994" s="339">
        <v>12.5</v>
      </c>
      <c r="G994" s="340" t="s">
        <v>2456</v>
      </c>
      <c r="H994" s="324">
        <v>1</v>
      </c>
      <c r="I994" s="341">
        <v>30.19</v>
      </c>
      <c r="J994" s="324">
        <v>23.35</v>
      </c>
      <c r="K994" s="341">
        <v>704.94</v>
      </c>
    </row>
    <row r="995" spans="1:22" ht="29.25" x14ac:dyDescent="0.25">
      <c r="A995" s="336"/>
      <c r="B995" s="337"/>
      <c r="C995" s="337" t="s">
        <v>174</v>
      </c>
      <c r="D995" s="338"/>
      <c r="E995" s="324"/>
      <c r="F995" s="339">
        <v>1.49</v>
      </c>
      <c r="G995" s="340" t="s">
        <v>2457</v>
      </c>
      <c r="H995" s="324">
        <v>1</v>
      </c>
      <c r="I995" s="341">
        <v>3.91</v>
      </c>
      <c r="J995" s="324">
        <v>9.58</v>
      </c>
      <c r="K995" s="341">
        <v>37.46</v>
      </c>
    </row>
    <row r="996" spans="1:22" ht="29.25" x14ac:dyDescent="0.25">
      <c r="A996" s="336"/>
      <c r="B996" s="337"/>
      <c r="C996" s="337" t="s">
        <v>179</v>
      </c>
      <c r="D996" s="338"/>
      <c r="E996" s="324"/>
      <c r="F996" s="339">
        <v>0.35</v>
      </c>
      <c r="G996" s="340" t="s">
        <v>2457</v>
      </c>
      <c r="H996" s="324">
        <v>1</v>
      </c>
      <c r="I996" s="354">
        <v>0.92</v>
      </c>
      <c r="J996" s="324">
        <v>23.35</v>
      </c>
      <c r="K996" s="354">
        <v>21.48</v>
      </c>
    </row>
    <row r="997" spans="1:22" x14ac:dyDescent="0.25">
      <c r="A997" s="336"/>
      <c r="B997" s="337"/>
      <c r="C997" s="337" t="s">
        <v>195</v>
      </c>
      <c r="D997" s="338"/>
      <c r="E997" s="324"/>
      <c r="F997" s="339">
        <v>6.23</v>
      </c>
      <c r="G997" s="340" t="s">
        <v>185</v>
      </c>
      <c r="H997" s="324">
        <v>1</v>
      </c>
      <c r="I997" s="341">
        <v>12.46</v>
      </c>
      <c r="J997" s="324">
        <v>5.42</v>
      </c>
      <c r="K997" s="341">
        <v>67.53</v>
      </c>
    </row>
    <row r="998" spans="1:22" x14ac:dyDescent="0.25">
      <c r="A998" s="336"/>
      <c r="B998" s="337"/>
      <c r="C998" s="337" t="s">
        <v>184</v>
      </c>
      <c r="D998" s="338" t="s">
        <v>177</v>
      </c>
      <c r="E998" s="324">
        <v>110</v>
      </c>
      <c r="F998" s="339"/>
      <c r="G998" s="340"/>
      <c r="H998" s="324"/>
      <c r="I998" s="341">
        <v>33.21</v>
      </c>
      <c r="J998" s="324">
        <v>88</v>
      </c>
      <c r="K998" s="341">
        <v>620.35</v>
      </c>
    </row>
    <row r="999" spans="1:22" x14ac:dyDescent="0.25">
      <c r="A999" s="336"/>
      <c r="B999" s="337"/>
      <c r="C999" s="337" t="s">
        <v>183</v>
      </c>
      <c r="D999" s="338" t="s">
        <v>177</v>
      </c>
      <c r="E999" s="324">
        <v>74</v>
      </c>
      <c r="F999" s="339"/>
      <c r="G999" s="340"/>
      <c r="H999" s="324"/>
      <c r="I999" s="341">
        <v>22.34</v>
      </c>
      <c r="J999" s="324">
        <v>41</v>
      </c>
      <c r="K999" s="341">
        <v>289.02999999999997</v>
      </c>
    </row>
    <row r="1000" spans="1:22" x14ac:dyDescent="0.25">
      <c r="A1000" s="336"/>
      <c r="B1000" s="337"/>
      <c r="C1000" s="337" t="s">
        <v>178</v>
      </c>
      <c r="D1000" s="338" t="s">
        <v>177</v>
      </c>
      <c r="E1000" s="324">
        <v>175</v>
      </c>
      <c r="F1000" s="339"/>
      <c r="G1000" s="340"/>
      <c r="H1000" s="324"/>
      <c r="I1000" s="341">
        <v>1.61</v>
      </c>
      <c r="J1000" s="324">
        <v>157</v>
      </c>
      <c r="K1000" s="341">
        <v>33.72</v>
      </c>
    </row>
    <row r="1001" spans="1:22" ht="29.25" x14ac:dyDescent="0.25">
      <c r="A1001" s="344"/>
      <c r="B1001" s="345"/>
      <c r="C1001" s="345" t="s">
        <v>182</v>
      </c>
      <c r="D1001" s="346" t="s">
        <v>181</v>
      </c>
      <c r="E1001" s="347">
        <v>1.0900000000000001</v>
      </c>
      <c r="F1001" s="348"/>
      <c r="G1001" s="349" t="s">
        <v>2456</v>
      </c>
      <c r="H1001" s="347">
        <v>1</v>
      </c>
      <c r="I1001" s="350">
        <v>2.63</v>
      </c>
      <c r="J1001" s="347"/>
      <c r="K1001" s="350"/>
    </row>
    <row r="1002" spans="1:22" x14ac:dyDescent="0.25">
      <c r="A1002" s="351"/>
      <c r="B1002" s="351"/>
      <c r="C1002" s="352" t="s">
        <v>173</v>
      </c>
      <c r="D1002" s="351"/>
      <c r="E1002" s="351"/>
      <c r="F1002" s="351"/>
      <c r="G1002" s="351"/>
      <c r="H1002" s="431">
        <v>103.72</v>
      </c>
      <c r="I1002" s="431"/>
      <c r="J1002" s="431">
        <v>1753.03</v>
      </c>
      <c r="K1002" s="431"/>
      <c r="O1002" s="353">
        <v>103.72</v>
      </c>
      <c r="P1002" s="353">
        <v>1753.03</v>
      </c>
    </row>
    <row r="1004" spans="1:22" ht="68.25" x14ac:dyDescent="0.25">
      <c r="A1004" s="364" t="s">
        <v>2483</v>
      </c>
      <c r="B1004" s="365" t="s">
        <v>2458</v>
      </c>
      <c r="C1004" s="365" t="s">
        <v>3659</v>
      </c>
      <c r="D1004" s="366" t="s">
        <v>1703</v>
      </c>
      <c r="E1004" s="367">
        <v>1</v>
      </c>
      <c r="F1004" s="368">
        <v>11298.57</v>
      </c>
      <c r="G1004" s="369" t="s">
        <v>185</v>
      </c>
      <c r="H1004" s="367">
        <v>1</v>
      </c>
      <c r="I1004" s="370">
        <v>11298.57</v>
      </c>
      <c r="J1004" s="367">
        <v>4.4000000000000004</v>
      </c>
      <c r="K1004" s="370">
        <v>49713.71</v>
      </c>
      <c r="Q1004" s="323">
        <v>0</v>
      </c>
      <c r="R1004" s="323">
        <v>0</v>
      </c>
      <c r="S1004" s="323">
        <v>0</v>
      </c>
      <c r="T1004" s="323">
        <v>0</v>
      </c>
      <c r="U1004" s="323">
        <v>0</v>
      </c>
      <c r="V1004" s="323">
        <v>0</v>
      </c>
    </row>
    <row r="1005" spans="1:22" x14ac:dyDescent="0.25">
      <c r="A1005" s="371"/>
      <c r="B1005" s="371"/>
      <c r="C1005" s="372" t="s">
        <v>173</v>
      </c>
      <c r="D1005" s="371"/>
      <c r="E1005" s="371"/>
      <c r="F1005" s="371"/>
      <c r="G1005" s="371"/>
      <c r="H1005" s="433">
        <v>11298.57</v>
      </c>
      <c r="I1005" s="433"/>
      <c r="J1005" s="433">
        <v>49713.71</v>
      </c>
      <c r="K1005" s="433"/>
      <c r="O1005" s="353">
        <v>11298.57</v>
      </c>
      <c r="P1005" s="353">
        <v>49713.71</v>
      </c>
    </row>
    <row r="1008" spans="1:22" x14ac:dyDescent="0.25">
      <c r="B1008" s="434" t="s">
        <v>3660</v>
      </c>
      <c r="C1008" s="434"/>
      <c r="D1008" s="434"/>
      <c r="E1008" s="434"/>
      <c r="F1008" s="434"/>
      <c r="G1008" s="434"/>
      <c r="H1008" s="434"/>
      <c r="I1008" s="434"/>
      <c r="J1008" s="434"/>
    </row>
    <row r="1009" spans="1:22" ht="43.5" x14ac:dyDescent="0.25">
      <c r="A1009" s="336" t="s">
        <v>2484</v>
      </c>
      <c r="B1009" s="337" t="s">
        <v>2461</v>
      </c>
      <c r="C1009" s="337" t="s">
        <v>993</v>
      </c>
      <c r="D1009" s="338" t="s">
        <v>2462</v>
      </c>
      <c r="E1009" s="324">
        <v>1</v>
      </c>
      <c r="F1009" s="339"/>
      <c r="G1009" s="340"/>
      <c r="H1009" s="324"/>
      <c r="I1009" s="341"/>
      <c r="J1009" s="324"/>
      <c r="K1009" s="341"/>
      <c r="Q1009" s="323">
        <v>83.15</v>
      </c>
      <c r="R1009" s="323">
        <v>1553.23</v>
      </c>
      <c r="S1009" s="323">
        <v>55.94</v>
      </c>
      <c r="T1009" s="323">
        <v>723.66</v>
      </c>
      <c r="U1009" s="323">
        <v>3.38</v>
      </c>
      <c r="V1009" s="323">
        <v>70.760000000000005</v>
      </c>
    </row>
    <row r="1010" spans="1:22" ht="29.25" x14ac:dyDescent="0.25">
      <c r="A1010" s="336"/>
      <c r="B1010" s="337"/>
      <c r="C1010" s="337" t="s">
        <v>187</v>
      </c>
      <c r="D1010" s="338"/>
      <c r="E1010" s="324"/>
      <c r="F1010" s="339">
        <v>62.6</v>
      </c>
      <c r="G1010" s="340" t="s">
        <v>2456</v>
      </c>
      <c r="H1010" s="324">
        <v>1</v>
      </c>
      <c r="I1010" s="341">
        <v>75.59</v>
      </c>
      <c r="J1010" s="324">
        <v>23.35</v>
      </c>
      <c r="K1010" s="341">
        <v>1765.03</v>
      </c>
    </row>
    <row r="1011" spans="1:22" ht="29.25" x14ac:dyDescent="0.25">
      <c r="A1011" s="336"/>
      <c r="B1011" s="337"/>
      <c r="C1011" s="337" t="s">
        <v>174</v>
      </c>
      <c r="D1011" s="338"/>
      <c r="E1011" s="324"/>
      <c r="F1011" s="339">
        <v>8.82</v>
      </c>
      <c r="G1011" s="340" t="s">
        <v>2457</v>
      </c>
      <c r="H1011" s="324">
        <v>1</v>
      </c>
      <c r="I1011" s="341">
        <v>11.58</v>
      </c>
      <c r="J1011" s="324">
        <v>8.66</v>
      </c>
      <c r="K1011" s="341">
        <v>100.28</v>
      </c>
    </row>
    <row r="1012" spans="1:22" ht="29.25" x14ac:dyDescent="0.25">
      <c r="A1012" s="336"/>
      <c r="B1012" s="337"/>
      <c r="C1012" s="337" t="s">
        <v>179</v>
      </c>
      <c r="D1012" s="338"/>
      <c r="E1012" s="324"/>
      <c r="F1012" s="339">
        <v>1.47</v>
      </c>
      <c r="G1012" s="340" t="s">
        <v>2457</v>
      </c>
      <c r="H1012" s="324">
        <v>1</v>
      </c>
      <c r="I1012" s="354">
        <v>1.93</v>
      </c>
      <c r="J1012" s="324">
        <v>23.35</v>
      </c>
      <c r="K1012" s="354">
        <v>45.07</v>
      </c>
    </row>
    <row r="1013" spans="1:22" x14ac:dyDescent="0.25">
      <c r="A1013" s="336"/>
      <c r="B1013" s="337"/>
      <c r="C1013" s="337" t="s">
        <v>195</v>
      </c>
      <c r="D1013" s="338"/>
      <c r="E1013" s="324"/>
      <c r="F1013" s="339">
        <v>2.62</v>
      </c>
      <c r="G1013" s="340" t="s">
        <v>185</v>
      </c>
      <c r="H1013" s="324">
        <v>1</v>
      </c>
      <c r="I1013" s="341">
        <v>2.62</v>
      </c>
      <c r="J1013" s="324">
        <v>2.5299999999999998</v>
      </c>
      <c r="K1013" s="341">
        <v>6.63</v>
      </c>
    </row>
    <row r="1014" spans="1:22" x14ac:dyDescent="0.25">
      <c r="A1014" s="336"/>
      <c r="B1014" s="337"/>
      <c r="C1014" s="337" t="s">
        <v>184</v>
      </c>
      <c r="D1014" s="338" t="s">
        <v>177</v>
      </c>
      <c r="E1014" s="324">
        <v>110</v>
      </c>
      <c r="F1014" s="339"/>
      <c r="G1014" s="340"/>
      <c r="H1014" s="324"/>
      <c r="I1014" s="341">
        <v>83.15</v>
      </c>
      <c r="J1014" s="324">
        <v>88</v>
      </c>
      <c r="K1014" s="341">
        <v>1553.23</v>
      </c>
    </row>
    <row r="1015" spans="1:22" x14ac:dyDescent="0.25">
      <c r="A1015" s="336"/>
      <c r="B1015" s="337"/>
      <c r="C1015" s="337" t="s">
        <v>183</v>
      </c>
      <c r="D1015" s="338" t="s">
        <v>177</v>
      </c>
      <c r="E1015" s="324">
        <v>74</v>
      </c>
      <c r="F1015" s="339"/>
      <c r="G1015" s="340"/>
      <c r="H1015" s="324"/>
      <c r="I1015" s="341">
        <v>55.94</v>
      </c>
      <c r="J1015" s="324">
        <v>41</v>
      </c>
      <c r="K1015" s="341">
        <v>723.66</v>
      </c>
    </row>
    <row r="1016" spans="1:22" x14ac:dyDescent="0.25">
      <c r="A1016" s="336"/>
      <c r="B1016" s="337"/>
      <c r="C1016" s="337" t="s">
        <v>178</v>
      </c>
      <c r="D1016" s="338" t="s">
        <v>177</v>
      </c>
      <c r="E1016" s="324">
        <v>175</v>
      </c>
      <c r="F1016" s="339"/>
      <c r="G1016" s="340"/>
      <c r="H1016" s="324"/>
      <c r="I1016" s="341">
        <v>3.38</v>
      </c>
      <c r="J1016" s="324">
        <v>157</v>
      </c>
      <c r="K1016" s="341">
        <v>70.760000000000005</v>
      </c>
    </row>
    <row r="1017" spans="1:22" ht="29.25" x14ac:dyDescent="0.25">
      <c r="A1017" s="344"/>
      <c r="B1017" s="345"/>
      <c r="C1017" s="345" t="s">
        <v>182</v>
      </c>
      <c r="D1017" s="346" t="s">
        <v>181</v>
      </c>
      <c r="E1017" s="347">
        <v>4.96</v>
      </c>
      <c r="F1017" s="348"/>
      <c r="G1017" s="349" t="s">
        <v>2456</v>
      </c>
      <c r="H1017" s="347">
        <v>1</v>
      </c>
      <c r="I1017" s="350">
        <v>5.99</v>
      </c>
      <c r="J1017" s="347"/>
      <c r="K1017" s="350"/>
    </row>
    <row r="1018" spans="1:22" x14ac:dyDescent="0.25">
      <c r="A1018" s="351"/>
      <c r="B1018" s="351"/>
      <c r="C1018" s="352" t="s">
        <v>173</v>
      </c>
      <c r="D1018" s="351"/>
      <c r="E1018" s="351"/>
      <c r="F1018" s="351"/>
      <c r="G1018" s="351"/>
      <c r="H1018" s="431">
        <v>232.26</v>
      </c>
      <c r="I1018" s="431"/>
      <c r="J1018" s="431">
        <v>4219.59</v>
      </c>
      <c r="K1018" s="431"/>
      <c r="O1018" s="353">
        <v>232.26</v>
      </c>
      <c r="P1018" s="353">
        <v>4219.59</v>
      </c>
    </row>
    <row r="1020" spans="1:22" ht="28.5" x14ac:dyDescent="0.25">
      <c r="A1020" s="336" t="s">
        <v>2485</v>
      </c>
      <c r="B1020" s="337" t="s">
        <v>2463</v>
      </c>
      <c r="C1020" s="337" t="s">
        <v>975</v>
      </c>
      <c r="D1020" s="338" t="s">
        <v>2464</v>
      </c>
      <c r="E1020" s="324">
        <v>1</v>
      </c>
      <c r="F1020" s="339"/>
      <c r="G1020" s="340"/>
      <c r="H1020" s="324"/>
      <c r="I1020" s="341"/>
      <c r="J1020" s="324"/>
      <c r="K1020" s="341"/>
      <c r="Q1020" s="323">
        <v>15.88</v>
      </c>
      <c r="R1020" s="323">
        <v>296.70999999999998</v>
      </c>
      <c r="S1020" s="323">
        <v>10.69</v>
      </c>
      <c r="T1020" s="323">
        <v>138.24</v>
      </c>
      <c r="U1020" s="323">
        <v>0.42</v>
      </c>
      <c r="V1020" s="323">
        <v>8.7899999999999991</v>
      </c>
    </row>
    <row r="1021" spans="1:22" ht="29.25" x14ac:dyDescent="0.25">
      <c r="A1021" s="336"/>
      <c r="B1021" s="337"/>
      <c r="C1021" s="337" t="s">
        <v>187</v>
      </c>
      <c r="D1021" s="338"/>
      <c r="E1021" s="324"/>
      <c r="F1021" s="339">
        <v>11.96</v>
      </c>
      <c r="G1021" s="340" t="s">
        <v>2456</v>
      </c>
      <c r="H1021" s="324">
        <v>1</v>
      </c>
      <c r="I1021" s="341">
        <v>14.44</v>
      </c>
      <c r="J1021" s="324">
        <v>23.35</v>
      </c>
      <c r="K1021" s="341">
        <v>337.17</v>
      </c>
    </row>
    <row r="1022" spans="1:22" ht="29.25" x14ac:dyDescent="0.25">
      <c r="A1022" s="336"/>
      <c r="B1022" s="337"/>
      <c r="C1022" s="337" t="s">
        <v>174</v>
      </c>
      <c r="D1022" s="338"/>
      <c r="E1022" s="324"/>
      <c r="F1022" s="339">
        <v>0.74</v>
      </c>
      <c r="G1022" s="340" t="s">
        <v>2457</v>
      </c>
      <c r="H1022" s="324">
        <v>1</v>
      </c>
      <c r="I1022" s="341">
        <v>0.97</v>
      </c>
      <c r="J1022" s="324">
        <v>9.73</v>
      </c>
      <c r="K1022" s="341">
        <v>9.44</v>
      </c>
    </row>
    <row r="1023" spans="1:22" ht="29.25" x14ac:dyDescent="0.25">
      <c r="A1023" s="336"/>
      <c r="B1023" s="337"/>
      <c r="C1023" s="337" t="s">
        <v>179</v>
      </c>
      <c r="D1023" s="338"/>
      <c r="E1023" s="324"/>
      <c r="F1023" s="339">
        <v>0.18</v>
      </c>
      <c r="G1023" s="340" t="s">
        <v>2457</v>
      </c>
      <c r="H1023" s="324">
        <v>1</v>
      </c>
      <c r="I1023" s="354">
        <v>0.24</v>
      </c>
      <c r="J1023" s="324">
        <v>23.35</v>
      </c>
      <c r="K1023" s="354">
        <v>5.6</v>
      </c>
    </row>
    <row r="1024" spans="1:22" x14ac:dyDescent="0.25">
      <c r="A1024" s="336"/>
      <c r="B1024" s="337"/>
      <c r="C1024" s="337" t="s">
        <v>195</v>
      </c>
      <c r="D1024" s="338"/>
      <c r="E1024" s="324"/>
      <c r="F1024" s="339">
        <v>4.41</v>
      </c>
      <c r="G1024" s="340" t="s">
        <v>185</v>
      </c>
      <c r="H1024" s="324">
        <v>1</v>
      </c>
      <c r="I1024" s="341">
        <v>4.41</v>
      </c>
      <c r="J1024" s="324">
        <v>5.42</v>
      </c>
      <c r="K1024" s="341">
        <v>23.9</v>
      </c>
    </row>
    <row r="1025" spans="1:22" x14ac:dyDescent="0.25">
      <c r="A1025" s="336"/>
      <c r="B1025" s="337"/>
      <c r="C1025" s="337" t="s">
        <v>184</v>
      </c>
      <c r="D1025" s="338" t="s">
        <v>177</v>
      </c>
      <c r="E1025" s="324">
        <v>110</v>
      </c>
      <c r="F1025" s="339"/>
      <c r="G1025" s="340"/>
      <c r="H1025" s="324"/>
      <c r="I1025" s="341">
        <v>15.88</v>
      </c>
      <c r="J1025" s="324">
        <v>88</v>
      </c>
      <c r="K1025" s="341">
        <v>296.70999999999998</v>
      </c>
    </row>
    <row r="1026" spans="1:22" x14ac:dyDescent="0.25">
      <c r="A1026" s="336"/>
      <c r="B1026" s="337"/>
      <c r="C1026" s="337" t="s">
        <v>183</v>
      </c>
      <c r="D1026" s="338" t="s">
        <v>177</v>
      </c>
      <c r="E1026" s="324">
        <v>74</v>
      </c>
      <c r="F1026" s="339"/>
      <c r="G1026" s="340"/>
      <c r="H1026" s="324"/>
      <c r="I1026" s="341">
        <v>10.69</v>
      </c>
      <c r="J1026" s="324">
        <v>41</v>
      </c>
      <c r="K1026" s="341">
        <v>138.24</v>
      </c>
    </row>
    <row r="1027" spans="1:22" x14ac:dyDescent="0.25">
      <c r="A1027" s="336"/>
      <c r="B1027" s="337"/>
      <c r="C1027" s="337" t="s">
        <v>178</v>
      </c>
      <c r="D1027" s="338" t="s">
        <v>177</v>
      </c>
      <c r="E1027" s="324">
        <v>175</v>
      </c>
      <c r="F1027" s="339"/>
      <c r="G1027" s="340"/>
      <c r="H1027" s="324"/>
      <c r="I1027" s="341">
        <v>0.42</v>
      </c>
      <c r="J1027" s="324">
        <v>157</v>
      </c>
      <c r="K1027" s="341">
        <v>8.7899999999999991</v>
      </c>
    </row>
    <row r="1028" spans="1:22" ht="29.25" x14ac:dyDescent="0.25">
      <c r="A1028" s="344"/>
      <c r="B1028" s="345"/>
      <c r="C1028" s="345" t="s">
        <v>182</v>
      </c>
      <c r="D1028" s="346" t="s">
        <v>181</v>
      </c>
      <c r="E1028" s="347">
        <v>1.03</v>
      </c>
      <c r="F1028" s="348"/>
      <c r="G1028" s="349" t="s">
        <v>2456</v>
      </c>
      <c r="H1028" s="347">
        <v>1</v>
      </c>
      <c r="I1028" s="350">
        <v>1.24</v>
      </c>
      <c r="J1028" s="347"/>
      <c r="K1028" s="350"/>
    </row>
    <row r="1029" spans="1:22" x14ac:dyDescent="0.25">
      <c r="A1029" s="351"/>
      <c r="B1029" s="351"/>
      <c r="C1029" s="352" t="s">
        <v>173</v>
      </c>
      <c r="D1029" s="351"/>
      <c r="E1029" s="351"/>
      <c r="F1029" s="351"/>
      <c r="G1029" s="351"/>
      <c r="H1029" s="431">
        <v>46.81</v>
      </c>
      <c r="I1029" s="431"/>
      <c r="J1029" s="431">
        <v>814.25</v>
      </c>
      <c r="K1029" s="431"/>
      <c r="O1029" s="353">
        <v>46.81</v>
      </c>
      <c r="P1029" s="353">
        <v>814.25</v>
      </c>
    </row>
    <row r="1031" spans="1:22" ht="29.25" x14ac:dyDescent="0.25">
      <c r="A1031" s="336" t="s">
        <v>2486</v>
      </c>
      <c r="B1031" s="337" t="s">
        <v>2465</v>
      </c>
      <c r="C1031" s="337" t="s">
        <v>992</v>
      </c>
      <c r="D1031" s="338" t="s">
        <v>2466</v>
      </c>
      <c r="E1031" s="324">
        <v>0.15</v>
      </c>
      <c r="F1031" s="339"/>
      <c r="G1031" s="340"/>
      <c r="H1031" s="324"/>
      <c r="I1031" s="341"/>
      <c r="J1031" s="324"/>
      <c r="K1031" s="341"/>
      <c r="Q1031" s="323">
        <v>12.03</v>
      </c>
      <c r="R1031" s="323">
        <v>224.8</v>
      </c>
      <c r="S1031" s="323">
        <v>8.1</v>
      </c>
      <c r="T1031" s="323">
        <v>104.73</v>
      </c>
      <c r="U1031" s="323">
        <v>1.4</v>
      </c>
      <c r="V1031" s="323">
        <v>29.33</v>
      </c>
    </row>
    <row r="1032" spans="1:22" x14ac:dyDescent="0.25">
      <c r="C1032" s="342" t="s">
        <v>2467</v>
      </c>
    </row>
    <row r="1033" spans="1:22" ht="29.25" x14ac:dyDescent="0.25">
      <c r="A1033" s="336"/>
      <c r="B1033" s="337"/>
      <c r="C1033" s="337" t="s">
        <v>187</v>
      </c>
      <c r="D1033" s="338"/>
      <c r="E1033" s="324"/>
      <c r="F1033" s="339">
        <v>60.39</v>
      </c>
      <c r="G1033" s="340" t="s">
        <v>2456</v>
      </c>
      <c r="H1033" s="324">
        <v>1</v>
      </c>
      <c r="I1033" s="341">
        <v>10.94</v>
      </c>
      <c r="J1033" s="324">
        <v>23.35</v>
      </c>
      <c r="K1033" s="341">
        <v>255.45</v>
      </c>
    </row>
    <row r="1034" spans="1:22" ht="29.25" x14ac:dyDescent="0.25">
      <c r="A1034" s="336"/>
      <c r="B1034" s="337"/>
      <c r="C1034" s="337" t="s">
        <v>174</v>
      </c>
      <c r="D1034" s="338"/>
      <c r="E1034" s="324"/>
      <c r="F1034" s="339">
        <v>20.05</v>
      </c>
      <c r="G1034" s="340" t="s">
        <v>2457</v>
      </c>
      <c r="H1034" s="324">
        <v>1</v>
      </c>
      <c r="I1034" s="341">
        <v>3.95</v>
      </c>
      <c r="J1034" s="324">
        <v>8.98</v>
      </c>
      <c r="K1034" s="341">
        <v>35.47</v>
      </c>
    </row>
    <row r="1035" spans="1:22" ht="29.25" x14ac:dyDescent="0.25">
      <c r="A1035" s="336"/>
      <c r="B1035" s="337"/>
      <c r="C1035" s="337" t="s">
        <v>179</v>
      </c>
      <c r="D1035" s="338"/>
      <c r="E1035" s="324"/>
      <c r="F1035" s="339">
        <v>4.04</v>
      </c>
      <c r="G1035" s="340" t="s">
        <v>2457</v>
      </c>
      <c r="H1035" s="324">
        <v>1</v>
      </c>
      <c r="I1035" s="354">
        <v>0.8</v>
      </c>
      <c r="J1035" s="324">
        <v>23.35</v>
      </c>
      <c r="K1035" s="354">
        <v>18.68</v>
      </c>
    </row>
    <row r="1036" spans="1:22" x14ac:dyDescent="0.25">
      <c r="A1036" s="336"/>
      <c r="B1036" s="337"/>
      <c r="C1036" s="337" t="s">
        <v>195</v>
      </c>
      <c r="D1036" s="338"/>
      <c r="E1036" s="324"/>
      <c r="F1036" s="339">
        <v>25.9</v>
      </c>
      <c r="G1036" s="340" t="s">
        <v>185</v>
      </c>
      <c r="H1036" s="324">
        <v>1</v>
      </c>
      <c r="I1036" s="341">
        <v>3.89</v>
      </c>
      <c r="J1036" s="324">
        <v>5.42</v>
      </c>
      <c r="K1036" s="341">
        <v>21.08</v>
      </c>
    </row>
    <row r="1037" spans="1:22" x14ac:dyDescent="0.25">
      <c r="A1037" s="336"/>
      <c r="B1037" s="337"/>
      <c r="C1037" s="337" t="s">
        <v>184</v>
      </c>
      <c r="D1037" s="338" t="s">
        <v>177</v>
      </c>
      <c r="E1037" s="324">
        <v>110</v>
      </c>
      <c r="F1037" s="339"/>
      <c r="G1037" s="340"/>
      <c r="H1037" s="324"/>
      <c r="I1037" s="341">
        <v>12.03</v>
      </c>
      <c r="J1037" s="324">
        <v>88</v>
      </c>
      <c r="K1037" s="341">
        <v>224.8</v>
      </c>
    </row>
    <row r="1038" spans="1:22" x14ac:dyDescent="0.25">
      <c r="A1038" s="336"/>
      <c r="B1038" s="337"/>
      <c r="C1038" s="337" t="s">
        <v>183</v>
      </c>
      <c r="D1038" s="338" t="s">
        <v>177</v>
      </c>
      <c r="E1038" s="324">
        <v>74</v>
      </c>
      <c r="F1038" s="339"/>
      <c r="G1038" s="340"/>
      <c r="H1038" s="324"/>
      <c r="I1038" s="341">
        <v>8.1</v>
      </c>
      <c r="J1038" s="324">
        <v>41</v>
      </c>
      <c r="K1038" s="341">
        <v>104.73</v>
      </c>
    </row>
    <row r="1039" spans="1:22" x14ac:dyDescent="0.25">
      <c r="A1039" s="336"/>
      <c r="B1039" s="337"/>
      <c r="C1039" s="337" t="s">
        <v>178</v>
      </c>
      <c r="D1039" s="338" t="s">
        <v>177</v>
      </c>
      <c r="E1039" s="324">
        <v>175</v>
      </c>
      <c r="F1039" s="339"/>
      <c r="G1039" s="340"/>
      <c r="H1039" s="324"/>
      <c r="I1039" s="341">
        <v>1.4</v>
      </c>
      <c r="J1039" s="324">
        <v>157</v>
      </c>
      <c r="K1039" s="341">
        <v>29.33</v>
      </c>
    </row>
    <row r="1040" spans="1:22" ht="29.25" x14ac:dyDescent="0.25">
      <c r="A1040" s="344"/>
      <c r="B1040" s="345"/>
      <c r="C1040" s="345" t="s">
        <v>182</v>
      </c>
      <c r="D1040" s="346" t="s">
        <v>181</v>
      </c>
      <c r="E1040" s="347">
        <v>5.0199999999999996</v>
      </c>
      <c r="F1040" s="348"/>
      <c r="G1040" s="349" t="s">
        <v>2456</v>
      </c>
      <c r="H1040" s="347">
        <v>1</v>
      </c>
      <c r="I1040" s="350">
        <v>0.91</v>
      </c>
      <c r="J1040" s="347"/>
      <c r="K1040" s="350"/>
    </row>
    <row r="1041" spans="1:22" x14ac:dyDescent="0.25">
      <c r="A1041" s="351"/>
      <c r="B1041" s="351"/>
      <c r="C1041" s="352" t="s">
        <v>173</v>
      </c>
      <c r="D1041" s="351"/>
      <c r="E1041" s="351"/>
      <c r="F1041" s="351"/>
      <c r="G1041" s="351"/>
      <c r="H1041" s="431">
        <v>40.31</v>
      </c>
      <c r="I1041" s="431"/>
      <c r="J1041" s="431">
        <v>670.86</v>
      </c>
      <c r="K1041" s="431"/>
      <c r="O1041" s="353">
        <v>40.31</v>
      </c>
      <c r="P1041" s="353">
        <v>670.86</v>
      </c>
    </row>
    <row r="1043" spans="1:22" ht="57" x14ac:dyDescent="0.25">
      <c r="A1043" s="336" t="s">
        <v>2487</v>
      </c>
      <c r="B1043" s="337" t="s">
        <v>2468</v>
      </c>
      <c r="C1043" s="337" t="s">
        <v>994</v>
      </c>
      <c r="D1043" s="338" t="s">
        <v>1693</v>
      </c>
      <c r="E1043" s="324">
        <v>2</v>
      </c>
      <c r="F1043" s="339"/>
      <c r="G1043" s="340"/>
      <c r="H1043" s="324"/>
      <c r="I1043" s="341"/>
      <c r="J1043" s="324"/>
      <c r="K1043" s="341"/>
      <c r="Q1043" s="323">
        <v>33.21</v>
      </c>
      <c r="R1043" s="323">
        <v>620.35</v>
      </c>
      <c r="S1043" s="323">
        <v>22.34</v>
      </c>
      <c r="T1043" s="323">
        <v>289.02999999999997</v>
      </c>
      <c r="U1043" s="323">
        <v>1.61</v>
      </c>
      <c r="V1043" s="323">
        <v>33.72</v>
      </c>
    </row>
    <row r="1044" spans="1:22" ht="29.25" x14ac:dyDescent="0.25">
      <c r="A1044" s="336"/>
      <c r="B1044" s="337"/>
      <c r="C1044" s="337" t="s">
        <v>187</v>
      </c>
      <c r="D1044" s="338"/>
      <c r="E1044" s="324"/>
      <c r="F1044" s="339">
        <v>12.5</v>
      </c>
      <c r="G1044" s="340" t="s">
        <v>2456</v>
      </c>
      <c r="H1044" s="324">
        <v>1</v>
      </c>
      <c r="I1044" s="341">
        <v>30.19</v>
      </c>
      <c r="J1044" s="324">
        <v>23.35</v>
      </c>
      <c r="K1044" s="341">
        <v>704.94</v>
      </c>
    </row>
    <row r="1045" spans="1:22" ht="29.25" x14ac:dyDescent="0.25">
      <c r="A1045" s="336"/>
      <c r="B1045" s="337"/>
      <c r="C1045" s="337" t="s">
        <v>174</v>
      </c>
      <c r="D1045" s="338"/>
      <c r="E1045" s="324"/>
      <c r="F1045" s="339">
        <v>1.49</v>
      </c>
      <c r="G1045" s="340" t="s">
        <v>2457</v>
      </c>
      <c r="H1045" s="324">
        <v>1</v>
      </c>
      <c r="I1045" s="341">
        <v>3.91</v>
      </c>
      <c r="J1045" s="324">
        <v>9.58</v>
      </c>
      <c r="K1045" s="341">
        <v>37.46</v>
      </c>
    </row>
    <row r="1046" spans="1:22" ht="29.25" x14ac:dyDescent="0.25">
      <c r="A1046" s="336"/>
      <c r="B1046" s="337"/>
      <c r="C1046" s="337" t="s">
        <v>179</v>
      </c>
      <c r="D1046" s="338"/>
      <c r="E1046" s="324"/>
      <c r="F1046" s="339">
        <v>0.35</v>
      </c>
      <c r="G1046" s="340" t="s">
        <v>2457</v>
      </c>
      <c r="H1046" s="324">
        <v>1</v>
      </c>
      <c r="I1046" s="354">
        <v>0.92</v>
      </c>
      <c r="J1046" s="324">
        <v>23.35</v>
      </c>
      <c r="K1046" s="354">
        <v>21.48</v>
      </c>
    </row>
    <row r="1047" spans="1:22" x14ac:dyDescent="0.25">
      <c r="A1047" s="336"/>
      <c r="B1047" s="337"/>
      <c r="C1047" s="337" t="s">
        <v>195</v>
      </c>
      <c r="D1047" s="338"/>
      <c r="E1047" s="324"/>
      <c r="F1047" s="339">
        <v>6.23</v>
      </c>
      <c r="G1047" s="340" t="s">
        <v>185</v>
      </c>
      <c r="H1047" s="324">
        <v>1</v>
      </c>
      <c r="I1047" s="341">
        <v>12.46</v>
      </c>
      <c r="J1047" s="324">
        <v>5.42</v>
      </c>
      <c r="K1047" s="341">
        <v>67.53</v>
      </c>
    </row>
    <row r="1048" spans="1:22" x14ac:dyDescent="0.25">
      <c r="A1048" s="336"/>
      <c r="B1048" s="337"/>
      <c r="C1048" s="337" t="s">
        <v>184</v>
      </c>
      <c r="D1048" s="338" t="s">
        <v>177</v>
      </c>
      <c r="E1048" s="324">
        <v>110</v>
      </c>
      <c r="F1048" s="339"/>
      <c r="G1048" s="340"/>
      <c r="H1048" s="324"/>
      <c r="I1048" s="341">
        <v>33.21</v>
      </c>
      <c r="J1048" s="324">
        <v>88</v>
      </c>
      <c r="K1048" s="341">
        <v>620.35</v>
      </c>
    </row>
    <row r="1049" spans="1:22" x14ac:dyDescent="0.25">
      <c r="A1049" s="336"/>
      <c r="B1049" s="337"/>
      <c r="C1049" s="337" t="s">
        <v>183</v>
      </c>
      <c r="D1049" s="338" t="s">
        <v>177</v>
      </c>
      <c r="E1049" s="324">
        <v>74</v>
      </c>
      <c r="F1049" s="339"/>
      <c r="G1049" s="340"/>
      <c r="H1049" s="324"/>
      <c r="I1049" s="341">
        <v>22.34</v>
      </c>
      <c r="J1049" s="324">
        <v>41</v>
      </c>
      <c r="K1049" s="341">
        <v>289.02999999999997</v>
      </c>
    </row>
    <row r="1050" spans="1:22" x14ac:dyDescent="0.25">
      <c r="A1050" s="336"/>
      <c r="B1050" s="337"/>
      <c r="C1050" s="337" t="s">
        <v>178</v>
      </c>
      <c r="D1050" s="338" t="s">
        <v>177</v>
      </c>
      <c r="E1050" s="324">
        <v>175</v>
      </c>
      <c r="F1050" s="339"/>
      <c r="G1050" s="340"/>
      <c r="H1050" s="324"/>
      <c r="I1050" s="341">
        <v>1.61</v>
      </c>
      <c r="J1050" s="324">
        <v>157</v>
      </c>
      <c r="K1050" s="341">
        <v>33.72</v>
      </c>
    </row>
    <row r="1051" spans="1:22" ht="29.25" x14ac:dyDescent="0.25">
      <c r="A1051" s="344"/>
      <c r="B1051" s="345"/>
      <c r="C1051" s="345" t="s">
        <v>182</v>
      </c>
      <c r="D1051" s="346" t="s">
        <v>181</v>
      </c>
      <c r="E1051" s="347">
        <v>1.0900000000000001</v>
      </c>
      <c r="F1051" s="348"/>
      <c r="G1051" s="349" t="s">
        <v>2456</v>
      </c>
      <c r="H1051" s="347">
        <v>1</v>
      </c>
      <c r="I1051" s="350">
        <v>2.63</v>
      </c>
      <c r="J1051" s="347"/>
      <c r="K1051" s="350"/>
    </row>
    <row r="1052" spans="1:22" x14ac:dyDescent="0.25">
      <c r="A1052" s="351"/>
      <c r="B1052" s="351"/>
      <c r="C1052" s="352" t="s">
        <v>173</v>
      </c>
      <c r="D1052" s="351"/>
      <c r="E1052" s="351"/>
      <c r="F1052" s="351"/>
      <c r="G1052" s="351"/>
      <c r="H1052" s="431">
        <v>103.72</v>
      </c>
      <c r="I1052" s="431"/>
      <c r="J1052" s="431">
        <v>1753.03</v>
      </c>
      <c r="K1052" s="431"/>
      <c r="O1052" s="353">
        <v>103.72</v>
      </c>
      <c r="P1052" s="353">
        <v>1753.03</v>
      </c>
    </row>
    <row r="1054" spans="1:22" ht="68.25" x14ac:dyDescent="0.25">
      <c r="A1054" s="364" t="s">
        <v>2488</v>
      </c>
      <c r="B1054" s="365" t="s">
        <v>2458</v>
      </c>
      <c r="C1054" s="365" t="s">
        <v>3661</v>
      </c>
      <c r="D1054" s="366" t="s">
        <v>1703</v>
      </c>
      <c r="E1054" s="367">
        <v>1</v>
      </c>
      <c r="F1054" s="368">
        <v>2473.5</v>
      </c>
      <c r="G1054" s="369" t="s">
        <v>185</v>
      </c>
      <c r="H1054" s="367">
        <v>1</v>
      </c>
      <c r="I1054" s="370">
        <v>2473.5</v>
      </c>
      <c r="J1054" s="367">
        <v>4.4000000000000004</v>
      </c>
      <c r="K1054" s="370">
        <v>10883.4</v>
      </c>
      <c r="Q1054" s="323">
        <v>0</v>
      </c>
      <c r="R1054" s="323">
        <v>0</v>
      </c>
      <c r="S1054" s="323">
        <v>0</v>
      </c>
      <c r="T1054" s="323">
        <v>0</v>
      </c>
      <c r="U1054" s="323">
        <v>0</v>
      </c>
      <c r="V1054" s="323">
        <v>0</v>
      </c>
    </row>
    <row r="1055" spans="1:22" x14ac:dyDescent="0.25">
      <c r="A1055" s="371"/>
      <c r="B1055" s="371"/>
      <c r="C1055" s="372" t="s">
        <v>173</v>
      </c>
      <c r="D1055" s="371"/>
      <c r="E1055" s="371"/>
      <c r="F1055" s="371"/>
      <c r="G1055" s="371"/>
      <c r="H1055" s="433">
        <v>2473.5</v>
      </c>
      <c r="I1055" s="433"/>
      <c r="J1055" s="433">
        <v>10883.4</v>
      </c>
      <c r="K1055" s="433"/>
      <c r="O1055" s="353">
        <v>2473.5</v>
      </c>
      <c r="P1055" s="353">
        <v>10883.4</v>
      </c>
    </row>
    <row r="1058" spans="1:22" x14ac:dyDescent="0.25">
      <c r="B1058" s="434" t="s">
        <v>3662</v>
      </c>
      <c r="C1058" s="434"/>
      <c r="D1058" s="434"/>
      <c r="E1058" s="434"/>
      <c r="F1058" s="434"/>
      <c r="G1058" s="434"/>
      <c r="H1058" s="434"/>
      <c r="I1058" s="434"/>
      <c r="J1058" s="434"/>
    </row>
    <row r="1059" spans="1:22" ht="43.5" x14ac:dyDescent="0.25">
      <c r="A1059" s="336" t="s">
        <v>2489</v>
      </c>
      <c r="B1059" s="337" t="s">
        <v>2461</v>
      </c>
      <c r="C1059" s="337" t="s">
        <v>993</v>
      </c>
      <c r="D1059" s="338" t="s">
        <v>2462</v>
      </c>
      <c r="E1059" s="324">
        <v>1</v>
      </c>
      <c r="F1059" s="339"/>
      <c r="G1059" s="340"/>
      <c r="H1059" s="324"/>
      <c r="I1059" s="341"/>
      <c r="J1059" s="324"/>
      <c r="K1059" s="341"/>
      <c r="Q1059" s="323">
        <v>83.15</v>
      </c>
      <c r="R1059" s="323">
        <v>1553.23</v>
      </c>
      <c r="S1059" s="323">
        <v>55.94</v>
      </c>
      <c r="T1059" s="323">
        <v>723.66</v>
      </c>
      <c r="U1059" s="323">
        <v>3.38</v>
      </c>
      <c r="V1059" s="323">
        <v>70.760000000000005</v>
      </c>
    </row>
    <row r="1060" spans="1:22" ht="29.25" x14ac:dyDescent="0.25">
      <c r="A1060" s="336"/>
      <c r="B1060" s="337"/>
      <c r="C1060" s="337" t="s">
        <v>187</v>
      </c>
      <c r="D1060" s="338"/>
      <c r="E1060" s="324"/>
      <c r="F1060" s="339">
        <v>62.6</v>
      </c>
      <c r="G1060" s="340" t="s">
        <v>2456</v>
      </c>
      <c r="H1060" s="324">
        <v>1</v>
      </c>
      <c r="I1060" s="341">
        <v>75.59</v>
      </c>
      <c r="J1060" s="324">
        <v>23.35</v>
      </c>
      <c r="K1060" s="341">
        <v>1765.03</v>
      </c>
    </row>
    <row r="1061" spans="1:22" ht="29.25" x14ac:dyDescent="0.25">
      <c r="A1061" s="336"/>
      <c r="B1061" s="337"/>
      <c r="C1061" s="337" t="s">
        <v>174</v>
      </c>
      <c r="D1061" s="338"/>
      <c r="E1061" s="324"/>
      <c r="F1061" s="339">
        <v>8.82</v>
      </c>
      <c r="G1061" s="340" t="s">
        <v>2457</v>
      </c>
      <c r="H1061" s="324">
        <v>1</v>
      </c>
      <c r="I1061" s="341">
        <v>11.58</v>
      </c>
      <c r="J1061" s="324">
        <v>8.66</v>
      </c>
      <c r="K1061" s="341">
        <v>100.28</v>
      </c>
    </row>
    <row r="1062" spans="1:22" ht="29.25" x14ac:dyDescent="0.25">
      <c r="A1062" s="336"/>
      <c r="B1062" s="337"/>
      <c r="C1062" s="337" t="s">
        <v>179</v>
      </c>
      <c r="D1062" s="338"/>
      <c r="E1062" s="324"/>
      <c r="F1062" s="339">
        <v>1.47</v>
      </c>
      <c r="G1062" s="340" t="s">
        <v>2457</v>
      </c>
      <c r="H1062" s="324">
        <v>1</v>
      </c>
      <c r="I1062" s="354">
        <v>1.93</v>
      </c>
      <c r="J1062" s="324">
        <v>23.35</v>
      </c>
      <c r="K1062" s="354">
        <v>45.07</v>
      </c>
    </row>
    <row r="1063" spans="1:22" x14ac:dyDescent="0.25">
      <c r="A1063" s="336"/>
      <c r="B1063" s="337"/>
      <c r="C1063" s="337" t="s">
        <v>195</v>
      </c>
      <c r="D1063" s="338"/>
      <c r="E1063" s="324"/>
      <c r="F1063" s="339">
        <v>2.62</v>
      </c>
      <c r="G1063" s="340" t="s">
        <v>185</v>
      </c>
      <c r="H1063" s="324">
        <v>1</v>
      </c>
      <c r="I1063" s="341">
        <v>2.62</v>
      </c>
      <c r="J1063" s="324">
        <v>2.5299999999999998</v>
      </c>
      <c r="K1063" s="341">
        <v>6.63</v>
      </c>
    </row>
    <row r="1064" spans="1:22" x14ac:dyDescent="0.25">
      <c r="A1064" s="336"/>
      <c r="B1064" s="337"/>
      <c r="C1064" s="337" t="s">
        <v>184</v>
      </c>
      <c r="D1064" s="338" t="s">
        <v>177</v>
      </c>
      <c r="E1064" s="324">
        <v>110</v>
      </c>
      <c r="F1064" s="339"/>
      <c r="G1064" s="340"/>
      <c r="H1064" s="324"/>
      <c r="I1064" s="341">
        <v>83.15</v>
      </c>
      <c r="J1064" s="324">
        <v>88</v>
      </c>
      <c r="K1064" s="341">
        <v>1553.23</v>
      </c>
    </row>
    <row r="1065" spans="1:22" x14ac:dyDescent="0.25">
      <c r="A1065" s="336"/>
      <c r="B1065" s="337"/>
      <c r="C1065" s="337" t="s">
        <v>183</v>
      </c>
      <c r="D1065" s="338" t="s">
        <v>177</v>
      </c>
      <c r="E1065" s="324">
        <v>74</v>
      </c>
      <c r="F1065" s="339"/>
      <c r="G1065" s="340"/>
      <c r="H1065" s="324"/>
      <c r="I1065" s="341">
        <v>55.94</v>
      </c>
      <c r="J1065" s="324">
        <v>41</v>
      </c>
      <c r="K1065" s="341">
        <v>723.66</v>
      </c>
    </row>
    <row r="1066" spans="1:22" x14ac:dyDescent="0.25">
      <c r="A1066" s="336"/>
      <c r="B1066" s="337"/>
      <c r="C1066" s="337" t="s">
        <v>178</v>
      </c>
      <c r="D1066" s="338" t="s">
        <v>177</v>
      </c>
      <c r="E1066" s="324">
        <v>175</v>
      </c>
      <c r="F1066" s="339"/>
      <c r="G1066" s="340"/>
      <c r="H1066" s="324"/>
      <c r="I1066" s="341">
        <v>3.38</v>
      </c>
      <c r="J1066" s="324">
        <v>157</v>
      </c>
      <c r="K1066" s="341">
        <v>70.760000000000005</v>
      </c>
    </row>
    <row r="1067" spans="1:22" ht="29.25" x14ac:dyDescent="0.25">
      <c r="A1067" s="344"/>
      <c r="B1067" s="345"/>
      <c r="C1067" s="345" t="s">
        <v>182</v>
      </c>
      <c r="D1067" s="346" t="s">
        <v>181</v>
      </c>
      <c r="E1067" s="347">
        <v>4.96</v>
      </c>
      <c r="F1067" s="348"/>
      <c r="G1067" s="349" t="s">
        <v>2456</v>
      </c>
      <c r="H1067" s="347">
        <v>1</v>
      </c>
      <c r="I1067" s="350">
        <v>5.99</v>
      </c>
      <c r="J1067" s="347"/>
      <c r="K1067" s="350"/>
    </row>
    <row r="1068" spans="1:22" x14ac:dyDescent="0.25">
      <c r="A1068" s="351"/>
      <c r="B1068" s="351"/>
      <c r="C1068" s="352" t="s">
        <v>173</v>
      </c>
      <c r="D1068" s="351"/>
      <c r="E1068" s="351"/>
      <c r="F1068" s="351"/>
      <c r="G1068" s="351"/>
      <c r="H1068" s="431">
        <v>232.26</v>
      </c>
      <c r="I1068" s="431"/>
      <c r="J1068" s="431">
        <v>4219.59</v>
      </c>
      <c r="K1068" s="431"/>
      <c r="O1068" s="353">
        <v>232.26</v>
      </c>
      <c r="P1068" s="353">
        <v>4219.59</v>
      </c>
    </row>
    <row r="1070" spans="1:22" ht="28.5" x14ac:dyDescent="0.25">
      <c r="A1070" s="336" t="s">
        <v>2490</v>
      </c>
      <c r="B1070" s="337" t="s">
        <v>2463</v>
      </c>
      <c r="C1070" s="337" t="s">
        <v>975</v>
      </c>
      <c r="D1070" s="338" t="s">
        <v>2464</v>
      </c>
      <c r="E1070" s="324">
        <v>1</v>
      </c>
      <c r="F1070" s="339"/>
      <c r="G1070" s="340"/>
      <c r="H1070" s="324"/>
      <c r="I1070" s="341"/>
      <c r="J1070" s="324"/>
      <c r="K1070" s="341"/>
      <c r="Q1070" s="323">
        <v>15.88</v>
      </c>
      <c r="R1070" s="323">
        <v>296.70999999999998</v>
      </c>
      <c r="S1070" s="323">
        <v>10.69</v>
      </c>
      <c r="T1070" s="323">
        <v>138.24</v>
      </c>
      <c r="U1070" s="323">
        <v>0.42</v>
      </c>
      <c r="V1070" s="323">
        <v>8.7899999999999991</v>
      </c>
    </row>
    <row r="1071" spans="1:22" ht="29.25" x14ac:dyDescent="0.25">
      <c r="A1071" s="336"/>
      <c r="B1071" s="337"/>
      <c r="C1071" s="337" t="s">
        <v>187</v>
      </c>
      <c r="D1071" s="338"/>
      <c r="E1071" s="324"/>
      <c r="F1071" s="339">
        <v>11.96</v>
      </c>
      <c r="G1071" s="340" t="s">
        <v>2456</v>
      </c>
      <c r="H1071" s="324">
        <v>1</v>
      </c>
      <c r="I1071" s="341">
        <v>14.44</v>
      </c>
      <c r="J1071" s="324">
        <v>23.35</v>
      </c>
      <c r="K1071" s="341">
        <v>337.17</v>
      </c>
    </row>
    <row r="1072" spans="1:22" ht="29.25" x14ac:dyDescent="0.25">
      <c r="A1072" s="336"/>
      <c r="B1072" s="337"/>
      <c r="C1072" s="337" t="s">
        <v>174</v>
      </c>
      <c r="D1072" s="338"/>
      <c r="E1072" s="324"/>
      <c r="F1072" s="339">
        <v>0.74</v>
      </c>
      <c r="G1072" s="340" t="s">
        <v>2457</v>
      </c>
      <c r="H1072" s="324">
        <v>1</v>
      </c>
      <c r="I1072" s="341">
        <v>0.97</v>
      </c>
      <c r="J1072" s="324">
        <v>9.73</v>
      </c>
      <c r="K1072" s="341">
        <v>9.44</v>
      </c>
    </row>
    <row r="1073" spans="1:22" ht="29.25" x14ac:dyDescent="0.25">
      <c r="A1073" s="336"/>
      <c r="B1073" s="337"/>
      <c r="C1073" s="337" t="s">
        <v>179</v>
      </c>
      <c r="D1073" s="338"/>
      <c r="E1073" s="324"/>
      <c r="F1073" s="339">
        <v>0.18</v>
      </c>
      <c r="G1073" s="340" t="s">
        <v>2457</v>
      </c>
      <c r="H1073" s="324">
        <v>1</v>
      </c>
      <c r="I1073" s="354">
        <v>0.24</v>
      </c>
      <c r="J1073" s="324">
        <v>23.35</v>
      </c>
      <c r="K1073" s="354">
        <v>5.6</v>
      </c>
    </row>
    <row r="1074" spans="1:22" x14ac:dyDescent="0.25">
      <c r="A1074" s="336"/>
      <c r="B1074" s="337"/>
      <c r="C1074" s="337" t="s">
        <v>195</v>
      </c>
      <c r="D1074" s="338"/>
      <c r="E1074" s="324"/>
      <c r="F1074" s="339">
        <v>4.41</v>
      </c>
      <c r="G1074" s="340" t="s">
        <v>185</v>
      </c>
      <c r="H1074" s="324">
        <v>1</v>
      </c>
      <c r="I1074" s="341">
        <v>4.41</v>
      </c>
      <c r="J1074" s="324">
        <v>5.42</v>
      </c>
      <c r="K1074" s="341">
        <v>23.9</v>
      </c>
    </row>
    <row r="1075" spans="1:22" x14ac:dyDescent="0.25">
      <c r="A1075" s="336"/>
      <c r="B1075" s="337"/>
      <c r="C1075" s="337" t="s">
        <v>184</v>
      </c>
      <c r="D1075" s="338" t="s">
        <v>177</v>
      </c>
      <c r="E1075" s="324">
        <v>110</v>
      </c>
      <c r="F1075" s="339"/>
      <c r="G1075" s="340"/>
      <c r="H1075" s="324"/>
      <c r="I1075" s="341">
        <v>15.88</v>
      </c>
      <c r="J1075" s="324">
        <v>88</v>
      </c>
      <c r="K1075" s="341">
        <v>296.70999999999998</v>
      </c>
    </row>
    <row r="1076" spans="1:22" x14ac:dyDescent="0.25">
      <c r="A1076" s="336"/>
      <c r="B1076" s="337"/>
      <c r="C1076" s="337" t="s">
        <v>183</v>
      </c>
      <c r="D1076" s="338" t="s">
        <v>177</v>
      </c>
      <c r="E1076" s="324">
        <v>74</v>
      </c>
      <c r="F1076" s="339"/>
      <c r="G1076" s="340"/>
      <c r="H1076" s="324"/>
      <c r="I1076" s="341">
        <v>10.69</v>
      </c>
      <c r="J1076" s="324">
        <v>41</v>
      </c>
      <c r="K1076" s="341">
        <v>138.24</v>
      </c>
    </row>
    <row r="1077" spans="1:22" x14ac:dyDescent="0.25">
      <c r="A1077" s="336"/>
      <c r="B1077" s="337"/>
      <c r="C1077" s="337" t="s">
        <v>178</v>
      </c>
      <c r="D1077" s="338" t="s">
        <v>177</v>
      </c>
      <c r="E1077" s="324">
        <v>175</v>
      </c>
      <c r="F1077" s="339"/>
      <c r="G1077" s="340"/>
      <c r="H1077" s="324"/>
      <c r="I1077" s="341">
        <v>0.42</v>
      </c>
      <c r="J1077" s="324">
        <v>157</v>
      </c>
      <c r="K1077" s="341">
        <v>8.7899999999999991</v>
      </c>
    </row>
    <row r="1078" spans="1:22" ht="29.25" x14ac:dyDescent="0.25">
      <c r="A1078" s="344"/>
      <c r="B1078" s="345"/>
      <c r="C1078" s="345" t="s">
        <v>182</v>
      </c>
      <c r="D1078" s="346" t="s">
        <v>181</v>
      </c>
      <c r="E1078" s="347">
        <v>1.03</v>
      </c>
      <c r="F1078" s="348"/>
      <c r="G1078" s="349" t="s">
        <v>2456</v>
      </c>
      <c r="H1078" s="347">
        <v>1</v>
      </c>
      <c r="I1078" s="350">
        <v>1.24</v>
      </c>
      <c r="J1078" s="347"/>
      <c r="K1078" s="350"/>
    </row>
    <row r="1079" spans="1:22" x14ac:dyDescent="0.25">
      <c r="A1079" s="351"/>
      <c r="B1079" s="351"/>
      <c r="C1079" s="352" t="s">
        <v>173</v>
      </c>
      <c r="D1079" s="351"/>
      <c r="E1079" s="351"/>
      <c r="F1079" s="351"/>
      <c r="G1079" s="351"/>
      <c r="H1079" s="431">
        <v>46.81</v>
      </c>
      <c r="I1079" s="431"/>
      <c r="J1079" s="431">
        <v>814.25</v>
      </c>
      <c r="K1079" s="431"/>
      <c r="O1079" s="353">
        <v>46.81</v>
      </c>
      <c r="P1079" s="353">
        <v>814.25</v>
      </c>
    </row>
    <row r="1081" spans="1:22" ht="29.25" x14ac:dyDescent="0.25">
      <c r="A1081" s="336" t="s">
        <v>2491</v>
      </c>
      <c r="B1081" s="337" t="s">
        <v>2465</v>
      </c>
      <c r="C1081" s="337" t="s">
        <v>992</v>
      </c>
      <c r="D1081" s="338" t="s">
        <v>2466</v>
      </c>
      <c r="E1081" s="324">
        <v>0.15</v>
      </c>
      <c r="F1081" s="339"/>
      <c r="G1081" s="340"/>
      <c r="H1081" s="324"/>
      <c r="I1081" s="341"/>
      <c r="J1081" s="324"/>
      <c r="K1081" s="341"/>
      <c r="Q1081" s="323">
        <v>12.03</v>
      </c>
      <c r="R1081" s="323">
        <v>224.8</v>
      </c>
      <c r="S1081" s="323">
        <v>8.1</v>
      </c>
      <c r="T1081" s="323">
        <v>104.73</v>
      </c>
      <c r="U1081" s="323">
        <v>1.4</v>
      </c>
      <c r="V1081" s="323">
        <v>29.33</v>
      </c>
    </row>
    <row r="1082" spans="1:22" x14ac:dyDescent="0.25">
      <c r="C1082" s="342" t="s">
        <v>2467</v>
      </c>
    </row>
    <row r="1083" spans="1:22" ht="29.25" x14ac:dyDescent="0.25">
      <c r="A1083" s="336"/>
      <c r="B1083" s="337"/>
      <c r="C1083" s="337" t="s">
        <v>187</v>
      </c>
      <c r="D1083" s="338"/>
      <c r="E1083" s="324"/>
      <c r="F1083" s="339">
        <v>60.39</v>
      </c>
      <c r="G1083" s="340" t="s">
        <v>2456</v>
      </c>
      <c r="H1083" s="324">
        <v>1</v>
      </c>
      <c r="I1083" s="341">
        <v>10.94</v>
      </c>
      <c r="J1083" s="324">
        <v>23.35</v>
      </c>
      <c r="K1083" s="341">
        <v>255.45</v>
      </c>
    </row>
    <row r="1084" spans="1:22" ht="29.25" x14ac:dyDescent="0.25">
      <c r="A1084" s="336"/>
      <c r="B1084" s="337"/>
      <c r="C1084" s="337" t="s">
        <v>174</v>
      </c>
      <c r="D1084" s="338"/>
      <c r="E1084" s="324"/>
      <c r="F1084" s="339">
        <v>20.05</v>
      </c>
      <c r="G1084" s="340" t="s">
        <v>2457</v>
      </c>
      <c r="H1084" s="324">
        <v>1</v>
      </c>
      <c r="I1084" s="341">
        <v>3.95</v>
      </c>
      <c r="J1084" s="324">
        <v>8.98</v>
      </c>
      <c r="K1084" s="341">
        <v>35.47</v>
      </c>
    </row>
    <row r="1085" spans="1:22" ht="29.25" x14ac:dyDescent="0.25">
      <c r="A1085" s="336"/>
      <c r="B1085" s="337"/>
      <c r="C1085" s="337" t="s">
        <v>179</v>
      </c>
      <c r="D1085" s="338"/>
      <c r="E1085" s="324"/>
      <c r="F1085" s="339">
        <v>4.04</v>
      </c>
      <c r="G1085" s="340" t="s">
        <v>2457</v>
      </c>
      <c r="H1085" s="324">
        <v>1</v>
      </c>
      <c r="I1085" s="354">
        <v>0.8</v>
      </c>
      <c r="J1085" s="324">
        <v>23.35</v>
      </c>
      <c r="K1085" s="354">
        <v>18.68</v>
      </c>
    </row>
    <row r="1086" spans="1:22" x14ac:dyDescent="0.25">
      <c r="A1086" s="336"/>
      <c r="B1086" s="337"/>
      <c r="C1086" s="337" t="s">
        <v>195</v>
      </c>
      <c r="D1086" s="338"/>
      <c r="E1086" s="324"/>
      <c r="F1086" s="339">
        <v>25.9</v>
      </c>
      <c r="G1086" s="340" t="s">
        <v>185</v>
      </c>
      <c r="H1086" s="324">
        <v>1</v>
      </c>
      <c r="I1086" s="341">
        <v>3.89</v>
      </c>
      <c r="J1086" s="324">
        <v>5.42</v>
      </c>
      <c r="K1086" s="341">
        <v>21.08</v>
      </c>
    </row>
    <row r="1087" spans="1:22" x14ac:dyDescent="0.25">
      <c r="A1087" s="336"/>
      <c r="B1087" s="337"/>
      <c r="C1087" s="337" t="s">
        <v>184</v>
      </c>
      <c r="D1087" s="338" t="s">
        <v>177</v>
      </c>
      <c r="E1087" s="324">
        <v>110</v>
      </c>
      <c r="F1087" s="339"/>
      <c r="G1087" s="340"/>
      <c r="H1087" s="324"/>
      <c r="I1087" s="341">
        <v>12.03</v>
      </c>
      <c r="J1087" s="324">
        <v>88</v>
      </c>
      <c r="K1087" s="341">
        <v>224.8</v>
      </c>
    </row>
    <row r="1088" spans="1:22" x14ac:dyDescent="0.25">
      <c r="A1088" s="336"/>
      <c r="B1088" s="337"/>
      <c r="C1088" s="337" t="s">
        <v>183</v>
      </c>
      <c r="D1088" s="338" t="s">
        <v>177</v>
      </c>
      <c r="E1088" s="324">
        <v>74</v>
      </c>
      <c r="F1088" s="339"/>
      <c r="G1088" s="340"/>
      <c r="H1088" s="324"/>
      <c r="I1088" s="341">
        <v>8.1</v>
      </c>
      <c r="J1088" s="324">
        <v>41</v>
      </c>
      <c r="K1088" s="341">
        <v>104.73</v>
      </c>
    </row>
    <row r="1089" spans="1:22" x14ac:dyDescent="0.25">
      <c r="A1089" s="336"/>
      <c r="B1089" s="337"/>
      <c r="C1089" s="337" t="s">
        <v>178</v>
      </c>
      <c r="D1089" s="338" t="s">
        <v>177</v>
      </c>
      <c r="E1089" s="324">
        <v>175</v>
      </c>
      <c r="F1089" s="339"/>
      <c r="G1089" s="340"/>
      <c r="H1089" s="324"/>
      <c r="I1089" s="341">
        <v>1.4</v>
      </c>
      <c r="J1089" s="324">
        <v>157</v>
      </c>
      <c r="K1089" s="341">
        <v>29.33</v>
      </c>
    </row>
    <row r="1090" spans="1:22" ht="29.25" x14ac:dyDescent="0.25">
      <c r="A1090" s="344"/>
      <c r="B1090" s="345"/>
      <c r="C1090" s="345" t="s">
        <v>182</v>
      </c>
      <c r="D1090" s="346" t="s">
        <v>181</v>
      </c>
      <c r="E1090" s="347">
        <v>5.0199999999999996</v>
      </c>
      <c r="F1090" s="348"/>
      <c r="G1090" s="349" t="s">
        <v>2456</v>
      </c>
      <c r="H1090" s="347">
        <v>1</v>
      </c>
      <c r="I1090" s="350">
        <v>0.91</v>
      </c>
      <c r="J1090" s="347"/>
      <c r="K1090" s="350"/>
    </row>
    <row r="1091" spans="1:22" x14ac:dyDescent="0.25">
      <c r="A1091" s="351"/>
      <c r="B1091" s="351"/>
      <c r="C1091" s="352" t="s">
        <v>173</v>
      </c>
      <c r="D1091" s="351"/>
      <c r="E1091" s="351"/>
      <c r="F1091" s="351"/>
      <c r="G1091" s="351"/>
      <c r="H1091" s="431">
        <v>40.31</v>
      </c>
      <c r="I1091" s="431"/>
      <c r="J1091" s="431">
        <v>670.86</v>
      </c>
      <c r="K1091" s="431"/>
      <c r="O1091" s="353">
        <v>40.31</v>
      </c>
      <c r="P1091" s="353">
        <v>670.86</v>
      </c>
    </row>
    <row r="1093" spans="1:22" ht="57" x14ac:dyDescent="0.25">
      <c r="A1093" s="336" t="s">
        <v>2492</v>
      </c>
      <c r="B1093" s="337" t="s">
        <v>2468</v>
      </c>
      <c r="C1093" s="337" t="s">
        <v>994</v>
      </c>
      <c r="D1093" s="338" t="s">
        <v>1693</v>
      </c>
      <c r="E1093" s="324">
        <v>2</v>
      </c>
      <c r="F1093" s="339"/>
      <c r="G1093" s="340"/>
      <c r="H1093" s="324"/>
      <c r="I1093" s="341"/>
      <c r="J1093" s="324"/>
      <c r="K1093" s="341"/>
      <c r="Q1093" s="323">
        <v>33.21</v>
      </c>
      <c r="R1093" s="323">
        <v>620.35</v>
      </c>
      <c r="S1093" s="323">
        <v>22.34</v>
      </c>
      <c r="T1093" s="323">
        <v>289.02999999999997</v>
      </c>
      <c r="U1093" s="323">
        <v>1.61</v>
      </c>
      <c r="V1093" s="323">
        <v>33.72</v>
      </c>
    </row>
    <row r="1094" spans="1:22" ht="29.25" x14ac:dyDescent="0.25">
      <c r="A1094" s="336"/>
      <c r="B1094" s="337"/>
      <c r="C1094" s="337" t="s">
        <v>187</v>
      </c>
      <c r="D1094" s="338"/>
      <c r="E1094" s="324"/>
      <c r="F1094" s="339">
        <v>12.5</v>
      </c>
      <c r="G1094" s="340" t="s">
        <v>2456</v>
      </c>
      <c r="H1094" s="324">
        <v>1</v>
      </c>
      <c r="I1094" s="341">
        <v>30.19</v>
      </c>
      <c r="J1094" s="324">
        <v>23.35</v>
      </c>
      <c r="K1094" s="341">
        <v>704.94</v>
      </c>
    </row>
    <row r="1095" spans="1:22" ht="29.25" x14ac:dyDescent="0.25">
      <c r="A1095" s="336"/>
      <c r="B1095" s="337"/>
      <c r="C1095" s="337" t="s">
        <v>174</v>
      </c>
      <c r="D1095" s="338"/>
      <c r="E1095" s="324"/>
      <c r="F1095" s="339">
        <v>1.49</v>
      </c>
      <c r="G1095" s="340" t="s">
        <v>2457</v>
      </c>
      <c r="H1095" s="324">
        <v>1</v>
      </c>
      <c r="I1095" s="341">
        <v>3.91</v>
      </c>
      <c r="J1095" s="324">
        <v>9.58</v>
      </c>
      <c r="K1095" s="341">
        <v>37.46</v>
      </c>
    </row>
    <row r="1096" spans="1:22" ht="29.25" x14ac:dyDescent="0.25">
      <c r="A1096" s="336"/>
      <c r="B1096" s="337"/>
      <c r="C1096" s="337" t="s">
        <v>179</v>
      </c>
      <c r="D1096" s="338"/>
      <c r="E1096" s="324"/>
      <c r="F1096" s="339">
        <v>0.35</v>
      </c>
      <c r="G1096" s="340" t="s">
        <v>2457</v>
      </c>
      <c r="H1096" s="324">
        <v>1</v>
      </c>
      <c r="I1096" s="354">
        <v>0.92</v>
      </c>
      <c r="J1096" s="324">
        <v>23.35</v>
      </c>
      <c r="K1096" s="354">
        <v>21.48</v>
      </c>
    </row>
    <row r="1097" spans="1:22" x14ac:dyDescent="0.25">
      <c r="A1097" s="336"/>
      <c r="B1097" s="337"/>
      <c r="C1097" s="337" t="s">
        <v>195</v>
      </c>
      <c r="D1097" s="338"/>
      <c r="E1097" s="324"/>
      <c r="F1097" s="339">
        <v>6.23</v>
      </c>
      <c r="G1097" s="340" t="s">
        <v>185</v>
      </c>
      <c r="H1097" s="324">
        <v>1</v>
      </c>
      <c r="I1097" s="341">
        <v>12.46</v>
      </c>
      <c r="J1097" s="324">
        <v>5.42</v>
      </c>
      <c r="K1097" s="341">
        <v>67.53</v>
      </c>
    </row>
    <row r="1098" spans="1:22" x14ac:dyDescent="0.25">
      <c r="A1098" s="336"/>
      <c r="B1098" s="337"/>
      <c r="C1098" s="337" t="s">
        <v>184</v>
      </c>
      <c r="D1098" s="338" t="s">
        <v>177</v>
      </c>
      <c r="E1098" s="324">
        <v>110</v>
      </c>
      <c r="F1098" s="339"/>
      <c r="G1098" s="340"/>
      <c r="H1098" s="324"/>
      <c r="I1098" s="341">
        <v>33.21</v>
      </c>
      <c r="J1098" s="324">
        <v>88</v>
      </c>
      <c r="K1098" s="341">
        <v>620.35</v>
      </c>
    </row>
    <row r="1099" spans="1:22" x14ac:dyDescent="0.25">
      <c r="A1099" s="336"/>
      <c r="B1099" s="337"/>
      <c r="C1099" s="337" t="s">
        <v>183</v>
      </c>
      <c r="D1099" s="338" t="s">
        <v>177</v>
      </c>
      <c r="E1099" s="324">
        <v>74</v>
      </c>
      <c r="F1099" s="339"/>
      <c r="G1099" s="340"/>
      <c r="H1099" s="324"/>
      <c r="I1099" s="341">
        <v>22.34</v>
      </c>
      <c r="J1099" s="324">
        <v>41</v>
      </c>
      <c r="K1099" s="341">
        <v>289.02999999999997</v>
      </c>
    </row>
    <row r="1100" spans="1:22" x14ac:dyDescent="0.25">
      <c r="A1100" s="336"/>
      <c r="B1100" s="337"/>
      <c r="C1100" s="337" t="s">
        <v>178</v>
      </c>
      <c r="D1100" s="338" t="s">
        <v>177</v>
      </c>
      <c r="E1100" s="324">
        <v>175</v>
      </c>
      <c r="F1100" s="339"/>
      <c r="G1100" s="340"/>
      <c r="H1100" s="324"/>
      <c r="I1100" s="341">
        <v>1.61</v>
      </c>
      <c r="J1100" s="324">
        <v>157</v>
      </c>
      <c r="K1100" s="341">
        <v>33.72</v>
      </c>
    </row>
    <row r="1101" spans="1:22" ht="29.25" x14ac:dyDescent="0.25">
      <c r="A1101" s="344"/>
      <c r="B1101" s="345"/>
      <c r="C1101" s="345" t="s">
        <v>182</v>
      </c>
      <c r="D1101" s="346" t="s">
        <v>181</v>
      </c>
      <c r="E1101" s="347">
        <v>1.0900000000000001</v>
      </c>
      <c r="F1101" s="348"/>
      <c r="G1101" s="349" t="s">
        <v>2456</v>
      </c>
      <c r="H1101" s="347">
        <v>1</v>
      </c>
      <c r="I1101" s="350">
        <v>2.63</v>
      </c>
      <c r="J1101" s="347"/>
      <c r="K1101" s="350"/>
    </row>
    <row r="1102" spans="1:22" x14ac:dyDescent="0.25">
      <c r="A1102" s="351"/>
      <c r="B1102" s="351"/>
      <c r="C1102" s="352" t="s">
        <v>173</v>
      </c>
      <c r="D1102" s="351"/>
      <c r="E1102" s="351"/>
      <c r="F1102" s="351"/>
      <c r="G1102" s="351"/>
      <c r="H1102" s="431">
        <v>103.72</v>
      </c>
      <c r="I1102" s="431"/>
      <c r="J1102" s="431">
        <v>1753.03</v>
      </c>
      <c r="K1102" s="431"/>
      <c r="O1102" s="353">
        <v>103.72</v>
      </c>
      <c r="P1102" s="353">
        <v>1753.03</v>
      </c>
    </row>
    <row r="1104" spans="1:22" ht="68.25" x14ac:dyDescent="0.25">
      <c r="A1104" s="364" t="s">
        <v>2493</v>
      </c>
      <c r="B1104" s="365" t="s">
        <v>2458</v>
      </c>
      <c r="C1104" s="365" t="s">
        <v>3663</v>
      </c>
      <c r="D1104" s="366" t="s">
        <v>1703</v>
      </c>
      <c r="E1104" s="367">
        <v>1</v>
      </c>
      <c r="F1104" s="368">
        <v>2892.24</v>
      </c>
      <c r="G1104" s="369" t="s">
        <v>185</v>
      </c>
      <c r="H1104" s="367">
        <v>1</v>
      </c>
      <c r="I1104" s="370">
        <v>2892.24</v>
      </c>
      <c r="J1104" s="367">
        <v>4.4000000000000004</v>
      </c>
      <c r="K1104" s="370">
        <v>12725.86</v>
      </c>
      <c r="Q1104" s="323">
        <v>0</v>
      </c>
      <c r="R1104" s="323">
        <v>0</v>
      </c>
      <c r="S1104" s="323">
        <v>0</v>
      </c>
      <c r="T1104" s="323">
        <v>0</v>
      </c>
      <c r="U1104" s="323">
        <v>0</v>
      </c>
      <c r="V1104" s="323">
        <v>0</v>
      </c>
    </row>
    <row r="1105" spans="1:22" x14ac:dyDescent="0.25">
      <c r="A1105" s="371"/>
      <c r="B1105" s="371"/>
      <c r="C1105" s="372" t="s">
        <v>173</v>
      </c>
      <c r="D1105" s="371"/>
      <c r="E1105" s="371"/>
      <c r="F1105" s="371"/>
      <c r="G1105" s="371"/>
      <c r="H1105" s="433">
        <v>2892.24</v>
      </c>
      <c r="I1105" s="433"/>
      <c r="J1105" s="433">
        <v>12725.86</v>
      </c>
      <c r="K1105" s="433"/>
      <c r="O1105" s="353">
        <v>2892.24</v>
      </c>
      <c r="P1105" s="353">
        <v>12725.86</v>
      </c>
    </row>
    <row r="1108" spans="1:22" x14ac:dyDescent="0.25">
      <c r="B1108" s="434" t="s">
        <v>3664</v>
      </c>
      <c r="C1108" s="434"/>
      <c r="D1108" s="434"/>
      <c r="E1108" s="434"/>
      <c r="F1108" s="434"/>
      <c r="G1108" s="434"/>
      <c r="H1108" s="434"/>
      <c r="I1108" s="434"/>
      <c r="J1108" s="434"/>
    </row>
    <row r="1109" spans="1:22" ht="43.5" x14ac:dyDescent="0.25">
      <c r="A1109" s="336" t="s">
        <v>2494</v>
      </c>
      <c r="B1109" s="337" t="s">
        <v>2461</v>
      </c>
      <c r="C1109" s="337" t="s">
        <v>993</v>
      </c>
      <c r="D1109" s="338" t="s">
        <v>2462</v>
      </c>
      <c r="E1109" s="324">
        <v>1</v>
      </c>
      <c r="F1109" s="339"/>
      <c r="G1109" s="340"/>
      <c r="H1109" s="324"/>
      <c r="I1109" s="341"/>
      <c r="J1109" s="324"/>
      <c r="K1109" s="341"/>
      <c r="Q1109" s="323">
        <v>83.15</v>
      </c>
      <c r="R1109" s="323">
        <v>1553.23</v>
      </c>
      <c r="S1109" s="323">
        <v>55.94</v>
      </c>
      <c r="T1109" s="323">
        <v>723.66</v>
      </c>
      <c r="U1109" s="323">
        <v>3.38</v>
      </c>
      <c r="V1109" s="323">
        <v>70.760000000000005</v>
      </c>
    </row>
    <row r="1110" spans="1:22" ht="29.25" x14ac:dyDescent="0.25">
      <c r="A1110" s="336"/>
      <c r="B1110" s="337"/>
      <c r="C1110" s="337" t="s">
        <v>187</v>
      </c>
      <c r="D1110" s="338"/>
      <c r="E1110" s="324"/>
      <c r="F1110" s="339">
        <v>62.6</v>
      </c>
      <c r="G1110" s="340" t="s">
        <v>2456</v>
      </c>
      <c r="H1110" s="324">
        <v>1</v>
      </c>
      <c r="I1110" s="341">
        <v>75.59</v>
      </c>
      <c r="J1110" s="324">
        <v>23.35</v>
      </c>
      <c r="K1110" s="341">
        <v>1765.03</v>
      </c>
    </row>
    <row r="1111" spans="1:22" ht="29.25" x14ac:dyDescent="0.25">
      <c r="A1111" s="336"/>
      <c r="B1111" s="337"/>
      <c r="C1111" s="337" t="s">
        <v>174</v>
      </c>
      <c r="D1111" s="338"/>
      <c r="E1111" s="324"/>
      <c r="F1111" s="339">
        <v>8.82</v>
      </c>
      <c r="G1111" s="340" t="s">
        <v>2457</v>
      </c>
      <c r="H1111" s="324">
        <v>1</v>
      </c>
      <c r="I1111" s="341">
        <v>11.58</v>
      </c>
      <c r="J1111" s="324">
        <v>8.66</v>
      </c>
      <c r="K1111" s="341">
        <v>100.28</v>
      </c>
    </row>
    <row r="1112" spans="1:22" ht="29.25" x14ac:dyDescent="0.25">
      <c r="A1112" s="336"/>
      <c r="B1112" s="337"/>
      <c r="C1112" s="337" t="s">
        <v>179</v>
      </c>
      <c r="D1112" s="338"/>
      <c r="E1112" s="324"/>
      <c r="F1112" s="339">
        <v>1.47</v>
      </c>
      <c r="G1112" s="340" t="s">
        <v>2457</v>
      </c>
      <c r="H1112" s="324">
        <v>1</v>
      </c>
      <c r="I1112" s="354">
        <v>1.93</v>
      </c>
      <c r="J1112" s="324">
        <v>23.35</v>
      </c>
      <c r="K1112" s="354">
        <v>45.07</v>
      </c>
    </row>
    <row r="1113" spans="1:22" x14ac:dyDescent="0.25">
      <c r="A1113" s="336"/>
      <c r="B1113" s="337"/>
      <c r="C1113" s="337" t="s">
        <v>195</v>
      </c>
      <c r="D1113" s="338"/>
      <c r="E1113" s="324"/>
      <c r="F1113" s="339">
        <v>2.62</v>
      </c>
      <c r="G1113" s="340" t="s">
        <v>185</v>
      </c>
      <c r="H1113" s="324">
        <v>1</v>
      </c>
      <c r="I1113" s="341">
        <v>2.62</v>
      </c>
      <c r="J1113" s="324">
        <v>2.5299999999999998</v>
      </c>
      <c r="K1113" s="341">
        <v>6.63</v>
      </c>
    </row>
    <row r="1114" spans="1:22" x14ac:dyDescent="0.25">
      <c r="A1114" s="336"/>
      <c r="B1114" s="337"/>
      <c r="C1114" s="337" t="s">
        <v>184</v>
      </c>
      <c r="D1114" s="338" t="s">
        <v>177</v>
      </c>
      <c r="E1114" s="324">
        <v>110</v>
      </c>
      <c r="F1114" s="339"/>
      <c r="G1114" s="340"/>
      <c r="H1114" s="324"/>
      <c r="I1114" s="341">
        <v>83.15</v>
      </c>
      <c r="J1114" s="324">
        <v>88</v>
      </c>
      <c r="K1114" s="341">
        <v>1553.23</v>
      </c>
    </row>
    <row r="1115" spans="1:22" x14ac:dyDescent="0.25">
      <c r="A1115" s="336"/>
      <c r="B1115" s="337"/>
      <c r="C1115" s="337" t="s">
        <v>183</v>
      </c>
      <c r="D1115" s="338" t="s">
        <v>177</v>
      </c>
      <c r="E1115" s="324">
        <v>74</v>
      </c>
      <c r="F1115" s="339"/>
      <c r="G1115" s="340"/>
      <c r="H1115" s="324"/>
      <c r="I1115" s="341">
        <v>55.94</v>
      </c>
      <c r="J1115" s="324">
        <v>41</v>
      </c>
      <c r="K1115" s="341">
        <v>723.66</v>
      </c>
    </row>
    <row r="1116" spans="1:22" x14ac:dyDescent="0.25">
      <c r="A1116" s="336"/>
      <c r="B1116" s="337"/>
      <c r="C1116" s="337" t="s">
        <v>178</v>
      </c>
      <c r="D1116" s="338" t="s">
        <v>177</v>
      </c>
      <c r="E1116" s="324">
        <v>175</v>
      </c>
      <c r="F1116" s="339"/>
      <c r="G1116" s="340"/>
      <c r="H1116" s="324"/>
      <c r="I1116" s="341">
        <v>3.38</v>
      </c>
      <c r="J1116" s="324">
        <v>157</v>
      </c>
      <c r="K1116" s="341">
        <v>70.760000000000005</v>
      </c>
    </row>
    <row r="1117" spans="1:22" ht="29.25" x14ac:dyDescent="0.25">
      <c r="A1117" s="344"/>
      <c r="B1117" s="345"/>
      <c r="C1117" s="345" t="s">
        <v>182</v>
      </c>
      <c r="D1117" s="346" t="s">
        <v>181</v>
      </c>
      <c r="E1117" s="347">
        <v>4.96</v>
      </c>
      <c r="F1117" s="348"/>
      <c r="G1117" s="349" t="s">
        <v>2456</v>
      </c>
      <c r="H1117" s="347">
        <v>1</v>
      </c>
      <c r="I1117" s="350">
        <v>5.99</v>
      </c>
      <c r="J1117" s="347"/>
      <c r="K1117" s="350"/>
    </row>
    <row r="1118" spans="1:22" x14ac:dyDescent="0.25">
      <c r="A1118" s="351"/>
      <c r="B1118" s="351"/>
      <c r="C1118" s="352" t="s">
        <v>173</v>
      </c>
      <c r="D1118" s="351"/>
      <c r="E1118" s="351"/>
      <c r="F1118" s="351"/>
      <c r="G1118" s="351"/>
      <c r="H1118" s="431">
        <v>232.26</v>
      </c>
      <c r="I1118" s="431"/>
      <c r="J1118" s="431">
        <v>4219.59</v>
      </c>
      <c r="K1118" s="431"/>
      <c r="O1118" s="353">
        <v>232.26</v>
      </c>
      <c r="P1118" s="353">
        <v>4219.59</v>
      </c>
    </row>
    <row r="1120" spans="1:22" ht="28.5" x14ac:dyDescent="0.25">
      <c r="A1120" s="336" t="s">
        <v>2495</v>
      </c>
      <c r="B1120" s="337" t="s">
        <v>2463</v>
      </c>
      <c r="C1120" s="337" t="s">
        <v>975</v>
      </c>
      <c r="D1120" s="338" t="s">
        <v>2464</v>
      </c>
      <c r="E1120" s="324">
        <v>1</v>
      </c>
      <c r="F1120" s="339"/>
      <c r="G1120" s="340"/>
      <c r="H1120" s="324"/>
      <c r="I1120" s="341"/>
      <c r="J1120" s="324"/>
      <c r="K1120" s="341"/>
      <c r="Q1120" s="323">
        <v>15.88</v>
      </c>
      <c r="R1120" s="323">
        <v>296.70999999999998</v>
      </c>
      <c r="S1120" s="323">
        <v>10.69</v>
      </c>
      <c r="T1120" s="323">
        <v>138.24</v>
      </c>
      <c r="U1120" s="323">
        <v>0.42</v>
      </c>
      <c r="V1120" s="323">
        <v>8.7899999999999991</v>
      </c>
    </row>
    <row r="1121" spans="1:22" ht="29.25" x14ac:dyDescent="0.25">
      <c r="A1121" s="336"/>
      <c r="B1121" s="337"/>
      <c r="C1121" s="337" t="s">
        <v>187</v>
      </c>
      <c r="D1121" s="338"/>
      <c r="E1121" s="324"/>
      <c r="F1121" s="339">
        <v>11.96</v>
      </c>
      <c r="G1121" s="340" t="s">
        <v>2456</v>
      </c>
      <c r="H1121" s="324">
        <v>1</v>
      </c>
      <c r="I1121" s="341">
        <v>14.44</v>
      </c>
      <c r="J1121" s="324">
        <v>23.35</v>
      </c>
      <c r="K1121" s="341">
        <v>337.17</v>
      </c>
    </row>
    <row r="1122" spans="1:22" ht="29.25" x14ac:dyDescent="0.25">
      <c r="A1122" s="336"/>
      <c r="B1122" s="337"/>
      <c r="C1122" s="337" t="s">
        <v>174</v>
      </c>
      <c r="D1122" s="338"/>
      <c r="E1122" s="324"/>
      <c r="F1122" s="339">
        <v>0.74</v>
      </c>
      <c r="G1122" s="340" t="s">
        <v>2457</v>
      </c>
      <c r="H1122" s="324">
        <v>1</v>
      </c>
      <c r="I1122" s="341">
        <v>0.97</v>
      </c>
      <c r="J1122" s="324">
        <v>9.73</v>
      </c>
      <c r="K1122" s="341">
        <v>9.44</v>
      </c>
    </row>
    <row r="1123" spans="1:22" ht="29.25" x14ac:dyDescent="0.25">
      <c r="A1123" s="336"/>
      <c r="B1123" s="337"/>
      <c r="C1123" s="337" t="s">
        <v>179</v>
      </c>
      <c r="D1123" s="338"/>
      <c r="E1123" s="324"/>
      <c r="F1123" s="339">
        <v>0.18</v>
      </c>
      <c r="G1123" s="340" t="s">
        <v>2457</v>
      </c>
      <c r="H1123" s="324">
        <v>1</v>
      </c>
      <c r="I1123" s="354">
        <v>0.24</v>
      </c>
      <c r="J1123" s="324">
        <v>23.35</v>
      </c>
      <c r="K1123" s="354">
        <v>5.6</v>
      </c>
    </row>
    <row r="1124" spans="1:22" x14ac:dyDescent="0.25">
      <c r="A1124" s="336"/>
      <c r="B1124" s="337"/>
      <c r="C1124" s="337" t="s">
        <v>195</v>
      </c>
      <c r="D1124" s="338"/>
      <c r="E1124" s="324"/>
      <c r="F1124" s="339">
        <v>4.41</v>
      </c>
      <c r="G1124" s="340" t="s">
        <v>185</v>
      </c>
      <c r="H1124" s="324">
        <v>1</v>
      </c>
      <c r="I1124" s="341">
        <v>4.41</v>
      </c>
      <c r="J1124" s="324">
        <v>5.42</v>
      </c>
      <c r="K1124" s="341">
        <v>23.9</v>
      </c>
    </row>
    <row r="1125" spans="1:22" x14ac:dyDescent="0.25">
      <c r="A1125" s="336"/>
      <c r="B1125" s="337"/>
      <c r="C1125" s="337" t="s">
        <v>184</v>
      </c>
      <c r="D1125" s="338" t="s">
        <v>177</v>
      </c>
      <c r="E1125" s="324">
        <v>110</v>
      </c>
      <c r="F1125" s="339"/>
      <c r="G1125" s="340"/>
      <c r="H1125" s="324"/>
      <c r="I1125" s="341">
        <v>15.88</v>
      </c>
      <c r="J1125" s="324">
        <v>88</v>
      </c>
      <c r="K1125" s="341">
        <v>296.70999999999998</v>
      </c>
    </row>
    <row r="1126" spans="1:22" x14ac:dyDescent="0.25">
      <c r="A1126" s="336"/>
      <c r="B1126" s="337"/>
      <c r="C1126" s="337" t="s">
        <v>183</v>
      </c>
      <c r="D1126" s="338" t="s">
        <v>177</v>
      </c>
      <c r="E1126" s="324">
        <v>74</v>
      </c>
      <c r="F1126" s="339"/>
      <c r="G1126" s="340"/>
      <c r="H1126" s="324"/>
      <c r="I1126" s="341">
        <v>10.69</v>
      </c>
      <c r="J1126" s="324">
        <v>41</v>
      </c>
      <c r="K1126" s="341">
        <v>138.24</v>
      </c>
    </row>
    <row r="1127" spans="1:22" x14ac:dyDescent="0.25">
      <c r="A1127" s="336"/>
      <c r="B1127" s="337"/>
      <c r="C1127" s="337" t="s">
        <v>178</v>
      </c>
      <c r="D1127" s="338" t="s">
        <v>177</v>
      </c>
      <c r="E1127" s="324">
        <v>175</v>
      </c>
      <c r="F1127" s="339"/>
      <c r="G1127" s="340"/>
      <c r="H1127" s="324"/>
      <c r="I1127" s="341">
        <v>0.42</v>
      </c>
      <c r="J1127" s="324">
        <v>157</v>
      </c>
      <c r="K1127" s="341">
        <v>8.7899999999999991</v>
      </c>
    </row>
    <row r="1128" spans="1:22" ht="29.25" x14ac:dyDescent="0.25">
      <c r="A1128" s="344"/>
      <c r="B1128" s="345"/>
      <c r="C1128" s="345" t="s">
        <v>182</v>
      </c>
      <c r="D1128" s="346" t="s">
        <v>181</v>
      </c>
      <c r="E1128" s="347">
        <v>1.03</v>
      </c>
      <c r="F1128" s="348"/>
      <c r="G1128" s="349" t="s">
        <v>2456</v>
      </c>
      <c r="H1128" s="347">
        <v>1</v>
      </c>
      <c r="I1128" s="350">
        <v>1.24</v>
      </c>
      <c r="J1128" s="347"/>
      <c r="K1128" s="350"/>
    </row>
    <row r="1129" spans="1:22" x14ac:dyDescent="0.25">
      <c r="A1129" s="351"/>
      <c r="B1129" s="351"/>
      <c r="C1129" s="352" t="s">
        <v>173</v>
      </c>
      <c r="D1129" s="351"/>
      <c r="E1129" s="351"/>
      <c r="F1129" s="351"/>
      <c r="G1129" s="351"/>
      <c r="H1129" s="431">
        <v>46.81</v>
      </c>
      <c r="I1129" s="431"/>
      <c r="J1129" s="431">
        <v>814.25</v>
      </c>
      <c r="K1129" s="431"/>
      <c r="O1129" s="353">
        <v>46.81</v>
      </c>
      <c r="P1129" s="353">
        <v>814.25</v>
      </c>
    </row>
    <row r="1131" spans="1:22" ht="29.25" x14ac:dyDescent="0.25">
      <c r="A1131" s="336" t="s">
        <v>2496</v>
      </c>
      <c r="B1131" s="337" t="s">
        <v>2465</v>
      </c>
      <c r="C1131" s="337" t="s">
        <v>992</v>
      </c>
      <c r="D1131" s="338" t="s">
        <v>2466</v>
      </c>
      <c r="E1131" s="324">
        <v>0.15</v>
      </c>
      <c r="F1131" s="339"/>
      <c r="G1131" s="340"/>
      <c r="H1131" s="324"/>
      <c r="I1131" s="341"/>
      <c r="J1131" s="324"/>
      <c r="K1131" s="341"/>
      <c r="Q1131" s="323">
        <v>12.03</v>
      </c>
      <c r="R1131" s="323">
        <v>224.8</v>
      </c>
      <c r="S1131" s="323">
        <v>8.1</v>
      </c>
      <c r="T1131" s="323">
        <v>104.73</v>
      </c>
      <c r="U1131" s="323">
        <v>1.4</v>
      </c>
      <c r="V1131" s="323">
        <v>29.33</v>
      </c>
    </row>
    <row r="1132" spans="1:22" x14ac:dyDescent="0.25">
      <c r="C1132" s="342" t="s">
        <v>2467</v>
      </c>
    </row>
    <row r="1133" spans="1:22" ht="29.25" x14ac:dyDescent="0.25">
      <c r="A1133" s="336"/>
      <c r="B1133" s="337"/>
      <c r="C1133" s="337" t="s">
        <v>187</v>
      </c>
      <c r="D1133" s="338"/>
      <c r="E1133" s="324"/>
      <c r="F1133" s="339">
        <v>60.39</v>
      </c>
      <c r="G1133" s="340" t="s">
        <v>2456</v>
      </c>
      <c r="H1133" s="324">
        <v>1</v>
      </c>
      <c r="I1133" s="341">
        <v>10.94</v>
      </c>
      <c r="J1133" s="324">
        <v>23.35</v>
      </c>
      <c r="K1133" s="341">
        <v>255.45</v>
      </c>
    </row>
    <row r="1134" spans="1:22" ht="29.25" x14ac:dyDescent="0.25">
      <c r="A1134" s="336"/>
      <c r="B1134" s="337"/>
      <c r="C1134" s="337" t="s">
        <v>174</v>
      </c>
      <c r="D1134" s="338"/>
      <c r="E1134" s="324"/>
      <c r="F1134" s="339">
        <v>20.05</v>
      </c>
      <c r="G1134" s="340" t="s">
        <v>2457</v>
      </c>
      <c r="H1134" s="324">
        <v>1</v>
      </c>
      <c r="I1134" s="341">
        <v>3.95</v>
      </c>
      <c r="J1134" s="324">
        <v>8.98</v>
      </c>
      <c r="K1134" s="341">
        <v>35.47</v>
      </c>
    </row>
    <row r="1135" spans="1:22" ht="29.25" x14ac:dyDescent="0.25">
      <c r="A1135" s="336"/>
      <c r="B1135" s="337"/>
      <c r="C1135" s="337" t="s">
        <v>179</v>
      </c>
      <c r="D1135" s="338"/>
      <c r="E1135" s="324"/>
      <c r="F1135" s="339">
        <v>4.04</v>
      </c>
      <c r="G1135" s="340" t="s">
        <v>2457</v>
      </c>
      <c r="H1135" s="324">
        <v>1</v>
      </c>
      <c r="I1135" s="354">
        <v>0.8</v>
      </c>
      <c r="J1135" s="324">
        <v>23.35</v>
      </c>
      <c r="K1135" s="354">
        <v>18.68</v>
      </c>
    </row>
    <row r="1136" spans="1:22" x14ac:dyDescent="0.25">
      <c r="A1136" s="336"/>
      <c r="B1136" s="337"/>
      <c r="C1136" s="337" t="s">
        <v>195</v>
      </c>
      <c r="D1136" s="338"/>
      <c r="E1136" s="324"/>
      <c r="F1136" s="339">
        <v>25.9</v>
      </c>
      <c r="G1136" s="340" t="s">
        <v>185</v>
      </c>
      <c r="H1136" s="324">
        <v>1</v>
      </c>
      <c r="I1136" s="341">
        <v>3.89</v>
      </c>
      <c r="J1136" s="324">
        <v>5.42</v>
      </c>
      <c r="K1136" s="341">
        <v>21.08</v>
      </c>
    </row>
    <row r="1137" spans="1:22" x14ac:dyDescent="0.25">
      <c r="A1137" s="336"/>
      <c r="B1137" s="337"/>
      <c r="C1137" s="337" t="s">
        <v>184</v>
      </c>
      <c r="D1137" s="338" t="s">
        <v>177</v>
      </c>
      <c r="E1137" s="324">
        <v>110</v>
      </c>
      <c r="F1137" s="339"/>
      <c r="G1137" s="340"/>
      <c r="H1137" s="324"/>
      <c r="I1137" s="341">
        <v>12.03</v>
      </c>
      <c r="J1137" s="324">
        <v>88</v>
      </c>
      <c r="K1137" s="341">
        <v>224.8</v>
      </c>
    </row>
    <row r="1138" spans="1:22" x14ac:dyDescent="0.25">
      <c r="A1138" s="336"/>
      <c r="B1138" s="337"/>
      <c r="C1138" s="337" t="s">
        <v>183</v>
      </c>
      <c r="D1138" s="338" t="s">
        <v>177</v>
      </c>
      <c r="E1138" s="324">
        <v>74</v>
      </c>
      <c r="F1138" s="339"/>
      <c r="G1138" s="340"/>
      <c r="H1138" s="324"/>
      <c r="I1138" s="341">
        <v>8.1</v>
      </c>
      <c r="J1138" s="324">
        <v>41</v>
      </c>
      <c r="K1138" s="341">
        <v>104.73</v>
      </c>
    </row>
    <row r="1139" spans="1:22" x14ac:dyDescent="0.25">
      <c r="A1139" s="336"/>
      <c r="B1139" s="337"/>
      <c r="C1139" s="337" t="s">
        <v>178</v>
      </c>
      <c r="D1139" s="338" t="s">
        <v>177</v>
      </c>
      <c r="E1139" s="324">
        <v>175</v>
      </c>
      <c r="F1139" s="339"/>
      <c r="G1139" s="340"/>
      <c r="H1139" s="324"/>
      <c r="I1139" s="341">
        <v>1.4</v>
      </c>
      <c r="J1139" s="324">
        <v>157</v>
      </c>
      <c r="K1139" s="341">
        <v>29.33</v>
      </c>
    </row>
    <row r="1140" spans="1:22" ht="29.25" x14ac:dyDescent="0.25">
      <c r="A1140" s="344"/>
      <c r="B1140" s="345"/>
      <c r="C1140" s="345" t="s">
        <v>182</v>
      </c>
      <c r="D1140" s="346" t="s">
        <v>181</v>
      </c>
      <c r="E1140" s="347">
        <v>5.0199999999999996</v>
      </c>
      <c r="F1140" s="348"/>
      <c r="G1140" s="349" t="s">
        <v>2456</v>
      </c>
      <c r="H1140" s="347">
        <v>1</v>
      </c>
      <c r="I1140" s="350">
        <v>0.91</v>
      </c>
      <c r="J1140" s="347"/>
      <c r="K1140" s="350"/>
    </row>
    <row r="1141" spans="1:22" x14ac:dyDescent="0.25">
      <c r="A1141" s="351"/>
      <c r="B1141" s="351"/>
      <c r="C1141" s="352" t="s">
        <v>173</v>
      </c>
      <c r="D1141" s="351"/>
      <c r="E1141" s="351"/>
      <c r="F1141" s="351"/>
      <c r="G1141" s="351"/>
      <c r="H1141" s="431">
        <v>40.31</v>
      </c>
      <c r="I1141" s="431"/>
      <c r="J1141" s="431">
        <v>670.86</v>
      </c>
      <c r="K1141" s="431"/>
      <c r="O1141" s="353">
        <v>40.31</v>
      </c>
      <c r="P1141" s="353">
        <v>670.86</v>
      </c>
    </row>
    <row r="1143" spans="1:22" ht="57" x14ac:dyDescent="0.25">
      <c r="A1143" s="336" t="s">
        <v>2497</v>
      </c>
      <c r="B1143" s="337" t="s">
        <v>2468</v>
      </c>
      <c r="C1143" s="337" t="s">
        <v>994</v>
      </c>
      <c r="D1143" s="338" t="s">
        <v>1693</v>
      </c>
      <c r="E1143" s="324">
        <v>2</v>
      </c>
      <c r="F1143" s="339"/>
      <c r="G1143" s="340"/>
      <c r="H1143" s="324"/>
      <c r="I1143" s="341"/>
      <c r="J1143" s="324"/>
      <c r="K1143" s="341"/>
      <c r="Q1143" s="323">
        <v>33.21</v>
      </c>
      <c r="R1143" s="323">
        <v>620.35</v>
      </c>
      <c r="S1143" s="323">
        <v>22.34</v>
      </c>
      <c r="T1143" s="323">
        <v>289.02999999999997</v>
      </c>
      <c r="U1143" s="323">
        <v>1.61</v>
      </c>
      <c r="V1143" s="323">
        <v>33.72</v>
      </c>
    </row>
    <row r="1144" spans="1:22" ht="29.25" x14ac:dyDescent="0.25">
      <c r="A1144" s="336"/>
      <c r="B1144" s="337"/>
      <c r="C1144" s="337" t="s">
        <v>187</v>
      </c>
      <c r="D1144" s="338"/>
      <c r="E1144" s="324"/>
      <c r="F1144" s="339">
        <v>12.5</v>
      </c>
      <c r="G1144" s="340" t="s">
        <v>2456</v>
      </c>
      <c r="H1144" s="324">
        <v>1</v>
      </c>
      <c r="I1144" s="341">
        <v>30.19</v>
      </c>
      <c r="J1144" s="324">
        <v>23.35</v>
      </c>
      <c r="K1144" s="341">
        <v>704.94</v>
      </c>
    </row>
    <row r="1145" spans="1:22" ht="29.25" x14ac:dyDescent="0.25">
      <c r="A1145" s="336"/>
      <c r="B1145" s="337"/>
      <c r="C1145" s="337" t="s">
        <v>174</v>
      </c>
      <c r="D1145" s="338"/>
      <c r="E1145" s="324"/>
      <c r="F1145" s="339">
        <v>1.49</v>
      </c>
      <c r="G1145" s="340" t="s">
        <v>2457</v>
      </c>
      <c r="H1145" s="324">
        <v>1</v>
      </c>
      <c r="I1145" s="341">
        <v>3.91</v>
      </c>
      <c r="J1145" s="324">
        <v>9.58</v>
      </c>
      <c r="K1145" s="341">
        <v>37.46</v>
      </c>
    </row>
    <row r="1146" spans="1:22" ht="29.25" x14ac:dyDescent="0.25">
      <c r="A1146" s="336"/>
      <c r="B1146" s="337"/>
      <c r="C1146" s="337" t="s">
        <v>179</v>
      </c>
      <c r="D1146" s="338"/>
      <c r="E1146" s="324"/>
      <c r="F1146" s="339">
        <v>0.35</v>
      </c>
      <c r="G1146" s="340" t="s">
        <v>2457</v>
      </c>
      <c r="H1146" s="324">
        <v>1</v>
      </c>
      <c r="I1146" s="354">
        <v>0.92</v>
      </c>
      <c r="J1146" s="324">
        <v>23.35</v>
      </c>
      <c r="K1146" s="354">
        <v>21.48</v>
      </c>
    </row>
    <row r="1147" spans="1:22" x14ac:dyDescent="0.25">
      <c r="A1147" s="336"/>
      <c r="B1147" s="337"/>
      <c r="C1147" s="337" t="s">
        <v>195</v>
      </c>
      <c r="D1147" s="338"/>
      <c r="E1147" s="324"/>
      <c r="F1147" s="339">
        <v>6.23</v>
      </c>
      <c r="G1147" s="340" t="s">
        <v>185</v>
      </c>
      <c r="H1147" s="324">
        <v>1</v>
      </c>
      <c r="I1147" s="341">
        <v>12.46</v>
      </c>
      <c r="J1147" s="324">
        <v>5.42</v>
      </c>
      <c r="K1147" s="341">
        <v>67.53</v>
      </c>
    </row>
    <row r="1148" spans="1:22" x14ac:dyDescent="0.25">
      <c r="A1148" s="336"/>
      <c r="B1148" s="337"/>
      <c r="C1148" s="337" t="s">
        <v>184</v>
      </c>
      <c r="D1148" s="338" t="s">
        <v>177</v>
      </c>
      <c r="E1148" s="324">
        <v>110</v>
      </c>
      <c r="F1148" s="339"/>
      <c r="G1148" s="340"/>
      <c r="H1148" s="324"/>
      <c r="I1148" s="341">
        <v>33.21</v>
      </c>
      <c r="J1148" s="324">
        <v>88</v>
      </c>
      <c r="K1148" s="341">
        <v>620.35</v>
      </c>
    </row>
    <row r="1149" spans="1:22" x14ac:dyDescent="0.25">
      <c r="A1149" s="336"/>
      <c r="B1149" s="337"/>
      <c r="C1149" s="337" t="s">
        <v>183</v>
      </c>
      <c r="D1149" s="338" t="s">
        <v>177</v>
      </c>
      <c r="E1149" s="324">
        <v>74</v>
      </c>
      <c r="F1149" s="339"/>
      <c r="G1149" s="340"/>
      <c r="H1149" s="324"/>
      <c r="I1149" s="341">
        <v>22.34</v>
      </c>
      <c r="J1149" s="324">
        <v>41</v>
      </c>
      <c r="K1149" s="341">
        <v>289.02999999999997</v>
      </c>
    </row>
    <row r="1150" spans="1:22" x14ac:dyDescent="0.25">
      <c r="A1150" s="336"/>
      <c r="B1150" s="337"/>
      <c r="C1150" s="337" t="s">
        <v>178</v>
      </c>
      <c r="D1150" s="338" t="s">
        <v>177</v>
      </c>
      <c r="E1150" s="324">
        <v>175</v>
      </c>
      <c r="F1150" s="339"/>
      <c r="G1150" s="340"/>
      <c r="H1150" s="324"/>
      <c r="I1150" s="341">
        <v>1.61</v>
      </c>
      <c r="J1150" s="324">
        <v>157</v>
      </c>
      <c r="K1150" s="341">
        <v>33.72</v>
      </c>
    </row>
    <row r="1151" spans="1:22" ht="29.25" x14ac:dyDescent="0.25">
      <c r="A1151" s="344"/>
      <c r="B1151" s="345"/>
      <c r="C1151" s="345" t="s">
        <v>182</v>
      </c>
      <c r="D1151" s="346" t="s">
        <v>181</v>
      </c>
      <c r="E1151" s="347">
        <v>1.0900000000000001</v>
      </c>
      <c r="F1151" s="348"/>
      <c r="G1151" s="349" t="s">
        <v>2456</v>
      </c>
      <c r="H1151" s="347">
        <v>1</v>
      </c>
      <c r="I1151" s="350">
        <v>2.63</v>
      </c>
      <c r="J1151" s="347"/>
      <c r="K1151" s="350"/>
    </row>
    <row r="1152" spans="1:22" x14ac:dyDescent="0.25">
      <c r="A1152" s="351"/>
      <c r="B1152" s="351"/>
      <c r="C1152" s="352" t="s">
        <v>173</v>
      </c>
      <c r="D1152" s="351"/>
      <c r="E1152" s="351"/>
      <c r="F1152" s="351"/>
      <c r="G1152" s="351"/>
      <c r="H1152" s="431">
        <v>103.72</v>
      </c>
      <c r="I1152" s="431"/>
      <c r="J1152" s="431">
        <v>1753.03</v>
      </c>
      <c r="K1152" s="431"/>
      <c r="O1152" s="353">
        <v>103.72</v>
      </c>
      <c r="P1152" s="353">
        <v>1753.03</v>
      </c>
    </row>
    <row r="1154" spans="1:22" ht="68.25" x14ac:dyDescent="0.25">
      <c r="A1154" s="364" t="s">
        <v>2498</v>
      </c>
      <c r="B1154" s="365" t="s">
        <v>2458</v>
      </c>
      <c r="C1154" s="365" t="s">
        <v>3665</v>
      </c>
      <c r="D1154" s="366" t="s">
        <v>1703</v>
      </c>
      <c r="E1154" s="367">
        <v>1</v>
      </c>
      <c r="F1154" s="368">
        <v>2892.24</v>
      </c>
      <c r="G1154" s="369" t="s">
        <v>185</v>
      </c>
      <c r="H1154" s="367">
        <v>1</v>
      </c>
      <c r="I1154" s="370">
        <v>2892.24</v>
      </c>
      <c r="J1154" s="367">
        <v>4.4000000000000004</v>
      </c>
      <c r="K1154" s="370">
        <v>12725.86</v>
      </c>
      <c r="Q1154" s="323">
        <v>0</v>
      </c>
      <c r="R1154" s="323">
        <v>0</v>
      </c>
      <c r="S1154" s="323">
        <v>0</v>
      </c>
      <c r="T1154" s="323">
        <v>0</v>
      </c>
      <c r="U1154" s="323">
        <v>0</v>
      </c>
      <c r="V1154" s="323">
        <v>0</v>
      </c>
    </row>
    <row r="1155" spans="1:22" x14ac:dyDescent="0.25">
      <c r="A1155" s="371"/>
      <c r="B1155" s="371"/>
      <c r="C1155" s="372" t="s">
        <v>173</v>
      </c>
      <c r="D1155" s="371"/>
      <c r="E1155" s="371"/>
      <c r="F1155" s="371"/>
      <c r="G1155" s="371"/>
      <c r="H1155" s="433">
        <v>2892.24</v>
      </c>
      <c r="I1155" s="433"/>
      <c r="J1155" s="433">
        <v>12725.86</v>
      </c>
      <c r="K1155" s="433"/>
      <c r="O1155" s="353">
        <v>2892.24</v>
      </c>
      <c r="P1155" s="353">
        <v>12725.86</v>
      </c>
    </row>
    <row r="1158" spans="1:22" x14ac:dyDescent="0.25">
      <c r="B1158" s="434" t="s">
        <v>3666</v>
      </c>
      <c r="C1158" s="434"/>
      <c r="D1158" s="434"/>
      <c r="E1158" s="434"/>
      <c r="F1158" s="434"/>
      <c r="G1158" s="434"/>
      <c r="H1158" s="434"/>
      <c r="I1158" s="434"/>
      <c r="J1158" s="434"/>
    </row>
    <row r="1159" spans="1:22" ht="43.5" x14ac:dyDescent="0.25">
      <c r="A1159" s="336" t="s">
        <v>2499</v>
      </c>
      <c r="B1159" s="337" t="s">
        <v>2461</v>
      </c>
      <c r="C1159" s="337" t="s">
        <v>993</v>
      </c>
      <c r="D1159" s="338" t="s">
        <v>2462</v>
      </c>
      <c r="E1159" s="324">
        <v>1</v>
      </c>
      <c r="F1159" s="339"/>
      <c r="G1159" s="340"/>
      <c r="H1159" s="324"/>
      <c r="I1159" s="341"/>
      <c r="J1159" s="324"/>
      <c r="K1159" s="341"/>
      <c r="Q1159" s="323">
        <v>83.15</v>
      </c>
      <c r="R1159" s="323">
        <v>1553.23</v>
      </c>
      <c r="S1159" s="323">
        <v>55.94</v>
      </c>
      <c r="T1159" s="323">
        <v>723.66</v>
      </c>
      <c r="U1159" s="323">
        <v>3.38</v>
      </c>
      <c r="V1159" s="323">
        <v>70.760000000000005</v>
      </c>
    </row>
    <row r="1160" spans="1:22" ht="29.25" x14ac:dyDescent="0.25">
      <c r="A1160" s="336"/>
      <c r="B1160" s="337"/>
      <c r="C1160" s="337" t="s">
        <v>187</v>
      </c>
      <c r="D1160" s="338"/>
      <c r="E1160" s="324"/>
      <c r="F1160" s="339">
        <v>62.6</v>
      </c>
      <c r="G1160" s="340" t="s">
        <v>2456</v>
      </c>
      <c r="H1160" s="324">
        <v>1</v>
      </c>
      <c r="I1160" s="341">
        <v>75.59</v>
      </c>
      <c r="J1160" s="324">
        <v>23.35</v>
      </c>
      <c r="K1160" s="341">
        <v>1765.03</v>
      </c>
    </row>
    <row r="1161" spans="1:22" ht="29.25" x14ac:dyDescent="0.25">
      <c r="A1161" s="336"/>
      <c r="B1161" s="337"/>
      <c r="C1161" s="337" t="s">
        <v>174</v>
      </c>
      <c r="D1161" s="338"/>
      <c r="E1161" s="324"/>
      <c r="F1161" s="339">
        <v>8.82</v>
      </c>
      <c r="G1161" s="340" t="s">
        <v>2457</v>
      </c>
      <c r="H1161" s="324">
        <v>1</v>
      </c>
      <c r="I1161" s="341">
        <v>11.58</v>
      </c>
      <c r="J1161" s="324">
        <v>8.66</v>
      </c>
      <c r="K1161" s="341">
        <v>100.28</v>
      </c>
    </row>
    <row r="1162" spans="1:22" ht="29.25" x14ac:dyDescent="0.25">
      <c r="A1162" s="336"/>
      <c r="B1162" s="337"/>
      <c r="C1162" s="337" t="s">
        <v>179</v>
      </c>
      <c r="D1162" s="338"/>
      <c r="E1162" s="324"/>
      <c r="F1162" s="339">
        <v>1.47</v>
      </c>
      <c r="G1162" s="340" t="s">
        <v>2457</v>
      </c>
      <c r="H1162" s="324">
        <v>1</v>
      </c>
      <c r="I1162" s="354">
        <v>1.93</v>
      </c>
      <c r="J1162" s="324">
        <v>23.35</v>
      </c>
      <c r="K1162" s="354">
        <v>45.07</v>
      </c>
    </row>
    <row r="1163" spans="1:22" x14ac:dyDescent="0.25">
      <c r="A1163" s="336"/>
      <c r="B1163" s="337"/>
      <c r="C1163" s="337" t="s">
        <v>195</v>
      </c>
      <c r="D1163" s="338"/>
      <c r="E1163" s="324"/>
      <c r="F1163" s="339">
        <v>2.62</v>
      </c>
      <c r="G1163" s="340" t="s">
        <v>185</v>
      </c>
      <c r="H1163" s="324">
        <v>1</v>
      </c>
      <c r="I1163" s="341">
        <v>2.62</v>
      </c>
      <c r="J1163" s="324">
        <v>2.5299999999999998</v>
      </c>
      <c r="K1163" s="341">
        <v>6.63</v>
      </c>
    </row>
    <row r="1164" spans="1:22" x14ac:dyDescent="0.25">
      <c r="A1164" s="336"/>
      <c r="B1164" s="337"/>
      <c r="C1164" s="337" t="s">
        <v>184</v>
      </c>
      <c r="D1164" s="338" t="s">
        <v>177</v>
      </c>
      <c r="E1164" s="324">
        <v>110</v>
      </c>
      <c r="F1164" s="339"/>
      <c r="G1164" s="340"/>
      <c r="H1164" s="324"/>
      <c r="I1164" s="341">
        <v>83.15</v>
      </c>
      <c r="J1164" s="324">
        <v>88</v>
      </c>
      <c r="K1164" s="341">
        <v>1553.23</v>
      </c>
    </row>
    <row r="1165" spans="1:22" x14ac:dyDescent="0.25">
      <c r="A1165" s="336"/>
      <c r="B1165" s="337"/>
      <c r="C1165" s="337" t="s">
        <v>183</v>
      </c>
      <c r="D1165" s="338" t="s">
        <v>177</v>
      </c>
      <c r="E1165" s="324">
        <v>74</v>
      </c>
      <c r="F1165" s="339"/>
      <c r="G1165" s="340"/>
      <c r="H1165" s="324"/>
      <c r="I1165" s="341">
        <v>55.94</v>
      </c>
      <c r="J1165" s="324">
        <v>41</v>
      </c>
      <c r="K1165" s="341">
        <v>723.66</v>
      </c>
    </row>
    <row r="1166" spans="1:22" x14ac:dyDescent="0.25">
      <c r="A1166" s="336"/>
      <c r="B1166" s="337"/>
      <c r="C1166" s="337" t="s">
        <v>178</v>
      </c>
      <c r="D1166" s="338" t="s">
        <v>177</v>
      </c>
      <c r="E1166" s="324">
        <v>175</v>
      </c>
      <c r="F1166" s="339"/>
      <c r="G1166" s="340"/>
      <c r="H1166" s="324"/>
      <c r="I1166" s="341">
        <v>3.38</v>
      </c>
      <c r="J1166" s="324">
        <v>157</v>
      </c>
      <c r="K1166" s="341">
        <v>70.760000000000005</v>
      </c>
    </row>
    <row r="1167" spans="1:22" ht="29.25" x14ac:dyDescent="0.25">
      <c r="A1167" s="344"/>
      <c r="B1167" s="345"/>
      <c r="C1167" s="345" t="s">
        <v>182</v>
      </c>
      <c r="D1167" s="346" t="s">
        <v>181</v>
      </c>
      <c r="E1167" s="347">
        <v>4.96</v>
      </c>
      <c r="F1167" s="348"/>
      <c r="G1167" s="349" t="s">
        <v>2456</v>
      </c>
      <c r="H1167" s="347">
        <v>1</v>
      </c>
      <c r="I1167" s="350">
        <v>5.99</v>
      </c>
      <c r="J1167" s="347"/>
      <c r="K1167" s="350"/>
    </row>
    <row r="1168" spans="1:22" x14ac:dyDescent="0.25">
      <c r="A1168" s="351"/>
      <c r="B1168" s="351"/>
      <c r="C1168" s="352" t="s">
        <v>173</v>
      </c>
      <c r="D1168" s="351"/>
      <c r="E1168" s="351"/>
      <c r="F1168" s="351"/>
      <c r="G1168" s="351"/>
      <c r="H1168" s="431">
        <v>232.26</v>
      </c>
      <c r="I1168" s="431"/>
      <c r="J1168" s="431">
        <v>4219.59</v>
      </c>
      <c r="K1168" s="431"/>
      <c r="O1168" s="353">
        <v>232.26</v>
      </c>
      <c r="P1168" s="353">
        <v>4219.59</v>
      </c>
    </row>
    <row r="1170" spans="1:22" ht="28.5" x14ac:dyDescent="0.25">
      <c r="A1170" s="336" t="s">
        <v>2500</v>
      </c>
      <c r="B1170" s="337" t="s">
        <v>2463</v>
      </c>
      <c r="C1170" s="337" t="s">
        <v>975</v>
      </c>
      <c r="D1170" s="338" t="s">
        <v>2464</v>
      </c>
      <c r="E1170" s="324">
        <v>1</v>
      </c>
      <c r="F1170" s="339"/>
      <c r="G1170" s="340"/>
      <c r="H1170" s="324"/>
      <c r="I1170" s="341"/>
      <c r="J1170" s="324"/>
      <c r="K1170" s="341"/>
      <c r="Q1170" s="323">
        <v>15.88</v>
      </c>
      <c r="R1170" s="323">
        <v>296.70999999999998</v>
      </c>
      <c r="S1170" s="323">
        <v>10.69</v>
      </c>
      <c r="T1170" s="323">
        <v>138.24</v>
      </c>
      <c r="U1170" s="323">
        <v>0.42</v>
      </c>
      <c r="V1170" s="323">
        <v>8.7899999999999991</v>
      </c>
    </row>
    <row r="1171" spans="1:22" ht="29.25" x14ac:dyDescent="0.25">
      <c r="A1171" s="336"/>
      <c r="B1171" s="337"/>
      <c r="C1171" s="337" t="s">
        <v>187</v>
      </c>
      <c r="D1171" s="338"/>
      <c r="E1171" s="324"/>
      <c r="F1171" s="339">
        <v>11.96</v>
      </c>
      <c r="G1171" s="340" t="s">
        <v>2456</v>
      </c>
      <c r="H1171" s="324">
        <v>1</v>
      </c>
      <c r="I1171" s="341">
        <v>14.44</v>
      </c>
      <c r="J1171" s="324">
        <v>23.35</v>
      </c>
      <c r="K1171" s="341">
        <v>337.17</v>
      </c>
    </row>
    <row r="1172" spans="1:22" ht="29.25" x14ac:dyDescent="0.25">
      <c r="A1172" s="336"/>
      <c r="B1172" s="337"/>
      <c r="C1172" s="337" t="s">
        <v>174</v>
      </c>
      <c r="D1172" s="338"/>
      <c r="E1172" s="324"/>
      <c r="F1172" s="339">
        <v>0.74</v>
      </c>
      <c r="G1172" s="340" t="s">
        <v>2457</v>
      </c>
      <c r="H1172" s="324">
        <v>1</v>
      </c>
      <c r="I1172" s="341">
        <v>0.97</v>
      </c>
      <c r="J1172" s="324">
        <v>9.73</v>
      </c>
      <c r="K1172" s="341">
        <v>9.44</v>
      </c>
    </row>
    <row r="1173" spans="1:22" ht="29.25" x14ac:dyDescent="0.25">
      <c r="A1173" s="336"/>
      <c r="B1173" s="337"/>
      <c r="C1173" s="337" t="s">
        <v>179</v>
      </c>
      <c r="D1173" s="338"/>
      <c r="E1173" s="324"/>
      <c r="F1173" s="339">
        <v>0.18</v>
      </c>
      <c r="G1173" s="340" t="s">
        <v>2457</v>
      </c>
      <c r="H1173" s="324">
        <v>1</v>
      </c>
      <c r="I1173" s="354">
        <v>0.24</v>
      </c>
      <c r="J1173" s="324">
        <v>23.35</v>
      </c>
      <c r="K1173" s="354">
        <v>5.6</v>
      </c>
    </row>
    <row r="1174" spans="1:22" x14ac:dyDescent="0.25">
      <c r="A1174" s="336"/>
      <c r="B1174" s="337"/>
      <c r="C1174" s="337" t="s">
        <v>195</v>
      </c>
      <c r="D1174" s="338"/>
      <c r="E1174" s="324"/>
      <c r="F1174" s="339">
        <v>4.41</v>
      </c>
      <c r="G1174" s="340" t="s">
        <v>185</v>
      </c>
      <c r="H1174" s="324">
        <v>1</v>
      </c>
      <c r="I1174" s="341">
        <v>4.41</v>
      </c>
      <c r="J1174" s="324">
        <v>5.42</v>
      </c>
      <c r="K1174" s="341">
        <v>23.9</v>
      </c>
    </row>
    <row r="1175" spans="1:22" x14ac:dyDescent="0.25">
      <c r="A1175" s="336"/>
      <c r="B1175" s="337"/>
      <c r="C1175" s="337" t="s">
        <v>184</v>
      </c>
      <c r="D1175" s="338" t="s">
        <v>177</v>
      </c>
      <c r="E1175" s="324">
        <v>110</v>
      </c>
      <c r="F1175" s="339"/>
      <c r="G1175" s="340"/>
      <c r="H1175" s="324"/>
      <c r="I1175" s="341">
        <v>15.88</v>
      </c>
      <c r="J1175" s="324">
        <v>88</v>
      </c>
      <c r="K1175" s="341">
        <v>296.70999999999998</v>
      </c>
    </row>
    <row r="1176" spans="1:22" x14ac:dyDescent="0.25">
      <c r="A1176" s="336"/>
      <c r="B1176" s="337"/>
      <c r="C1176" s="337" t="s">
        <v>183</v>
      </c>
      <c r="D1176" s="338" t="s">
        <v>177</v>
      </c>
      <c r="E1176" s="324">
        <v>74</v>
      </c>
      <c r="F1176" s="339"/>
      <c r="G1176" s="340"/>
      <c r="H1176" s="324"/>
      <c r="I1176" s="341">
        <v>10.69</v>
      </c>
      <c r="J1176" s="324">
        <v>41</v>
      </c>
      <c r="K1176" s="341">
        <v>138.24</v>
      </c>
    </row>
    <row r="1177" spans="1:22" x14ac:dyDescent="0.25">
      <c r="A1177" s="336"/>
      <c r="B1177" s="337"/>
      <c r="C1177" s="337" t="s">
        <v>178</v>
      </c>
      <c r="D1177" s="338" t="s">
        <v>177</v>
      </c>
      <c r="E1177" s="324">
        <v>175</v>
      </c>
      <c r="F1177" s="339"/>
      <c r="G1177" s="340"/>
      <c r="H1177" s="324"/>
      <c r="I1177" s="341">
        <v>0.42</v>
      </c>
      <c r="J1177" s="324">
        <v>157</v>
      </c>
      <c r="K1177" s="341">
        <v>8.7899999999999991</v>
      </c>
    </row>
    <row r="1178" spans="1:22" ht="29.25" x14ac:dyDescent="0.25">
      <c r="A1178" s="344"/>
      <c r="B1178" s="345"/>
      <c r="C1178" s="345" t="s">
        <v>182</v>
      </c>
      <c r="D1178" s="346" t="s">
        <v>181</v>
      </c>
      <c r="E1178" s="347">
        <v>1.03</v>
      </c>
      <c r="F1178" s="348"/>
      <c r="G1178" s="349" t="s">
        <v>2456</v>
      </c>
      <c r="H1178" s="347">
        <v>1</v>
      </c>
      <c r="I1178" s="350">
        <v>1.24</v>
      </c>
      <c r="J1178" s="347"/>
      <c r="K1178" s="350"/>
    </row>
    <row r="1179" spans="1:22" x14ac:dyDescent="0.25">
      <c r="A1179" s="351"/>
      <c r="B1179" s="351"/>
      <c r="C1179" s="352" t="s">
        <v>173</v>
      </c>
      <c r="D1179" s="351"/>
      <c r="E1179" s="351"/>
      <c r="F1179" s="351"/>
      <c r="G1179" s="351"/>
      <c r="H1179" s="431">
        <v>46.81</v>
      </c>
      <c r="I1179" s="431"/>
      <c r="J1179" s="431">
        <v>814.25</v>
      </c>
      <c r="K1179" s="431"/>
      <c r="O1179" s="353">
        <v>46.81</v>
      </c>
      <c r="P1179" s="353">
        <v>814.25</v>
      </c>
    </row>
    <row r="1181" spans="1:22" ht="29.25" x14ac:dyDescent="0.25">
      <c r="A1181" s="336" t="s">
        <v>2501</v>
      </c>
      <c r="B1181" s="337" t="s">
        <v>2465</v>
      </c>
      <c r="C1181" s="337" t="s">
        <v>992</v>
      </c>
      <c r="D1181" s="338" t="s">
        <v>2466</v>
      </c>
      <c r="E1181" s="324">
        <v>0.15</v>
      </c>
      <c r="F1181" s="339"/>
      <c r="G1181" s="340"/>
      <c r="H1181" s="324"/>
      <c r="I1181" s="341"/>
      <c r="J1181" s="324"/>
      <c r="K1181" s="341"/>
      <c r="Q1181" s="323">
        <v>12.03</v>
      </c>
      <c r="R1181" s="323">
        <v>224.8</v>
      </c>
      <c r="S1181" s="323">
        <v>8.1</v>
      </c>
      <c r="T1181" s="323">
        <v>104.73</v>
      </c>
      <c r="U1181" s="323">
        <v>1.4</v>
      </c>
      <c r="V1181" s="323">
        <v>29.33</v>
      </c>
    </row>
    <row r="1182" spans="1:22" x14ac:dyDescent="0.25">
      <c r="C1182" s="342" t="s">
        <v>2467</v>
      </c>
    </row>
    <row r="1183" spans="1:22" ht="29.25" x14ac:dyDescent="0.25">
      <c r="A1183" s="336"/>
      <c r="B1183" s="337"/>
      <c r="C1183" s="337" t="s">
        <v>187</v>
      </c>
      <c r="D1183" s="338"/>
      <c r="E1183" s="324"/>
      <c r="F1183" s="339">
        <v>60.39</v>
      </c>
      <c r="G1183" s="340" t="s">
        <v>2456</v>
      </c>
      <c r="H1183" s="324">
        <v>1</v>
      </c>
      <c r="I1183" s="341">
        <v>10.94</v>
      </c>
      <c r="J1183" s="324">
        <v>23.35</v>
      </c>
      <c r="K1183" s="341">
        <v>255.45</v>
      </c>
    </row>
    <row r="1184" spans="1:22" ht="29.25" x14ac:dyDescent="0.25">
      <c r="A1184" s="336"/>
      <c r="B1184" s="337"/>
      <c r="C1184" s="337" t="s">
        <v>174</v>
      </c>
      <c r="D1184" s="338"/>
      <c r="E1184" s="324"/>
      <c r="F1184" s="339">
        <v>20.05</v>
      </c>
      <c r="G1184" s="340" t="s">
        <v>2457</v>
      </c>
      <c r="H1184" s="324">
        <v>1</v>
      </c>
      <c r="I1184" s="341">
        <v>3.95</v>
      </c>
      <c r="J1184" s="324">
        <v>8.98</v>
      </c>
      <c r="K1184" s="341">
        <v>35.47</v>
      </c>
    </row>
    <row r="1185" spans="1:22" ht="29.25" x14ac:dyDescent="0.25">
      <c r="A1185" s="336"/>
      <c r="B1185" s="337"/>
      <c r="C1185" s="337" t="s">
        <v>179</v>
      </c>
      <c r="D1185" s="338"/>
      <c r="E1185" s="324"/>
      <c r="F1185" s="339">
        <v>4.04</v>
      </c>
      <c r="G1185" s="340" t="s">
        <v>2457</v>
      </c>
      <c r="H1185" s="324">
        <v>1</v>
      </c>
      <c r="I1185" s="354">
        <v>0.8</v>
      </c>
      <c r="J1185" s="324">
        <v>23.35</v>
      </c>
      <c r="K1185" s="354">
        <v>18.68</v>
      </c>
    </row>
    <row r="1186" spans="1:22" x14ac:dyDescent="0.25">
      <c r="A1186" s="336"/>
      <c r="B1186" s="337"/>
      <c r="C1186" s="337" t="s">
        <v>195</v>
      </c>
      <c r="D1186" s="338"/>
      <c r="E1186" s="324"/>
      <c r="F1186" s="339">
        <v>25.9</v>
      </c>
      <c r="G1186" s="340" t="s">
        <v>185</v>
      </c>
      <c r="H1186" s="324">
        <v>1</v>
      </c>
      <c r="I1186" s="341">
        <v>3.89</v>
      </c>
      <c r="J1186" s="324">
        <v>5.42</v>
      </c>
      <c r="K1186" s="341">
        <v>21.08</v>
      </c>
    </row>
    <row r="1187" spans="1:22" x14ac:dyDescent="0.25">
      <c r="A1187" s="336"/>
      <c r="B1187" s="337"/>
      <c r="C1187" s="337" t="s">
        <v>184</v>
      </c>
      <c r="D1187" s="338" t="s">
        <v>177</v>
      </c>
      <c r="E1187" s="324">
        <v>110</v>
      </c>
      <c r="F1187" s="339"/>
      <c r="G1187" s="340"/>
      <c r="H1187" s="324"/>
      <c r="I1187" s="341">
        <v>12.03</v>
      </c>
      <c r="J1187" s="324">
        <v>88</v>
      </c>
      <c r="K1187" s="341">
        <v>224.8</v>
      </c>
    </row>
    <row r="1188" spans="1:22" x14ac:dyDescent="0.25">
      <c r="A1188" s="336"/>
      <c r="B1188" s="337"/>
      <c r="C1188" s="337" t="s">
        <v>183</v>
      </c>
      <c r="D1188" s="338" t="s">
        <v>177</v>
      </c>
      <c r="E1188" s="324">
        <v>74</v>
      </c>
      <c r="F1188" s="339"/>
      <c r="G1188" s="340"/>
      <c r="H1188" s="324"/>
      <c r="I1188" s="341">
        <v>8.1</v>
      </c>
      <c r="J1188" s="324">
        <v>41</v>
      </c>
      <c r="K1188" s="341">
        <v>104.73</v>
      </c>
    </row>
    <row r="1189" spans="1:22" x14ac:dyDescent="0.25">
      <c r="A1189" s="336"/>
      <c r="B1189" s="337"/>
      <c r="C1189" s="337" t="s">
        <v>178</v>
      </c>
      <c r="D1189" s="338" t="s">
        <v>177</v>
      </c>
      <c r="E1189" s="324">
        <v>175</v>
      </c>
      <c r="F1189" s="339"/>
      <c r="G1189" s="340"/>
      <c r="H1189" s="324"/>
      <c r="I1189" s="341">
        <v>1.4</v>
      </c>
      <c r="J1189" s="324">
        <v>157</v>
      </c>
      <c r="K1189" s="341">
        <v>29.33</v>
      </c>
    </row>
    <row r="1190" spans="1:22" ht="29.25" x14ac:dyDescent="0.25">
      <c r="A1190" s="344"/>
      <c r="B1190" s="345"/>
      <c r="C1190" s="345" t="s">
        <v>182</v>
      </c>
      <c r="D1190" s="346" t="s">
        <v>181</v>
      </c>
      <c r="E1190" s="347">
        <v>5.0199999999999996</v>
      </c>
      <c r="F1190" s="348"/>
      <c r="G1190" s="349" t="s">
        <v>2456</v>
      </c>
      <c r="H1190" s="347">
        <v>1</v>
      </c>
      <c r="I1190" s="350">
        <v>0.91</v>
      </c>
      <c r="J1190" s="347"/>
      <c r="K1190" s="350"/>
    </row>
    <row r="1191" spans="1:22" x14ac:dyDescent="0.25">
      <c r="A1191" s="351"/>
      <c r="B1191" s="351"/>
      <c r="C1191" s="352" t="s">
        <v>173</v>
      </c>
      <c r="D1191" s="351"/>
      <c r="E1191" s="351"/>
      <c r="F1191" s="351"/>
      <c r="G1191" s="351"/>
      <c r="H1191" s="431">
        <v>40.31</v>
      </c>
      <c r="I1191" s="431"/>
      <c r="J1191" s="431">
        <v>670.86</v>
      </c>
      <c r="K1191" s="431"/>
      <c r="O1191" s="353">
        <v>40.31</v>
      </c>
      <c r="P1191" s="353">
        <v>670.86</v>
      </c>
    </row>
    <row r="1193" spans="1:22" ht="57" x14ac:dyDescent="0.25">
      <c r="A1193" s="336" t="s">
        <v>2502</v>
      </c>
      <c r="B1193" s="337" t="s">
        <v>2468</v>
      </c>
      <c r="C1193" s="337" t="s">
        <v>994</v>
      </c>
      <c r="D1193" s="338" t="s">
        <v>1693</v>
      </c>
      <c r="E1193" s="324">
        <v>2</v>
      </c>
      <c r="F1193" s="339"/>
      <c r="G1193" s="340"/>
      <c r="H1193" s="324"/>
      <c r="I1193" s="341"/>
      <c r="J1193" s="324"/>
      <c r="K1193" s="341"/>
      <c r="Q1193" s="323">
        <v>33.21</v>
      </c>
      <c r="R1193" s="323">
        <v>620.35</v>
      </c>
      <c r="S1193" s="323">
        <v>22.34</v>
      </c>
      <c r="T1193" s="323">
        <v>289.02999999999997</v>
      </c>
      <c r="U1193" s="323">
        <v>1.61</v>
      </c>
      <c r="V1193" s="323">
        <v>33.72</v>
      </c>
    </row>
    <row r="1194" spans="1:22" ht="29.25" x14ac:dyDescent="0.25">
      <c r="A1194" s="336"/>
      <c r="B1194" s="337"/>
      <c r="C1194" s="337" t="s">
        <v>187</v>
      </c>
      <c r="D1194" s="338"/>
      <c r="E1194" s="324"/>
      <c r="F1194" s="339">
        <v>12.5</v>
      </c>
      <c r="G1194" s="340" t="s">
        <v>2456</v>
      </c>
      <c r="H1194" s="324">
        <v>1</v>
      </c>
      <c r="I1194" s="341">
        <v>30.19</v>
      </c>
      <c r="J1194" s="324">
        <v>23.35</v>
      </c>
      <c r="K1194" s="341">
        <v>704.94</v>
      </c>
    </row>
    <row r="1195" spans="1:22" ht="29.25" x14ac:dyDescent="0.25">
      <c r="A1195" s="336"/>
      <c r="B1195" s="337"/>
      <c r="C1195" s="337" t="s">
        <v>174</v>
      </c>
      <c r="D1195" s="338"/>
      <c r="E1195" s="324"/>
      <c r="F1195" s="339">
        <v>1.49</v>
      </c>
      <c r="G1195" s="340" t="s">
        <v>2457</v>
      </c>
      <c r="H1195" s="324">
        <v>1</v>
      </c>
      <c r="I1195" s="341">
        <v>3.91</v>
      </c>
      <c r="J1195" s="324">
        <v>9.58</v>
      </c>
      <c r="K1195" s="341">
        <v>37.46</v>
      </c>
    </row>
    <row r="1196" spans="1:22" ht="29.25" x14ac:dyDescent="0.25">
      <c r="A1196" s="336"/>
      <c r="B1196" s="337"/>
      <c r="C1196" s="337" t="s">
        <v>179</v>
      </c>
      <c r="D1196" s="338"/>
      <c r="E1196" s="324"/>
      <c r="F1196" s="339">
        <v>0.35</v>
      </c>
      <c r="G1196" s="340" t="s">
        <v>2457</v>
      </c>
      <c r="H1196" s="324">
        <v>1</v>
      </c>
      <c r="I1196" s="354">
        <v>0.92</v>
      </c>
      <c r="J1196" s="324">
        <v>23.35</v>
      </c>
      <c r="K1196" s="354">
        <v>21.48</v>
      </c>
    </row>
    <row r="1197" spans="1:22" x14ac:dyDescent="0.25">
      <c r="A1197" s="336"/>
      <c r="B1197" s="337"/>
      <c r="C1197" s="337" t="s">
        <v>195</v>
      </c>
      <c r="D1197" s="338"/>
      <c r="E1197" s="324"/>
      <c r="F1197" s="339">
        <v>6.23</v>
      </c>
      <c r="G1197" s="340" t="s">
        <v>185</v>
      </c>
      <c r="H1197" s="324">
        <v>1</v>
      </c>
      <c r="I1197" s="341">
        <v>12.46</v>
      </c>
      <c r="J1197" s="324">
        <v>5.42</v>
      </c>
      <c r="K1197" s="341">
        <v>67.53</v>
      </c>
    </row>
    <row r="1198" spans="1:22" x14ac:dyDescent="0.25">
      <c r="A1198" s="336"/>
      <c r="B1198" s="337"/>
      <c r="C1198" s="337" t="s">
        <v>184</v>
      </c>
      <c r="D1198" s="338" t="s">
        <v>177</v>
      </c>
      <c r="E1198" s="324">
        <v>110</v>
      </c>
      <c r="F1198" s="339"/>
      <c r="G1198" s="340"/>
      <c r="H1198" s="324"/>
      <c r="I1198" s="341">
        <v>33.21</v>
      </c>
      <c r="J1198" s="324">
        <v>88</v>
      </c>
      <c r="K1198" s="341">
        <v>620.35</v>
      </c>
    </row>
    <row r="1199" spans="1:22" x14ac:dyDescent="0.25">
      <c r="A1199" s="336"/>
      <c r="B1199" s="337"/>
      <c r="C1199" s="337" t="s">
        <v>183</v>
      </c>
      <c r="D1199" s="338" t="s">
        <v>177</v>
      </c>
      <c r="E1199" s="324">
        <v>74</v>
      </c>
      <c r="F1199" s="339"/>
      <c r="G1199" s="340"/>
      <c r="H1199" s="324"/>
      <c r="I1199" s="341">
        <v>22.34</v>
      </c>
      <c r="J1199" s="324">
        <v>41</v>
      </c>
      <c r="K1199" s="341">
        <v>289.02999999999997</v>
      </c>
    </row>
    <row r="1200" spans="1:22" x14ac:dyDescent="0.25">
      <c r="A1200" s="336"/>
      <c r="B1200" s="337"/>
      <c r="C1200" s="337" t="s">
        <v>178</v>
      </c>
      <c r="D1200" s="338" t="s">
        <v>177</v>
      </c>
      <c r="E1200" s="324">
        <v>175</v>
      </c>
      <c r="F1200" s="339"/>
      <c r="G1200" s="340"/>
      <c r="H1200" s="324"/>
      <c r="I1200" s="341">
        <v>1.61</v>
      </c>
      <c r="J1200" s="324">
        <v>157</v>
      </c>
      <c r="K1200" s="341">
        <v>33.72</v>
      </c>
    </row>
    <row r="1201" spans="1:22" ht="29.25" x14ac:dyDescent="0.25">
      <c r="A1201" s="344"/>
      <c r="B1201" s="345"/>
      <c r="C1201" s="345" t="s">
        <v>182</v>
      </c>
      <c r="D1201" s="346" t="s">
        <v>181</v>
      </c>
      <c r="E1201" s="347">
        <v>1.0900000000000001</v>
      </c>
      <c r="F1201" s="348"/>
      <c r="G1201" s="349" t="s">
        <v>2456</v>
      </c>
      <c r="H1201" s="347">
        <v>1</v>
      </c>
      <c r="I1201" s="350">
        <v>2.63</v>
      </c>
      <c r="J1201" s="347"/>
      <c r="K1201" s="350"/>
    </row>
    <row r="1202" spans="1:22" x14ac:dyDescent="0.25">
      <c r="A1202" s="351"/>
      <c r="B1202" s="351"/>
      <c r="C1202" s="352" t="s">
        <v>173</v>
      </c>
      <c r="D1202" s="351"/>
      <c r="E1202" s="351"/>
      <c r="F1202" s="351"/>
      <c r="G1202" s="351"/>
      <c r="H1202" s="431">
        <v>103.72</v>
      </c>
      <c r="I1202" s="431"/>
      <c r="J1202" s="431">
        <v>1753.03</v>
      </c>
      <c r="K1202" s="431"/>
      <c r="O1202" s="353">
        <v>103.72</v>
      </c>
      <c r="P1202" s="353">
        <v>1753.03</v>
      </c>
    </row>
    <row r="1204" spans="1:22" ht="68.25" x14ac:dyDescent="0.25">
      <c r="A1204" s="364" t="s">
        <v>2503</v>
      </c>
      <c r="B1204" s="365" t="s">
        <v>2458</v>
      </c>
      <c r="C1204" s="365" t="s">
        <v>3667</v>
      </c>
      <c r="D1204" s="366" t="s">
        <v>1703</v>
      </c>
      <c r="E1204" s="367">
        <v>1</v>
      </c>
      <c r="F1204" s="368">
        <v>2892.24</v>
      </c>
      <c r="G1204" s="369" t="s">
        <v>185</v>
      </c>
      <c r="H1204" s="367">
        <v>1</v>
      </c>
      <c r="I1204" s="370">
        <v>2892.24</v>
      </c>
      <c r="J1204" s="367">
        <v>4.4000000000000004</v>
      </c>
      <c r="K1204" s="370">
        <v>12725.86</v>
      </c>
      <c r="Q1204" s="323">
        <v>0</v>
      </c>
      <c r="R1204" s="323">
        <v>0</v>
      </c>
      <c r="S1204" s="323">
        <v>0</v>
      </c>
      <c r="T1204" s="323">
        <v>0</v>
      </c>
      <c r="U1204" s="323">
        <v>0</v>
      </c>
      <c r="V1204" s="323">
        <v>0</v>
      </c>
    </row>
    <row r="1205" spans="1:22" x14ac:dyDescent="0.25">
      <c r="A1205" s="371"/>
      <c r="B1205" s="371"/>
      <c r="C1205" s="372" t="s">
        <v>173</v>
      </c>
      <c r="D1205" s="371"/>
      <c r="E1205" s="371"/>
      <c r="F1205" s="371"/>
      <c r="G1205" s="371"/>
      <c r="H1205" s="433">
        <v>2892.24</v>
      </c>
      <c r="I1205" s="433"/>
      <c r="J1205" s="433">
        <v>12725.86</v>
      </c>
      <c r="K1205" s="433"/>
      <c r="O1205" s="353">
        <v>2892.24</v>
      </c>
      <c r="P1205" s="353">
        <v>12725.86</v>
      </c>
    </row>
    <row r="1208" spans="1:22" x14ac:dyDescent="0.25">
      <c r="B1208" s="434" t="s">
        <v>3668</v>
      </c>
      <c r="C1208" s="434"/>
      <c r="D1208" s="434"/>
      <c r="E1208" s="434"/>
      <c r="F1208" s="434"/>
      <c r="G1208" s="434"/>
      <c r="H1208" s="434"/>
      <c r="I1208" s="434"/>
      <c r="J1208" s="434"/>
    </row>
    <row r="1209" spans="1:22" ht="43.5" x14ac:dyDescent="0.25">
      <c r="A1209" s="336" t="s">
        <v>2504</v>
      </c>
      <c r="B1209" s="337" t="s">
        <v>2461</v>
      </c>
      <c r="C1209" s="337" t="s">
        <v>993</v>
      </c>
      <c r="D1209" s="338" t="s">
        <v>2462</v>
      </c>
      <c r="E1209" s="324">
        <v>1</v>
      </c>
      <c r="F1209" s="339"/>
      <c r="G1209" s="340"/>
      <c r="H1209" s="324"/>
      <c r="I1209" s="341"/>
      <c r="J1209" s="324"/>
      <c r="K1209" s="341"/>
      <c r="Q1209" s="323">
        <v>83.15</v>
      </c>
      <c r="R1209" s="323">
        <v>1553.23</v>
      </c>
      <c r="S1209" s="323">
        <v>55.94</v>
      </c>
      <c r="T1209" s="323">
        <v>723.66</v>
      </c>
      <c r="U1209" s="323">
        <v>3.38</v>
      </c>
      <c r="V1209" s="323">
        <v>70.760000000000005</v>
      </c>
    </row>
    <row r="1210" spans="1:22" ht="29.25" x14ac:dyDescent="0.25">
      <c r="A1210" s="336"/>
      <c r="B1210" s="337"/>
      <c r="C1210" s="337" t="s">
        <v>187</v>
      </c>
      <c r="D1210" s="338"/>
      <c r="E1210" s="324"/>
      <c r="F1210" s="339">
        <v>62.6</v>
      </c>
      <c r="G1210" s="340" t="s">
        <v>2456</v>
      </c>
      <c r="H1210" s="324">
        <v>1</v>
      </c>
      <c r="I1210" s="341">
        <v>75.59</v>
      </c>
      <c r="J1210" s="324">
        <v>23.35</v>
      </c>
      <c r="K1210" s="341">
        <v>1765.03</v>
      </c>
    </row>
    <row r="1211" spans="1:22" ht="29.25" x14ac:dyDescent="0.25">
      <c r="A1211" s="336"/>
      <c r="B1211" s="337"/>
      <c r="C1211" s="337" t="s">
        <v>174</v>
      </c>
      <c r="D1211" s="338"/>
      <c r="E1211" s="324"/>
      <c r="F1211" s="339">
        <v>8.82</v>
      </c>
      <c r="G1211" s="340" t="s">
        <v>2457</v>
      </c>
      <c r="H1211" s="324">
        <v>1</v>
      </c>
      <c r="I1211" s="341">
        <v>11.58</v>
      </c>
      <c r="J1211" s="324">
        <v>8.66</v>
      </c>
      <c r="K1211" s="341">
        <v>100.28</v>
      </c>
    </row>
    <row r="1212" spans="1:22" ht="29.25" x14ac:dyDescent="0.25">
      <c r="A1212" s="336"/>
      <c r="B1212" s="337"/>
      <c r="C1212" s="337" t="s">
        <v>179</v>
      </c>
      <c r="D1212" s="338"/>
      <c r="E1212" s="324"/>
      <c r="F1212" s="339">
        <v>1.47</v>
      </c>
      <c r="G1212" s="340" t="s">
        <v>2457</v>
      </c>
      <c r="H1212" s="324">
        <v>1</v>
      </c>
      <c r="I1212" s="354">
        <v>1.93</v>
      </c>
      <c r="J1212" s="324">
        <v>23.35</v>
      </c>
      <c r="K1212" s="354">
        <v>45.07</v>
      </c>
    </row>
    <row r="1213" spans="1:22" x14ac:dyDescent="0.25">
      <c r="A1213" s="336"/>
      <c r="B1213" s="337"/>
      <c r="C1213" s="337" t="s">
        <v>195</v>
      </c>
      <c r="D1213" s="338"/>
      <c r="E1213" s="324"/>
      <c r="F1213" s="339">
        <v>2.62</v>
      </c>
      <c r="G1213" s="340" t="s">
        <v>185</v>
      </c>
      <c r="H1213" s="324">
        <v>1</v>
      </c>
      <c r="I1213" s="341">
        <v>2.62</v>
      </c>
      <c r="J1213" s="324">
        <v>2.5299999999999998</v>
      </c>
      <c r="K1213" s="341">
        <v>6.63</v>
      </c>
    </row>
    <row r="1214" spans="1:22" x14ac:dyDescent="0.25">
      <c r="A1214" s="336"/>
      <c r="B1214" s="337"/>
      <c r="C1214" s="337" t="s">
        <v>184</v>
      </c>
      <c r="D1214" s="338" t="s">
        <v>177</v>
      </c>
      <c r="E1214" s="324">
        <v>110</v>
      </c>
      <c r="F1214" s="339"/>
      <c r="G1214" s="340"/>
      <c r="H1214" s="324"/>
      <c r="I1214" s="341">
        <v>83.15</v>
      </c>
      <c r="J1214" s="324">
        <v>88</v>
      </c>
      <c r="K1214" s="341">
        <v>1553.23</v>
      </c>
    </row>
    <row r="1215" spans="1:22" x14ac:dyDescent="0.25">
      <c r="A1215" s="336"/>
      <c r="B1215" s="337"/>
      <c r="C1215" s="337" t="s">
        <v>183</v>
      </c>
      <c r="D1215" s="338" t="s">
        <v>177</v>
      </c>
      <c r="E1215" s="324">
        <v>74</v>
      </c>
      <c r="F1215" s="339"/>
      <c r="G1215" s="340"/>
      <c r="H1215" s="324"/>
      <c r="I1215" s="341">
        <v>55.94</v>
      </c>
      <c r="J1215" s="324">
        <v>41</v>
      </c>
      <c r="K1215" s="341">
        <v>723.66</v>
      </c>
    </row>
    <row r="1216" spans="1:22" x14ac:dyDescent="0.25">
      <c r="A1216" s="336"/>
      <c r="B1216" s="337"/>
      <c r="C1216" s="337" t="s">
        <v>178</v>
      </c>
      <c r="D1216" s="338" t="s">
        <v>177</v>
      </c>
      <c r="E1216" s="324">
        <v>175</v>
      </c>
      <c r="F1216" s="339"/>
      <c r="G1216" s="340"/>
      <c r="H1216" s="324"/>
      <c r="I1216" s="341">
        <v>3.38</v>
      </c>
      <c r="J1216" s="324">
        <v>157</v>
      </c>
      <c r="K1216" s="341">
        <v>70.760000000000005</v>
      </c>
    </row>
    <row r="1217" spans="1:22" ht="29.25" x14ac:dyDescent="0.25">
      <c r="A1217" s="344"/>
      <c r="B1217" s="345"/>
      <c r="C1217" s="345" t="s">
        <v>182</v>
      </c>
      <c r="D1217" s="346" t="s">
        <v>181</v>
      </c>
      <c r="E1217" s="347">
        <v>4.96</v>
      </c>
      <c r="F1217" s="348"/>
      <c r="G1217" s="349" t="s">
        <v>2456</v>
      </c>
      <c r="H1217" s="347">
        <v>1</v>
      </c>
      <c r="I1217" s="350">
        <v>5.99</v>
      </c>
      <c r="J1217" s="347"/>
      <c r="K1217" s="350"/>
    </row>
    <row r="1218" spans="1:22" x14ac:dyDescent="0.25">
      <c r="A1218" s="351"/>
      <c r="B1218" s="351"/>
      <c r="C1218" s="352" t="s">
        <v>173</v>
      </c>
      <c r="D1218" s="351"/>
      <c r="E1218" s="351"/>
      <c r="F1218" s="351"/>
      <c r="G1218" s="351"/>
      <c r="H1218" s="431">
        <v>232.26</v>
      </c>
      <c r="I1218" s="431"/>
      <c r="J1218" s="431">
        <v>4219.59</v>
      </c>
      <c r="K1218" s="431"/>
      <c r="O1218" s="353">
        <v>232.26</v>
      </c>
      <c r="P1218" s="353">
        <v>4219.59</v>
      </c>
    </row>
    <row r="1220" spans="1:22" ht="28.5" x14ac:dyDescent="0.25">
      <c r="A1220" s="336" t="s">
        <v>2505</v>
      </c>
      <c r="B1220" s="337" t="s">
        <v>2463</v>
      </c>
      <c r="C1220" s="337" t="s">
        <v>975</v>
      </c>
      <c r="D1220" s="338" t="s">
        <v>2464</v>
      </c>
      <c r="E1220" s="324">
        <v>1</v>
      </c>
      <c r="F1220" s="339"/>
      <c r="G1220" s="340"/>
      <c r="H1220" s="324"/>
      <c r="I1220" s="341"/>
      <c r="J1220" s="324"/>
      <c r="K1220" s="341"/>
      <c r="Q1220" s="323">
        <v>15.88</v>
      </c>
      <c r="R1220" s="323">
        <v>296.70999999999998</v>
      </c>
      <c r="S1220" s="323">
        <v>10.69</v>
      </c>
      <c r="T1220" s="323">
        <v>138.24</v>
      </c>
      <c r="U1220" s="323">
        <v>0.42</v>
      </c>
      <c r="V1220" s="323">
        <v>8.7899999999999991</v>
      </c>
    </row>
    <row r="1221" spans="1:22" ht="29.25" x14ac:dyDescent="0.25">
      <c r="A1221" s="336"/>
      <c r="B1221" s="337"/>
      <c r="C1221" s="337" t="s">
        <v>187</v>
      </c>
      <c r="D1221" s="338"/>
      <c r="E1221" s="324"/>
      <c r="F1221" s="339">
        <v>11.96</v>
      </c>
      <c r="G1221" s="340" t="s">
        <v>2456</v>
      </c>
      <c r="H1221" s="324">
        <v>1</v>
      </c>
      <c r="I1221" s="341">
        <v>14.44</v>
      </c>
      <c r="J1221" s="324">
        <v>23.35</v>
      </c>
      <c r="K1221" s="341">
        <v>337.17</v>
      </c>
    </row>
    <row r="1222" spans="1:22" ht="29.25" x14ac:dyDescent="0.25">
      <c r="A1222" s="336"/>
      <c r="B1222" s="337"/>
      <c r="C1222" s="337" t="s">
        <v>174</v>
      </c>
      <c r="D1222" s="338"/>
      <c r="E1222" s="324"/>
      <c r="F1222" s="339">
        <v>0.74</v>
      </c>
      <c r="G1222" s="340" t="s">
        <v>2457</v>
      </c>
      <c r="H1222" s="324">
        <v>1</v>
      </c>
      <c r="I1222" s="341">
        <v>0.97</v>
      </c>
      <c r="J1222" s="324">
        <v>9.73</v>
      </c>
      <c r="K1222" s="341">
        <v>9.44</v>
      </c>
    </row>
    <row r="1223" spans="1:22" ht="29.25" x14ac:dyDescent="0.25">
      <c r="A1223" s="336"/>
      <c r="B1223" s="337"/>
      <c r="C1223" s="337" t="s">
        <v>179</v>
      </c>
      <c r="D1223" s="338"/>
      <c r="E1223" s="324"/>
      <c r="F1223" s="339">
        <v>0.18</v>
      </c>
      <c r="G1223" s="340" t="s">
        <v>2457</v>
      </c>
      <c r="H1223" s="324">
        <v>1</v>
      </c>
      <c r="I1223" s="354">
        <v>0.24</v>
      </c>
      <c r="J1223" s="324">
        <v>23.35</v>
      </c>
      <c r="K1223" s="354">
        <v>5.6</v>
      </c>
    </row>
    <row r="1224" spans="1:22" x14ac:dyDescent="0.25">
      <c r="A1224" s="336"/>
      <c r="B1224" s="337"/>
      <c r="C1224" s="337" t="s">
        <v>195</v>
      </c>
      <c r="D1224" s="338"/>
      <c r="E1224" s="324"/>
      <c r="F1224" s="339">
        <v>4.41</v>
      </c>
      <c r="G1224" s="340" t="s">
        <v>185</v>
      </c>
      <c r="H1224" s="324">
        <v>1</v>
      </c>
      <c r="I1224" s="341">
        <v>4.41</v>
      </c>
      <c r="J1224" s="324">
        <v>5.42</v>
      </c>
      <c r="K1224" s="341">
        <v>23.9</v>
      </c>
    </row>
    <row r="1225" spans="1:22" x14ac:dyDescent="0.25">
      <c r="A1225" s="336"/>
      <c r="B1225" s="337"/>
      <c r="C1225" s="337" t="s">
        <v>184</v>
      </c>
      <c r="D1225" s="338" t="s">
        <v>177</v>
      </c>
      <c r="E1225" s="324">
        <v>110</v>
      </c>
      <c r="F1225" s="339"/>
      <c r="G1225" s="340"/>
      <c r="H1225" s="324"/>
      <c r="I1225" s="341">
        <v>15.88</v>
      </c>
      <c r="J1225" s="324">
        <v>88</v>
      </c>
      <c r="K1225" s="341">
        <v>296.70999999999998</v>
      </c>
    </row>
    <row r="1226" spans="1:22" x14ac:dyDescent="0.25">
      <c r="A1226" s="336"/>
      <c r="B1226" s="337"/>
      <c r="C1226" s="337" t="s">
        <v>183</v>
      </c>
      <c r="D1226" s="338" t="s">
        <v>177</v>
      </c>
      <c r="E1226" s="324">
        <v>74</v>
      </c>
      <c r="F1226" s="339"/>
      <c r="G1226" s="340"/>
      <c r="H1226" s="324"/>
      <c r="I1226" s="341">
        <v>10.69</v>
      </c>
      <c r="J1226" s="324">
        <v>41</v>
      </c>
      <c r="K1226" s="341">
        <v>138.24</v>
      </c>
    </row>
    <row r="1227" spans="1:22" x14ac:dyDescent="0.25">
      <c r="A1227" s="336"/>
      <c r="B1227" s="337"/>
      <c r="C1227" s="337" t="s">
        <v>178</v>
      </c>
      <c r="D1227" s="338" t="s">
        <v>177</v>
      </c>
      <c r="E1227" s="324">
        <v>175</v>
      </c>
      <c r="F1227" s="339"/>
      <c r="G1227" s="340"/>
      <c r="H1227" s="324"/>
      <c r="I1227" s="341">
        <v>0.42</v>
      </c>
      <c r="J1227" s="324">
        <v>157</v>
      </c>
      <c r="K1227" s="341">
        <v>8.7899999999999991</v>
      </c>
    </row>
    <row r="1228" spans="1:22" ht="29.25" x14ac:dyDescent="0.25">
      <c r="A1228" s="344"/>
      <c r="B1228" s="345"/>
      <c r="C1228" s="345" t="s">
        <v>182</v>
      </c>
      <c r="D1228" s="346" t="s">
        <v>181</v>
      </c>
      <c r="E1228" s="347">
        <v>1.03</v>
      </c>
      <c r="F1228" s="348"/>
      <c r="G1228" s="349" t="s">
        <v>2456</v>
      </c>
      <c r="H1228" s="347">
        <v>1</v>
      </c>
      <c r="I1228" s="350">
        <v>1.24</v>
      </c>
      <c r="J1228" s="347"/>
      <c r="K1228" s="350"/>
    </row>
    <row r="1229" spans="1:22" x14ac:dyDescent="0.25">
      <c r="A1229" s="351"/>
      <c r="B1229" s="351"/>
      <c r="C1229" s="352" t="s">
        <v>173</v>
      </c>
      <c r="D1229" s="351"/>
      <c r="E1229" s="351"/>
      <c r="F1229" s="351"/>
      <c r="G1229" s="351"/>
      <c r="H1229" s="431">
        <v>46.81</v>
      </c>
      <c r="I1229" s="431"/>
      <c r="J1229" s="431">
        <v>814.25</v>
      </c>
      <c r="K1229" s="431"/>
      <c r="O1229" s="353">
        <v>46.81</v>
      </c>
      <c r="P1229" s="353">
        <v>814.25</v>
      </c>
    </row>
    <row r="1231" spans="1:22" ht="29.25" x14ac:dyDescent="0.25">
      <c r="A1231" s="336" t="s">
        <v>2506</v>
      </c>
      <c r="B1231" s="337" t="s">
        <v>2465</v>
      </c>
      <c r="C1231" s="337" t="s">
        <v>992</v>
      </c>
      <c r="D1231" s="338" t="s">
        <v>2466</v>
      </c>
      <c r="E1231" s="324">
        <v>0.15</v>
      </c>
      <c r="F1231" s="339"/>
      <c r="G1231" s="340"/>
      <c r="H1231" s="324"/>
      <c r="I1231" s="341"/>
      <c r="J1231" s="324"/>
      <c r="K1231" s="341"/>
      <c r="Q1231" s="323">
        <v>12.03</v>
      </c>
      <c r="R1231" s="323">
        <v>224.8</v>
      </c>
      <c r="S1231" s="323">
        <v>8.1</v>
      </c>
      <c r="T1231" s="323">
        <v>104.73</v>
      </c>
      <c r="U1231" s="323">
        <v>1.4</v>
      </c>
      <c r="V1231" s="323">
        <v>29.33</v>
      </c>
    </row>
    <row r="1232" spans="1:22" x14ac:dyDescent="0.25">
      <c r="C1232" s="342" t="s">
        <v>2467</v>
      </c>
    </row>
    <row r="1233" spans="1:22" ht="29.25" x14ac:dyDescent="0.25">
      <c r="A1233" s="336"/>
      <c r="B1233" s="337"/>
      <c r="C1233" s="337" t="s">
        <v>187</v>
      </c>
      <c r="D1233" s="338"/>
      <c r="E1233" s="324"/>
      <c r="F1233" s="339">
        <v>60.39</v>
      </c>
      <c r="G1233" s="340" t="s">
        <v>2456</v>
      </c>
      <c r="H1233" s="324">
        <v>1</v>
      </c>
      <c r="I1233" s="341">
        <v>10.94</v>
      </c>
      <c r="J1233" s="324">
        <v>23.35</v>
      </c>
      <c r="K1233" s="341">
        <v>255.45</v>
      </c>
    </row>
    <row r="1234" spans="1:22" ht="29.25" x14ac:dyDescent="0.25">
      <c r="A1234" s="336"/>
      <c r="B1234" s="337"/>
      <c r="C1234" s="337" t="s">
        <v>174</v>
      </c>
      <c r="D1234" s="338"/>
      <c r="E1234" s="324"/>
      <c r="F1234" s="339">
        <v>20.05</v>
      </c>
      <c r="G1234" s="340" t="s">
        <v>2457</v>
      </c>
      <c r="H1234" s="324">
        <v>1</v>
      </c>
      <c r="I1234" s="341">
        <v>3.95</v>
      </c>
      <c r="J1234" s="324">
        <v>8.98</v>
      </c>
      <c r="K1234" s="341">
        <v>35.47</v>
      </c>
    </row>
    <row r="1235" spans="1:22" ht="29.25" x14ac:dyDescent="0.25">
      <c r="A1235" s="336"/>
      <c r="B1235" s="337"/>
      <c r="C1235" s="337" t="s">
        <v>179</v>
      </c>
      <c r="D1235" s="338"/>
      <c r="E1235" s="324"/>
      <c r="F1235" s="339">
        <v>4.04</v>
      </c>
      <c r="G1235" s="340" t="s">
        <v>2457</v>
      </c>
      <c r="H1235" s="324">
        <v>1</v>
      </c>
      <c r="I1235" s="354">
        <v>0.8</v>
      </c>
      <c r="J1235" s="324">
        <v>23.35</v>
      </c>
      <c r="K1235" s="354">
        <v>18.68</v>
      </c>
    </row>
    <row r="1236" spans="1:22" x14ac:dyDescent="0.25">
      <c r="A1236" s="336"/>
      <c r="B1236" s="337"/>
      <c r="C1236" s="337" t="s">
        <v>195</v>
      </c>
      <c r="D1236" s="338"/>
      <c r="E1236" s="324"/>
      <c r="F1236" s="339">
        <v>25.9</v>
      </c>
      <c r="G1236" s="340" t="s">
        <v>185</v>
      </c>
      <c r="H1236" s="324">
        <v>1</v>
      </c>
      <c r="I1236" s="341">
        <v>3.89</v>
      </c>
      <c r="J1236" s="324">
        <v>5.42</v>
      </c>
      <c r="K1236" s="341">
        <v>21.08</v>
      </c>
    </row>
    <row r="1237" spans="1:22" x14ac:dyDescent="0.25">
      <c r="A1237" s="336"/>
      <c r="B1237" s="337"/>
      <c r="C1237" s="337" t="s">
        <v>184</v>
      </c>
      <c r="D1237" s="338" t="s">
        <v>177</v>
      </c>
      <c r="E1237" s="324">
        <v>110</v>
      </c>
      <c r="F1237" s="339"/>
      <c r="G1237" s="340"/>
      <c r="H1237" s="324"/>
      <c r="I1237" s="341">
        <v>12.03</v>
      </c>
      <c r="J1237" s="324">
        <v>88</v>
      </c>
      <c r="K1237" s="341">
        <v>224.8</v>
      </c>
    </row>
    <row r="1238" spans="1:22" x14ac:dyDescent="0.25">
      <c r="A1238" s="336"/>
      <c r="B1238" s="337"/>
      <c r="C1238" s="337" t="s">
        <v>183</v>
      </c>
      <c r="D1238" s="338" t="s">
        <v>177</v>
      </c>
      <c r="E1238" s="324">
        <v>74</v>
      </c>
      <c r="F1238" s="339"/>
      <c r="G1238" s="340"/>
      <c r="H1238" s="324"/>
      <c r="I1238" s="341">
        <v>8.1</v>
      </c>
      <c r="J1238" s="324">
        <v>41</v>
      </c>
      <c r="K1238" s="341">
        <v>104.73</v>
      </c>
    </row>
    <row r="1239" spans="1:22" x14ac:dyDescent="0.25">
      <c r="A1239" s="336"/>
      <c r="B1239" s="337"/>
      <c r="C1239" s="337" t="s">
        <v>178</v>
      </c>
      <c r="D1239" s="338" t="s">
        <v>177</v>
      </c>
      <c r="E1239" s="324">
        <v>175</v>
      </c>
      <c r="F1239" s="339"/>
      <c r="G1239" s="340"/>
      <c r="H1239" s="324"/>
      <c r="I1239" s="341">
        <v>1.4</v>
      </c>
      <c r="J1239" s="324">
        <v>157</v>
      </c>
      <c r="K1239" s="341">
        <v>29.33</v>
      </c>
    </row>
    <row r="1240" spans="1:22" ht="29.25" x14ac:dyDescent="0.25">
      <c r="A1240" s="344"/>
      <c r="B1240" s="345"/>
      <c r="C1240" s="345" t="s">
        <v>182</v>
      </c>
      <c r="D1240" s="346" t="s">
        <v>181</v>
      </c>
      <c r="E1240" s="347">
        <v>5.0199999999999996</v>
      </c>
      <c r="F1240" s="348"/>
      <c r="G1240" s="349" t="s">
        <v>2456</v>
      </c>
      <c r="H1240" s="347">
        <v>1</v>
      </c>
      <c r="I1240" s="350">
        <v>0.91</v>
      </c>
      <c r="J1240" s="347"/>
      <c r="K1240" s="350"/>
    </row>
    <row r="1241" spans="1:22" x14ac:dyDescent="0.25">
      <c r="A1241" s="351"/>
      <c r="B1241" s="351"/>
      <c r="C1241" s="352" t="s">
        <v>173</v>
      </c>
      <c r="D1241" s="351"/>
      <c r="E1241" s="351"/>
      <c r="F1241" s="351"/>
      <c r="G1241" s="351"/>
      <c r="H1241" s="431">
        <v>40.31</v>
      </c>
      <c r="I1241" s="431"/>
      <c r="J1241" s="431">
        <v>670.86</v>
      </c>
      <c r="K1241" s="431"/>
      <c r="O1241" s="353">
        <v>40.31</v>
      </c>
      <c r="P1241" s="353">
        <v>670.86</v>
      </c>
    </row>
    <row r="1243" spans="1:22" ht="57" x14ac:dyDescent="0.25">
      <c r="A1243" s="336" t="s">
        <v>2507</v>
      </c>
      <c r="B1243" s="337" t="s">
        <v>2468</v>
      </c>
      <c r="C1243" s="337" t="s">
        <v>994</v>
      </c>
      <c r="D1243" s="338" t="s">
        <v>1693</v>
      </c>
      <c r="E1243" s="324">
        <v>2</v>
      </c>
      <c r="F1243" s="339"/>
      <c r="G1243" s="340"/>
      <c r="H1243" s="324"/>
      <c r="I1243" s="341"/>
      <c r="J1243" s="324"/>
      <c r="K1243" s="341"/>
      <c r="Q1243" s="323">
        <v>33.21</v>
      </c>
      <c r="R1243" s="323">
        <v>620.35</v>
      </c>
      <c r="S1243" s="323">
        <v>22.34</v>
      </c>
      <c r="T1243" s="323">
        <v>289.02999999999997</v>
      </c>
      <c r="U1243" s="323">
        <v>1.61</v>
      </c>
      <c r="V1243" s="323">
        <v>33.72</v>
      </c>
    </row>
    <row r="1244" spans="1:22" ht="29.25" x14ac:dyDescent="0.25">
      <c r="A1244" s="336"/>
      <c r="B1244" s="337"/>
      <c r="C1244" s="337" t="s">
        <v>187</v>
      </c>
      <c r="D1244" s="338"/>
      <c r="E1244" s="324"/>
      <c r="F1244" s="339">
        <v>12.5</v>
      </c>
      <c r="G1244" s="340" t="s">
        <v>2456</v>
      </c>
      <c r="H1244" s="324">
        <v>1</v>
      </c>
      <c r="I1244" s="341">
        <v>30.19</v>
      </c>
      <c r="J1244" s="324">
        <v>23.35</v>
      </c>
      <c r="K1244" s="341">
        <v>704.94</v>
      </c>
    </row>
    <row r="1245" spans="1:22" ht="29.25" x14ac:dyDescent="0.25">
      <c r="A1245" s="336"/>
      <c r="B1245" s="337"/>
      <c r="C1245" s="337" t="s">
        <v>174</v>
      </c>
      <c r="D1245" s="338"/>
      <c r="E1245" s="324"/>
      <c r="F1245" s="339">
        <v>1.49</v>
      </c>
      <c r="G1245" s="340" t="s">
        <v>2457</v>
      </c>
      <c r="H1245" s="324">
        <v>1</v>
      </c>
      <c r="I1245" s="341">
        <v>3.91</v>
      </c>
      <c r="J1245" s="324">
        <v>9.58</v>
      </c>
      <c r="K1245" s="341">
        <v>37.46</v>
      </c>
    </row>
    <row r="1246" spans="1:22" ht="29.25" x14ac:dyDescent="0.25">
      <c r="A1246" s="336"/>
      <c r="B1246" s="337"/>
      <c r="C1246" s="337" t="s">
        <v>179</v>
      </c>
      <c r="D1246" s="338"/>
      <c r="E1246" s="324"/>
      <c r="F1246" s="339">
        <v>0.35</v>
      </c>
      <c r="G1246" s="340" t="s">
        <v>2457</v>
      </c>
      <c r="H1246" s="324">
        <v>1</v>
      </c>
      <c r="I1246" s="354">
        <v>0.92</v>
      </c>
      <c r="J1246" s="324">
        <v>23.35</v>
      </c>
      <c r="K1246" s="354">
        <v>21.48</v>
      </c>
    </row>
    <row r="1247" spans="1:22" x14ac:dyDescent="0.25">
      <c r="A1247" s="336"/>
      <c r="B1247" s="337"/>
      <c r="C1247" s="337" t="s">
        <v>195</v>
      </c>
      <c r="D1247" s="338"/>
      <c r="E1247" s="324"/>
      <c r="F1247" s="339">
        <v>6.23</v>
      </c>
      <c r="G1247" s="340" t="s">
        <v>185</v>
      </c>
      <c r="H1247" s="324">
        <v>1</v>
      </c>
      <c r="I1247" s="341">
        <v>12.46</v>
      </c>
      <c r="J1247" s="324">
        <v>5.42</v>
      </c>
      <c r="K1247" s="341">
        <v>67.53</v>
      </c>
    </row>
    <row r="1248" spans="1:22" x14ac:dyDescent="0.25">
      <c r="A1248" s="336"/>
      <c r="B1248" s="337"/>
      <c r="C1248" s="337" t="s">
        <v>184</v>
      </c>
      <c r="D1248" s="338" t="s">
        <v>177</v>
      </c>
      <c r="E1248" s="324">
        <v>110</v>
      </c>
      <c r="F1248" s="339"/>
      <c r="G1248" s="340"/>
      <c r="H1248" s="324"/>
      <c r="I1248" s="341">
        <v>33.21</v>
      </c>
      <c r="J1248" s="324">
        <v>88</v>
      </c>
      <c r="K1248" s="341">
        <v>620.35</v>
      </c>
    </row>
    <row r="1249" spans="1:22" x14ac:dyDescent="0.25">
      <c r="A1249" s="336"/>
      <c r="B1249" s="337"/>
      <c r="C1249" s="337" t="s">
        <v>183</v>
      </c>
      <c r="D1249" s="338" t="s">
        <v>177</v>
      </c>
      <c r="E1249" s="324">
        <v>74</v>
      </c>
      <c r="F1249" s="339"/>
      <c r="G1249" s="340"/>
      <c r="H1249" s="324"/>
      <c r="I1249" s="341">
        <v>22.34</v>
      </c>
      <c r="J1249" s="324">
        <v>41</v>
      </c>
      <c r="K1249" s="341">
        <v>289.02999999999997</v>
      </c>
    </row>
    <row r="1250" spans="1:22" x14ac:dyDescent="0.25">
      <c r="A1250" s="336"/>
      <c r="B1250" s="337"/>
      <c r="C1250" s="337" t="s">
        <v>178</v>
      </c>
      <c r="D1250" s="338" t="s">
        <v>177</v>
      </c>
      <c r="E1250" s="324">
        <v>175</v>
      </c>
      <c r="F1250" s="339"/>
      <c r="G1250" s="340"/>
      <c r="H1250" s="324"/>
      <c r="I1250" s="341">
        <v>1.61</v>
      </c>
      <c r="J1250" s="324">
        <v>157</v>
      </c>
      <c r="K1250" s="341">
        <v>33.72</v>
      </c>
    </row>
    <row r="1251" spans="1:22" ht="29.25" x14ac:dyDescent="0.25">
      <c r="A1251" s="344"/>
      <c r="B1251" s="345"/>
      <c r="C1251" s="345" t="s">
        <v>182</v>
      </c>
      <c r="D1251" s="346" t="s">
        <v>181</v>
      </c>
      <c r="E1251" s="347">
        <v>1.0900000000000001</v>
      </c>
      <c r="F1251" s="348"/>
      <c r="G1251" s="349" t="s">
        <v>2456</v>
      </c>
      <c r="H1251" s="347">
        <v>1</v>
      </c>
      <c r="I1251" s="350">
        <v>2.63</v>
      </c>
      <c r="J1251" s="347"/>
      <c r="K1251" s="350"/>
    </row>
    <row r="1252" spans="1:22" x14ac:dyDescent="0.25">
      <c r="A1252" s="351"/>
      <c r="B1252" s="351"/>
      <c r="C1252" s="352" t="s">
        <v>173</v>
      </c>
      <c r="D1252" s="351"/>
      <c r="E1252" s="351"/>
      <c r="F1252" s="351"/>
      <c r="G1252" s="351"/>
      <c r="H1252" s="431">
        <v>103.72</v>
      </c>
      <c r="I1252" s="431"/>
      <c r="J1252" s="431">
        <v>1753.03</v>
      </c>
      <c r="K1252" s="431"/>
      <c r="O1252" s="353">
        <v>103.72</v>
      </c>
      <c r="P1252" s="353">
        <v>1753.03</v>
      </c>
    </row>
    <row r="1254" spans="1:22" ht="68.25" x14ac:dyDescent="0.25">
      <c r="A1254" s="364" t="s">
        <v>2508</v>
      </c>
      <c r="B1254" s="365" t="s">
        <v>2458</v>
      </c>
      <c r="C1254" s="365" t="s">
        <v>3669</v>
      </c>
      <c r="D1254" s="366" t="s">
        <v>1703</v>
      </c>
      <c r="E1254" s="367">
        <v>1</v>
      </c>
      <c r="F1254" s="368">
        <v>2892.24</v>
      </c>
      <c r="G1254" s="369" t="s">
        <v>185</v>
      </c>
      <c r="H1254" s="367">
        <v>1</v>
      </c>
      <c r="I1254" s="370">
        <v>2892.24</v>
      </c>
      <c r="J1254" s="367">
        <v>4.4000000000000004</v>
      </c>
      <c r="K1254" s="370">
        <v>12725.86</v>
      </c>
      <c r="Q1254" s="323">
        <v>0</v>
      </c>
      <c r="R1254" s="323">
        <v>0</v>
      </c>
      <c r="S1254" s="323">
        <v>0</v>
      </c>
      <c r="T1254" s="323">
        <v>0</v>
      </c>
      <c r="U1254" s="323">
        <v>0</v>
      </c>
      <c r="V1254" s="323">
        <v>0</v>
      </c>
    </row>
    <row r="1255" spans="1:22" x14ac:dyDescent="0.25">
      <c r="A1255" s="371"/>
      <c r="B1255" s="371"/>
      <c r="C1255" s="372" t="s">
        <v>173</v>
      </c>
      <c r="D1255" s="371"/>
      <c r="E1255" s="371"/>
      <c r="F1255" s="371"/>
      <c r="G1255" s="371"/>
      <c r="H1255" s="433">
        <v>2892.24</v>
      </c>
      <c r="I1255" s="433"/>
      <c r="J1255" s="433">
        <v>12725.86</v>
      </c>
      <c r="K1255" s="433"/>
      <c r="O1255" s="353">
        <v>2892.24</v>
      </c>
      <c r="P1255" s="353">
        <v>12725.86</v>
      </c>
    </row>
    <row r="1258" spans="1:22" x14ac:dyDescent="0.25">
      <c r="B1258" s="434" t="s">
        <v>3670</v>
      </c>
      <c r="C1258" s="434"/>
      <c r="D1258" s="434"/>
      <c r="E1258" s="434"/>
      <c r="F1258" s="434"/>
      <c r="G1258" s="434"/>
      <c r="H1258" s="434"/>
      <c r="I1258" s="434"/>
      <c r="J1258" s="434"/>
    </row>
    <row r="1259" spans="1:22" ht="43.5" x14ac:dyDescent="0.25">
      <c r="A1259" s="336" t="s">
        <v>2509</v>
      </c>
      <c r="B1259" s="337" t="s">
        <v>2461</v>
      </c>
      <c r="C1259" s="337" t="s">
        <v>993</v>
      </c>
      <c r="D1259" s="338" t="s">
        <v>2462</v>
      </c>
      <c r="E1259" s="324">
        <v>1</v>
      </c>
      <c r="F1259" s="339"/>
      <c r="G1259" s="340"/>
      <c r="H1259" s="324"/>
      <c r="I1259" s="341"/>
      <c r="J1259" s="324"/>
      <c r="K1259" s="341"/>
      <c r="Q1259" s="323">
        <v>83.15</v>
      </c>
      <c r="R1259" s="323">
        <v>1553.23</v>
      </c>
      <c r="S1259" s="323">
        <v>55.94</v>
      </c>
      <c r="T1259" s="323">
        <v>723.66</v>
      </c>
      <c r="U1259" s="323">
        <v>3.38</v>
      </c>
      <c r="V1259" s="323">
        <v>70.760000000000005</v>
      </c>
    </row>
    <row r="1260" spans="1:22" ht="29.25" x14ac:dyDescent="0.25">
      <c r="A1260" s="336"/>
      <c r="B1260" s="337"/>
      <c r="C1260" s="337" t="s">
        <v>187</v>
      </c>
      <c r="D1260" s="338"/>
      <c r="E1260" s="324"/>
      <c r="F1260" s="339">
        <v>62.6</v>
      </c>
      <c r="G1260" s="340" t="s">
        <v>2456</v>
      </c>
      <c r="H1260" s="324">
        <v>1</v>
      </c>
      <c r="I1260" s="341">
        <v>75.59</v>
      </c>
      <c r="J1260" s="324">
        <v>23.35</v>
      </c>
      <c r="K1260" s="341">
        <v>1765.03</v>
      </c>
    </row>
    <row r="1261" spans="1:22" ht="29.25" x14ac:dyDescent="0.25">
      <c r="A1261" s="336"/>
      <c r="B1261" s="337"/>
      <c r="C1261" s="337" t="s">
        <v>174</v>
      </c>
      <c r="D1261" s="338"/>
      <c r="E1261" s="324"/>
      <c r="F1261" s="339">
        <v>8.82</v>
      </c>
      <c r="G1261" s="340" t="s">
        <v>2457</v>
      </c>
      <c r="H1261" s="324">
        <v>1</v>
      </c>
      <c r="I1261" s="341">
        <v>11.58</v>
      </c>
      <c r="J1261" s="324">
        <v>8.66</v>
      </c>
      <c r="K1261" s="341">
        <v>100.28</v>
      </c>
    </row>
    <row r="1262" spans="1:22" ht="29.25" x14ac:dyDescent="0.25">
      <c r="A1262" s="336"/>
      <c r="B1262" s="337"/>
      <c r="C1262" s="337" t="s">
        <v>179</v>
      </c>
      <c r="D1262" s="338"/>
      <c r="E1262" s="324"/>
      <c r="F1262" s="339">
        <v>1.47</v>
      </c>
      <c r="G1262" s="340" t="s">
        <v>2457</v>
      </c>
      <c r="H1262" s="324">
        <v>1</v>
      </c>
      <c r="I1262" s="354">
        <v>1.93</v>
      </c>
      <c r="J1262" s="324">
        <v>23.35</v>
      </c>
      <c r="K1262" s="354">
        <v>45.07</v>
      </c>
    </row>
    <row r="1263" spans="1:22" x14ac:dyDescent="0.25">
      <c r="A1263" s="336"/>
      <c r="B1263" s="337"/>
      <c r="C1263" s="337" t="s">
        <v>195</v>
      </c>
      <c r="D1263" s="338"/>
      <c r="E1263" s="324"/>
      <c r="F1263" s="339">
        <v>2.62</v>
      </c>
      <c r="G1263" s="340" t="s">
        <v>185</v>
      </c>
      <c r="H1263" s="324">
        <v>1</v>
      </c>
      <c r="I1263" s="341">
        <v>2.62</v>
      </c>
      <c r="J1263" s="324">
        <v>2.5299999999999998</v>
      </c>
      <c r="K1263" s="341">
        <v>6.63</v>
      </c>
    </row>
    <row r="1264" spans="1:22" x14ac:dyDescent="0.25">
      <c r="A1264" s="336"/>
      <c r="B1264" s="337"/>
      <c r="C1264" s="337" t="s">
        <v>184</v>
      </c>
      <c r="D1264" s="338" t="s">
        <v>177</v>
      </c>
      <c r="E1264" s="324">
        <v>110</v>
      </c>
      <c r="F1264" s="339"/>
      <c r="G1264" s="340"/>
      <c r="H1264" s="324"/>
      <c r="I1264" s="341">
        <v>83.15</v>
      </c>
      <c r="J1264" s="324">
        <v>88</v>
      </c>
      <c r="K1264" s="341">
        <v>1553.23</v>
      </c>
    </row>
    <row r="1265" spans="1:22" x14ac:dyDescent="0.25">
      <c r="A1265" s="336"/>
      <c r="B1265" s="337"/>
      <c r="C1265" s="337" t="s">
        <v>183</v>
      </c>
      <c r="D1265" s="338" t="s">
        <v>177</v>
      </c>
      <c r="E1265" s="324">
        <v>74</v>
      </c>
      <c r="F1265" s="339"/>
      <c r="G1265" s="340"/>
      <c r="H1265" s="324"/>
      <c r="I1265" s="341">
        <v>55.94</v>
      </c>
      <c r="J1265" s="324">
        <v>41</v>
      </c>
      <c r="K1265" s="341">
        <v>723.66</v>
      </c>
    </row>
    <row r="1266" spans="1:22" x14ac:dyDescent="0.25">
      <c r="A1266" s="336"/>
      <c r="B1266" s="337"/>
      <c r="C1266" s="337" t="s">
        <v>178</v>
      </c>
      <c r="D1266" s="338" t="s">
        <v>177</v>
      </c>
      <c r="E1266" s="324">
        <v>175</v>
      </c>
      <c r="F1266" s="339"/>
      <c r="G1266" s="340"/>
      <c r="H1266" s="324"/>
      <c r="I1266" s="341">
        <v>3.38</v>
      </c>
      <c r="J1266" s="324">
        <v>157</v>
      </c>
      <c r="K1266" s="341">
        <v>70.760000000000005</v>
      </c>
    </row>
    <row r="1267" spans="1:22" ht="29.25" x14ac:dyDescent="0.25">
      <c r="A1267" s="344"/>
      <c r="B1267" s="345"/>
      <c r="C1267" s="345" t="s">
        <v>182</v>
      </c>
      <c r="D1267" s="346" t="s">
        <v>181</v>
      </c>
      <c r="E1267" s="347">
        <v>4.96</v>
      </c>
      <c r="F1267" s="348"/>
      <c r="G1267" s="349" t="s">
        <v>2456</v>
      </c>
      <c r="H1267" s="347">
        <v>1</v>
      </c>
      <c r="I1267" s="350">
        <v>5.99</v>
      </c>
      <c r="J1267" s="347"/>
      <c r="K1267" s="350"/>
    </row>
    <row r="1268" spans="1:22" x14ac:dyDescent="0.25">
      <c r="A1268" s="351"/>
      <c r="B1268" s="351"/>
      <c r="C1268" s="352" t="s">
        <v>173</v>
      </c>
      <c r="D1268" s="351"/>
      <c r="E1268" s="351"/>
      <c r="F1268" s="351"/>
      <c r="G1268" s="351"/>
      <c r="H1268" s="431">
        <v>232.26</v>
      </c>
      <c r="I1268" s="431"/>
      <c r="J1268" s="431">
        <v>4219.59</v>
      </c>
      <c r="K1268" s="431"/>
      <c r="O1268" s="353">
        <v>232.26</v>
      </c>
      <c r="P1268" s="353">
        <v>4219.59</v>
      </c>
    </row>
    <row r="1270" spans="1:22" ht="28.5" x14ac:dyDescent="0.25">
      <c r="A1270" s="336" t="s">
        <v>2510</v>
      </c>
      <c r="B1270" s="337" t="s">
        <v>2463</v>
      </c>
      <c r="C1270" s="337" t="s">
        <v>975</v>
      </c>
      <c r="D1270" s="338" t="s">
        <v>2464</v>
      </c>
      <c r="E1270" s="324">
        <v>1</v>
      </c>
      <c r="F1270" s="339"/>
      <c r="G1270" s="340"/>
      <c r="H1270" s="324"/>
      <c r="I1270" s="341"/>
      <c r="J1270" s="324"/>
      <c r="K1270" s="341"/>
      <c r="Q1270" s="323">
        <v>15.88</v>
      </c>
      <c r="R1270" s="323">
        <v>296.70999999999998</v>
      </c>
      <c r="S1270" s="323">
        <v>10.69</v>
      </c>
      <c r="T1270" s="323">
        <v>138.24</v>
      </c>
      <c r="U1270" s="323">
        <v>0.42</v>
      </c>
      <c r="V1270" s="323">
        <v>8.7899999999999991</v>
      </c>
    </row>
    <row r="1271" spans="1:22" ht="29.25" x14ac:dyDescent="0.25">
      <c r="A1271" s="336"/>
      <c r="B1271" s="337"/>
      <c r="C1271" s="337" t="s">
        <v>187</v>
      </c>
      <c r="D1271" s="338"/>
      <c r="E1271" s="324"/>
      <c r="F1271" s="339">
        <v>11.96</v>
      </c>
      <c r="G1271" s="340" t="s">
        <v>2456</v>
      </c>
      <c r="H1271" s="324">
        <v>1</v>
      </c>
      <c r="I1271" s="341">
        <v>14.44</v>
      </c>
      <c r="J1271" s="324">
        <v>23.35</v>
      </c>
      <c r="K1271" s="341">
        <v>337.17</v>
      </c>
    </row>
    <row r="1272" spans="1:22" ht="29.25" x14ac:dyDescent="0.25">
      <c r="A1272" s="336"/>
      <c r="B1272" s="337"/>
      <c r="C1272" s="337" t="s">
        <v>174</v>
      </c>
      <c r="D1272" s="338"/>
      <c r="E1272" s="324"/>
      <c r="F1272" s="339">
        <v>0.74</v>
      </c>
      <c r="G1272" s="340" t="s">
        <v>2457</v>
      </c>
      <c r="H1272" s="324">
        <v>1</v>
      </c>
      <c r="I1272" s="341">
        <v>0.97</v>
      </c>
      <c r="J1272" s="324">
        <v>9.73</v>
      </c>
      <c r="K1272" s="341">
        <v>9.44</v>
      </c>
    </row>
    <row r="1273" spans="1:22" ht="29.25" x14ac:dyDescent="0.25">
      <c r="A1273" s="336"/>
      <c r="B1273" s="337"/>
      <c r="C1273" s="337" t="s">
        <v>179</v>
      </c>
      <c r="D1273" s="338"/>
      <c r="E1273" s="324"/>
      <c r="F1273" s="339">
        <v>0.18</v>
      </c>
      <c r="G1273" s="340" t="s">
        <v>2457</v>
      </c>
      <c r="H1273" s="324">
        <v>1</v>
      </c>
      <c r="I1273" s="354">
        <v>0.24</v>
      </c>
      <c r="J1273" s="324">
        <v>23.35</v>
      </c>
      <c r="K1273" s="354">
        <v>5.6</v>
      </c>
    </row>
    <row r="1274" spans="1:22" x14ac:dyDescent="0.25">
      <c r="A1274" s="336"/>
      <c r="B1274" s="337"/>
      <c r="C1274" s="337" t="s">
        <v>195</v>
      </c>
      <c r="D1274" s="338"/>
      <c r="E1274" s="324"/>
      <c r="F1274" s="339">
        <v>4.41</v>
      </c>
      <c r="G1274" s="340" t="s">
        <v>185</v>
      </c>
      <c r="H1274" s="324">
        <v>1</v>
      </c>
      <c r="I1274" s="341">
        <v>4.41</v>
      </c>
      <c r="J1274" s="324">
        <v>5.42</v>
      </c>
      <c r="K1274" s="341">
        <v>23.9</v>
      </c>
    </row>
    <row r="1275" spans="1:22" x14ac:dyDescent="0.25">
      <c r="A1275" s="336"/>
      <c r="B1275" s="337"/>
      <c r="C1275" s="337" t="s">
        <v>184</v>
      </c>
      <c r="D1275" s="338" t="s">
        <v>177</v>
      </c>
      <c r="E1275" s="324">
        <v>110</v>
      </c>
      <c r="F1275" s="339"/>
      <c r="G1275" s="340"/>
      <c r="H1275" s="324"/>
      <c r="I1275" s="341">
        <v>15.88</v>
      </c>
      <c r="J1275" s="324">
        <v>88</v>
      </c>
      <c r="K1275" s="341">
        <v>296.70999999999998</v>
      </c>
    </row>
    <row r="1276" spans="1:22" x14ac:dyDescent="0.25">
      <c r="A1276" s="336"/>
      <c r="B1276" s="337"/>
      <c r="C1276" s="337" t="s">
        <v>183</v>
      </c>
      <c r="D1276" s="338" t="s">
        <v>177</v>
      </c>
      <c r="E1276" s="324">
        <v>74</v>
      </c>
      <c r="F1276" s="339"/>
      <c r="G1276" s="340"/>
      <c r="H1276" s="324"/>
      <c r="I1276" s="341">
        <v>10.69</v>
      </c>
      <c r="J1276" s="324">
        <v>41</v>
      </c>
      <c r="K1276" s="341">
        <v>138.24</v>
      </c>
    </row>
    <row r="1277" spans="1:22" x14ac:dyDescent="0.25">
      <c r="A1277" s="336"/>
      <c r="B1277" s="337"/>
      <c r="C1277" s="337" t="s">
        <v>178</v>
      </c>
      <c r="D1277" s="338" t="s">
        <v>177</v>
      </c>
      <c r="E1277" s="324">
        <v>175</v>
      </c>
      <c r="F1277" s="339"/>
      <c r="G1277" s="340"/>
      <c r="H1277" s="324"/>
      <c r="I1277" s="341">
        <v>0.42</v>
      </c>
      <c r="J1277" s="324">
        <v>157</v>
      </c>
      <c r="K1277" s="341">
        <v>8.7899999999999991</v>
      </c>
    </row>
    <row r="1278" spans="1:22" ht="29.25" x14ac:dyDescent="0.25">
      <c r="A1278" s="344"/>
      <c r="B1278" s="345"/>
      <c r="C1278" s="345" t="s">
        <v>182</v>
      </c>
      <c r="D1278" s="346" t="s">
        <v>181</v>
      </c>
      <c r="E1278" s="347">
        <v>1.03</v>
      </c>
      <c r="F1278" s="348"/>
      <c r="G1278" s="349" t="s">
        <v>2456</v>
      </c>
      <c r="H1278" s="347">
        <v>1</v>
      </c>
      <c r="I1278" s="350">
        <v>1.24</v>
      </c>
      <c r="J1278" s="347"/>
      <c r="K1278" s="350"/>
    </row>
    <row r="1279" spans="1:22" x14ac:dyDescent="0.25">
      <c r="A1279" s="351"/>
      <c r="B1279" s="351"/>
      <c r="C1279" s="352" t="s">
        <v>173</v>
      </c>
      <c r="D1279" s="351"/>
      <c r="E1279" s="351"/>
      <c r="F1279" s="351"/>
      <c r="G1279" s="351"/>
      <c r="H1279" s="431">
        <v>46.81</v>
      </c>
      <c r="I1279" s="431"/>
      <c r="J1279" s="431">
        <v>814.25</v>
      </c>
      <c r="K1279" s="431"/>
      <c r="O1279" s="353">
        <v>46.81</v>
      </c>
      <c r="P1279" s="353">
        <v>814.25</v>
      </c>
    </row>
    <row r="1281" spans="1:22" ht="29.25" x14ac:dyDescent="0.25">
      <c r="A1281" s="336" t="s">
        <v>2511</v>
      </c>
      <c r="B1281" s="337" t="s">
        <v>2465</v>
      </c>
      <c r="C1281" s="337" t="s">
        <v>992</v>
      </c>
      <c r="D1281" s="338" t="s">
        <v>2466</v>
      </c>
      <c r="E1281" s="324">
        <v>0.15</v>
      </c>
      <c r="F1281" s="339"/>
      <c r="G1281" s="340"/>
      <c r="H1281" s="324"/>
      <c r="I1281" s="341"/>
      <c r="J1281" s="324"/>
      <c r="K1281" s="341"/>
      <c r="Q1281" s="323">
        <v>12.03</v>
      </c>
      <c r="R1281" s="323">
        <v>224.8</v>
      </c>
      <c r="S1281" s="323">
        <v>8.1</v>
      </c>
      <c r="T1281" s="323">
        <v>104.73</v>
      </c>
      <c r="U1281" s="323">
        <v>1.4</v>
      </c>
      <c r="V1281" s="323">
        <v>29.33</v>
      </c>
    </row>
    <row r="1282" spans="1:22" x14ac:dyDescent="0.25">
      <c r="C1282" s="342" t="s">
        <v>2467</v>
      </c>
    </row>
    <row r="1283" spans="1:22" ht="29.25" x14ac:dyDescent="0.25">
      <c r="A1283" s="336"/>
      <c r="B1283" s="337"/>
      <c r="C1283" s="337" t="s">
        <v>187</v>
      </c>
      <c r="D1283" s="338"/>
      <c r="E1283" s="324"/>
      <c r="F1283" s="339">
        <v>60.39</v>
      </c>
      <c r="G1283" s="340" t="s">
        <v>2456</v>
      </c>
      <c r="H1283" s="324">
        <v>1</v>
      </c>
      <c r="I1283" s="341">
        <v>10.94</v>
      </c>
      <c r="J1283" s="324">
        <v>23.35</v>
      </c>
      <c r="K1283" s="341">
        <v>255.45</v>
      </c>
    </row>
    <row r="1284" spans="1:22" ht="29.25" x14ac:dyDescent="0.25">
      <c r="A1284" s="336"/>
      <c r="B1284" s="337"/>
      <c r="C1284" s="337" t="s">
        <v>174</v>
      </c>
      <c r="D1284" s="338"/>
      <c r="E1284" s="324"/>
      <c r="F1284" s="339">
        <v>20.05</v>
      </c>
      <c r="G1284" s="340" t="s">
        <v>2457</v>
      </c>
      <c r="H1284" s="324">
        <v>1</v>
      </c>
      <c r="I1284" s="341">
        <v>3.95</v>
      </c>
      <c r="J1284" s="324">
        <v>8.98</v>
      </c>
      <c r="K1284" s="341">
        <v>35.47</v>
      </c>
    </row>
    <row r="1285" spans="1:22" ht="29.25" x14ac:dyDescent="0.25">
      <c r="A1285" s="336"/>
      <c r="B1285" s="337"/>
      <c r="C1285" s="337" t="s">
        <v>179</v>
      </c>
      <c r="D1285" s="338"/>
      <c r="E1285" s="324"/>
      <c r="F1285" s="339">
        <v>4.04</v>
      </c>
      <c r="G1285" s="340" t="s">
        <v>2457</v>
      </c>
      <c r="H1285" s="324">
        <v>1</v>
      </c>
      <c r="I1285" s="354">
        <v>0.8</v>
      </c>
      <c r="J1285" s="324">
        <v>23.35</v>
      </c>
      <c r="K1285" s="354">
        <v>18.68</v>
      </c>
    </row>
    <row r="1286" spans="1:22" x14ac:dyDescent="0.25">
      <c r="A1286" s="336"/>
      <c r="B1286" s="337"/>
      <c r="C1286" s="337" t="s">
        <v>195</v>
      </c>
      <c r="D1286" s="338"/>
      <c r="E1286" s="324"/>
      <c r="F1286" s="339">
        <v>25.9</v>
      </c>
      <c r="G1286" s="340" t="s">
        <v>185</v>
      </c>
      <c r="H1286" s="324">
        <v>1</v>
      </c>
      <c r="I1286" s="341">
        <v>3.89</v>
      </c>
      <c r="J1286" s="324">
        <v>5.42</v>
      </c>
      <c r="K1286" s="341">
        <v>21.08</v>
      </c>
    </row>
    <row r="1287" spans="1:22" x14ac:dyDescent="0.25">
      <c r="A1287" s="336"/>
      <c r="B1287" s="337"/>
      <c r="C1287" s="337" t="s">
        <v>184</v>
      </c>
      <c r="D1287" s="338" t="s">
        <v>177</v>
      </c>
      <c r="E1287" s="324">
        <v>110</v>
      </c>
      <c r="F1287" s="339"/>
      <c r="G1287" s="340"/>
      <c r="H1287" s="324"/>
      <c r="I1287" s="341">
        <v>12.03</v>
      </c>
      <c r="J1287" s="324">
        <v>88</v>
      </c>
      <c r="K1287" s="341">
        <v>224.8</v>
      </c>
    </row>
    <row r="1288" spans="1:22" x14ac:dyDescent="0.25">
      <c r="A1288" s="336"/>
      <c r="B1288" s="337"/>
      <c r="C1288" s="337" t="s">
        <v>183</v>
      </c>
      <c r="D1288" s="338" t="s">
        <v>177</v>
      </c>
      <c r="E1288" s="324">
        <v>74</v>
      </c>
      <c r="F1288" s="339"/>
      <c r="G1288" s="340"/>
      <c r="H1288" s="324"/>
      <c r="I1288" s="341">
        <v>8.1</v>
      </c>
      <c r="J1288" s="324">
        <v>41</v>
      </c>
      <c r="K1288" s="341">
        <v>104.73</v>
      </c>
    </row>
    <row r="1289" spans="1:22" x14ac:dyDescent="0.25">
      <c r="A1289" s="336"/>
      <c r="B1289" s="337"/>
      <c r="C1289" s="337" t="s">
        <v>178</v>
      </c>
      <c r="D1289" s="338" t="s">
        <v>177</v>
      </c>
      <c r="E1289" s="324">
        <v>175</v>
      </c>
      <c r="F1289" s="339"/>
      <c r="G1289" s="340"/>
      <c r="H1289" s="324"/>
      <c r="I1289" s="341">
        <v>1.4</v>
      </c>
      <c r="J1289" s="324">
        <v>157</v>
      </c>
      <c r="K1289" s="341">
        <v>29.33</v>
      </c>
    </row>
    <row r="1290" spans="1:22" ht="29.25" x14ac:dyDescent="0.25">
      <c r="A1290" s="344"/>
      <c r="B1290" s="345"/>
      <c r="C1290" s="345" t="s">
        <v>182</v>
      </c>
      <c r="D1290" s="346" t="s">
        <v>181</v>
      </c>
      <c r="E1290" s="347">
        <v>5.0199999999999996</v>
      </c>
      <c r="F1290" s="348"/>
      <c r="G1290" s="349" t="s">
        <v>2456</v>
      </c>
      <c r="H1290" s="347">
        <v>1</v>
      </c>
      <c r="I1290" s="350">
        <v>0.91</v>
      </c>
      <c r="J1290" s="347"/>
      <c r="K1290" s="350"/>
    </row>
    <row r="1291" spans="1:22" x14ac:dyDescent="0.25">
      <c r="A1291" s="351"/>
      <c r="B1291" s="351"/>
      <c r="C1291" s="352" t="s">
        <v>173</v>
      </c>
      <c r="D1291" s="351"/>
      <c r="E1291" s="351"/>
      <c r="F1291" s="351"/>
      <c r="G1291" s="351"/>
      <c r="H1291" s="431">
        <v>40.31</v>
      </c>
      <c r="I1291" s="431"/>
      <c r="J1291" s="431">
        <v>670.86</v>
      </c>
      <c r="K1291" s="431"/>
      <c r="O1291" s="353">
        <v>40.31</v>
      </c>
      <c r="P1291" s="353">
        <v>670.86</v>
      </c>
    </row>
    <row r="1293" spans="1:22" ht="57" x14ac:dyDescent="0.25">
      <c r="A1293" s="336" t="s">
        <v>2512</v>
      </c>
      <c r="B1293" s="337" t="s">
        <v>2468</v>
      </c>
      <c r="C1293" s="337" t="s">
        <v>994</v>
      </c>
      <c r="D1293" s="338" t="s">
        <v>1693</v>
      </c>
      <c r="E1293" s="324">
        <v>2</v>
      </c>
      <c r="F1293" s="339"/>
      <c r="G1293" s="340"/>
      <c r="H1293" s="324"/>
      <c r="I1293" s="341"/>
      <c r="J1293" s="324"/>
      <c r="K1293" s="341"/>
      <c r="Q1293" s="323">
        <v>33.21</v>
      </c>
      <c r="R1293" s="323">
        <v>620.35</v>
      </c>
      <c r="S1293" s="323">
        <v>22.34</v>
      </c>
      <c r="T1293" s="323">
        <v>289.02999999999997</v>
      </c>
      <c r="U1293" s="323">
        <v>1.61</v>
      </c>
      <c r="V1293" s="323">
        <v>33.72</v>
      </c>
    </row>
    <row r="1294" spans="1:22" ht="29.25" x14ac:dyDescent="0.25">
      <c r="A1294" s="336"/>
      <c r="B1294" s="337"/>
      <c r="C1294" s="337" t="s">
        <v>187</v>
      </c>
      <c r="D1294" s="338"/>
      <c r="E1294" s="324"/>
      <c r="F1294" s="339">
        <v>12.5</v>
      </c>
      <c r="G1294" s="340" t="s">
        <v>2456</v>
      </c>
      <c r="H1294" s="324">
        <v>1</v>
      </c>
      <c r="I1294" s="341">
        <v>30.19</v>
      </c>
      <c r="J1294" s="324">
        <v>23.35</v>
      </c>
      <c r="K1294" s="341">
        <v>704.94</v>
      </c>
    </row>
    <row r="1295" spans="1:22" ht="29.25" x14ac:dyDescent="0.25">
      <c r="A1295" s="336"/>
      <c r="B1295" s="337"/>
      <c r="C1295" s="337" t="s">
        <v>174</v>
      </c>
      <c r="D1295" s="338"/>
      <c r="E1295" s="324"/>
      <c r="F1295" s="339">
        <v>1.49</v>
      </c>
      <c r="G1295" s="340" t="s">
        <v>2457</v>
      </c>
      <c r="H1295" s="324">
        <v>1</v>
      </c>
      <c r="I1295" s="341">
        <v>3.91</v>
      </c>
      <c r="J1295" s="324">
        <v>9.58</v>
      </c>
      <c r="K1295" s="341">
        <v>37.46</v>
      </c>
    </row>
    <row r="1296" spans="1:22" ht="29.25" x14ac:dyDescent="0.25">
      <c r="A1296" s="336"/>
      <c r="B1296" s="337"/>
      <c r="C1296" s="337" t="s">
        <v>179</v>
      </c>
      <c r="D1296" s="338"/>
      <c r="E1296" s="324"/>
      <c r="F1296" s="339">
        <v>0.35</v>
      </c>
      <c r="G1296" s="340" t="s">
        <v>2457</v>
      </c>
      <c r="H1296" s="324">
        <v>1</v>
      </c>
      <c r="I1296" s="354">
        <v>0.92</v>
      </c>
      <c r="J1296" s="324">
        <v>23.35</v>
      </c>
      <c r="K1296" s="354">
        <v>21.48</v>
      </c>
    </row>
    <row r="1297" spans="1:22" x14ac:dyDescent="0.25">
      <c r="A1297" s="336"/>
      <c r="B1297" s="337"/>
      <c r="C1297" s="337" t="s">
        <v>195</v>
      </c>
      <c r="D1297" s="338"/>
      <c r="E1297" s="324"/>
      <c r="F1297" s="339">
        <v>6.23</v>
      </c>
      <c r="G1297" s="340" t="s">
        <v>185</v>
      </c>
      <c r="H1297" s="324">
        <v>1</v>
      </c>
      <c r="I1297" s="341">
        <v>12.46</v>
      </c>
      <c r="J1297" s="324">
        <v>5.42</v>
      </c>
      <c r="K1297" s="341">
        <v>67.53</v>
      </c>
    </row>
    <row r="1298" spans="1:22" x14ac:dyDescent="0.25">
      <c r="A1298" s="336"/>
      <c r="B1298" s="337"/>
      <c r="C1298" s="337" t="s">
        <v>184</v>
      </c>
      <c r="D1298" s="338" t="s">
        <v>177</v>
      </c>
      <c r="E1298" s="324">
        <v>110</v>
      </c>
      <c r="F1298" s="339"/>
      <c r="G1298" s="340"/>
      <c r="H1298" s="324"/>
      <c r="I1298" s="341">
        <v>33.21</v>
      </c>
      <c r="J1298" s="324">
        <v>88</v>
      </c>
      <c r="K1298" s="341">
        <v>620.35</v>
      </c>
    </row>
    <row r="1299" spans="1:22" x14ac:dyDescent="0.25">
      <c r="A1299" s="336"/>
      <c r="B1299" s="337"/>
      <c r="C1299" s="337" t="s">
        <v>183</v>
      </c>
      <c r="D1299" s="338" t="s">
        <v>177</v>
      </c>
      <c r="E1299" s="324">
        <v>74</v>
      </c>
      <c r="F1299" s="339"/>
      <c r="G1299" s="340"/>
      <c r="H1299" s="324"/>
      <c r="I1299" s="341">
        <v>22.34</v>
      </c>
      <c r="J1299" s="324">
        <v>41</v>
      </c>
      <c r="K1299" s="341">
        <v>289.02999999999997</v>
      </c>
    </row>
    <row r="1300" spans="1:22" x14ac:dyDescent="0.25">
      <c r="A1300" s="336"/>
      <c r="B1300" s="337"/>
      <c r="C1300" s="337" t="s">
        <v>178</v>
      </c>
      <c r="D1300" s="338" t="s">
        <v>177</v>
      </c>
      <c r="E1300" s="324">
        <v>175</v>
      </c>
      <c r="F1300" s="339"/>
      <c r="G1300" s="340"/>
      <c r="H1300" s="324"/>
      <c r="I1300" s="341">
        <v>1.61</v>
      </c>
      <c r="J1300" s="324">
        <v>157</v>
      </c>
      <c r="K1300" s="341">
        <v>33.72</v>
      </c>
    </row>
    <row r="1301" spans="1:22" ht="29.25" x14ac:dyDescent="0.25">
      <c r="A1301" s="344"/>
      <c r="B1301" s="345"/>
      <c r="C1301" s="345" t="s">
        <v>182</v>
      </c>
      <c r="D1301" s="346" t="s">
        <v>181</v>
      </c>
      <c r="E1301" s="347">
        <v>1.0900000000000001</v>
      </c>
      <c r="F1301" s="348"/>
      <c r="G1301" s="349" t="s">
        <v>2456</v>
      </c>
      <c r="H1301" s="347">
        <v>1</v>
      </c>
      <c r="I1301" s="350">
        <v>2.63</v>
      </c>
      <c r="J1301" s="347"/>
      <c r="K1301" s="350"/>
    </row>
    <row r="1302" spans="1:22" x14ac:dyDescent="0.25">
      <c r="A1302" s="351"/>
      <c r="B1302" s="351"/>
      <c r="C1302" s="352" t="s">
        <v>173</v>
      </c>
      <c r="D1302" s="351"/>
      <c r="E1302" s="351"/>
      <c r="F1302" s="351"/>
      <c r="G1302" s="351"/>
      <c r="H1302" s="431">
        <v>103.72</v>
      </c>
      <c r="I1302" s="431"/>
      <c r="J1302" s="431">
        <v>1753.03</v>
      </c>
      <c r="K1302" s="431"/>
      <c r="O1302" s="353">
        <v>103.72</v>
      </c>
      <c r="P1302" s="353">
        <v>1753.03</v>
      </c>
    </row>
    <row r="1304" spans="1:22" ht="68.25" x14ac:dyDescent="0.25">
      <c r="A1304" s="364" t="s">
        <v>2513</v>
      </c>
      <c r="B1304" s="365" t="s">
        <v>2458</v>
      </c>
      <c r="C1304" s="365" t="s">
        <v>3671</v>
      </c>
      <c r="D1304" s="366" t="s">
        <v>1703</v>
      </c>
      <c r="E1304" s="367">
        <v>1</v>
      </c>
      <c r="F1304" s="368">
        <v>2306.21</v>
      </c>
      <c r="G1304" s="369" t="s">
        <v>185</v>
      </c>
      <c r="H1304" s="367">
        <v>1</v>
      </c>
      <c r="I1304" s="370">
        <v>2306.21</v>
      </c>
      <c r="J1304" s="367">
        <v>4.4000000000000004</v>
      </c>
      <c r="K1304" s="370">
        <v>10147.32</v>
      </c>
      <c r="Q1304" s="323">
        <v>0</v>
      </c>
      <c r="R1304" s="323">
        <v>0</v>
      </c>
      <c r="S1304" s="323">
        <v>0</v>
      </c>
      <c r="T1304" s="323">
        <v>0</v>
      </c>
      <c r="U1304" s="323">
        <v>0</v>
      </c>
      <c r="V1304" s="323">
        <v>0</v>
      </c>
    </row>
    <row r="1305" spans="1:22" x14ac:dyDescent="0.25">
      <c r="A1305" s="371"/>
      <c r="B1305" s="371"/>
      <c r="C1305" s="372" t="s">
        <v>173</v>
      </c>
      <c r="D1305" s="371"/>
      <c r="E1305" s="371"/>
      <c r="F1305" s="371"/>
      <c r="G1305" s="371"/>
      <c r="H1305" s="433">
        <v>2306.21</v>
      </c>
      <c r="I1305" s="433"/>
      <c r="J1305" s="433">
        <v>10147.32</v>
      </c>
      <c r="K1305" s="433"/>
      <c r="O1305" s="353">
        <v>2306.21</v>
      </c>
      <c r="P1305" s="353">
        <v>10147.32</v>
      </c>
    </row>
    <row r="1308" spans="1:22" x14ac:dyDescent="0.25">
      <c r="B1308" s="434" t="s">
        <v>3672</v>
      </c>
      <c r="C1308" s="434"/>
      <c r="D1308" s="434"/>
      <c r="E1308" s="434"/>
      <c r="F1308" s="434"/>
      <c r="G1308" s="434"/>
      <c r="H1308" s="434"/>
      <c r="I1308" s="434"/>
      <c r="J1308" s="434"/>
    </row>
    <row r="1309" spans="1:22" ht="43.5" x14ac:dyDescent="0.25">
      <c r="A1309" s="336" t="s">
        <v>2514</v>
      </c>
      <c r="B1309" s="337" t="s">
        <v>2461</v>
      </c>
      <c r="C1309" s="337" t="s">
        <v>993</v>
      </c>
      <c r="D1309" s="338" t="s">
        <v>2462</v>
      </c>
      <c r="E1309" s="324">
        <v>1</v>
      </c>
      <c r="F1309" s="339"/>
      <c r="G1309" s="340"/>
      <c r="H1309" s="324"/>
      <c r="I1309" s="341"/>
      <c r="J1309" s="324"/>
      <c r="K1309" s="341"/>
      <c r="Q1309" s="323">
        <v>83.15</v>
      </c>
      <c r="R1309" s="323">
        <v>1553.23</v>
      </c>
      <c r="S1309" s="323">
        <v>55.94</v>
      </c>
      <c r="T1309" s="323">
        <v>723.66</v>
      </c>
      <c r="U1309" s="323">
        <v>3.38</v>
      </c>
      <c r="V1309" s="323">
        <v>70.760000000000005</v>
      </c>
    </row>
    <row r="1310" spans="1:22" ht="29.25" x14ac:dyDescent="0.25">
      <c r="A1310" s="336"/>
      <c r="B1310" s="337"/>
      <c r="C1310" s="337" t="s">
        <v>187</v>
      </c>
      <c r="D1310" s="338"/>
      <c r="E1310" s="324"/>
      <c r="F1310" s="339">
        <v>62.6</v>
      </c>
      <c r="G1310" s="340" t="s">
        <v>2456</v>
      </c>
      <c r="H1310" s="324">
        <v>1</v>
      </c>
      <c r="I1310" s="341">
        <v>75.59</v>
      </c>
      <c r="J1310" s="324">
        <v>23.35</v>
      </c>
      <c r="K1310" s="341">
        <v>1765.03</v>
      </c>
    </row>
    <row r="1311" spans="1:22" ht="29.25" x14ac:dyDescent="0.25">
      <c r="A1311" s="336"/>
      <c r="B1311" s="337"/>
      <c r="C1311" s="337" t="s">
        <v>174</v>
      </c>
      <c r="D1311" s="338"/>
      <c r="E1311" s="324"/>
      <c r="F1311" s="339">
        <v>8.82</v>
      </c>
      <c r="G1311" s="340" t="s">
        <v>2457</v>
      </c>
      <c r="H1311" s="324">
        <v>1</v>
      </c>
      <c r="I1311" s="341">
        <v>11.58</v>
      </c>
      <c r="J1311" s="324">
        <v>8.66</v>
      </c>
      <c r="K1311" s="341">
        <v>100.28</v>
      </c>
    </row>
    <row r="1312" spans="1:22" ht="29.25" x14ac:dyDescent="0.25">
      <c r="A1312" s="336"/>
      <c r="B1312" s="337"/>
      <c r="C1312" s="337" t="s">
        <v>179</v>
      </c>
      <c r="D1312" s="338"/>
      <c r="E1312" s="324"/>
      <c r="F1312" s="339">
        <v>1.47</v>
      </c>
      <c r="G1312" s="340" t="s">
        <v>2457</v>
      </c>
      <c r="H1312" s="324">
        <v>1</v>
      </c>
      <c r="I1312" s="354">
        <v>1.93</v>
      </c>
      <c r="J1312" s="324">
        <v>23.35</v>
      </c>
      <c r="K1312" s="354">
        <v>45.07</v>
      </c>
    </row>
    <row r="1313" spans="1:22" x14ac:dyDescent="0.25">
      <c r="A1313" s="336"/>
      <c r="B1313" s="337"/>
      <c r="C1313" s="337" t="s">
        <v>195</v>
      </c>
      <c r="D1313" s="338"/>
      <c r="E1313" s="324"/>
      <c r="F1313" s="339">
        <v>2.62</v>
      </c>
      <c r="G1313" s="340" t="s">
        <v>185</v>
      </c>
      <c r="H1313" s="324">
        <v>1</v>
      </c>
      <c r="I1313" s="341">
        <v>2.62</v>
      </c>
      <c r="J1313" s="324">
        <v>2.5299999999999998</v>
      </c>
      <c r="K1313" s="341">
        <v>6.63</v>
      </c>
    </row>
    <row r="1314" spans="1:22" x14ac:dyDescent="0.25">
      <c r="A1314" s="336"/>
      <c r="B1314" s="337"/>
      <c r="C1314" s="337" t="s">
        <v>184</v>
      </c>
      <c r="D1314" s="338" t="s">
        <v>177</v>
      </c>
      <c r="E1314" s="324">
        <v>110</v>
      </c>
      <c r="F1314" s="339"/>
      <c r="G1314" s="340"/>
      <c r="H1314" s="324"/>
      <c r="I1314" s="341">
        <v>83.15</v>
      </c>
      <c r="J1314" s="324">
        <v>88</v>
      </c>
      <c r="K1314" s="341">
        <v>1553.23</v>
      </c>
    </row>
    <row r="1315" spans="1:22" x14ac:dyDescent="0.25">
      <c r="A1315" s="336"/>
      <c r="B1315" s="337"/>
      <c r="C1315" s="337" t="s">
        <v>183</v>
      </c>
      <c r="D1315" s="338" t="s">
        <v>177</v>
      </c>
      <c r="E1315" s="324">
        <v>74</v>
      </c>
      <c r="F1315" s="339"/>
      <c r="G1315" s="340"/>
      <c r="H1315" s="324"/>
      <c r="I1315" s="341">
        <v>55.94</v>
      </c>
      <c r="J1315" s="324">
        <v>41</v>
      </c>
      <c r="K1315" s="341">
        <v>723.66</v>
      </c>
    </row>
    <row r="1316" spans="1:22" x14ac:dyDescent="0.25">
      <c r="A1316" s="336"/>
      <c r="B1316" s="337"/>
      <c r="C1316" s="337" t="s">
        <v>178</v>
      </c>
      <c r="D1316" s="338" t="s">
        <v>177</v>
      </c>
      <c r="E1316" s="324">
        <v>175</v>
      </c>
      <c r="F1316" s="339"/>
      <c r="G1316" s="340"/>
      <c r="H1316" s="324"/>
      <c r="I1316" s="341">
        <v>3.38</v>
      </c>
      <c r="J1316" s="324">
        <v>157</v>
      </c>
      <c r="K1316" s="341">
        <v>70.760000000000005</v>
      </c>
    </row>
    <row r="1317" spans="1:22" ht="29.25" x14ac:dyDescent="0.25">
      <c r="A1317" s="344"/>
      <c r="B1317" s="345"/>
      <c r="C1317" s="345" t="s">
        <v>182</v>
      </c>
      <c r="D1317" s="346" t="s">
        <v>181</v>
      </c>
      <c r="E1317" s="347">
        <v>4.96</v>
      </c>
      <c r="F1317" s="348"/>
      <c r="G1317" s="349" t="s">
        <v>2456</v>
      </c>
      <c r="H1317" s="347">
        <v>1</v>
      </c>
      <c r="I1317" s="350">
        <v>5.99</v>
      </c>
      <c r="J1317" s="347"/>
      <c r="K1317" s="350"/>
    </row>
    <row r="1318" spans="1:22" x14ac:dyDescent="0.25">
      <c r="A1318" s="351"/>
      <c r="B1318" s="351"/>
      <c r="C1318" s="352" t="s">
        <v>173</v>
      </c>
      <c r="D1318" s="351"/>
      <c r="E1318" s="351"/>
      <c r="F1318" s="351"/>
      <c r="G1318" s="351"/>
      <c r="H1318" s="431">
        <v>232.26</v>
      </c>
      <c r="I1318" s="431"/>
      <c r="J1318" s="431">
        <v>4219.59</v>
      </c>
      <c r="K1318" s="431"/>
      <c r="O1318" s="353">
        <v>232.26</v>
      </c>
      <c r="P1318" s="353">
        <v>4219.59</v>
      </c>
    </row>
    <row r="1320" spans="1:22" ht="28.5" x14ac:dyDescent="0.25">
      <c r="A1320" s="336" t="s">
        <v>2515</v>
      </c>
      <c r="B1320" s="337" t="s">
        <v>2463</v>
      </c>
      <c r="C1320" s="337" t="s">
        <v>975</v>
      </c>
      <c r="D1320" s="338" t="s">
        <v>2464</v>
      </c>
      <c r="E1320" s="324">
        <v>1</v>
      </c>
      <c r="F1320" s="339"/>
      <c r="G1320" s="340"/>
      <c r="H1320" s="324"/>
      <c r="I1320" s="341"/>
      <c r="J1320" s="324"/>
      <c r="K1320" s="341"/>
      <c r="Q1320" s="323">
        <v>15.88</v>
      </c>
      <c r="R1320" s="323">
        <v>296.70999999999998</v>
      </c>
      <c r="S1320" s="323">
        <v>10.69</v>
      </c>
      <c r="T1320" s="323">
        <v>138.24</v>
      </c>
      <c r="U1320" s="323">
        <v>0.42</v>
      </c>
      <c r="V1320" s="323">
        <v>8.7899999999999991</v>
      </c>
    </row>
    <row r="1321" spans="1:22" ht="29.25" x14ac:dyDescent="0.25">
      <c r="A1321" s="336"/>
      <c r="B1321" s="337"/>
      <c r="C1321" s="337" t="s">
        <v>187</v>
      </c>
      <c r="D1321" s="338"/>
      <c r="E1321" s="324"/>
      <c r="F1321" s="339">
        <v>11.96</v>
      </c>
      <c r="G1321" s="340" t="s">
        <v>2456</v>
      </c>
      <c r="H1321" s="324">
        <v>1</v>
      </c>
      <c r="I1321" s="341">
        <v>14.44</v>
      </c>
      <c r="J1321" s="324">
        <v>23.35</v>
      </c>
      <c r="K1321" s="341">
        <v>337.17</v>
      </c>
    </row>
    <row r="1322" spans="1:22" ht="29.25" x14ac:dyDescent="0.25">
      <c r="A1322" s="336"/>
      <c r="B1322" s="337"/>
      <c r="C1322" s="337" t="s">
        <v>174</v>
      </c>
      <c r="D1322" s="338"/>
      <c r="E1322" s="324"/>
      <c r="F1322" s="339">
        <v>0.74</v>
      </c>
      <c r="G1322" s="340" t="s">
        <v>2457</v>
      </c>
      <c r="H1322" s="324">
        <v>1</v>
      </c>
      <c r="I1322" s="341">
        <v>0.97</v>
      </c>
      <c r="J1322" s="324">
        <v>9.73</v>
      </c>
      <c r="K1322" s="341">
        <v>9.44</v>
      </c>
    </row>
    <row r="1323" spans="1:22" ht="29.25" x14ac:dyDescent="0.25">
      <c r="A1323" s="336"/>
      <c r="B1323" s="337"/>
      <c r="C1323" s="337" t="s">
        <v>179</v>
      </c>
      <c r="D1323" s="338"/>
      <c r="E1323" s="324"/>
      <c r="F1323" s="339">
        <v>0.18</v>
      </c>
      <c r="G1323" s="340" t="s">
        <v>2457</v>
      </c>
      <c r="H1323" s="324">
        <v>1</v>
      </c>
      <c r="I1323" s="354">
        <v>0.24</v>
      </c>
      <c r="J1323" s="324">
        <v>23.35</v>
      </c>
      <c r="K1323" s="354">
        <v>5.6</v>
      </c>
    </row>
    <row r="1324" spans="1:22" x14ac:dyDescent="0.25">
      <c r="A1324" s="336"/>
      <c r="B1324" s="337"/>
      <c r="C1324" s="337" t="s">
        <v>195</v>
      </c>
      <c r="D1324" s="338"/>
      <c r="E1324" s="324"/>
      <c r="F1324" s="339">
        <v>4.41</v>
      </c>
      <c r="G1324" s="340" t="s">
        <v>185</v>
      </c>
      <c r="H1324" s="324">
        <v>1</v>
      </c>
      <c r="I1324" s="341">
        <v>4.41</v>
      </c>
      <c r="J1324" s="324">
        <v>5.42</v>
      </c>
      <c r="K1324" s="341">
        <v>23.9</v>
      </c>
    </row>
    <row r="1325" spans="1:22" x14ac:dyDescent="0.25">
      <c r="A1325" s="336"/>
      <c r="B1325" s="337"/>
      <c r="C1325" s="337" t="s">
        <v>184</v>
      </c>
      <c r="D1325" s="338" t="s">
        <v>177</v>
      </c>
      <c r="E1325" s="324">
        <v>110</v>
      </c>
      <c r="F1325" s="339"/>
      <c r="G1325" s="340"/>
      <c r="H1325" s="324"/>
      <c r="I1325" s="341">
        <v>15.88</v>
      </c>
      <c r="J1325" s="324">
        <v>88</v>
      </c>
      <c r="K1325" s="341">
        <v>296.70999999999998</v>
      </c>
    </row>
    <row r="1326" spans="1:22" x14ac:dyDescent="0.25">
      <c r="A1326" s="336"/>
      <c r="B1326" s="337"/>
      <c r="C1326" s="337" t="s">
        <v>183</v>
      </c>
      <c r="D1326" s="338" t="s">
        <v>177</v>
      </c>
      <c r="E1326" s="324">
        <v>74</v>
      </c>
      <c r="F1326" s="339"/>
      <c r="G1326" s="340"/>
      <c r="H1326" s="324"/>
      <c r="I1326" s="341">
        <v>10.69</v>
      </c>
      <c r="J1326" s="324">
        <v>41</v>
      </c>
      <c r="K1326" s="341">
        <v>138.24</v>
      </c>
    </row>
    <row r="1327" spans="1:22" x14ac:dyDescent="0.25">
      <c r="A1327" s="336"/>
      <c r="B1327" s="337"/>
      <c r="C1327" s="337" t="s">
        <v>178</v>
      </c>
      <c r="D1327" s="338" t="s">
        <v>177</v>
      </c>
      <c r="E1327" s="324">
        <v>175</v>
      </c>
      <c r="F1327" s="339"/>
      <c r="G1327" s="340"/>
      <c r="H1327" s="324"/>
      <c r="I1327" s="341">
        <v>0.42</v>
      </c>
      <c r="J1327" s="324">
        <v>157</v>
      </c>
      <c r="K1327" s="341">
        <v>8.7899999999999991</v>
      </c>
    </row>
    <row r="1328" spans="1:22" ht="29.25" x14ac:dyDescent="0.25">
      <c r="A1328" s="344"/>
      <c r="B1328" s="345"/>
      <c r="C1328" s="345" t="s">
        <v>182</v>
      </c>
      <c r="D1328" s="346" t="s">
        <v>181</v>
      </c>
      <c r="E1328" s="347">
        <v>1.03</v>
      </c>
      <c r="F1328" s="348"/>
      <c r="G1328" s="349" t="s">
        <v>2456</v>
      </c>
      <c r="H1328" s="347">
        <v>1</v>
      </c>
      <c r="I1328" s="350">
        <v>1.24</v>
      </c>
      <c r="J1328" s="347"/>
      <c r="K1328" s="350"/>
    </row>
    <row r="1329" spans="1:22" x14ac:dyDescent="0.25">
      <c r="A1329" s="351"/>
      <c r="B1329" s="351"/>
      <c r="C1329" s="352" t="s">
        <v>173</v>
      </c>
      <c r="D1329" s="351"/>
      <c r="E1329" s="351"/>
      <c r="F1329" s="351"/>
      <c r="G1329" s="351"/>
      <c r="H1329" s="431">
        <v>46.81</v>
      </c>
      <c r="I1329" s="431"/>
      <c r="J1329" s="431">
        <v>814.25</v>
      </c>
      <c r="K1329" s="431"/>
      <c r="O1329" s="353">
        <v>46.81</v>
      </c>
      <c r="P1329" s="353">
        <v>814.25</v>
      </c>
    </row>
    <row r="1331" spans="1:22" ht="29.25" x14ac:dyDescent="0.25">
      <c r="A1331" s="336" t="s">
        <v>2516</v>
      </c>
      <c r="B1331" s="337" t="s">
        <v>2465</v>
      </c>
      <c r="C1331" s="337" t="s">
        <v>992</v>
      </c>
      <c r="D1331" s="338" t="s">
        <v>2466</v>
      </c>
      <c r="E1331" s="324">
        <v>0.15</v>
      </c>
      <c r="F1331" s="339"/>
      <c r="G1331" s="340"/>
      <c r="H1331" s="324"/>
      <c r="I1331" s="341"/>
      <c r="J1331" s="324"/>
      <c r="K1331" s="341"/>
      <c r="Q1331" s="323">
        <v>12.03</v>
      </c>
      <c r="R1331" s="323">
        <v>224.8</v>
      </c>
      <c r="S1331" s="323">
        <v>8.1</v>
      </c>
      <c r="T1331" s="323">
        <v>104.73</v>
      </c>
      <c r="U1331" s="323">
        <v>1.4</v>
      </c>
      <c r="V1331" s="323">
        <v>29.33</v>
      </c>
    </row>
    <row r="1332" spans="1:22" x14ac:dyDescent="0.25">
      <c r="C1332" s="342" t="s">
        <v>2467</v>
      </c>
    </row>
    <row r="1333" spans="1:22" ht="29.25" x14ac:dyDescent="0.25">
      <c r="A1333" s="336"/>
      <c r="B1333" s="337"/>
      <c r="C1333" s="337" t="s">
        <v>187</v>
      </c>
      <c r="D1333" s="338"/>
      <c r="E1333" s="324"/>
      <c r="F1333" s="339">
        <v>60.39</v>
      </c>
      <c r="G1333" s="340" t="s">
        <v>2456</v>
      </c>
      <c r="H1333" s="324">
        <v>1</v>
      </c>
      <c r="I1333" s="341">
        <v>10.94</v>
      </c>
      <c r="J1333" s="324">
        <v>23.35</v>
      </c>
      <c r="K1333" s="341">
        <v>255.45</v>
      </c>
    </row>
    <row r="1334" spans="1:22" ht="29.25" x14ac:dyDescent="0.25">
      <c r="A1334" s="336"/>
      <c r="B1334" s="337"/>
      <c r="C1334" s="337" t="s">
        <v>174</v>
      </c>
      <c r="D1334" s="338"/>
      <c r="E1334" s="324"/>
      <c r="F1334" s="339">
        <v>20.05</v>
      </c>
      <c r="G1334" s="340" t="s">
        <v>2457</v>
      </c>
      <c r="H1334" s="324">
        <v>1</v>
      </c>
      <c r="I1334" s="341">
        <v>3.95</v>
      </c>
      <c r="J1334" s="324">
        <v>8.98</v>
      </c>
      <c r="K1334" s="341">
        <v>35.47</v>
      </c>
    </row>
    <row r="1335" spans="1:22" ht="29.25" x14ac:dyDescent="0.25">
      <c r="A1335" s="336"/>
      <c r="B1335" s="337"/>
      <c r="C1335" s="337" t="s">
        <v>179</v>
      </c>
      <c r="D1335" s="338"/>
      <c r="E1335" s="324"/>
      <c r="F1335" s="339">
        <v>4.04</v>
      </c>
      <c r="G1335" s="340" t="s">
        <v>2457</v>
      </c>
      <c r="H1335" s="324">
        <v>1</v>
      </c>
      <c r="I1335" s="354">
        <v>0.8</v>
      </c>
      <c r="J1335" s="324">
        <v>23.35</v>
      </c>
      <c r="K1335" s="354">
        <v>18.68</v>
      </c>
    </row>
    <row r="1336" spans="1:22" x14ac:dyDescent="0.25">
      <c r="A1336" s="336"/>
      <c r="B1336" s="337"/>
      <c r="C1336" s="337" t="s">
        <v>195</v>
      </c>
      <c r="D1336" s="338"/>
      <c r="E1336" s="324"/>
      <c r="F1336" s="339">
        <v>25.9</v>
      </c>
      <c r="G1336" s="340" t="s">
        <v>185</v>
      </c>
      <c r="H1336" s="324">
        <v>1</v>
      </c>
      <c r="I1336" s="341">
        <v>3.89</v>
      </c>
      <c r="J1336" s="324">
        <v>5.42</v>
      </c>
      <c r="K1336" s="341">
        <v>21.08</v>
      </c>
    </row>
    <row r="1337" spans="1:22" x14ac:dyDescent="0.25">
      <c r="A1337" s="336"/>
      <c r="B1337" s="337"/>
      <c r="C1337" s="337" t="s">
        <v>184</v>
      </c>
      <c r="D1337" s="338" t="s">
        <v>177</v>
      </c>
      <c r="E1337" s="324">
        <v>110</v>
      </c>
      <c r="F1337" s="339"/>
      <c r="G1337" s="340"/>
      <c r="H1337" s="324"/>
      <c r="I1337" s="341">
        <v>12.03</v>
      </c>
      <c r="J1337" s="324">
        <v>88</v>
      </c>
      <c r="K1337" s="341">
        <v>224.8</v>
      </c>
    </row>
    <row r="1338" spans="1:22" x14ac:dyDescent="0.25">
      <c r="A1338" s="336"/>
      <c r="B1338" s="337"/>
      <c r="C1338" s="337" t="s">
        <v>183</v>
      </c>
      <c r="D1338" s="338" t="s">
        <v>177</v>
      </c>
      <c r="E1338" s="324">
        <v>74</v>
      </c>
      <c r="F1338" s="339"/>
      <c r="G1338" s="340"/>
      <c r="H1338" s="324"/>
      <c r="I1338" s="341">
        <v>8.1</v>
      </c>
      <c r="J1338" s="324">
        <v>41</v>
      </c>
      <c r="K1338" s="341">
        <v>104.73</v>
      </c>
    </row>
    <row r="1339" spans="1:22" x14ac:dyDescent="0.25">
      <c r="A1339" s="336"/>
      <c r="B1339" s="337"/>
      <c r="C1339" s="337" t="s">
        <v>178</v>
      </c>
      <c r="D1339" s="338" t="s">
        <v>177</v>
      </c>
      <c r="E1339" s="324">
        <v>175</v>
      </c>
      <c r="F1339" s="339"/>
      <c r="G1339" s="340"/>
      <c r="H1339" s="324"/>
      <c r="I1339" s="341">
        <v>1.4</v>
      </c>
      <c r="J1339" s="324">
        <v>157</v>
      </c>
      <c r="K1339" s="341">
        <v>29.33</v>
      </c>
    </row>
    <row r="1340" spans="1:22" ht="29.25" x14ac:dyDescent="0.25">
      <c r="A1340" s="344"/>
      <c r="B1340" s="345"/>
      <c r="C1340" s="345" t="s">
        <v>182</v>
      </c>
      <c r="D1340" s="346" t="s">
        <v>181</v>
      </c>
      <c r="E1340" s="347">
        <v>5.0199999999999996</v>
      </c>
      <c r="F1340" s="348"/>
      <c r="G1340" s="349" t="s">
        <v>2456</v>
      </c>
      <c r="H1340" s="347">
        <v>1</v>
      </c>
      <c r="I1340" s="350">
        <v>0.91</v>
      </c>
      <c r="J1340" s="347"/>
      <c r="K1340" s="350"/>
    </row>
    <row r="1341" spans="1:22" x14ac:dyDescent="0.25">
      <c r="A1341" s="351"/>
      <c r="B1341" s="351"/>
      <c r="C1341" s="352" t="s">
        <v>173</v>
      </c>
      <c r="D1341" s="351"/>
      <c r="E1341" s="351"/>
      <c r="F1341" s="351"/>
      <c r="G1341" s="351"/>
      <c r="H1341" s="431">
        <v>40.31</v>
      </c>
      <c r="I1341" s="431"/>
      <c r="J1341" s="431">
        <v>670.86</v>
      </c>
      <c r="K1341" s="431"/>
      <c r="O1341" s="353">
        <v>40.31</v>
      </c>
      <c r="P1341" s="353">
        <v>670.86</v>
      </c>
    </row>
    <row r="1343" spans="1:22" ht="57" x14ac:dyDescent="0.25">
      <c r="A1343" s="336" t="s">
        <v>2517</v>
      </c>
      <c r="B1343" s="337" t="s">
        <v>2468</v>
      </c>
      <c r="C1343" s="337" t="s">
        <v>994</v>
      </c>
      <c r="D1343" s="338" t="s">
        <v>1693</v>
      </c>
      <c r="E1343" s="324">
        <v>2</v>
      </c>
      <c r="F1343" s="339"/>
      <c r="G1343" s="340"/>
      <c r="H1343" s="324"/>
      <c r="I1343" s="341"/>
      <c r="J1343" s="324"/>
      <c r="K1343" s="341"/>
      <c r="Q1343" s="323">
        <v>33.21</v>
      </c>
      <c r="R1343" s="323">
        <v>620.35</v>
      </c>
      <c r="S1343" s="323">
        <v>22.34</v>
      </c>
      <c r="T1343" s="323">
        <v>289.02999999999997</v>
      </c>
      <c r="U1343" s="323">
        <v>1.61</v>
      </c>
      <c r="V1343" s="323">
        <v>33.72</v>
      </c>
    </row>
    <row r="1344" spans="1:22" ht="29.25" x14ac:dyDescent="0.25">
      <c r="A1344" s="336"/>
      <c r="B1344" s="337"/>
      <c r="C1344" s="337" t="s">
        <v>187</v>
      </c>
      <c r="D1344" s="338"/>
      <c r="E1344" s="324"/>
      <c r="F1344" s="339">
        <v>12.5</v>
      </c>
      <c r="G1344" s="340" t="s">
        <v>2456</v>
      </c>
      <c r="H1344" s="324">
        <v>1</v>
      </c>
      <c r="I1344" s="341">
        <v>30.19</v>
      </c>
      <c r="J1344" s="324">
        <v>23.35</v>
      </c>
      <c r="K1344" s="341">
        <v>704.94</v>
      </c>
    </row>
    <row r="1345" spans="1:22" ht="29.25" x14ac:dyDescent="0.25">
      <c r="A1345" s="336"/>
      <c r="B1345" s="337"/>
      <c r="C1345" s="337" t="s">
        <v>174</v>
      </c>
      <c r="D1345" s="338"/>
      <c r="E1345" s="324"/>
      <c r="F1345" s="339">
        <v>1.49</v>
      </c>
      <c r="G1345" s="340" t="s">
        <v>2457</v>
      </c>
      <c r="H1345" s="324">
        <v>1</v>
      </c>
      <c r="I1345" s="341">
        <v>3.91</v>
      </c>
      <c r="J1345" s="324">
        <v>9.58</v>
      </c>
      <c r="K1345" s="341">
        <v>37.46</v>
      </c>
    </row>
    <row r="1346" spans="1:22" ht="29.25" x14ac:dyDescent="0.25">
      <c r="A1346" s="336"/>
      <c r="B1346" s="337"/>
      <c r="C1346" s="337" t="s">
        <v>179</v>
      </c>
      <c r="D1346" s="338"/>
      <c r="E1346" s="324"/>
      <c r="F1346" s="339">
        <v>0.35</v>
      </c>
      <c r="G1346" s="340" t="s">
        <v>2457</v>
      </c>
      <c r="H1346" s="324">
        <v>1</v>
      </c>
      <c r="I1346" s="354">
        <v>0.92</v>
      </c>
      <c r="J1346" s="324">
        <v>23.35</v>
      </c>
      <c r="K1346" s="354">
        <v>21.48</v>
      </c>
    </row>
    <row r="1347" spans="1:22" x14ac:dyDescent="0.25">
      <c r="A1347" s="336"/>
      <c r="B1347" s="337"/>
      <c r="C1347" s="337" t="s">
        <v>195</v>
      </c>
      <c r="D1347" s="338"/>
      <c r="E1347" s="324"/>
      <c r="F1347" s="339">
        <v>6.23</v>
      </c>
      <c r="G1347" s="340" t="s">
        <v>185</v>
      </c>
      <c r="H1347" s="324">
        <v>1</v>
      </c>
      <c r="I1347" s="341">
        <v>12.46</v>
      </c>
      <c r="J1347" s="324">
        <v>5.42</v>
      </c>
      <c r="K1347" s="341">
        <v>67.53</v>
      </c>
    </row>
    <row r="1348" spans="1:22" x14ac:dyDescent="0.25">
      <c r="A1348" s="336"/>
      <c r="B1348" s="337"/>
      <c r="C1348" s="337" t="s">
        <v>184</v>
      </c>
      <c r="D1348" s="338" t="s">
        <v>177</v>
      </c>
      <c r="E1348" s="324">
        <v>110</v>
      </c>
      <c r="F1348" s="339"/>
      <c r="G1348" s="340"/>
      <c r="H1348" s="324"/>
      <c r="I1348" s="341">
        <v>33.21</v>
      </c>
      <c r="J1348" s="324">
        <v>88</v>
      </c>
      <c r="K1348" s="341">
        <v>620.35</v>
      </c>
    </row>
    <row r="1349" spans="1:22" x14ac:dyDescent="0.25">
      <c r="A1349" s="336"/>
      <c r="B1349" s="337"/>
      <c r="C1349" s="337" t="s">
        <v>183</v>
      </c>
      <c r="D1349" s="338" t="s">
        <v>177</v>
      </c>
      <c r="E1349" s="324">
        <v>74</v>
      </c>
      <c r="F1349" s="339"/>
      <c r="G1349" s="340"/>
      <c r="H1349" s="324"/>
      <c r="I1349" s="341">
        <v>22.34</v>
      </c>
      <c r="J1349" s="324">
        <v>41</v>
      </c>
      <c r="K1349" s="341">
        <v>289.02999999999997</v>
      </c>
    </row>
    <row r="1350" spans="1:22" x14ac:dyDescent="0.25">
      <c r="A1350" s="336"/>
      <c r="B1350" s="337"/>
      <c r="C1350" s="337" t="s">
        <v>178</v>
      </c>
      <c r="D1350" s="338" t="s">
        <v>177</v>
      </c>
      <c r="E1350" s="324">
        <v>175</v>
      </c>
      <c r="F1350" s="339"/>
      <c r="G1350" s="340"/>
      <c r="H1350" s="324"/>
      <c r="I1350" s="341">
        <v>1.61</v>
      </c>
      <c r="J1350" s="324">
        <v>157</v>
      </c>
      <c r="K1350" s="341">
        <v>33.72</v>
      </c>
    </row>
    <row r="1351" spans="1:22" ht="29.25" x14ac:dyDescent="0.25">
      <c r="A1351" s="344"/>
      <c r="B1351" s="345"/>
      <c r="C1351" s="345" t="s">
        <v>182</v>
      </c>
      <c r="D1351" s="346" t="s">
        <v>181</v>
      </c>
      <c r="E1351" s="347">
        <v>1.0900000000000001</v>
      </c>
      <c r="F1351" s="348"/>
      <c r="G1351" s="349" t="s">
        <v>2456</v>
      </c>
      <c r="H1351" s="347">
        <v>1</v>
      </c>
      <c r="I1351" s="350">
        <v>2.63</v>
      </c>
      <c r="J1351" s="347"/>
      <c r="K1351" s="350"/>
    </row>
    <row r="1352" spans="1:22" x14ac:dyDescent="0.25">
      <c r="A1352" s="351"/>
      <c r="B1352" s="351"/>
      <c r="C1352" s="352" t="s">
        <v>173</v>
      </c>
      <c r="D1352" s="351"/>
      <c r="E1352" s="351"/>
      <c r="F1352" s="351"/>
      <c r="G1352" s="351"/>
      <c r="H1352" s="431">
        <v>103.72</v>
      </c>
      <c r="I1352" s="431"/>
      <c r="J1352" s="431">
        <v>1753.03</v>
      </c>
      <c r="K1352" s="431"/>
      <c r="O1352" s="353">
        <v>103.72</v>
      </c>
      <c r="P1352" s="353">
        <v>1753.03</v>
      </c>
    </row>
    <row r="1354" spans="1:22" ht="68.25" x14ac:dyDescent="0.25">
      <c r="A1354" s="364" t="s">
        <v>2518</v>
      </c>
      <c r="B1354" s="365" t="s">
        <v>2458</v>
      </c>
      <c r="C1354" s="365" t="s">
        <v>3673</v>
      </c>
      <c r="D1354" s="366" t="s">
        <v>1703</v>
      </c>
      <c r="E1354" s="367">
        <v>1</v>
      </c>
      <c r="F1354" s="368">
        <v>2892.24</v>
      </c>
      <c r="G1354" s="369" t="s">
        <v>185</v>
      </c>
      <c r="H1354" s="367">
        <v>1</v>
      </c>
      <c r="I1354" s="370">
        <v>2892.24</v>
      </c>
      <c r="J1354" s="367">
        <v>4.4000000000000004</v>
      </c>
      <c r="K1354" s="370">
        <v>12725.86</v>
      </c>
      <c r="Q1354" s="323">
        <v>0</v>
      </c>
      <c r="R1354" s="323">
        <v>0</v>
      </c>
      <c r="S1354" s="323">
        <v>0</v>
      </c>
      <c r="T1354" s="323">
        <v>0</v>
      </c>
      <c r="U1354" s="323">
        <v>0</v>
      </c>
      <c r="V1354" s="323">
        <v>0</v>
      </c>
    </row>
    <row r="1355" spans="1:22" x14ac:dyDescent="0.25">
      <c r="A1355" s="371"/>
      <c r="B1355" s="371"/>
      <c r="C1355" s="372" t="s">
        <v>173</v>
      </c>
      <c r="D1355" s="371"/>
      <c r="E1355" s="371"/>
      <c r="F1355" s="371"/>
      <c r="G1355" s="371"/>
      <c r="H1355" s="433">
        <v>2892.24</v>
      </c>
      <c r="I1355" s="433"/>
      <c r="J1355" s="433">
        <v>12725.86</v>
      </c>
      <c r="K1355" s="433"/>
      <c r="O1355" s="353">
        <v>2892.24</v>
      </c>
      <c r="P1355" s="353">
        <v>12725.86</v>
      </c>
    </row>
    <row r="1358" spans="1:22" x14ac:dyDescent="0.25">
      <c r="B1358" s="434" t="s">
        <v>3674</v>
      </c>
      <c r="C1358" s="434"/>
      <c r="D1358" s="434"/>
      <c r="E1358" s="434"/>
      <c r="F1358" s="434"/>
      <c r="G1358" s="434"/>
      <c r="H1358" s="434"/>
      <c r="I1358" s="434"/>
      <c r="J1358" s="434"/>
    </row>
    <row r="1359" spans="1:22" ht="43.5" x14ac:dyDescent="0.25">
      <c r="A1359" s="336" t="s">
        <v>2519</v>
      </c>
      <c r="B1359" s="337" t="s">
        <v>2461</v>
      </c>
      <c r="C1359" s="337" t="s">
        <v>993</v>
      </c>
      <c r="D1359" s="338" t="s">
        <v>2462</v>
      </c>
      <c r="E1359" s="324">
        <v>1</v>
      </c>
      <c r="F1359" s="339"/>
      <c r="G1359" s="340"/>
      <c r="H1359" s="324"/>
      <c r="I1359" s="341"/>
      <c r="J1359" s="324"/>
      <c r="K1359" s="341"/>
      <c r="Q1359" s="323">
        <v>83.15</v>
      </c>
      <c r="R1359" s="323">
        <v>1553.23</v>
      </c>
      <c r="S1359" s="323">
        <v>55.94</v>
      </c>
      <c r="T1359" s="323">
        <v>723.66</v>
      </c>
      <c r="U1359" s="323">
        <v>3.38</v>
      </c>
      <c r="V1359" s="323">
        <v>70.760000000000005</v>
      </c>
    </row>
    <row r="1360" spans="1:22" ht="29.25" x14ac:dyDescent="0.25">
      <c r="A1360" s="336"/>
      <c r="B1360" s="337"/>
      <c r="C1360" s="337" t="s">
        <v>187</v>
      </c>
      <c r="D1360" s="338"/>
      <c r="E1360" s="324"/>
      <c r="F1360" s="339">
        <v>62.6</v>
      </c>
      <c r="G1360" s="340" t="s">
        <v>2456</v>
      </c>
      <c r="H1360" s="324">
        <v>1</v>
      </c>
      <c r="I1360" s="341">
        <v>75.59</v>
      </c>
      <c r="J1360" s="324">
        <v>23.35</v>
      </c>
      <c r="K1360" s="341">
        <v>1765.03</v>
      </c>
    </row>
    <row r="1361" spans="1:22" ht="29.25" x14ac:dyDescent="0.25">
      <c r="A1361" s="336"/>
      <c r="B1361" s="337"/>
      <c r="C1361" s="337" t="s">
        <v>174</v>
      </c>
      <c r="D1361" s="338"/>
      <c r="E1361" s="324"/>
      <c r="F1361" s="339">
        <v>8.82</v>
      </c>
      <c r="G1361" s="340" t="s">
        <v>2457</v>
      </c>
      <c r="H1361" s="324">
        <v>1</v>
      </c>
      <c r="I1361" s="341">
        <v>11.58</v>
      </c>
      <c r="J1361" s="324">
        <v>8.66</v>
      </c>
      <c r="K1361" s="341">
        <v>100.28</v>
      </c>
    </row>
    <row r="1362" spans="1:22" ht="29.25" x14ac:dyDescent="0.25">
      <c r="A1362" s="336"/>
      <c r="B1362" s="337"/>
      <c r="C1362" s="337" t="s">
        <v>179</v>
      </c>
      <c r="D1362" s="338"/>
      <c r="E1362" s="324"/>
      <c r="F1362" s="339">
        <v>1.47</v>
      </c>
      <c r="G1362" s="340" t="s">
        <v>2457</v>
      </c>
      <c r="H1362" s="324">
        <v>1</v>
      </c>
      <c r="I1362" s="354">
        <v>1.93</v>
      </c>
      <c r="J1362" s="324">
        <v>23.35</v>
      </c>
      <c r="K1362" s="354">
        <v>45.07</v>
      </c>
    </row>
    <row r="1363" spans="1:22" x14ac:dyDescent="0.25">
      <c r="A1363" s="336"/>
      <c r="B1363" s="337"/>
      <c r="C1363" s="337" t="s">
        <v>195</v>
      </c>
      <c r="D1363" s="338"/>
      <c r="E1363" s="324"/>
      <c r="F1363" s="339">
        <v>2.62</v>
      </c>
      <c r="G1363" s="340" t="s">
        <v>185</v>
      </c>
      <c r="H1363" s="324">
        <v>1</v>
      </c>
      <c r="I1363" s="341">
        <v>2.62</v>
      </c>
      <c r="J1363" s="324">
        <v>2.5299999999999998</v>
      </c>
      <c r="K1363" s="341">
        <v>6.63</v>
      </c>
    </row>
    <row r="1364" spans="1:22" x14ac:dyDescent="0.25">
      <c r="A1364" s="336"/>
      <c r="B1364" s="337"/>
      <c r="C1364" s="337" t="s">
        <v>184</v>
      </c>
      <c r="D1364" s="338" t="s">
        <v>177</v>
      </c>
      <c r="E1364" s="324">
        <v>110</v>
      </c>
      <c r="F1364" s="339"/>
      <c r="G1364" s="340"/>
      <c r="H1364" s="324"/>
      <c r="I1364" s="341">
        <v>83.15</v>
      </c>
      <c r="J1364" s="324">
        <v>88</v>
      </c>
      <c r="K1364" s="341">
        <v>1553.23</v>
      </c>
    </row>
    <row r="1365" spans="1:22" x14ac:dyDescent="0.25">
      <c r="A1365" s="336"/>
      <c r="B1365" s="337"/>
      <c r="C1365" s="337" t="s">
        <v>183</v>
      </c>
      <c r="D1365" s="338" t="s">
        <v>177</v>
      </c>
      <c r="E1365" s="324">
        <v>74</v>
      </c>
      <c r="F1365" s="339"/>
      <c r="G1365" s="340"/>
      <c r="H1365" s="324"/>
      <c r="I1365" s="341">
        <v>55.94</v>
      </c>
      <c r="J1365" s="324">
        <v>41</v>
      </c>
      <c r="K1365" s="341">
        <v>723.66</v>
      </c>
    </row>
    <row r="1366" spans="1:22" x14ac:dyDescent="0.25">
      <c r="A1366" s="336"/>
      <c r="B1366" s="337"/>
      <c r="C1366" s="337" t="s">
        <v>178</v>
      </c>
      <c r="D1366" s="338" t="s">
        <v>177</v>
      </c>
      <c r="E1366" s="324">
        <v>175</v>
      </c>
      <c r="F1366" s="339"/>
      <c r="G1366" s="340"/>
      <c r="H1366" s="324"/>
      <c r="I1366" s="341">
        <v>3.38</v>
      </c>
      <c r="J1366" s="324">
        <v>157</v>
      </c>
      <c r="K1366" s="341">
        <v>70.760000000000005</v>
      </c>
    </row>
    <row r="1367" spans="1:22" ht="29.25" x14ac:dyDescent="0.25">
      <c r="A1367" s="344"/>
      <c r="B1367" s="345"/>
      <c r="C1367" s="345" t="s">
        <v>182</v>
      </c>
      <c r="D1367" s="346" t="s">
        <v>181</v>
      </c>
      <c r="E1367" s="347">
        <v>4.96</v>
      </c>
      <c r="F1367" s="348"/>
      <c r="G1367" s="349" t="s">
        <v>2456</v>
      </c>
      <c r="H1367" s="347">
        <v>1</v>
      </c>
      <c r="I1367" s="350">
        <v>5.99</v>
      </c>
      <c r="J1367" s="347"/>
      <c r="K1367" s="350"/>
    </row>
    <row r="1368" spans="1:22" x14ac:dyDescent="0.25">
      <c r="A1368" s="351"/>
      <c r="B1368" s="351"/>
      <c r="C1368" s="352" t="s">
        <v>173</v>
      </c>
      <c r="D1368" s="351"/>
      <c r="E1368" s="351"/>
      <c r="F1368" s="351"/>
      <c r="G1368" s="351"/>
      <c r="H1368" s="431">
        <v>232.26</v>
      </c>
      <c r="I1368" s="431"/>
      <c r="J1368" s="431">
        <v>4219.59</v>
      </c>
      <c r="K1368" s="431"/>
      <c r="O1368" s="353">
        <v>232.26</v>
      </c>
      <c r="P1368" s="353">
        <v>4219.59</v>
      </c>
    </row>
    <row r="1370" spans="1:22" ht="28.5" x14ac:dyDescent="0.25">
      <c r="A1370" s="336" t="s">
        <v>2520</v>
      </c>
      <c r="B1370" s="337" t="s">
        <v>2463</v>
      </c>
      <c r="C1370" s="337" t="s">
        <v>975</v>
      </c>
      <c r="D1370" s="338" t="s">
        <v>2464</v>
      </c>
      <c r="E1370" s="324">
        <v>1</v>
      </c>
      <c r="F1370" s="339"/>
      <c r="G1370" s="340"/>
      <c r="H1370" s="324"/>
      <c r="I1370" s="341"/>
      <c r="J1370" s="324"/>
      <c r="K1370" s="341"/>
      <c r="Q1370" s="323">
        <v>15.88</v>
      </c>
      <c r="R1370" s="323">
        <v>296.70999999999998</v>
      </c>
      <c r="S1370" s="323">
        <v>10.69</v>
      </c>
      <c r="T1370" s="323">
        <v>138.24</v>
      </c>
      <c r="U1370" s="323">
        <v>0.42</v>
      </c>
      <c r="V1370" s="323">
        <v>8.7899999999999991</v>
      </c>
    </row>
    <row r="1371" spans="1:22" ht="29.25" x14ac:dyDescent="0.25">
      <c r="A1371" s="336"/>
      <c r="B1371" s="337"/>
      <c r="C1371" s="337" t="s">
        <v>187</v>
      </c>
      <c r="D1371" s="338"/>
      <c r="E1371" s="324"/>
      <c r="F1371" s="339">
        <v>11.96</v>
      </c>
      <c r="G1371" s="340" t="s">
        <v>2456</v>
      </c>
      <c r="H1371" s="324">
        <v>1</v>
      </c>
      <c r="I1371" s="341">
        <v>14.44</v>
      </c>
      <c r="J1371" s="324">
        <v>23.35</v>
      </c>
      <c r="K1371" s="341">
        <v>337.17</v>
      </c>
    </row>
    <row r="1372" spans="1:22" ht="29.25" x14ac:dyDescent="0.25">
      <c r="A1372" s="336"/>
      <c r="B1372" s="337"/>
      <c r="C1372" s="337" t="s">
        <v>174</v>
      </c>
      <c r="D1372" s="338"/>
      <c r="E1372" s="324"/>
      <c r="F1372" s="339">
        <v>0.74</v>
      </c>
      <c r="G1372" s="340" t="s">
        <v>2457</v>
      </c>
      <c r="H1372" s="324">
        <v>1</v>
      </c>
      <c r="I1372" s="341">
        <v>0.97</v>
      </c>
      <c r="J1372" s="324">
        <v>9.73</v>
      </c>
      <c r="K1372" s="341">
        <v>9.44</v>
      </c>
    </row>
    <row r="1373" spans="1:22" ht="29.25" x14ac:dyDescent="0.25">
      <c r="A1373" s="336"/>
      <c r="B1373" s="337"/>
      <c r="C1373" s="337" t="s">
        <v>179</v>
      </c>
      <c r="D1373" s="338"/>
      <c r="E1373" s="324"/>
      <c r="F1373" s="339">
        <v>0.18</v>
      </c>
      <c r="G1373" s="340" t="s">
        <v>2457</v>
      </c>
      <c r="H1373" s="324">
        <v>1</v>
      </c>
      <c r="I1373" s="354">
        <v>0.24</v>
      </c>
      <c r="J1373" s="324">
        <v>23.35</v>
      </c>
      <c r="K1373" s="354">
        <v>5.6</v>
      </c>
    </row>
    <row r="1374" spans="1:22" x14ac:dyDescent="0.25">
      <c r="A1374" s="336"/>
      <c r="B1374" s="337"/>
      <c r="C1374" s="337" t="s">
        <v>195</v>
      </c>
      <c r="D1374" s="338"/>
      <c r="E1374" s="324"/>
      <c r="F1374" s="339">
        <v>4.41</v>
      </c>
      <c r="G1374" s="340" t="s">
        <v>185</v>
      </c>
      <c r="H1374" s="324">
        <v>1</v>
      </c>
      <c r="I1374" s="341">
        <v>4.41</v>
      </c>
      <c r="J1374" s="324">
        <v>5.42</v>
      </c>
      <c r="K1374" s="341">
        <v>23.9</v>
      </c>
    </row>
    <row r="1375" spans="1:22" x14ac:dyDescent="0.25">
      <c r="A1375" s="336"/>
      <c r="B1375" s="337"/>
      <c r="C1375" s="337" t="s">
        <v>184</v>
      </c>
      <c r="D1375" s="338" t="s">
        <v>177</v>
      </c>
      <c r="E1375" s="324">
        <v>110</v>
      </c>
      <c r="F1375" s="339"/>
      <c r="G1375" s="340"/>
      <c r="H1375" s="324"/>
      <c r="I1375" s="341">
        <v>15.88</v>
      </c>
      <c r="J1375" s="324">
        <v>88</v>
      </c>
      <c r="K1375" s="341">
        <v>296.70999999999998</v>
      </c>
    </row>
    <row r="1376" spans="1:22" x14ac:dyDescent="0.25">
      <c r="A1376" s="336"/>
      <c r="B1376" s="337"/>
      <c r="C1376" s="337" t="s">
        <v>183</v>
      </c>
      <c r="D1376" s="338" t="s">
        <v>177</v>
      </c>
      <c r="E1376" s="324">
        <v>74</v>
      </c>
      <c r="F1376" s="339"/>
      <c r="G1376" s="340"/>
      <c r="H1376" s="324"/>
      <c r="I1376" s="341">
        <v>10.69</v>
      </c>
      <c r="J1376" s="324">
        <v>41</v>
      </c>
      <c r="K1376" s="341">
        <v>138.24</v>
      </c>
    </row>
    <row r="1377" spans="1:22" x14ac:dyDescent="0.25">
      <c r="A1377" s="336"/>
      <c r="B1377" s="337"/>
      <c r="C1377" s="337" t="s">
        <v>178</v>
      </c>
      <c r="D1377" s="338" t="s">
        <v>177</v>
      </c>
      <c r="E1377" s="324">
        <v>175</v>
      </c>
      <c r="F1377" s="339"/>
      <c r="G1377" s="340"/>
      <c r="H1377" s="324"/>
      <c r="I1377" s="341">
        <v>0.42</v>
      </c>
      <c r="J1377" s="324">
        <v>157</v>
      </c>
      <c r="K1377" s="341">
        <v>8.7899999999999991</v>
      </c>
    </row>
    <row r="1378" spans="1:22" ht="29.25" x14ac:dyDescent="0.25">
      <c r="A1378" s="344"/>
      <c r="B1378" s="345"/>
      <c r="C1378" s="345" t="s">
        <v>182</v>
      </c>
      <c r="D1378" s="346" t="s">
        <v>181</v>
      </c>
      <c r="E1378" s="347">
        <v>1.03</v>
      </c>
      <c r="F1378" s="348"/>
      <c r="G1378" s="349" t="s">
        <v>2456</v>
      </c>
      <c r="H1378" s="347">
        <v>1</v>
      </c>
      <c r="I1378" s="350">
        <v>1.24</v>
      </c>
      <c r="J1378" s="347"/>
      <c r="K1378" s="350"/>
    </row>
    <row r="1379" spans="1:22" x14ac:dyDescent="0.25">
      <c r="A1379" s="351"/>
      <c r="B1379" s="351"/>
      <c r="C1379" s="352" t="s">
        <v>173</v>
      </c>
      <c r="D1379" s="351"/>
      <c r="E1379" s="351"/>
      <c r="F1379" s="351"/>
      <c r="G1379" s="351"/>
      <c r="H1379" s="431">
        <v>46.81</v>
      </c>
      <c r="I1379" s="431"/>
      <c r="J1379" s="431">
        <v>814.25</v>
      </c>
      <c r="K1379" s="431"/>
      <c r="O1379" s="353">
        <v>46.81</v>
      </c>
      <c r="P1379" s="353">
        <v>814.25</v>
      </c>
    </row>
    <row r="1381" spans="1:22" ht="29.25" x14ac:dyDescent="0.25">
      <c r="A1381" s="336" t="s">
        <v>2521</v>
      </c>
      <c r="B1381" s="337" t="s">
        <v>2465</v>
      </c>
      <c r="C1381" s="337" t="s">
        <v>992</v>
      </c>
      <c r="D1381" s="338" t="s">
        <v>2466</v>
      </c>
      <c r="E1381" s="324">
        <v>0.15</v>
      </c>
      <c r="F1381" s="339"/>
      <c r="G1381" s="340"/>
      <c r="H1381" s="324"/>
      <c r="I1381" s="341"/>
      <c r="J1381" s="324"/>
      <c r="K1381" s="341"/>
      <c r="Q1381" s="323">
        <v>12.03</v>
      </c>
      <c r="R1381" s="323">
        <v>224.8</v>
      </c>
      <c r="S1381" s="323">
        <v>8.1</v>
      </c>
      <c r="T1381" s="323">
        <v>104.73</v>
      </c>
      <c r="U1381" s="323">
        <v>1.4</v>
      </c>
      <c r="V1381" s="323">
        <v>29.33</v>
      </c>
    </row>
    <row r="1382" spans="1:22" x14ac:dyDescent="0.25">
      <c r="C1382" s="342" t="s">
        <v>2467</v>
      </c>
    </row>
    <row r="1383" spans="1:22" ht="29.25" x14ac:dyDescent="0.25">
      <c r="A1383" s="336"/>
      <c r="B1383" s="337"/>
      <c r="C1383" s="337" t="s">
        <v>187</v>
      </c>
      <c r="D1383" s="338"/>
      <c r="E1383" s="324"/>
      <c r="F1383" s="339">
        <v>60.39</v>
      </c>
      <c r="G1383" s="340" t="s">
        <v>2456</v>
      </c>
      <c r="H1383" s="324">
        <v>1</v>
      </c>
      <c r="I1383" s="341">
        <v>10.94</v>
      </c>
      <c r="J1383" s="324">
        <v>23.35</v>
      </c>
      <c r="K1383" s="341">
        <v>255.45</v>
      </c>
    </row>
    <row r="1384" spans="1:22" ht="29.25" x14ac:dyDescent="0.25">
      <c r="A1384" s="336"/>
      <c r="B1384" s="337"/>
      <c r="C1384" s="337" t="s">
        <v>174</v>
      </c>
      <c r="D1384" s="338"/>
      <c r="E1384" s="324"/>
      <c r="F1384" s="339">
        <v>20.05</v>
      </c>
      <c r="G1384" s="340" t="s">
        <v>2457</v>
      </c>
      <c r="H1384" s="324">
        <v>1</v>
      </c>
      <c r="I1384" s="341">
        <v>3.95</v>
      </c>
      <c r="J1384" s="324">
        <v>8.98</v>
      </c>
      <c r="K1384" s="341">
        <v>35.47</v>
      </c>
    </row>
    <row r="1385" spans="1:22" ht="29.25" x14ac:dyDescent="0.25">
      <c r="A1385" s="336"/>
      <c r="B1385" s="337"/>
      <c r="C1385" s="337" t="s">
        <v>179</v>
      </c>
      <c r="D1385" s="338"/>
      <c r="E1385" s="324"/>
      <c r="F1385" s="339">
        <v>4.04</v>
      </c>
      <c r="G1385" s="340" t="s">
        <v>2457</v>
      </c>
      <c r="H1385" s="324">
        <v>1</v>
      </c>
      <c r="I1385" s="354">
        <v>0.8</v>
      </c>
      <c r="J1385" s="324">
        <v>23.35</v>
      </c>
      <c r="K1385" s="354">
        <v>18.68</v>
      </c>
    </row>
    <row r="1386" spans="1:22" x14ac:dyDescent="0.25">
      <c r="A1386" s="336"/>
      <c r="B1386" s="337"/>
      <c r="C1386" s="337" t="s">
        <v>195</v>
      </c>
      <c r="D1386" s="338"/>
      <c r="E1386" s="324"/>
      <c r="F1386" s="339">
        <v>25.9</v>
      </c>
      <c r="G1386" s="340" t="s">
        <v>185</v>
      </c>
      <c r="H1386" s="324">
        <v>1</v>
      </c>
      <c r="I1386" s="341">
        <v>3.89</v>
      </c>
      <c r="J1386" s="324">
        <v>5.42</v>
      </c>
      <c r="K1386" s="341">
        <v>21.08</v>
      </c>
    </row>
    <row r="1387" spans="1:22" x14ac:dyDescent="0.25">
      <c r="A1387" s="336"/>
      <c r="B1387" s="337"/>
      <c r="C1387" s="337" t="s">
        <v>184</v>
      </c>
      <c r="D1387" s="338" t="s">
        <v>177</v>
      </c>
      <c r="E1387" s="324">
        <v>110</v>
      </c>
      <c r="F1387" s="339"/>
      <c r="G1387" s="340"/>
      <c r="H1387" s="324"/>
      <c r="I1387" s="341">
        <v>12.03</v>
      </c>
      <c r="J1387" s="324">
        <v>88</v>
      </c>
      <c r="K1387" s="341">
        <v>224.8</v>
      </c>
    </row>
    <row r="1388" spans="1:22" x14ac:dyDescent="0.25">
      <c r="A1388" s="336"/>
      <c r="B1388" s="337"/>
      <c r="C1388" s="337" t="s">
        <v>183</v>
      </c>
      <c r="D1388" s="338" t="s">
        <v>177</v>
      </c>
      <c r="E1388" s="324">
        <v>74</v>
      </c>
      <c r="F1388" s="339"/>
      <c r="G1388" s="340"/>
      <c r="H1388" s="324"/>
      <c r="I1388" s="341">
        <v>8.1</v>
      </c>
      <c r="J1388" s="324">
        <v>41</v>
      </c>
      <c r="K1388" s="341">
        <v>104.73</v>
      </c>
    </row>
    <row r="1389" spans="1:22" x14ac:dyDescent="0.25">
      <c r="A1389" s="336"/>
      <c r="B1389" s="337"/>
      <c r="C1389" s="337" t="s">
        <v>178</v>
      </c>
      <c r="D1389" s="338" t="s">
        <v>177</v>
      </c>
      <c r="E1389" s="324">
        <v>175</v>
      </c>
      <c r="F1389" s="339"/>
      <c r="G1389" s="340"/>
      <c r="H1389" s="324"/>
      <c r="I1389" s="341">
        <v>1.4</v>
      </c>
      <c r="J1389" s="324">
        <v>157</v>
      </c>
      <c r="K1389" s="341">
        <v>29.33</v>
      </c>
    </row>
    <row r="1390" spans="1:22" ht="29.25" x14ac:dyDescent="0.25">
      <c r="A1390" s="344"/>
      <c r="B1390" s="345"/>
      <c r="C1390" s="345" t="s">
        <v>182</v>
      </c>
      <c r="D1390" s="346" t="s">
        <v>181</v>
      </c>
      <c r="E1390" s="347">
        <v>5.0199999999999996</v>
      </c>
      <c r="F1390" s="348"/>
      <c r="G1390" s="349" t="s">
        <v>2456</v>
      </c>
      <c r="H1390" s="347">
        <v>1</v>
      </c>
      <c r="I1390" s="350">
        <v>0.91</v>
      </c>
      <c r="J1390" s="347"/>
      <c r="K1390" s="350"/>
    </row>
    <row r="1391" spans="1:22" x14ac:dyDescent="0.25">
      <c r="A1391" s="351"/>
      <c r="B1391" s="351"/>
      <c r="C1391" s="352" t="s">
        <v>173</v>
      </c>
      <c r="D1391" s="351"/>
      <c r="E1391" s="351"/>
      <c r="F1391" s="351"/>
      <c r="G1391" s="351"/>
      <c r="H1391" s="431">
        <v>40.31</v>
      </c>
      <c r="I1391" s="431"/>
      <c r="J1391" s="431">
        <v>670.86</v>
      </c>
      <c r="K1391" s="431"/>
      <c r="O1391" s="353">
        <v>40.31</v>
      </c>
      <c r="P1391" s="353">
        <v>670.86</v>
      </c>
    </row>
    <row r="1393" spans="1:22" ht="57" x14ac:dyDescent="0.25">
      <c r="A1393" s="336" t="s">
        <v>2522</v>
      </c>
      <c r="B1393" s="337" t="s">
        <v>2468</v>
      </c>
      <c r="C1393" s="337" t="s">
        <v>994</v>
      </c>
      <c r="D1393" s="338" t="s">
        <v>1693</v>
      </c>
      <c r="E1393" s="324">
        <v>2</v>
      </c>
      <c r="F1393" s="339"/>
      <c r="G1393" s="340"/>
      <c r="H1393" s="324"/>
      <c r="I1393" s="341"/>
      <c r="J1393" s="324"/>
      <c r="K1393" s="341"/>
      <c r="Q1393" s="323">
        <v>33.21</v>
      </c>
      <c r="R1393" s="323">
        <v>620.35</v>
      </c>
      <c r="S1393" s="323">
        <v>22.34</v>
      </c>
      <c r="T1393" s="323">
        <v>289.02999999999997</v>
      </c>
      <c r="U1393" s="323">
        <v>1.61</v>
      </c>
      <c r="V1393" s="323">
        <v>33.72</v>
      </c>
    </row>
    <row r="1394" spans="1:22" ht="29.25" x14ac:dyDescent="0.25">
      <c r="A1394" s="336"/>
      <c r="B1394" s="337"/>
      <c r="C1394" s="337" t="s">
        <v>187</v>
      </c>
      <c r="D1394" s="338"/>
      <c r="E1394" s="324"/>
      <c r="F1394" s="339">
        <v>12.5</v>
      </c>
      <c r="G1394" s="340" t="s">
        <v>2456</v>
      </c>
      <c r="H1394" s="324">
        <v>1</v>
      </c>
      <c r="I1394" s="341">
        <v>30.19</v>
      </c>
      <c r="J1394" s="324">
        <v>23.35</v>
      </c>
      <c r="K1394" s="341">
        <v>704.94</v>
      </c>
    </row>
    <row r="1395" spans="1:22" ht="29.25" x14ac:dyDescent="0.25">
      <c r="A1395" s="336"/>
      <c r="B1395" s="337"/>
      <c r="C1395" s="337" t="s">
        <v>174</v>
      </c>
      <c r="D1395" s="338"/>
      <c r="E1395" s="324"/>
      <c r="F1395" s="339">
        <v>1.49</v>
      </c>
      <c r="G1395" s="340" t="s">
        <v>2457</v>
      </c>
      <c r="H1395" s="324">
        <v>1</v>
      </c>
      <c r="I1395" s="341">
        <v>3.91</v>
      </c>
      <c r="J1395" s="324">
        <v>9.58</v>
      </c>
      <c r="K1395" s="341">
        <v>37.46</v>
      </c>
    </row>
    <row r="1396" spans="1:22" ht="29.25" x14ac:dyDescent="0.25">
      <c r="A1396" s="336"/>
      <c r="B1396" s="337"/>
      <c r="C1396" s="337" t="s">
        <v>179</v>
      </c>
      <c r="D1396" s="338"/>
      <c r="E1396" s="324"/>
      <c r="F1396" s="339">
        <v>0.35</v>
      </c>
      <c r="G1396" s="340" t="s">
        <v>2457</v>
      </c>
      <c r="H1396" s="324">
        <v>1</v>
      </c>
      <c r="I1396" s="354">
        <v>0.92</v>
      </c>
      <c r="J1396" s="324">
        <v>23.35</v>
      </c>
      <c r="K1396" s="354">
        <v>21.48</v>
      </c>
    </row>
    <row r="1397" spans="1:22" x14ac:dyDescent="0.25">
      <c r="A1397" s="336"/>
      <c r="B1397" s="337"/>
      <c r="C1397" s="337" t="s">
        <v>195</v>
      </c>
      <c r="D1397" s="338"/>
      <c r="E1397" s="324"/>
      <c r="F1397" s="339">
        <v>6.23</v>
      </c>
      <c r="G1397" s="340" t="s">
        <v>185</v>
      </c>
      <c r="H1397" s="324">
        <v>1</v>
      </c>
      <c r="I1397" s="341">
        <v>12.46</v>
      </c>
      <c r="J1397" s="324">
        <v>5.42</v>
      </c>
      <c r="K1397" s="341">
        <v>67.53</v>
      </c>
    </row>
    <row r="1398" spans="1:22" x14ac:dyDescent="0.25">
      <c r="A1398" s="336"/>
      <c r="B1398" s="337"/>
      <c r="C1398" s="337" t="s">
        <v>184</v>
      </c>
      <c r="D1398" s="338" t="s">
        <v>177</v>
      </c>
      <c r="E1398" s="324">
        <v>110</v>
      </c>
      <c r="F1398" s="339"/>
      <c r="G1398" s="340"/>
      <c r="H1398" s="324"/>
      <c r="I1398" s="341">
        <v>33.21</v>
      </c>
      <c r="J1398" s="324">
        <v>88</v>
      </c>
      <c r="K1398" s="341">
        <v>620.35</v>
      </c>
    </row>
    <row r="1399" spans="1:22" x14ac:dyDescent="0.25">
      <c r="A1399" s="336"/>
      <c r="B1399" s="337"/>
      <c r="C1399" s="337" t="s">
        <v>183</v>
      </c>
      <c r="D1399" s="338" t="s">
        <v>177</v>
      </c>
      <c r="E1399" s="324">
        <v>74</v>
      </c>
      <c r="F1399" s="339"/>
      <c r="G1399" s="340"/>
      <c r="H1399" s="324"/>
      <c r="I1399" s="341">
        <v>22.34</v>
      </c>
      <c r="J1399" s="324">
        <v>41</v>
      </c>
      <c r="K1399" s="341">
        <v>289.02999999999997</v>
      </c>
    </row>
    <row r="1400" spans="1:22" x14ac:dyDescent="0.25">
      <c r="A1400" s="336"/>
      <c r="B1400" s="337"/>
      <c r="C1400" s="337" t="s">
        <v>178</v>
      </c>
      <c r="D1400" s="338" t="s">
        <v>177</v>
      </c>
      <c r="E1400" s="324">
        <v>175</v>
      </c>
      <c r="F1400" s="339"/>
      <c r="G1400" s="340"/>
      <c r="H1400" s="324"/>
      <c r="I1400" s="341">
        <v>1.61</v>
      </c>
      <c r="J1400" s="324">
        <v>157</v>
      </c>
      <c r="K1400" s="341">
        <v>33.72</v>
      </c>
    </row>
    <row r="1401" spans="1:22" ht="29.25" x14ac:dyDescent="0.25">
      <c r="A1401" s="344"/>
      <c r="B1401" s="345"/>
      <c r="C1401" s="345" t="s">
        <v>182</v>
      </c>
      <c r="D1401" s="346" t="s">
        <v>181</v>
      </c>
      <c r="E1401" s="347">
        <v>1.0900000000000001</v>
      </c>
      <c r="F1401" s="348"/>
      <c r="G1401" s="349" t="s">
        <v>2456</v>
      </c>
      <c r="H1401" s="347">
        <v>1</v>
      </c>
      <c r="I1401" s="350">
        <v>2.63</v>
      </c>
      <c r="J1401" s="347"/>
      <c r="K1401" s="350"/>
    </row>
    <row r="1402" spans="1:22" x14ac:dyDescent="0.25">
      <c r="A1402" s="351"/>
      <c r="B1402" s="351"/>
      <c r="C1402" s="352" t="s">
        <v>173</v>
      </c>
      <c r="D1402" s="351"/>
      <c r="E1402" s="351"/>
      <c r="F1402" s="351"/>
      <c r="G1402" s="351"/>
      <c r="H1402" s="431">
        <v>103.72</v>
      </c>
      <c r="I1402" s="431"/>
      <c r="J1402" s="431">
        <v>1753.03</v>
      </c>
      <c r="K1402" s="431"/>
      <c r="O1402" s="353">
        <v>103.72</v>
      </c>
      <c r="P1402" s="353">
        <v>1753.03</v>
      </c>
    </row>
    <row r="1404" spans="1:22" ht="68.25" x14ac:dyDescent="0.25">
      <c r="A1404" s="364" t="s">
        <v>2523</v>
      </c>
      <c r="B1404" s="365" t="s">
        <v>2458</v>
      </c>
      <c r="C1404" s="365" t="s">
        <v>3675</v>
      </c>
      <c r="D1404" s="366" t="s">
        <v>1703</v>
      </c>
      <c r="E1404" s="367">
        <v>1</v>
      </c>
      <c r="F1404" s="368">
        <v>2892.24</v>
      </c>
      <c r="G1404" s="369" t="s">
        <v>185</v>
      </c>
      <c r="H1404" s="367">
        <v>1</v>
      </c>
      <c r="I1404" s="370">
        <v>2892.24</v>
      </c>
      <c r="J1404" s="367">
        <v>4.4000000000000004</v>
      </c>
      <c r="K1404" s="370">
        <v>12725.86</v>
      </c>
      <c r="Q1404" s="323">
        <v>0</v>
      </c>
      <c r="R1404" s="323">
        <v>0</v>
      </c>
      <c r="S1404" s="323">
        <v>0</v>
      </c>
      <c r="T1404" s="323">
        <v>0</v>
      </c>
      <c r="U1404" s="323">
        <v>0</v>
      </c>
      <c r="V1404" s="323">
        <v>0</v>
      </c>
    </row>
    <row r="1405" spans="1:22" x14ac:dyDescent="0.25">
      <c r="A1405" s="371"/>
      <c r="B1405" s="371"/>
      <c r="C1405" s="372" t="s">
        <v>173</v>
      </c>
      <c r="D1405" s="371"/>
      <c r="E1405" s="371"/>
      <c r="F1405" s="371"/>
      <c r="G1405" s="371"/>
      <c r="H1405" s="433">
        <v>2892.24</v>
      </c>
      <c r="I1405" s="433"/>
      <c r="J1405" s="433">
        <v>12725.86</v>
      </c>
      <c r="K1405" s="433"/>
      <c r="O1405" s="353">
        <v>2892.24</v>
      </c>
      <c r="P1405" s="353">
        <v>12725.86</v>
      </c>
    </row>
    <row r="1408" spans="1:22" x14ac:dyDescent="0.25">
      <c r="B1408" s="434" t="s">
        <v>3676</v>
      </c>
      <c r="C1408" s="434"/>
      <c r="D1408" s="434"/>
      <c r="E1408" s="434"/>
      <c r="F1408" s="434"/>
      <c r="G1408" s="434"/>
      <c r="H1408" s="434"/>
      <c r="I1408" s="434"/>
      <c r="J1408" s="434"/>
    </row>
    <row r="1409" spans="1:22" ht="43.5" x14ac:dyDescent="0.25">
      <c r="A1409" s="336" t="s">
        <v>2524</v>
      </c>
      <c r="B1409" s="337" t="s">
        <v>2461</v>
      </c>
      <c r="C1409" s="337" t="s">
        <v>993</v>
      </c>
      <c r="D1409" s="338" t="s">
        <v>2462</v>
      </c>
      <c r="E1409" s="324">
        <v>1</v>
      </c>
      <c r="F1409" s="339"/>
      <c r="G1409" s="340"/>
      <c r="H1409" s="324"/>
      <c r="I1409" s="341"/>
      <c r="J1409" s="324"/>
      <c r="K1409" s="341"/>
      <c r="Q1409" s="323">
        <v>83.15</v>
      </c>
      <c r="R1409" s="323">
        <v>1553.23</v>
      </c>
      <c r="S1409" s="323">
        <v>55.94</v>
      </c>
      <c r="T1409" s="323">
        <v>723.66</v>
      </c>
      <c r="U1409" s="323">
        <v>3.38</v>
      </c>
      <c r="V1409" s="323">
        <v>70.760000000000005</v>
      </c>
    </row>
    <row r="1410" spans="1:22" ht="29.25" x14ac:dyDescent="0.25">
      <c r="A1410" s="336"/>
      <c r="B1410" s="337"/>
      <c r="C1410" s="337" t="s">
        <v>187</v>
      </c>
      <c r="D1410" s="338"/>
      <c r="E1410" s="324"/>
      <c r="F1410" s="339">
        <v>62.6</v>
      </c>
      <c r="G1410" s="340" t="s">
        <v>2456</v>
      </c>
      <c r="H1410" s="324">
        <v>1</v>
      </c>
      <c r="I1410" s="341">
        <v>75.59</v>
      </c>
      <c r="J1410" s="324">
        <v>23.35</v>
      </c>
      <c r="K1410" s="341">
        <v>1765.03</v>
      </c>
    </row>
    <row r="1411" spans="1:22" ht="29.25" x14ac:dyDescent="0.25">
      <c r="A1411" s="336"/>
      <c r="B1411" s="337"/>
      <c r="C1411" s="337" t="s">
        <v>174</v>
      </c>
      <c r="D1411" s="338"/>
      <c r="E1411" s="324"/>
      <c r="F1411" s="339">
        <v>8.82</v>
      </c>
      <c r="G1411" s="340" t="s">
        <v>2457</v>
      </c>
      <c r="H1411" s="324">
        <v>1</v>
      </c>
      <c r="I1411" s="341">
        <v>11.58</v>
      </c>
      <c r="J1411" s="324">
        <v>8.66</v>
      </c>
      <c r="K1411" s="341">
        <v>100.28</v>
      </c>
    </row>
    <row r="1412" spans="1:22" ht="29.25" x14ac:dyDescent="0.25">
      <c r="A1412" s="336"/>
      <c r="B1412" s="337"/>
      <c r="C1412" s="337" t="s">
        <v>179</v>
      </c>
      <c r="D1412" s="338"/>
      <c r="E1412" s="324"/>
      <c r="F1412" s="339">
        <v>1.47</v>
      </c>
      <c r="G1412" s="340" t="s">
        <v>2457</v>
      </c>
      <c r="H1412" s="324">
        <v>1</v>
      </c>
      <c r="I1412" s="354">
        <v>1.93</v>
      </c>
      <c r="J1412" s="324">
        <v>23.35</v>
      </c>
      <c r="K1412" s="354">
        <v>45.07</v>
      </c>
    </row>
    <row r="1413" spans="1:22" x14ac:dyDescent="0.25">
      <c r="A1413" s="336"/>
      <c r="B1413" s="337"/>
      <c r="C1413" s="337" t="s">
        <v>195</v>
      </c>
      <c r="D1413" s="338"/>
      <c r="E1413" s="324"/>
      <c r="F1413" s="339">
        <v>2.62</v>
      </c>
      <c r="G1413" s="340" t="s">
        <v>185</v>
      </c>
      <c r="H1413" s="324">
        <v>1</v>
      </c>
      <c r="I1413" s="341">
        <v>2.62</v>
      </c>
      <c r="J1413" s="324">
        <v>2.5299999999999998</v>
      </c>
      <c r="K1413" s="341">
        <v>6.63</v>
      </c>
    </row>
    <row r="1414" spans="1:22" x14ac:dyDescent="0.25">
      <c r="A1414" s="336"/>
      <c r="B1414" s="337"/>
      <c r="C1414" s="337" t="s">
        <v>184</v>
      </c>
      <c r="D1414" s="338" t="s">
        <v>177</v>
      </c>
      <c r="E1414" s="324">
        <v>110</v>
      </c>
      <c r="F1414" s="339"/>
      <c r="G1414" s="340"/>
      <c r="H1414" s="324"/>
      <c r="I1414" s="341">
        <v>83.15</v>
      </c>
      <c r="J1414" s="324">
        <v>88</v>
      </c>
      <c r="K1414" s="341">
        <v>1553.23</v>
      </c>
    </row>
    <row r="1415" spans="1:22" x14ac:dyDescent="0.25">
      <c r="A1415" s="336"/>
      <c r="B1415" s="337"/>
      <c r="C1415" s="337" t="s">
        <v>183</v>
      </c>
      <c r="D1415" s="338" t="s">
        <v>177</v>
      </c>
      <c r="E1415" s="324">
        <v>74</v>
      </c>
      <c r="F1415" s="339"/>
      <c r="G1415" s="340"/>
      <c r="H1415" s="324"/>
      <c r="I1415" s="341">
        <v>55.94</v>
      </c>
      <c r="J1415" s="324">
        <v>41</v>
      </c>
      <c r="K1415" s="341">
        <v>723.66</v>
      </c>
    </row>
    <row r="1416" spans="1:22" x14ac:dyDescent="0.25">
      <c r="A1416" s="336"/>
      <c r="B1416" s="337"/>
      <c r="C1416" s="337" t="s">
        <v>178</v>
      </c>
      <c r="D1416" s="338" t="s">
        <v>177</v>
      </c>
      <c r="E1416" s="324">
        <v>175</v>
      </c>
      <c r="F1416" s="339"/>
      <c r="G1416" s="340"/>
      <c r="H1416" s="324"/>
      <c r="I1416" s="341">
        <v>3.38</v>
      </c>
      <c r="J1416" s="324">
        <v>157</v>
      </c>
      <c r="K1416" s="341">
        <v>70.760000000000005</v>
      </c>
    </row>
    <row r="1417" spans="1:22" ht="29.25" x14ac:dyDescent="0.25">
      <c r="A1417" s="344"/>
      <c r="B1417" s="345"/>
      <c r="C1417" s="345" t="s">
        <v>182</v>
      </c>
      <c r="D1417" s="346" t="s">
        <v>181</v>
      </c>
      <c r="E1417" s="347">
        <v>4.96</v>
      </c>
      <c r="F1417" s="348"/>
      <c r="G1417" s="349" t="s">
        <v>2456</v>
      </c>
      <c r="H1417" s="347">
        <v>1</v>
      </c>
      <c r="I1417" s="350">
        <v>5.99</v>
      </c>
      <c r="J1417" s="347"/>
      <c r="K1417" s="350"/>
    </row>
    <row r="1418" spans="1:22" x14ac:dyDescent="0.25">
      <c r="A1418" s="351"/>
      <c r="B1418" s="351"/>
      <c r="C1418" s="352" t="s">
        <v>173</v>
      </c>
      <c r="D1418" s="351"/>
      <c r="E1418" s="351"/>
      <c r="F1418" s="351"/>
      <c r="G1418" s="351"/>
      <c r="H1418" s="431">
        <v>232.26</v>
      </c>
      <c r="I1418" s="431"/>
      <c r="J1418" s="431">
        <v>4219.59</v>
      </c>
      <c r="K1418" s="431"/>
      <c r="O1418" s="353">
        <v>232.26</v>
      </c>
      <c r="P1418" s="353">
        <v>4219.59</v>
      </c>
    </row>
    <row r="1420" spans="1:22" ht="28.5" x14ac:dyDescent="0.25">
      <c r="A1420" s="336" t="s">
        <v>2525</v>
      </c>
      <c r="B1420" s="337" t="s">
        <v>2463</v>
      </c>
      <c r="C1420" s="337" t="s">
        <v>975</v>
      </c>
      <c r="D1420" s="338" t="s">
        <v>2464</v>
      </c>
      <c r="E1420" s="324">
        <v>1</v>
      </c>
      <c r="F1420" s="339"/>
      <c r="G1420" s="340"/>
      <c r="H1420" s="324"/>
      <c r="I1420" s="341"/>
      <c r="J1420" s="324"/>
      <c r="K1420" s="341"/>
      <c r="Q1420" s="323">
        <v>15.88</v>
      </c>
      <c r="R1420" s="323">
        <v>296.70999999999998</v>
      </c>
      <c r="S1420" s="323">
        <v>10.69</v>
      </c>
      <c r="T1420" s="323">
        <v>138.24</v>
      </c>
      <c r="U1420" s="323">
        <v>0.42</v>
      </c>
      <c r="V1420" s="323">
        <v>8.7899999999999991</v>
      </c>
    </row>
    <row r="1421" spans="1:22" ht="29.25" x14ac:dyDescent="0.25">
      <c r="A1421" s="336"/>
      <c r="B1421" s="337"/>
      <c r="C1421" s="337" t="s">
        <v>187</v>
      </c>
      <c r="D1421" s="338"/>
      <c r="E1421" s="324"/>
      <c r="F1421" s="339">
        <v>11.96</v>
      </c>
      <c r="G1421" s="340" t="s">
        <v>2456</v>
      </c>
      <c r="H1421" s="324">
        <v>1</v>
      </c>
      <c r="I1421" s="341">
        <v>14.44</v>
      </c>
      <c r="J1421" s="324">
        <v>23.35</v>
      </c>
      <c r="K1421" s="341">
        <v>337.17</v>
      </c>
    </row>
    <row r="1422" spans="1:22" ht="29.25" x14ac:dyDescent="0.25">
      <c r="A1422" s="336"/>
      <c r="B1422" s="337"/>
      <c r="C1422" s="337" t="s">
        <v>174</v>
      </c>
      <c r="D1422" s="338"/>
      <c r="E1422" s="324"/>
      <c r="F1422" s="339">
        <v>0.74</v>
      </c>
      <c r="G1422" s="340" t="s">
        <v>2457</v>
      </c>
      <c r="H1422" s="324">
        <v>1</v>
      </c>
      <c r="I1422" s="341">
        <v>0.97</v>
      </c>
      <c r="J1422" s="324">
        <v>9.73</v>
      </c>
      <c r="K1422" s="341">
        <v>9.44</v>
      </c>
    </row>
    <row r="1423" spans="1:22" ht="29.25" x14ac:dyDescent="0.25">
      <c r="A1423" s="336"/>
      <c r="B1423" s="337"/>
      <c r="C1423" s="337" t="s">
        <v>179</v>
      </c>
      <c r="D1423" s="338"/>
      <c r="E1423" s="324"/>
      <c r="F1423" s="339">
        <v>0.18</v>
      </c>
      <c r="G1423" s="340" t="s">
        <v>2457</v>
      </c>
      <c r="H1423" s="324">
        <v>1</v>
      </c>
      <c r="I1423" s="354">
        <v>0.24</v>
      </c>
      <c r="J1423" s="324">
        <v>23.35</v>
      </c>
      <c r="K1423" s="354">
        <v>5.6</v>
      </c>
    </row>
    <row r="1424" spans="1:22" x14ac:dyDescent="0.25">
      <c r="A1424" s="336"/>
      <c r="B1424" s="337"/>
      <c r="C1424" s="337" t="s">
        <v>195</v>
      </c>
      <c r="D1424" s="338"/>
      <c r="E1424" s="324"/>
      <c r="F1424" s="339">
        <v>4.41</v>
      </c>
      <c r="G1424" s="340" t="s">
        <v>185</v>
      </c>
      <c r="H1424" s="324">
        <v>1</v>
      </c>
      <c r="I1424" s="341">
        <v>4.41</v>
      </c>
      <c r="J1424" s="324">
        <v>5.42</v>
      </c>
      <c r="K1424" s="341">
        <v>23.9</v>
      </c>
    </row>
    <row r="1425" spans="1:22" x14ac:dyDescent="0.25">
      <c r="A1425" s="336"/>
      <c r="B1425" s="337"/>
      <c r="C1425" s="337" t="s">
        <v>184</v>
      </c>
      <c r="D1425" s="338" t="s">
        <v>177</v>
      </c>
      <c r="E1425" s="324">
        <v>110</v>
      </c>
      <c r="F1425" s="339"/>
      <c r="G1425" s="340"/>
      <c r="H1425" s="324"/>
      <c r="I1425" s="341">
        <v>15.88</v>
      </c>
      <c r="J1425" s="324">
        <v>88</v>
      </c>
      <c r="K1425" s="341">
        <v>296.70999999999998</v>
      </c>
    </row>
    <row r="1426" spans="1:22" x14ac:dyDescent="0.25">
      <c r="A1426" s="336"/>
      <c r="B1426" s="337"/>
      <c r="C1426" s="337" t="s">
        <v>183</v>
      </c>
      <c r="D1426" s="338" t="s">
        <v>177</v>
      </c>
      <c r="E1426" s="324">
        <v>74</v>
      </c>
      <c r="F1426" s="339"/>
      <c r="G1426" s="340"/>
      <c r="H1426" s="324"/>
      <c r="I1426" s="341">
        <v>10.69</v>
      </c>
      <c r="J1426" s="324">
        <v>41</v>
      </c>
      <c r="K1426" s="341">
        <v>138.24</v>
      </c>
    </row>
    <row r="1427" spans="1:22" x14ac:dyDescent="0.25">
      <c r="A1427" s="336"/>
      <c r="B1427" s="337"/>
      <c r="C1427" s="337" t="s">
        <v>178</v>
      </c>
      <c r="D1427" s="338" t="s">
        <v>177</v>
      </c>
      <c r="E1427" s="324">
        <v>175</v>
      </c>
      <c r="F1427" s="339"/>
      <c r="G1427" s="340"/>
      <c r="H1427" s="324"/>
      <c r="I1427" s="341">
        <v>0.42</v>
      </c>
      <c r="J1427" s="324">
        <v>157</v>
      </c>
      <c r="K1427" s="341">
        <v>8.7899999999999991</v>
      </c>
    </row>
    <row r="1428" spans="1:22" ht="29.25" x14ac:dyDescent="0.25">
      <c r="A1428" s="344"/>
      <c r="B1428" s="345"/>
      <c r="C1428" s="345" t="s">
        <v>182</v>
      </c>
      <c r="D1428" s="346" t="s">
        <v>181</v>
      </c>
      <c r="E1428" s="347">
        <v>1.03</v>
      </c>
      <c r="F1428" s="348"/>
      <c r="G1428" s="349" t="s">
        <v>2456</v>
      </c>
      <c r="H1428" s="347">
        <v>1</v>
      </c>
      <c r="I1428" s="350">
        <v>1.24</v>
      </c>
      <c r="J1428" s="347"/>
      <c r="K1428" s="350"/>
    </row>
    <row r="1429" spans="1:22" x14ac:dyDescent="0.25">
      <c r="A1429" s="351"/>
      <c r="B1429" s="351"/>
      <c r="C1429" s="352" t="s">
        <v>173</v>
      </c>
      <c r="D1429" s="351"/>
      <c r="E1429" s="351"/>
      <c r="F1429" s="351"/>
      <c r="G1429" s="351"/>
      <c r="H1429" s="431">
        <v>46.81</v>
      </c>
      <c r="I1429" s="431"/>
      <c r="J1429" s="431">
        <v>814.25</v>
      </c>
      <c r="K1429" s="431"/>
      <c r="O1429" s="353">
        <v>46.81</v>
      </c>
      <c r="P1429" s="353">
        <v>814.25</v>
      </c>
    </row>
    <row r="1431" spans="1:22" ht="29.25" x14ac:dyDescent="0.25">
      <c r="A1431" s="336" t="s">
        <v>2526</v>
      </c>
      <c r="B1431" s="337" t="s">
        <v>2465</v>
      </c>
      <c r="C1431" s="337" t="s">
        <v>992</v>
      </c>
      <c r="D1431" s="338" t="s">
        <v>2466</v>
      </c>
      <c r="E1431" s="324">
        <v>0.15</v>
      </c>
      <c r="F1431" s="339"/>
      <c r="G1431" s="340"/>
      <c r="H1431" s="324"/>
      <c r="I1431" s="341"/>
      <c r="J1431" s="324"/>
      <c r="K1431" s="341"/>
      <c r="Q1431" s="323">
        <v>12.03</v>
      </c>
      <c r="R1431" s="323">
        <v>224.8</v>
      </c>
      <c r="S1431" s="323">
        <v>8.1</v>
      </c>
      <c r="T1431" s="323">
        <v>104.73</v>
      </c>
      <c r="U1431" s="323">
        <v>1.4</v>
      </c>
      <c r="V1431" s="323">
        <v>29.33</v>
      </c>
    </row>
    <row r="1432" spans="1:22" x14ac:dyDescent="0.25">
      <c r="C1432" s="342" t="s">
        <v>2467</v>
      </c>
    </row>
    <row r="1433" spans="1:22" ht="29.25" x14ac:dyDescent="0.25">
      <c r="A1433" s="336"/>
      <c r="B1433" s="337"/>
      <c r="C1433" s="337" t="s">
        <v>187</v>
      </c>
      <c r="D1433" s="338"/>
      <c r="E1433" s="324"/>
      <c r="F1433" s="339">
        <v>60.39</v>
      </c>
      <c r="G1433" s="340" t="s">
        <v>2456</v>
      </c>
      <c r="H1433" s="324">
        <v>1</v>
      </c>
      <c r="I1433" s="341">
        <v>10.94</v>
      </c>
      <c r="J1433" s="324">
        <v>23.35</v>
      </c>
      <c r="K1433" s="341">
        <v>255.45</v>
      </c>
    </row>
    <row r="1434" spans="1:22" ht="29.25" x14ac:dyDescent="0.25">
      <c r="A1434" s="336"/>
      <c r="B1434" s="337"/>
      <c r="C1434" s="337" t="s">
        <v>174</v>
      </c>
      <c r="D1434" s="338"/>
      <c r="E1434" s="324"/>
      <c r="F1434" s="339">
        <v>20.05</v>
      </c>
      <c r="G1434" s="340" t="s">
        <v>2457</v>
      </c>
      <c r="H1434" s="324">
        <v>1</v>
      </c>
      <c r="I1434" s="341">
        <v>3.95</v>
      </c>
      <c r="J1434" s="324">
        <v>8.98</v>
      </c>
      <c r="K1434" s="341">
        <v>35.47</v>
      </c>
    </row>
    <row r="1435" spans="1:22" ht="29.25" x14ac:dyDescent="0.25">
      <c r="A1435" s="336"/>
      <c r="B1435" s="337"/>
      <c r="C1435" s="337" t="s">
        <v>179</v>
      </c>
      <c r="D1435" s="338"/>
      <c r="E1435" s="324"/>
      <c r="F1435" s="339">
        <v>4.04</v>
      </c>
      <c r="G1435" s="340" t="s">
        <v>2457</v>
      </c>
      <c r="H1435" s="324">
        <v>1</v>
      </c>
      <c r="I1435" s="354">
        <v>0.8</v>
      </c>
      <c r="J1435" s="324">
        <v>23.35</v>
      </c>
      <c r="K1435" s="354">
        <v>18.68</v>
      </c>
    </row>
    <row r="1436" spans="1:22" x14ac:dyDescent="0.25">
      <c r="A1436" s="336"/>
      <c r="B1436" s="337"/>
      <c r="C1436" s="337" t="s">
        <v>195</v>
      </c>
      <c r="D1436" s="338"/>
      <c r="E1436" s="324"/>
      <c r="F1436" s="339">
        <v>25.9</v>
      </c>
      <c r="G1436" s="340" t="s">
        <v>185</v>
      </c>
      <c r="H1436" s="324">
        <v>1</v>
      </c>
      <c r="I1436" s="341">
        <v>3.89</v>
      </c>
      <c r="J1436" s="324">
        <v>5.42</v>
      </c>
      <c r="K1436" s="341">
        <v>21.08</v>
      </c>
    </row>
    <row r="1437" spans="1:22" x14ac:dyDescent="0.25">
      <c r="A1437" s="336"/>
      <c r="B1437" s="337"/>
      <c r="C1437" s="337" t="s">
        <v>184</v>
      </c>
      <c r="D1437" s="338" t="s">
        <v>177</v>
      </c>
      <c r="E1437" s="324">
        <v>110</v>
      </c>
      <c r="F1437" s="339"/>
      <c r="G1437" s="340"/>
      <c r="H1437" s="324"/>
      <c r="I1437" s="341">
        <v>12.03</v>
      </c>
      <c r="J1437" s="324">
        <v>88</v>
      </c>
      <c r="K1437" s="341">
        <v>224.8</v>
      </c>
    </row>
    <row r="1438" spans="1:22" x14ac:dyDescent="0.25">
      <c r="A1438" s="336"/>
      <c r="B1438" s="337"/>
      <c r="C1438" s="337" t="s">
        <v>183</v>
      </c>
      <c r="D1438" s="338" t="s">
        <v>177</v>
      </c>
      <c r="E1438" s="324">
        <v>74</v>
      </c>
      <c r="F1438" s="339"/>
      <c r="G1438" s="340"/>
      <c r="H1438" s="324"/>
      <c r="I1438" s="341">
        <v>8.1</v>
      </c>
      <c r="J1438" s="324">
        <v>41</v>
      </c>
      <c r="K1438" s="341">
        <v>104.73</v>
      </c>
    </row>
    <row r="1439" spans="1:22" x14ac:dyDescent="0.25">
      <c r="A1439" s="336"/>
      <c r="B1439" s="337"/>
      <c r="C1439" s="337" t="s">
        <v>178</v>
      </c>
      <c r="D1439" s="338" t="s">
        <v>177</v>
      </c>
      <c r="E1439" s="324">
        <v>175</v>
      </c>
      <c r="F1439" s="339"/>
      <c r="G1439" s="340"/>
      <c r="H1439" s="324"/>
      <c r="I1439" s="341">
        <v>1.4</v>
      </c>
      <c r="J1439" s="324">
        <v>157</v>
      </c>
      <c r="K1439" s="341">
        <v>29.33</v>
      </c>
    </row>
    <row r="1440" spans="1:22" ht="29.25" x14ac:dyDescent="0.25">
      <c r="A1440" s="344"/>
      <c r="B1440" s="345"/>
      <c r="C1440" s="345" t="s">
        <v>182</v>
      </c>
      <c r="D1440" s="346" t="s">
        <v>181</v>
      </c>
      <c r="E1440" s="347">
        <v>5.0199999999999996</v>
      </c>
      <c r="F1440" s="348"/>
      <c r="G1440" s="349" t="s">
        <v>2456</v>
      </c>
      <c r="H1440" s="347">
        <v>1</v>
      </c>
      <c r="I1440" s="350">
        <v>0.91</v>
      </c>
      <c r="J1440" s="347"/>
      <c r="K1440" s="350"/>
    </row>
    <row r="1441" spans="1:22" x14ac:dyDescent="0.25">
      <c r="A1441" s="351"/>
      <c r="B1441" s="351"/>
      <c r="C1441" s="352" t="s">
        <v>173</v>
      </c>
      <c r="D1441" s="351"/>
      <c r="E1441" s="351"/>
      <c r="F1441" s="351"/>
      <c r="G1441" s="351"/>
      <c r="H1441" s="431">
        <v>40.31</v>
      </c>
      <c r="I1441" s="431"/>
      <c r="J1441" s="431">
        <v>670.86</v>
      </c>
      <c r="K1441" s="431"/>
      <c r="O1441" s="353">
        <v>40.31</v>
      </c>
      <c r="P1441" s="353">
        <v>670.86</v>
      </c>
    </row>
    <row r="1443" spans="1:22" ht="57" x14ac:dyDescent="0.25">
      <c r="A1443" s="336" t="s">
        <v>2527</v>
      </c>
      <c r="B1443" s="337" t="s">
        <v>2468</v>
      </c>
      <c r="C1443" s="337" t="s">
        <v>994</v>
      </c>
      <c r="D1443" s="338" t="s">
        <v>1693</v>
      </c>
      <c r="E1443" s="324">
        <v>2</v>
      </c>
      <c r="F1443" s="339"/>
      <c r="G1443" s="340"/>
      <c r="H1443" s="324"/>
      <c r="I1443" s="341"/>
      <c r="J1443" s="324"/>
      <c r="K1443" s="341"/>
      <c r="Q1443" s="323">
        <v>33.21</v>
      </c>
      <c r="R1443" s="323">
        <v>620.35</v>
      </c>
      <c r="S1443" s="323">
        <v>22.34</v>
      </c>
      <c r="T1443" s="323">
        <v>289.02999999999997</v>
      </c>
      <c r="U1443" s="323">
        <v>1.61</v>
      </c>
      <c r="V1443" s="323">
        <v>33.72</v>
      </c>
    </row>
    <row r="1444" spans="1:22" ht="29.25" x14ac:dyDescent="0.25">
      <c r="A1444" s="336"/>
      <c r="B1444" s="337"/>
      <c r="C1444" s="337" t="s">
        <v>187</v>
      </c>
      <c r="D1444" s="338"/>
      <c r="E1444" s="324"/>
      <c r="F1444" s="339">
        <v>12.5</v>
      </c>
      <c r="G1444" s="340" t="s">
        <v>2456</v>
      </c>
      <c r="H1444" s="324">
        <v>1</v>
      </c>
      <c r="I1444" s="341">
        <v>30.19</v>
      </c>
      <c r="J1444" s="324">
        <v>23.35</v>
      </c>
      <c r="K1444" s="341">
        <v>704.94</v>
      </c>
    </row>
    <row r="1445" spans="1:22" ht="29.25" x14ac:dyDescent="0.25">
      <c r="A1445" s="336"/>
      <c r="B1445" s="337"/>
      <c r="C1445" s="337" t="s">
        <v>174</v>
      </c>
      <c r="D1445" s="338"/>
      <c r="E1445" s="324"/>
      <c r="F1445" s="339">
        <v>1.49</v>
      </c>
      <c r="G1445" s="340" t="s">
        <v>2457</v>
      </c>
      <c r="H1445" s="324">
        <v>1</v>
      </c>
      <c r="I1445" s="341">
        <v>3.91</v>
      </c>
      <c r="J1445" s="324">
        <v>9.58</v>
      </c>
      <c r="K1445" s="341">
        <v>37.46</v>
      </c>
    </row>
    <row r="1446" spans="1:22" ht="29.25" x14ac:dyDescent="0.25">
      <c r="A1446" s="336"/>
      <c r="B1446" s="337"/>
      <c r="C1446" s="337" t="s">
        <v>179</v>
      </c>
      <c r="D1446" s="338"/>
      <c r="E1446" s="324"/>
      <c r="F1446" s="339">
        <v>0.35</v>
      </c>
      <c r="G1446" s="340" t="s">
        <v>2457</v>
      </c>
      <c r="H1446" s="324">
        <v>1</v>
      </c>
      <c r="I1446" s="354">
        <v>0.92</v>
      </c>
      <c r="J1446" s="324">
        <v>23.35</v>
      </c>
      <c r="K1446" s="354">
        <v>21.48</v>
      </c>
    </row>
    <row r="1447" spans="1:22" x14ac:dyDescent="0.25">
      <c r="A1447" s="336"/>
      <c r="B1447" s="337"/>
      <c r="C1447" s="337" t="s">
        <v>195</v>
      </c>
      <c r="D1447" s="338"/>
      <c r="E1447" s="324"/>
      <c r="F1447" s="339">
        <v>6.23</v>
      </c>
      <c r="G1447" s="340" t="s">
        <v>185</v>
      </c>
      <c r="H1447" s="324">
        <v>1</v>
      </c>
      <c r="I1447" s="341">
        <v>12.46</v>
      </c>
      <c r="J1447" s="324">
        <v>5.42</v>
      </c>
      <c r="K1447" s="341">
        <v>67.53</v>
      </c>
    </row>
    <row r="1448" spans="1:22" x14ac:dyDescent="0.25">
      <c r="A1448" s="336"/>
      <c r="B1448" s="337"/>
      <c r="C1448" s="337" t="s">
        <v>184</v>
      </c>
      <c r="D1448" s="338" t="s">
        <v>177</v>
      </c>
      <c r="E1448" s="324">
        <v>110</v>
      </c>
      <c r="F1448" s="339"/>
      <c r="G1448" s="340"/>
      <c r="H1448" s="324"/>
      <c r="I1448" s="341">
        <v>33.21</v>
      </c>
      <c r="J1448" s="324">
        <v>88</v>
      </c>
      <c r="K1448" s="341">
        <v>620.35</v>
      </c>
    </row>
    <row r="1449" spans="1:22" x14ac:dyDescent="0.25">
      <c r="A1449" s="336"/>
      <c r="B1449" s="337"/>
      <c r="C1449" s="337" t="s">
        <v>183</v>
      </c>
      <c r="D1449" s="338" t="s">
        <v>177</v>
      </c>
      <c r="E1449" s="324">
        <v>74</v>
      </c>
      <c r="F1449" s="339"/>
      <c r="G1449" s="340"/>
      <c r="H1449" s="324"/>
      <c r="I1449" s="341">
        <v>22.34</v>
      </c>
      <c r="J1449" s="324">
        <v>41</v>
      </c>
      <c r="K1449" s="341">
        <v>289.02999999999997</v>
      </c>
    </row>
    <row r="1450" spans="1:22" x14ac:dyDescent="0.25">
      <c r="A1450" s="336"/>
      <c r="B1450" s="337"/>
      <c r="C1450" s="337" t="s">
        <v>178</v>
      </c>
      <c r="D1450" s="338" t="s">
        <v>177</v>
      </c>
      <c r="E1450" s="324">
        <v>175</v>
      </c>
      <c r="F1450" s="339"/>
      <c r="G1450" s="340"/>
      <c r="H1450" s="324"/>
      <c r="I1450" s="341">
        <v>1.61</v>
      </c>
      <c r="J1450" s="324">
        <v>157</v>
      </c>
      <c r="K1450" s="341">
        <v>33.72</v>
      </c>
    </row>
    <row r="1451" spans="1:22" ht="29.25" x14ac:dyDescent="0.25">
      <c r="A1451" s="344"/>
      <c r="B1451" s="345"/>
      <c r="C1451" s="345" t="s">
        <v>182</v>
      </c>
      <c r="D1451" s="346" t="s">
        <v>181</v>
      </c>
      <c r="E1451" s="347">
        <v>1.0900000000000001</v>
      </c>
      <c r="F1451" s="348"/>
      <c r="G1451" s="349" t="s">
        <v>2456</v>
      </c>
      <c r="H1451" s="347">
        <v>1</v>
      </c>
      <c r="I1451" s="350">
        <v>2.63</v>
      </c>
      <c r="J1451" s="347"/>
      <c r="K1451" s="350"/>
    </row>
    <row r="1452" spans="1:22" x14ac:dyDescent="0.25">
      <c r="A1452" s="351"/>
      <c r="B1452" s="351"/>
      <c r="C1452" s="352" t="s">
        <v>173</v>
      </c>
      <c r="D1452" s="351"/>
      <c r="E1452" s="351"/>
      <c r="F1452" s="351"/>
      <c r="G1452" s="351"/>
      <c r="H1452" s="431">
        <v>103.72</v>
      </c>
      <c r="I1452" s="431"/>
      <c r="J1452" s="431">
        <v>1753.03</v>
      </c>
      <c r="K1452" s="431"/>
      <c r="O1452" s="353">
        <v>103.72</v>
      </c>
      <c r="P1452" s="353">
        <v>1753.03</v>
      </c>
    </row>
    <row r="1454" spans="1:22" ht="68.25" x14ac:dyDescent="0.25">
      <c r="A1454" s="364" t="s">
        <v>2528</v>
      </c>
      <c r="B1454" s="365" t="s">
        <v>2458</v>
      </c>
      <c r="C1454" s="365" t="s">
        <v>3677</v>
      </c>
      <c r="D1454" s="366" t="s">
        <v>1703</v>
      </c>
      <c r="E1454" s="367">
        <v>1</v>
      </c>
      <c r="F1454" s="368">
        <v>2473.5</v>
      </c>
      <c r="G1454" s="369" t="s">
        <v>185</v>
      </c>
      <c r="H1454" s="367">
        <v>1</v>
      </c>
      <c r="I1454" s="370">
        <v>2473.5</v>
      </c>
      <c r="J1454" s="367">
        <v>4.4000000000000004</v>
      </c>
      <c r="K1454" s="370">
        <v>10883.4</v>
      </c>
      <c r="Q1454" s="323">
        <v>0</v>
      </c>
      <c r="R1454" s="323">
        <v>0</v>
      </c>
      <c r="S1454" s="323">
        <v>0</v>
      </c>
      <c r="T1454" s="323">
        <v>0</v>
      </c>
      <c r="U1454" s="323">
        <v>0</v>
      </c>
      <c r="V1454" s="323">
        <v>0</v>
      </c>
    </row>
    <row r="1455" spans="1:22" x14ac:dyDescent="0.25">
      <c r="A1455" s="371"/>
      <c r="B1455" s="371"/>
      <c r="C1455" s="372" t="s">
        <v>173</v>
      </c>
      <c r="D1455" s="371"/>
      <c r="E1455" s="371"/>
      <c r="F1455" s="371"/>
      <c r="G1455" s="371"/>
      <c r="H1455" s="433">
        <v>2473.5</v>
      </c>
      <c r="I1455" s="433"/>
      <c r="J1455" s="433">
        <v>10883.4</v>
      </c>
      <c r="K1455" s="433"/>
      <c r="O1455" s="353">
        <v>2473.5</v>
      </c>
      <c r="P1455" s="353">
        <v>10883.4</v>
      </c>
    </row>
    <row r="1458" spans="1:22" x14ac:dyDescent="0.25">
      <c r="B1458" s="434" t="s">
        <v>3678</v>
      </c>
      <c r="C1458" s="434"/>
      <c r="D1458" s="434"/>
      <c r="E1458" s="434"/>
      <c r="F1458" s="434"/>
      <c r="G1458" s="434"/>
      <c r="H1458" s="434"/>
      <c r="I1458" s="434"/>
      <c r="J1458" s="434"/>
    </row>
    <row r="1459" spans="1:22" ht="43.5" x14ac:dyDescent="0.25">
      <c r="A1459" s="336" t="s">
        <v>2529</v>
      </c>
      <c r="B1459" s="337" t="s">
        <v>2461</v>
      </c>
      <c r="C1459" s="337" t="s">
        <v>993</v>
      </c>
      <c r="D1459" s="338" t="s">
        <v>2462</v>
      </c>
      <c r="E1459" s="324">
        <v>1</v>
      </c>
      <c r="F1459" s="339"/>
      <c r="G1459" s="340"/>
      <c r="H1459" s="324"/>
      <c r="I1459" s="341"/>
      <c r="J1459" s="324"/>
      <c r="K1459" s="341"/>
      <c r="Q1459" s="323">
        <v>83.15</v>
      </c>
      <c r="R1459" s="323">
        <v>1553.23</v>
      </c>
      <c r="S1459" s="323">
        <v>55.94</v>
      </c>
      <c r="T1459" s="323">
        <v>723.66</v>
      </c>
      <c r="U1459" s="323">
        <v>3.38</v>
      </c>
      <c r="V1459" s="323">
        <v>70.760000000000005</v>
      </c>
    </row>
    <row r="1460" spans="1:22" ht="29.25" x14ac:dyDescent="0.25">
      <c r="A1460" s="336"/>
      <c r="B1460" s="337"/>
      <c r="C1460" s="337" t="s">
        <v>187</v>
      </c>
      <c r="D1460" s="338"/>
      <c r="E1460" s="324"/>
      <c r="F1460" s="339">
        <v>62.6</v>
      </c>
      <c r="G1460" s="340" t="s">
        <v>2456</v>
      </c>
      <c r="H1460" s="324">
        <v>1</v>
      </c>
      <c r="I1460" s="341">
        <v>75.59</v>
      </c>
      <c r="J1460" s="324">
        <v>23.35</v>
      </c>
      <c r="K1460" s="341">
        <v>1765.03</v>
      </c>
    </row>
    <row r="1461" spans="1:22" ht="29.25" x14ac:dyDescent="0.25">
      <c r="A1461" s="336"/>
      <c r="B1461" s="337"/>
      <c r="C1461" s="337" t="s">
        <v>174</v>
      </c>
      <c r="D1461" s="338"/>
      <c r="E1461" s="324"/>
      <c r="F1461" s="339">
        <v>8.82</v>
      </c>
      <c r="G1461" s="340" t="s">
        <v>2457</v>
      </c>
      <c r="H1461" s="324">
        <v>1</v>
      </c>
      <c r="I1461" s="341">
        <v>11.58</v>
      </c>
      <c r="J1461" s="324">
        <v>8.66</v>
      </c>
      <c r="K1461" s="341">
        <v>100.28</v>
      </c>
    </row>
    <row r="1462" spans="1:22" ht="29.25" x14ac:dyDescent="0.25">
      <c r="A1462" s="336"/>
      <c r="B1462" s="337"/>
      <c r="C1462" s="337" t="s">
        <v>179</v>
      </c>
      <c r="D1462" s="338"/>
      <c r="E1462" s="324"/>
      <c r="F1462" s="339">
        <v>1.47</v>
      </c>
      <c r="G1462" s="340" t="s">
        <v>2457</v>
      </c>
      <c r="H1462" s="324">
        <v>1</v>
      </c>
      <c r="I1462" s="354">
        <v>1.93</v>
      </c>
      <c r="J1462" s="324">
        <v>23.35</v>
      </c>
      <c r="K1462" s="354">
        <v>45.07</v>
      </c>
    </row>
    <row r="1463" spans="1:22" x14ac:dyDescent="0.25">
      <c r="A1463" s="336"/>
      <c r="B1463" s="337"/>
      <c r="C1463" s="337" t="s">
        <v>195</v>
      </c>
      <c r="D1463" s="338"/>
      <c r="E1463" s="324"/>
      <c r="F1463" s="339">
        <v>2.62</v>
      </c>
      <c r="G1463" s="340" t="s">
        <v>185</v>
      </c>
      <c r="H1463" s="324">
        <v>1</v>
      </c>
      <c r="I1463" s="341">
        <v>2.62</v>
      </c>
      <c r="J1463" s="324">
        <v>2.5299999999999998</v>
      </c>
      <c r="K1463" s="341">
        <v>6.63</v>
      </c>
    </row>
    <row r="1464" spans="1:22" x14ac:dyDescent="0.25">
      <c r="A1464" s="336"/>
      <c r="B1464" s="337"/>
      <c r="C1464" s="337" t="s">
        <v>184</v>
      </c>
      <c r="D1464" s="338" t="s">
        <v>177</v>
      </c>
      <c r="E1464" s="324">
        <v>110</v>
      </c>
      <c r="F1464" s="339"/>
      <c r="G1464" s="340"/>
      <c r="H1464" s="324"/>
      <c r="I1464" s="341">
        <v>83.15</v>
      </c>
      <c r="J1464" s="324">
        <v>88</v>
      </c>
      <c r="K1464" s="341">
        <v>1553.23</v>
      </c>
    </row>
    <row r="1465" spans="1:22" x14ac:dyDescent="0.25">
      <c r="A1465" s="336"/>
      <c r="B1465" s="337"/>
      <c r="C1465" s="337" t="s">
        <v>183</v>
      </c>
      <c r="D1465" s="338" t="s">
        <v>177</v>
      </c>
      <c r="E1465" s="324">
        <v>74</v>
      </c>
      <c r="F1465" s="339"/>
      <c r="G1465" s="340"/>
      <c r="H1465" s="324"/>
      <c r="I1465" s="341">
        <v>55.94</v>
      </c>
      <c r="J1465" s="324">
        <v>41</v>
      </c>
      <c r="K1465" s="341">
        <v>723.66</v>
      </c>
    </row>
    <row r="1466" spans="1:22" x14ac:dyDescent="0.25">
      <c r="A1466" s="336"/>
      <c r="B1466" s="337"/>
      <c r="C1466" s="337" t="s">
        <v>178</v>
      </c>
      <c r="D1466" s="338" t="s">
        <v>177</v>
      </c>
      <c r="E1466" s="324">
        <v>175</v>
      </c>
      <c r="F1466" s="339"/>
      <c r="G1466" s="340"/>
      <c r="H1466" s="324"/>
      <c r="I1466" s="341">
        <v>3.38</v>
      </c>
      <c r="J1466" s="324">
        <v>157</v>
      </c>
      <c r="K1466" s="341">
        <v>70.760000000000005</v>
      </c>
    </row>
    <row r="1467" spans="1:22" ht="29.25" x14ac:dyDescent="0.25">
      <c r="A1467" s="344"/>
      <c r="B1467" s="345"/>
      <c r="C1467" s="345" t="s">
        <v>182</v>
      </c>
      <c r="D1467" s="346" t="s">
        <v>181</v>
      </c>
      <c r="E1467" s="347">
        <v>4.96</v>
      </c>
      <c r="F1467" s="348"/>
      <c r="G1467" s="349" t="s">
        <v>2456</v>
      </c>
      <c r="H1467" s="347">
        <v>1</v>
      </c>
      <c r="I1467" s="350">
        <v>5.99</v>
      </c>
      <c r="J1467" s="347"/>
      <c r="K1467" s="350"/>
    </row>
    <row r="1468" spans="1:22" x14ac:dyDescent="0.25">
      <c r="A1468" s="351"/>
      <c r="B1468" s="351"/>
      <c r="C1468" s="352" t="s">
        <v>173</v>
      </c>
      <c r="D1468" s="351"/>
      <c r="E1468" s="351"/>
      <c r="F1468" s="351"/>
      <c r="G1468" s="351"/>
      <c r="H1468" s="431">
        <v>232.26</v>
      </c>
      <c r="I1468" s="431"/>
      <c r="J1468" s="431">
        <v>4219.59</v>
      </c>
      <c r="K1468" s="431"/>
      <c r="O1468" s="353">
        <v>232.26</v>
      </c>
      <c r="P1468" s="353">
        <v>4219.59</v>
      </c>
    </row>
    <row r="1470" spans="1:22" ht="28.5" x14ac:dyDescent="0.25">
      <c r="A1470" s="336" t="s">
        <v>2530</v>
      </c>
      <c r="B1470" s="337" t="s">
        <v>2463</v>
      </c>
      <c r="C1470" s="337" t="s">
        <v>975</v>
      </c>
      <c r="D1470" s="338" t="s">
        <v>2464</v>
      </c>
      <c r="E1470" s="324">
        <v>1</v>
      </c>
      <c r="F1470" s="339"/>
      <c r="G1470" s="340"/>
      <c r="H1470" s="324"/>
      <c r="I1470" s="341"/>
      <c r="J1470" s="324"/>
      <c r="K1470" s="341"/>
      <c r="Q1470" s="323">
        <v>15.88</v>
      </c>
      <c r="R1470" s="323">
        <v>296.70999999999998</v>
      </c>
      <c r="S1470" s="323">
        <v>10.69</v>
      </c>
      <c r="T1470" s="323">
        <v>138.24</v>
      </c>
      <c r="U1470" s="323">
        <v>0.42</v>
      </c>
      <c r="V1470" s="323">
        <v>8.7899999999999991</v>
      </c>
    </row>
    <row r="1471" spans="1:22" ht="29.25" x14ac:dyDescent="0.25">
      <c r="A1471" s="336"/>
      <c r="B1471" s="337"/>
      <c r="C1471" s="337" t="s">
        <v>187</v>
      </c>
      <c r="D1471" s="338"/>
      <c r="E1471" s="324"/>
      <c r="F1471" s="339">
        <v>11.96</v>
      </c>
      <c r="G1471" s="340" t="s">
        <v>2456</v>
      </c>
      <c r="H1471" s="324">
        <v>1</v>
      </c>
      <c r="I1471" s="341">
        <v>14.44</v>
      </c>
      <c r="J1471" s="324">
        <v>23.35</v>
      </c>
      <c r="K1471" s="341">
        <v>337.17</v>
      </c>
    </row>
    <row r="1472" spans="1:22" ht="29.25" x14ac:dyDescent="0.25">
      <c r="A1472" s="336"/>
      <c r="B1472" s="337"/>
      <c r="C1472" s="337" t="s">
        <v>174</v>
      </c>
      <c r="D1472" s="338"/>
      <c r="E1472" s="324"/>
      <c r="F1472" s="339">
        <v>0.74</v>
      </c>
      <c r="G1472" s="340" t="s">
        <v>2457</v>
      </c>
      <c r="H1472" s="324">
        <v>1</v>
      </c>
      <c r="I1472" s="341">
        <v>0.97</v>
      </c>
      <c r="J1472" s="324">
        <v>9.73</v>
      </c>
      <c r="K1472" s="341">
        <v>9.44</v>
      </c>
    </row>
    <row r="1473" spans="1:22" ht="29.25" x14ac:dyDescent="0.25">
      <c r="A1473" s="336"/>
      <c r="B1473" s="337"/>
      <c r="C1473" s="337" t="s">
        <v>179</v>
      </c>
      <c r="D1473" s="338"/>
      <c r="E1473" s="324"/>
      <c r="F1473" s="339">
        <v>0.18</v>
      </c>
      <c r="G1473" s="340" t="s">
        <v>2457</v>
      </c>
      <c r="H1473" s="324">
        <v>1</v>
      </c>
      <c r="I1473" s="354">
        <v>0.24</v>
      </c>
      <c r="J1473" s="324">
        <v>23.35</v>
      </c>
      <c r="K1473" s="354">
        <v>5.6</v>
      </c>
    </row>
    <row r="1474" spans="1:22" x14ac:dyDescent="0.25">
      <c r="A1474" s="336"/>
      <c r="B1474" s="337"/>
      <c r="C1474" s="337" t="s">
        <v>195</v>
      </c>
      <c r="D1474" s="338"/>
      <c r="E1474" s="324"/>
      <c r="F1474" s="339">
        <v>4.41</v>
      </c>
      <c r="G1474" s="340" t="s">
        <v>185</v>
      </c>
      <c r="H1474" s="324">
        <v>1</v>
      </c>
      <c r="I1474" s="341">
        <v>4.41</v>
      </c>
      <c r="J1474" s="324">
        <v>5.42</v>
      </c>
      <c r="K1474" s="341">
        <v>23.9</v>
      </c>
    </row>
    <row r="1475" spans="1:22" x14ac:dyDescent="0.25">
      <c r="A1475" s="336"/>
      <c r="B1475" s="337"/>
      <c r="C1475" s="337" t="s">
        <v>184</v>
      </c>
      <c r="D1475" s="338" t="s">
        <v>177</v>
      </c>
      <c r="E1475" s="324">
        <v>110</v>
      </c>
      <c r="F1475" s="339"/>
      <c r="G1475" s="340"/>
      <c r="H1475" s="324"/>
      <c r="I1475" s="341">
        <v>15.88</v>
      </c>
      <c r="J1475" s="324">
        <v>88</v>
      </c>
      <c r="K1475" s="341">
        <v>296.70999999999998</v>
      </c>
    </row>
    <row r="1476" spans="1:22" x14ac:dyDescent="0.25">
      <c r="A1476" s="336"/>
      <c r="B1476" s="337"/>
      <c r="C1476" s="337" t="s">
        <v>183</v>
      </c>
      <c r="D1476" s="338" t="s">
        <v>177</v>
      </c>
      <c r="E1476" s="324">
        <v>74</v>
      </c>
      <c r="F1476" s="339"/>
      <c r="G1476" s="340"/>
      <c r="H1476" s="324"/>
      <c r="I1476" s="341">
        <v>10.69</v>
      </c>
      <c r="J1476" s="324">
        <v>41</v>
      </c>
      <c r="K1476" s="341">
        <v>138.24</v>
      </c>
    </row>
    <row r="1477" spans="1:22" x14ac:dyDescent="0.25">
      <c r="A1477" s="336"/>
      <c r="B1477" s="337"/>
      <c r="C1477" s="337" t="s">
        <v>178</v>
      </c>
      <c r="D1477" s="338" t="s">
        <v>177</v>
      </c>
      <c r="E1477" s="324">
        <v>175</v>
      </c>
      <c r="F1477" s="339"/>
      <c r="G1477" s="340"/>
      <c r="H1477" s="324"/>
      <c r="I1477" s="341">
        <v>0.42</v>
      </c>
      <c r="J1477" s="324">
        <v>157</v>
      </c>
      <c r="K1477" s="341">
        <v>8.7899999999999991</v>
      </c>
    </row>
    <row r="1478" spans="1:22" ht="29.25" x14ac:dyDescent="0.25">
      <c r="A1478" s="344"/>
      <c r="B1478" s="345"/>
      <c r="C1478" s="345" t="s">
        <v>182</v>
      </c>
      <c r="D1478" s="346" t="s">
        <v>181</v>
      </c>
      <c r="E1478" s="347">
        <v>1.03</v>
      </c>
      <c r="F1478" s="348"/>
      <c r="G1478" s="349" t="s">
        <v>2456</v>
      </c>
      <c r="H1478" s="347">
        <v>1</v>
      </c>
      <c r="I1478" s="350">
        <v>1.24</v>
      </c>
      <c r="J1478" s="347"/>
      <c r="K1478" s="350"/>
    </row>
    <row r="1479" spans="1:22" x14ac:dyDescent="0.25">
      <c r="A1479" s="351"/>
      <c r="B1479" s="351"/>
      <c r="C1479" s="352" t="s">
        <v>173</v>
      </c>
      <c r="D1479" s="351"/>
      <c r="E1479" s="351"/>
      <c r="F1479" s="351"/>
      <c r="G1479" s="351"/>
      <c r="H1479" s="431">
        <v>46.81</v>
      </c>
      <c r="I1479" s="431"/>
      <c r="J1479" s="431">
        <v>814.25</v>
      </c>
      <c r="K1479" s="431"/>
      <c r="O1479" s="353">
        <v>46.81</v>
      </c>
      <c r="P1479" s="353">
        <v>814.25</v>
      </c>
    </row>
    <row r="1481" spans="1:22" ht="29.25" x14ac:dyDescent="0.25">
      <c r="A1481" s="336" t="s">
        <v>2531</v>
      </c>
      <c r="B1481" s="337" t="s">
        <v>2465</v>
      </c>
      <c r="C1481" s="337" t="s">
        <v>992</v>
      </c>
      <c r="D1481" s="338" t="s">
        <v>2466</v>
      </c>
      <c r="E1481" s="324">
        <v>0.15</v>
      </c>
      <c r="F1481" s="339"/>
      <c r="G1481" s="340"/>
      <c r="H1481" s="324"/>
      <c r="I1481" s="341"/>
      <c r="J1481" s="324"/>
      <c r="K1481" s="341"/>
      <c r="Q1481" s="323">
        <v>12.03</v>
      </c>
      <c r="R1481" s="323">
        <v>224.8</v>
      </c>
      <c r="S1481" s="323">
        <v>8.1</v>
      </c>
      <c r="T1481" s="323">
        <v>104.73</v>
      </c>
      <c r="U1481" s="323">
        <v>1.4</v>
      </c>
      <c r="V1481" s="323">
        <v>29.33</v>
      </c>
    </row>
    <row r="1482" spans="1:22" x14ac:dyDescent="0.25">
      <c r="C1482" s="342" t="s">
        <v>2467</v>
      </c>
    </row>
    <row r="1483" spans="1:22" ht="29.25" x14ac:dyDescent="0.25">
      <c r="A1483" s="336"/>
      <c r="B1483" s="337"/>
      <c r="C1483" s="337" t="s">
        <v>187</v>
      </c>
      <c r="D1483" s="338"/>
      <c r="E1483" s="324"/>
      <c r="F1483" s="339">
        <v>60.39</v>
      </c>
      <c r="G1483" s="340" t="s">
        <v>2456</v>
      </c>
      <c r="H1483" s="324">
        <v>1</v>
      </c>
      <c r="I1483" s="341">
        <v>10.94</v>
      </c>
      <c r="J1483" s="324">
        <v>23.35</v>
      </c>
      <c r="K1483" s="341">
        <v>255.45</v>
      </c>
    </row>
    <row r="1484" spans="1:22" ht="29.25" x14ac:dyDescent="0.25">
      <c r="A1484" s="336"/>
      <c r="B1484" s="337"/>
      <c r="C1484" s="337" t="s">
        <v>174</v>
      </c>
      <c r="D1484" s="338"/>
      <c r="E1484" s="324"/>
      <c r="F1484" s="339">
        <v>20.05</v>
      </c>
      <c r="G1484" s="340" t="s">
        <v>2457</v>
      </c>
      <c r="H1484" s="324">
        <v>1</v>
      </c>
      <c r="I1484" s="341">
        <v>3.95</v>
      </c>
      <c r="J1484" s="324">
        <v>8.98</v>
      </c>
      <c r="K1484" s="341">
        <v>35.47</v>
      </c>
    </row>
    <row r="1485" spans="1:22" ht="29.25" x14ac:dyDescent="0.25">
      <c r="A1485" s="336"/>
      <c r="B1485" s="337"/>
      <c r="C1485" s="337" t="s">
        <v>179</v>
      </c>
      <c r="D1485" s="338"/>
      <c r="E1485" s="324"/>
      <c r="F1485" s="339">
        <v>4.04</v>
      </c>
      <c r="G1485" s="340" t="s">
        <v>2457</v>
      </c>
      <c r="H1485" s="324">
        <v>1</v>
      </c>
      <c r="I1485" s="354">
        <v>0.8</v>
      </c>
      <c r="J1485" s="324">
        <v>23.35</v>
      </c>
      <c r="K1485" s="354">
        <v>18.68</v>
      </c>
    </row>
    <row r="1486" spans="1:22" x14ac:dyDescent="0.25">
      <c r="A1486" s="336"/>
      <c r="B1486" s="337"/>
      <c r="C1486" s="337" t="s">
        <v>195</v>
      </c>
      <c r="D1486" s="338"/>
      <c r="E1486" s="324"/>
      <c r="F1486" s="339">
        <v>25.9</v>
      </c>
      <c r="G1486" s="340" t="s">
        <v>185</v>
      </c>
      <c r="H1486" s="324">
        <v>1</v>
      </c>
      <c r="I1486" s="341">
        <v>3.89</v>
      </c>
      <c r="J1486" s="324">
        <v>5.42</v>
      </c>
      <c r="K1486" s="341">
        <v>21.08</v>
      </c>
    </row>
    <row r="1487" spans="1:22" x14ac:dyDescent="0.25">
      <c r="A1487" s="336"/>
      <c r="B1487" s="337"/>
      <c r="C1487" s="337" t="s">
        <v>184</v>
      </c>
      <c r="D1487" s="338" t="s">
        <v>177</v>
      </c>
      <c r="E1487" s="324">
        <v>110</v>
      </c>
      <c r="F1487" s="339"/>
      <c r="G1487" s="340"/>
      <c r="H1487" s="324"/>
      <c r="I1487" s="341">
        <v>12.03</v>
      </c>
      <c r="J1487" s="324">
        <v>88</v>
      </c>
      <c r="K1487" s="341">
        <v>224.8</v>
      </c>
    </row>
    <row r="1488" spans="1:22" x14ac:dyDescent="0.25">
      <c r="A1488" s="336"/>
      <c r="B1488" s="337"/>
      <c r="C1488" s="337" t="s">
        <v>183</v>
      </c>
      <c r="D1488" s="338" t="s">
        <v>177</v>
      </c>
      <c r="E1488" s="324">
        <v>74</v>
      </c>
      <c r="F1488" s="339"/>
      <c r="G1488" s="340"/>
      <c r="H1488" s="324"/>
      <c r="I1488" s="341">
        <v>8.1</v>
      </c>
      <c r="J1488" s="324">
        <v>41</v>
      </c>
      <c r="K1488" s="341">
        <v>104.73</v>
      </c>
    </row>
    <row r="1489" spans="1:22" x14ac:dyDescent="0.25">
      <c r="A1489" s="336"/>
      <c r="B1489" s="337"/>
      <c r="C1489" s="337" t="s">
        <v>178</v>
      </c>
      <c r="D1489" s="338" t="s">
        <v>177</v>
      </c>
      <c r="E1489" s="324">
        <v>175</v>
      </c>
      <c r="F1489" s="339"/>
      <c r="G1489" s="340"/>
      <c r="H1489" s="324"/>
      <c r="I1489" s="341">
        <v>1.4</v>
      </c>
      <c r="J1489" s="324">
        <v>157</v>
      </c>
      <c r="K1489" s="341">
        <v>29.33</v>
      </c>
    </row>
    <row r="1490" spans="1:22" ht="29.25" x14ac:dyDescent="0.25">
      <c r="A1490" s="344"/>
      <c r="B1490" s="345"/>
      <c r="C1490" s="345" t="s">
        <v>182</v>
      </c>
      <c r="D1490" s="346" t="s">
        <v>181</v>
      </c>
      <c r="E1490" s="347">
        <v>5.0199999999999996</v>
      </c>
      <c r="F1490" s="348"/>
      <c r="G1490" s="349" t="s">
        <v>2456</v>
      </c>
      <c r="H1490" s="347">
        <v>1</v>
      </c>
      <c r="I1490" s="350">
        <v>0.91</v>
      </c>
      <c r="J1490" s="347"/>
      <c r="K1490" s="350"/>
    </row>
    <row r="1491" spans="1:22" x14ac:dyDescent="0.25">
      <c r="A1491" s="351"/>
      <c r="B1491" s="351"/>
      <c r="C1491" s="352" t="s">
        <v>173</v>
      </c>
      <c r="D1491" s="351"/>
      <c r="E1491" s="351"/>
      <c r="F1491" s="351"/>
      <c r="G1491" s="351"/>
      <c r="H1491" s="431">
        <v>40.31</v>
      </c>
      <c r="I1491" s="431"/>
      <c r="J1491" s="431">
        <v>670.86</v>
      </c>
      <c r="K1491" s="431"/>
      <c r="O1491" s="353">
        <v>40.31</v>
      </c>
      <c r="P1491" s="353">
        <v>670.86</v>
      </c>
    </row>
    <row r="1493" spans="1:22" ht="57" x14ac:dyDescent="0.25">
      <c r="A1493" s="336" t="s">
        <v>2532</v>
      </c>
      <c r="B1493" s="337" t="s">
        <v>2468</v>
      </c>
      <c r="C1493" s="337" t="s">
        <v>994</v>
      </c>
      <c r="D1493" s="338" t="s">
        <v>1693</v>
      </c>
      <c r="E1493" s="324">
        <v>2</v>
      </c>
      <c r="F1493" s="339"/>
      <c r="G1493" s="340"/>
      <c r="H1493" s="324"/>
      <c r="I1493" s="341"/>
      <c r="J1493" s="324"/>
      <c r="K1493" s="341"/>
      <c r="Q1493" s="323">
        <v>33.21</v>
      </c>
      <c r="R1493" s="323">
        <v>620.35</v>
      </c>
      <c r="S1493" s="323">
        <v>22.34</v>
      </c>
      <c r="T1493" s="323">
        <v>289.02999999999997</v>
      </c>
      <c r="U1493" s="323">
        <v>1.61</v>
      </c>
      <c r="V1493" s="323">
        <v>33.72</v>
      </c>
    </row>
    <row r="1494" spans="1:22" ht="29.25" x14ac:dyDescent="0.25">
      <c r="A1494" s="336"/>
      <c r="B1494" s="337"/>
      <c r="C1494" s="337" t="s">
        <v>187</v>
      </c>
      <c r="D1494" s="338"/>
      <c r="E1494" s="324"/>
      <c r="F1494" s="339">
        <v>12.5</v>
      </c>
      <c r="G1494" s="340" t="s">
        <v>2456</v>
      </c>
      <c r="H1494" s="324">
        <v>1</v>
      </c>
      <c r="I1494" s="341">
        <v>30.19</v>
      </c>
      <c r="J1494" s="324">
        <v>23.35</v>
      </c>
      <c r="K1494" s="341">
        <v>704.94</v>
      </c>
    </row>
    <row r="1495" spans="1:22" ht="29.25" x14ac:dyDescent="0.25">
      <c r="A1495" s="336"/>
      <c r="B1495" s="337"/>
      <c r="C1495" s="337" t="s">
        <v>174</v>
      </c>
      <c r="D1495" s="338"/>
      <c r="E1495" s="324"/>
      <c r="F1495" s="339">
        <v>1.49</v>
      </c>
      <c r="G1495" s="340" t="s">
        <v>2457</v>
      </c>
      <c r="H1495" s="324">
        <v>1</v>
      </c>
      <c r="I1495" s="341">
        <v>3.91</v>
      </c>
      <c r="J1495" s="324">
        <v>9.58</v>
      </c>
      <c r="K1495" s="341">
        <v>37.46</v>
      </c>
    </row>
    <row r="1496" spans="1:22" ht="29.25" x14ac:dyDescent="0.25">
      <c r="A1496" s="336"/>
      <c r="B1496" s="337"/>
      <c r="C1496" s="337" t="s">
        <v>179</v>
      </c>
      <c r="D1496" s="338"/>
      <c r="E1496" s="324"/>
      <c r="F1496" s="339">
        <v>0.35</v>
      </c>
      <c r="G1496" s="340" t="s">
        <v>2457</v>
      </c>
      <c r="H1496" s="324">
        <v>1</v>
      </c>
      <c r="I1496" s="354">
        <v>0.92</v>
      </c>
      <c r="J1496" s="324">
        <v>23.35</v>
      </c>
      <c r="K1496" s="354">
        <v>21.48</v>
      </c>
    </row>
    <row r="1497" spans="1:22" x14ac:dyDescent="0.25">
      <c r="A1497" s="336"/>
      <c r="B1497" s="337"/>
      <c r="C1497" s="337" t="s">
        <v>195</v>
      </c>
      <c r="D1497" s="338"/>
      <c r="E1497" s="324"/>
      <c r="F1497" s="339">
        <v>6.23</v>
      </c>
      <c r="G1497" s="340" t="s">
        <v>185</v>
      </c>
      <c r="H1497" s="324">
        <v>1</v>
      </c>
      <c r="I1497" s="341">
        <v>12.46</v>
      </c>
      <c r="J1497" s="324">
        <v>5.42</v>
      </c>
      <c r="K1497" s="341">
        <v>67.53</v>
      </c>
    </row>
    <row r="1498" spans="1:22" x14ac:dyDescent="0.25">
      <c r="A1498" s="336"/>
      <c r="B1498" s="337"/>
      <c r="C1498" s="337" t="s">
        <v>184</v>
      </c>
      <c r="D1498" s="338" t="s">
        <v>177</v>
      </c>
      <c r="E1498" s="324">
        <v>110</v>
      </c>
      <c r="F1498" s="339"/>
      <c r="G1498" s="340"/>
      <c r="H1498" s="324"/>
      <c r="I1498" s="341">
        <v>33.21</v>
      </c>
      <c r="J1498" s="324">
        <v>88</v>
      </c>
      <c r="K1498" s="341">
        <v>620.35</v>
      </c>
    </row>
    <row r="1499" spans="1:22" x14ac:dyDescent="0.25">
      <c r="A1499" s="336"/>
      <c r="B1499" s="337"/>
      <c r="C1499" s="337" t="s">
        <v>183</v>
      </c>
      <c r="D1499" s="338" t="s">
        <v>177</v>
      </c>
      <c r="E1499" s="324">
        <v>74</v>
      </c>
      <c r="F1499" s="339"/>
      <c r="G1499" s="340"/>
      <c r="H1499" s="324"/>
      <c r="I1499" s="341">
        <v>22.34</v>
      </c>
      <c r="J1499" s="324">
        <v>41</v>
      </c>
      <c r="K1499" s="341">
        <v>289.02999999999997</v>
      </c>
    </row>
    <row r="1500" spans="1:22" x14ac:dyDescent="0.25">
      <c r="A1500" s="336"/>
      <c r="B1500" s="337"/>
      <c r="C1500" s="337" t="s">
        <v>178</v>
      </c>
      <c r="D1500" s="338" t="s">
        <v>177</v>
      </c>
      <c r="E1500" s="324">
        <v>175</v>
      </c>
      <c r="F1500" s="339"/>
      <c r="G1500" s="340"/>
      <c r="H1500" s="324"/>
      <c r="I1500" s="341">
        <v>1.61</v>
      </c>
      <c r="J1500" s="324">
        <v>157</v>
      </c>
      <c r="K1500" s="341">
        <v>33.72</v>
      </c>
    </row>
    <row r="1501" spans="1:22" ht="29.25" x14ac:dyDescent="0.25">
      <c r="A1501" s="344"/>
      <c r="B1501" s="345"/>
      <c r="C1501" s="345" t="s">
        <v>182</v>
      </c>
      <c r="D1501" s="346" t="s">
        <v>181</v>
      </c>
      <c r="E1501" s="347">
        <v>1.0900000000000001</v>
      </c>
      <c r="F1501" s="348"/>
      <c r="G1501" s="349" t="s">
        <v>2456</v>
      </c>
      <c r="H1501" s="347">
        <v>1</v>
      </c>
      <c r="I1501" s="350">
        <v>2.63</v>
      </c>
      <c r="J1501" s="347"/>
      <c r="K1501" s="350"/>
    </row>
    <row r="1502" spans="1:22" x14ac:dyDescent="0.25">
      <c r="A1502" s="351"/>
      <c r="B1502" s="351"/>
      <c r="C1502" s="352" t="s">
        <v>173</v>
      </c>
      <c r="D1502" s="351"/>
      <c r="E1502" s="351"/>
      <c r="F1502" s="351"/>
      <c r="G1502" s="351"/>
      <c r="H1502" s="431">
        <v>103.72</v>
      </c>
      <c r="I1502" s="431"/>
      <c r="J1502" s="431">
        <v>1753.03</v>
      </c>
      <c r="K1502" s="431"/>
      <c r="O1502" s="353">
        <v>103.72</v>
      </c>
      <c r="P1502" s="353">
        <v>1753.03</v>
      </c>
    </row>
    <row r="1504" spans="1:22" ht="68.25" x14ac:dyDescent="0.25">
      <c r="A1504" s="364" t="s">
        <v>2533</v>
      </c>
      <c r="B1504" s="365" t="s">
        <v>2458</v>
      </c>
      <c r="C1504" s="365" t="s">
        <v>3679</v>
      </c>
      <c r="D1504" s="366" t="s">
        <v>1703</v>
      </c>
      <c r="E1504" s="367">
        <v>1</v>
      </c>
      <c r="F1504" s="368">
        <v>2473.5</v>
      </c>
      <c r="G1504" s="369" t="s">
        <v>185</v>
      </c>
      <c r="H1504" s="367">
        <v>1</v>
      </c>
      <c r="I1504" s="370">
        <v>2473.5</v>
      </c>
      <c r="J1504" s="367">
        <v>4.4000000000000004</v>
      </c>
      <c r="K1504" s="370">
        <v>10883.4</v>
      </c>
      <c r="Q1504" s="323">
        <v>0</v>
      </c>
      <c r="R1504" s="323">
        <v>0</v>
      </c>
      <c r="S1504" s="323">
        <v>0</v>
      </c>
      <c r="T1504" s="323">
        <v>0</v>
      </c>
      <c r="U1504" s="323">
        <v>0</v>
      </c>
      <c r="V1504" s="323">
        <v>0</v>
      </c>
    </row>
    <row r="1505" spans="1:22" x14ac:dyDescent="0.25">
      <c r="A1505" s="371"/>
      <c r="B1505" s="371"/>
      <c r="C1505" s="372" t="s">
        <v>173</v>
      </c>
      <c r="D1505" s="371"/>
      <c r="E1505" s="371"/>
      <c r="F1505" s="371"/>
      <c r="G1505" s="371"/>
      <c r="H1505" s="433">
        <v>2473.5</v>
      </c>
      <c r="I1505" s="433"/>
      <c r="J1505" s="433">
        <v>10883.4</v>
      </c>
      <c r="K1505" s="433"/>
      <c r="O1505" s="353">
        <v>2473.5</v>
      </c>
      <c r="P1505" s="353">
        <v>10883.4</v>
      </c>
    </row>
    <row r="1508" spans="1:22" x14ac:dyDescent="0.25">
      <c r="B1508" s="434" t="s">
        <v>3680</v>
      </c>
      <c r="C1508" s="434"/>
      <c r="D1508" s="434"/>
      <c r="E1508" s="434"/>
      <c r="F1508" s="434"/>
      <c r="G1508" s="434"/>
      <c r="H1508" s="434"/>
      <c r="I1508" s="434"/>
      <c r="J1508" s="434"/>
    </row>
    <row r="1509" spans="1:22" ht="43.5" x14ac:dyDescent="0.25">
      <c r="A1509" s="336" t="s">
        <v>2534</v>
      </c>
      <c r="B1509" s="337" t="s">
        <v>2461</v>
      </c>
      <c r="C1509" s="337" t="s">
        <v>993</v>
      </c>
      <c r="D1509" s="338" t="s">
        <v>2462</v>
      </c>
      <c r="E1509" s="324">
        <v>1</v>
      </c>
      <c r="F1509" s="339"/>
      <c r="G1509" s="340"/>
      <c r="H1509" s="324"/>
      <c r="I1509" s="341"/>
      <c r="J1509" s="324"/>
      <c r="K1509" s="341"/>
      <c r="Q1509" s="323">
        <v>83.15</v>
      </c>
      <c r="R1509" s="323">
        <v>1553.23</v>
      </c>
      <c r="S1509" s="323">
        <v>55.94</v>
      </c>
      <c r="T1509" s="323">
        <v>723.66</v>
      </c>
      <c r="U1509" s="323">
        <v>3.38</v>
      </c>
      <c r="V1509" s="323">
        <v>70.760000000000005</v>
      </c>
    </row>
    <row r="1510" spans="1:22" ht="29.25" x14ac:dyDescent="0.25">
      <c r="A1510" s="336"/>
      <c r="B1510" s="337"/>
      <c r="C1510" s="337" t="s">
        <v>187</v>
      </c>
      <c r="D1510" s="338"/>
      <c r="E1510" s="324"/>
      <c r="F1510" s="339">
        <v>62.6</v>
      </c>
      <c r="G1510" s="340" t="s">
        <v>2456</v>
      </c>
      <c r="H1510" s="324">
        <v>1</v>
      </c>
      <c r="I1510" s="341">
        <v>75.59</v>
      </c>
      <c r="J1510" s="324">
        <v>23.35</v>
      </c>
      <c r="K1510" s="341">
        <v>1765.03</v>
      </c>
    </row>
    <row r="1511" spans="1:22" ht="29.25" x14ac:dyDescent="0.25">
      <c r="A1511" s="336"/>
      <c r="B1511" s="337"/>
      <c r="C1511" s="337" t="s">
        <v>174</v>
      </c>
      <c r="D1511" s="338"/>
      <c r="E1511" s="324"/>
      <c r="F1511" s="339">
        <v>8.82</v>
      </c>
      <c r="G1511" s="340" t="s">
        <v>2457</v>
      </c>
      <c r="H1511" s="324">
        <v>1</v>
      </c>
      <c r="I1511" s="341">
        <v>11.58</v>
      </c>
      <c r="J1511" s="324">
        <v>8.66</v>
      </c>
      <c r="K1511" s="341">
        <v>100.28</v>
      </c>
    </row>
    <row r="1512" spans="1:22" ht="29.25" x14ac:dyDescent="0.25">
      <c r="A1512" s="336"/>
      <c r="B1512" s="337"/>
      <c r="C1512" s="337" t="s">
        <v>179</v>
      </c>
      <c r="D1512" s="338"/>
      <c r="E1512" s="324"/>
      <c r="F1512" s="339">
        <v>1.47</v>
      </c>
      <c r="G1512" s="340" t="s">
        <v>2457</v>
      </c>
      <c r="H1512" s="324">
        <v>1</v>
      </c>
      <c r="I1512" s="354">
        <v>1.93</v>
      </c>
      <c r="J1512" s="324">
        <v>23.35</v>
      </c>
      <c r="K1512" s="354">
        <v>45.07</v>
      </c>
    </row>
    <row r="1513" spans="1:22" x14ac:dyDescent="0.25">
      <c r="A1513" s="336"/>
      <c r="B1513" s="337"/>
      <c r="C1513" s="337" t="s">
        <v>195</v>
      </c>
      <c r="D1513" s="338"/>
      <c r="E1513" s="324"/>
      <c r="F1513" s="339">
        <v>2.62</v>
      </c>
      <c r="G1513" s="340" t="s">
        <v>185</v>
      </c>
      <c r="H1513" s="324">
        <v>1</v>
      </c>
      <c r="I1513" s="341">
        <v>2.62</v>
      </c>
      <c r="J1513" s="324">
        <v>2.5299999999999998</v>
      </c>
      <c r="K1513" s="341">
        <v>6.63</v>
      </c>
    </row>
    <row r="1514" spans="1:22" x14ac:dyDescent="0.25">
      <c r="A1514" s="336"/>
      <c r="B1514" s="337"/>
      <c r="C1514" s="337" t="s">
        <v>184</v>
      </c>
      <c r="D1514" s="338" t="s">
        <v>177</v>
      </c>
      <c r="E1514" s="324">
        <v>110</v>
      </c>
      <c r="F1514" s="339"/>
      <c r="G1514" s="340"/>
      <c r="H1514" s="324"/>
      <c r="I1514" s="341">
        <v>83.15</v>
      </c>
      <c r="J1514" s="324">
        <v>88</v>
      </c>
      <c r="K1514" s="341">
        <v>1553.23</v>
      </c>
    </row>
    <row r="1515" spans="1:22" x14ac:dyDescent="0.25">
      <c r="A1515" s="336"/>
      <c r="B1515" s="337"/>
      <c r="C1515" s="337" t="s">
        <v>183</v>
      </c>
      <c r="D1515" s="338" t="s">
        <v>177</v>
      </c>
      <c r="E1515" s="324">
        <v>74</v>
      </c>
      <c r="F1515" s="339"/>
      <c r="G1515" s="340"/>
      <c r="H1515" s="324"/>
      <c r="I1515" s="341">
        <v>55.94</v>
      </c>
      <c r="J1515" s="324">
        <v>41</v>
      </c>
      <c r="K1515" s="341">
        <v>723.66</v>
      </c>
    </row>
    <row r="1516" spans="1:22" x14ac:dyDescent="0.25">
      <c r="A1516" s="336"/>
      <c r="B1516" s="337"/>
      <c r="C1516" s="337" t="s">
        <v>178</v>
      </c>
      <c r="D1516" s="338" t="s">
        <v>177</v>
      </c>
      <c r="E1516" s="324">
        <v>175</v>
      </c>
      <c r="F1516" s="339"/>
      <c r="G1516" s="340"/>
      <c r="H1516" s="324"/>
      <c r="I1516" s="341">
        <v>3.38</v>
      </c>
      <c r="J1516" s="324">
        <v>157</v>
      </c>
      <c r="K1516" s="341">
        <v>70.760000000000005</v>
      </c>
    </row>
    <row r="1517" spans="1:22" ht="29.25" x14ac:dyDescent="0.25">
      <c r="A1517" s="344"/>
      <c r="B1517" s="345"/>
      <c r="C1517" s="345" t="s">
        <v>182</v>
      </c>
      <c r="D1517" s="346" t="s">
        <v>181</v>
      </c>
      <c r="E1517" s="347">
        <v>4.96</v>
      </c>
      <c r="F1517" s="348"/>
      <c r="G1517" s="349" t="s">
        <v>2456</v>
      </c>
      <c r="H1517" s="347">
        <v>1</v>
      </c>
      <c r="I1517" s="350">
        <v>5.99</v>
      </c>
      <c r="J1517" s="347"/>
      <c r="K1517" s="350"/>
    </row>
    <row r="1518" spans="1:22" x14ac:dyDescent="0.25">
      <c r="A1518" s="351"/>
      <c r="B1518" s="351"/>
      <c r="C1518" s="352" t="s">
        <v>173</v>
      </c>
      <c r="D1518" s="351"/>
      <c r="E1518" s="351"/>
      <c r="F1518" s="351"/>
      <c r="G1518" s="351"/>
      <c r="H1518" s="431">
        <v>232.26</v>
      </c>
      <c r="I1518" s="431"/>
      <c r="J1518" s="431">
        <v>4219.59</v>
      </c>
      <c r="K1518" s="431"/>
      <c r="O1518" s="353">
        <v>232.26</v>
      </c>
      <c r="P1518" s="353">
        <v>4219.59</v>
      </c>
    </row>
    <row r="1520" spans="1:22" ht="28.5" x14ac:dyDescent="0.25">
      <c r="A1520" s="336" t="s">
        <v>2535</v>
      </c>
      <c r="B1520" s="337" t="s">
        <v>2463</v>
      </c>
      <c r="C1520" s="337" t="s">
        <v>975</v>
      </c>
      <c r="D1520" s="338" t="s">
        <v>2464</v>
      </c>
      <c r="E1520" s="324">
        <v>1</v>
      </c>
      <c r="F1520" s="339"/>
      <c r="G1520" s="340"/>
      <c r="H1520" s="324"/>
      <c r="I1520" s="341"/>
      <c r="J1520" s="324"/>
      <c r="K1520" s="341"/>
      <c r="Q1520" s="323">
        <v>15.88</v>
      </c>
      <c r="R1520" s="323">
        <v>296.70999999999998</v>
      </c>
      <c r="S1520" s="323">
        <v>10.69</v>
      </c>
      <c r="T1520" s="323">
        <v>138.24</v>
      </c>
      <c r="U1520" s="323">
        <v>0.42</v>
      </c>
      <c r="V1520" s="323">
        <v>8.7899999999999991</v>
      </c>
    </row>
    <row r="1521" spans="1:22" ht="29.25" x14ac:dyDescent="0.25">
      <c r="A1521" s="336"/>
      <c r="B1521" s="337"/>
      <c r="C1521" s="337" t="s">
        <v>187</v>
      </c>
      <c r="D1521" s="338"/>
      <c r="E1521" s="324"/>
      <c r="F1521" s="339">
        <v>11.96</v>
      </c>
      <c r="G1521" s="340" t="s">
        <v>2456</v>
      </c>
      <c r="H1521" s="324">
        <v>1</v>
      </c>
      <c r="I1521" s="341">
        <v>14.44</v>
      </c>
      <c r="J1521" s="324">
        <v>23.35</v>
      </c>
      <c r="K1521" s="341">
        <v>337.17</v>
      </c>
    </row>
    <row r="1522" spans="1:22" ht="29.25" x14ac:dyDescent="0.25">
      <c r="A1522" s="336"/>
      <c r="B1522" s="337"/>
      <c r="C1522" s="337" t="s">
        <v>174</v>
      </c>
      <c r="D1522" s="338"/>
      <c r="E1522" s="324"/>
      <c r="F1522" s="339">
        <v>0.74</v>
      </c>
      <c r="G1522" s="340" t="s">
        <v>2457</v>
      </c>
      <c r="H1522" s="324">
        <v>1</v>
      </c>
      <c r="I1522" s="341">
        <v>0.97</v>
      </c>
      <c r="J1522" s="324">
        <v>9.73</v>
      </c>
      <c r="K1522" s="341">
        <v>9.44</v>
      </c>
    </row>
    <row r="1523" spans="1:22" ht="29.25" x14ac:dyDescent="0.25">
      <c r="A1523" s="336"/>
      <c r="B1523" s="337"/>
      <c r="C1523" s="337" t="s">
        <v>179</v>
      </c>
      <c r="D1523" s="338"/>
      <c r="E1523" s="324"/>
      <c r="F1523" s="339">
        <v>0.18</v>
      </c>
      <c r="G1523" s="340" t="s">
        <v>2457</v>
      </c>
      <c r="H1523" s="324">
        <v>1</v>
      </c>
      <c r="I1523" s="354">
        <v>0.24</v>
      </c>
      <c r="J1523" s="324">
        <v>23.35</v>
      </c>
      <c r="K1523" s="354">
        <v>5.6</v>
      </c>
    </row>
    <row r="1524" spans="1:22" x14ac:dyDescent="0.25">
      <c r="A1524" s="336"/>
      <c r="B1524" s="337"/>
      <c r="C1524" s="337" t="s">
        <v>195</v>
      </c>
      <c r="D1524" s="338"/>
      <c r="E1524" s="324"/>
      <c r="F1524" s="339">
        <v>4.41</v>
      </c>
      <c r="G1524" s="340" t="s">
        <v>185</v>
      </c>
      <c r="H1524" s="324">
        <v>1</v>
      </c>
      <c r="I1524" s="341">
        <v>4.41</v>
      </c>
      <c r="J1524" s="324">
        <v>5.42</v>
      </c>
      <c r="K1524" s="341">
        <v>23.9</v>
      </c>
    </row>
    <row r="1525" spans="1:22" x14ac:dyDescent="0.25">
      <c r="A1525" s="336"/>
      <c r="B1525" s="337"/>
      <c r="C1525" s="337" t="s">
        <v>184</v>
      </c>
      <c r="D1525" s="338" t="s">
        <v>177</v>
      </c>
      <c r="E1525" s="324">
        <v>110</v>
      </c>
      <c r="F1525" s="339"/>
      <c r="G1525" s="340"/>
      <c r="H1525" s="324"/>
      <c r="I1525" s="341">
        <v>15.88</v>
      </c>
      <c r="J1525" s="324">
        <v>88</v>
      </c>
      <c r="K1525" s="341">
        <v>296.70999999999998</v>
      </c>
    </row>
    <row r="1526" spans="1:22" x14ac:dyDescent="0.25">
      <c r="A1526" s="336"/>
      <c r="B1526" s="337"/>
      <c r="C1526" s="337" t="s">
        <v>183</v>
      </c>
      <c r="D1526" s="338" t="s">
        <v>177</v>
      </c>
      <c r="E1526" s="324">
        <v>74</v>
      </c>
      <c r="F1526" s="339"/>
      <c r="G1526" s="340"/>
      <c r="H1526" s="324"/>
      <c r="I1526" s="341">
        <v>10.69</v>
      </c>
      <c r="J1526" s="324">
        <v>41</v>
      </c>
      <c r="K1526" s="341">
        <v>138.24</v>
      </c>
    </row>
    <row r="1527" spans="1:22" x14ac:dyDescent="0.25">
      <c r="A1527" s="336"/>
      <c r="B1527" s="337"/>
      <c r="C1527" s="337" t="s">
        <v>178</v>
      </c>
      <c r="D1527" s="338" t="s">
        <v>177</v>
      </c>
      <c r="E1527" s="324">
        <v>175</v>
      </c>
      <c r="F1527" s="339"/>
      <c r="G1527" s="340"/>
      <c r="H1527" s="324"/>
      <c r="I1527" s="341">
        <v>0.42</v>
      </c>
      <c r="J1527" s="324">
        <v>157</v>
      </c>
      <c r="K1527" s="341">
        <v>8.7899999999999991</v>
      </c>
    </row>
    <row r="1528" spans="1:22" ht="29.25" x14ac:dyDescent="0.25">
      <c r="A1528" s="344"/>
      <c r="B1528" s="345"/>
      <c r="C1528" s="345" t="s">
        <v>182</v>
      </c>
      <c r="D1528" s="346" t="s">
        <v>181</v>
      </c>
      <c r="E1528" s="347">
        <v>1.03</v>
      </c>
      <c r="F1528" s="348"/>
      <c r="G1528" s="349" t="s">
        <v>2456</v>
      </c>
      <c r="H1528" s="347">
        <v>1</v>
      </c>
      <c r="I1528" s="350">
        <v>1.24</v>
      </c>
      <c r="J1528" s="347"/>
      <c r="K1528" s="350"/>
    </row>
    <row r="1529" spans="1:22" x14ac:dyDescent="0.25">
      <c r="A1529" s="351"/>
      <c r="B1529" s="351"/>
      <c r="C1529" s="352" t="s">
        <v>173</v>
      </c>
      <c r="D1529" s="351"/>
      <c r="E1529" s="351"/>
      <c r="F1529" s="351"/>
      <c r="G1529" s="351"/>
      <c r="H1529" s="431">
        <v>46.81</v>
      </c>
      <c r="I1529" s="431"/>
      <c r="J1529" s="431">
        <v>814.25</v>
      </c>
      <c r="K1529" s="431"/>
      <c r="O1529" s="353">
        <v>46.81</v>
      </c>
      <c r="P1529" s="353">
        <v>814.25</v>
      </c>
    </row>
    <row r="1531" spans="1:22" ht="29.25" x14ac:dyDescent="0.25">
      <c r="A1531" s="336" t="s">
        <v>2536</v>
      </c>
      <c r="B1531" s="337" t="s">
        <v>2465</v>
      </c>
      <c r="C1531" s="337" t="s">
        <v>992</v>
      </c>
      <c r="D1531" s="338" t="s">
        <v>2466</v>
      </c>
      <c r="E1531" s="324">
        <v>0.15</v>
      </c>
      <c r="F1531" s="339"/>
      <c r="G1531" s="340"/>
      <c r="H1531" s="324"/>
      <c r="I1531" s="341"/>
      <c r="J1531" s="324"/>
      <c r="K1531" s="341"/>
      <c r="Q1531" s="323">
        <v>12.03</v>
      </c>
      <c r="R1531" s="323">
        <v>224.8</v>
      </c>
      <c r="S1531" s="323">
        <v>8.1</v>
      </c>
      <c r="T1531" s="323">
        <v>104.73</v>
      </c>
      <c r="U1531" s="323">
        <v>1.4</v>
      </c>
      <c r="V1531" s="323">
        <v>29.33</v>
      </c>
    </row>
    <row r="1532" spans="1:22" x14ac:dyDescent="0.25">
      <c r="C1532" s="342" t="s">
        <v>2467</v>
      </c>
    </row>
    <row r="1533" spans="1:22" ht="29.25" x14ac:dyDescent="0.25">
      <c r="A1533" s="336"/>
      <c r="B1533" s="337"/>
      <c r="C1533" s="337" t="s">
        <v>187</v>
      </c>
      <c r="D1533" s="338"/>
      <c r="E1533" s="324"/>
      <c r="F1533" s="339">
        <v>60.39</v>
      </c>
      <c r="G1533" s="340" t="s">
        <v>2456</v>
      </c>
      <c r="H1533" s="324">
        <v>1</v>
      </c>
      <c r="I1533" s="341">
        <v>10.94</v>
      </c>
      <c r="J1533" s="324">
        <v>23.35</v>
      </c>
      <c r="K1533" s="341">
        <v>255.45</v>
      </c>
    </row>
    <row r="1534" spans="1:22" ht="29.25" x14ac:dyDescent="0.25">
      <c r="A1534" s="336"/>
      <c r="B1534" s="337"/>
      <c r="C1534" s="337" t="s">
        <v>174</v>
      </c>
      <c r="D1534" s="338"/>
      <c r="E1534" s="324"/>
      <c r="F1534" s="339">
        <v>20.05</v>
      </c>
      <c r="G1534" s="340" t="s">
        <v>2457</v>
      </c>
      <c r="H1534" s="324">
        <v>1</v>
      </c>
      <c r="I1534" s="341">
        <v>3.95</v>
      </c>
      <c r="J1534" s="324">
        <v>8.98</v>
      </c>
      <c r="K1534" s="341">
        <v>35.47</v>
      </c>
    </row>
    <row r="1535" spans="1:22" ht="29.25" x14ac:dyDescent="0.25">
      <c r="A1535" s="336"/>
      <c r="B1535" s="337"/>
      <c r="C1535" s="337" t="s">
        <v>179</v>
      </c>
      <c r="D1535" s="338"/>
      <c r="E1535" s="324"/>
      <c r="F1535" s="339">
        <v>4.04</v>
      </c>
      <c r="G1535" s="340" t="s">
        <v>2457</v>
      </c>
      <c r="H1535" s="324">
        <v>1</v>
      </c>
      <c r="I1535" s="354">
        <v>0.8</v>
      </c>
      <c r="J1535" s="324">
        <v>23.35</v>
      </c>
      <c r="K1535" s="354">
        <v>18.68</v>
      </c>
    </row>
    <row r="1536" spans="1:22" x14ac:dyDescent="0.25">
      <c r="A1536" s="336"/>
      <c r="B1536" s="337"/>
      <c r="C1536" s="337" t="s">
        <v>195</v>
      </c>
      <c r="D1536" s="338"/>
      <c r="E1536" s="324"/>
      <c r="F1536" s="339">
        <v>25.9</v>
      </c>
      <c r="G1536" s="340" t="s">
        <v>185</v>
      </c>
      <c r="H1536" s="324">
        <v>1</v>
      </c>
      <c r="I1536" s="341">
        <v>3.89</v>
      </c>
      <c r="J1536" s="324">
        <v>5.42</v>
      </c>
      <c r="K1536" s="341">
        <v>21.08</v>
      </c>
    </row>
    <row r="1537" spans="1:22" x14ac:dyDescent="0.25">
      <c r="A1537" s="336"/>
      <c r="B1537" s="337"/>
      <c r="C1537" s="337" t="s">
        <v>184</v>
      </c>
      <c r="D1537" s="338" t="s">
        <v>177</v>
      </c>
      <c r="E1537" s="324">
        <v>110</v>
      </c>
      <c r="F1537" s="339"/>
      <c r="G1537" s="340"/>
      <c r="H1537" s="324"/>
      <c r="I1537" s="341">
        <v>12.03</v>
      </c>
      <c r="J1537" s="324">
        <v>88</v>
      </c>
      <c r="K1537" s="341">
        <v>224.8</v>
      </c>
    </row>
    <row r="1538" spans="1:22" x14ac:dyDescent="0.25">
      <c r="A1538" s="336"/>
      <c r="B1538" s="337"/>
      <c r="C1538" s="337" t="s">
        <v>183</v>
      </c>
      <c r="D1538" s="338" t="s">
        <v>177</v>
      </c>
      <c r="E1538" s="324">
        <v>74</v>
      </c>
      <c r="F1538" s="339"/>
      <c r="G1538" s="340"/>
      <c r="H1538" s="324"/>
      <c r="I1538" s="341">
        <v>8.1</v>
      </c>
      <c r="J1538" s="324">
        <v>41</v>
      </c>
      <c r="K1538" s="341">
        <v>104.73</v>
      </c>
    </row>
    <row r="1539" spans="1:22" x14ac:dyDescent="0.25">
      <c r="A1539" s="336"/>
      <c r="B1539" s="337"/>
      <c r="C1539" s="337" t="s">
        <v>178</v>
      </c>
      <c r="D1539" s="338" t="s">
        <v>177</v>
      </c>
      <c r="E1539" s="324">
        <v>175</v>
      </c>
      <c r="F1539" s="339"/>
      <c r="G1539" s="340"/>
      <c r="H1539" s="324"/>
      <c r="I1539" s="341">
        <v>1.4</v>
      </c>
      <c r="J1539" s="324">
        <v>157</v>
      </c>
      <c r="K1539" s="341">
        <v>29.33</v>
      </c>
    </row>
    <row r="1540" spans="1:22" ht="29.25" x14ac:dyDescent="0.25">
      <c r="A1540" s="344"/>
      <c r="B1540" s="345"/>
      <c r="C1540" s="345" t="s">
        <v>182</v>
      </c>
      <c r="D1540" s="346" t="s">
        <v>181</v>
      </c>
      <c r="E1540" s="347">
        <v>5.0199999999999996</v>
      </c>
      <c r="F1540" s="348"/>
      <c r="G1540" s="349" t="s">
        <v>2456</v>
      </c>
      <c r="H1540" s="347">
        <v>1</v>
      </c>
      <c r="I1540" s="350">
        <v>0.91</v>
      </c>
      <c r="J1540" s="347"/>
      <c r="K1540" s="350"/>
    </row>
    <row r="1541" spans="1:22" x14ac:dyDescent="0.25">
      <c r="A1541" s="351"/>
      <c r="B1541" s="351"/>
      <c r="C1541" s="352" t="s">
        <v>173</v>
      </c>
      <c r="D1541" s="351"/>
      <c r="E1541" s="351"/>
      <c r="F1541" s="351"/>
      <c r="G1541" s="351"/>
      <c r="H1541" s="431">
        <v>40.31</v>
      </c>
      <c r="I1541" s="431"/>
      <c r="J1541" s="431">
        <v>670.86</v>
      </c>
      <c r="K1541" s="431"/>
      <c r="O1541" s="353">
        <v>40.31</v>
      </c>
      <c r="P1541" s="353">
        <v>670.86</v>
      </c>
    </row>
    <row r="1543" spans="1:22" ht="68.25" x14ac:dyDescent="0.25">
      <c r="A1543" s="364" t="s">
        <v>2537</v>
      </c>
      <c r="B1543" s="365" t="s">
        <v>2458</v>
      </c>
      <c r="C1543" s="365" t="s">
        <v>3681</v>
      </c>
      <c r="D1543" s="366" t="s">
        <v>1703</v>
      </c>
      <c r="E1543" s="367">
        <v>1</v>
      </c>
      <c r="F1543" s="368">
        <v>2892.24</v>
      </c>
      <c r="G1543" s="369" t="s">
        <v>185</v>
      </c>
      <c r="H1543" s="367">
        <v>1</v>
      </c>
      <c r="I1543" s="370">
        <v>2892.24</v>
      </c>
      <c r="J1543" s="367">
        <v>4.4000000000000004</v>
      </c>
      <c r="K1543" s="370">
        <v>12725.86</v>
      </c>
      <c r="Q1543" s="323">
        <v>0</v>
      </c>
      <c r="R1543" s="323">
        <v>0</v>
      </c>
      <c r="S1543" s="323">
        <v>0</v>
      </c>
      <c r="T1543" s="323">
        <v>0</v>
      </c>
      <c r="U1543" s="323">
        <v>0</v>
      </c>
      <c r="V1543" s="323">
        <v>0</v>
      </c>
    </row>
    <row r="1544" spans="1:22" x14ac:dyDescent="0.25">
      <c r="A1544" s="371"/>
      <c r="B1544" s="371"/>
      <c r="C1544" s="372" t="s">
        <v>173</v>
      </c>
      <c r="D1544" s="371"/>
      <c r="E1544" s="371"/>
      <c r="F1544" s="371"/>
      <c r="G1544" s="371"/>
      <c r="H1544" s="433">
        <v>2892.24</v>
      </c>
      <c r="I1544" s="433"/>
      <c r="J1544" s="433">
        <v>12725.86</v>
      </c>
      <c r="K1544" s="433"/>
      <c r="O1544" s="353">
        <v>2892.24</v>
      </c>
      <c r="P1544" s="353">
        <v>12725.86</v>
      </c>
    </row>
    <row r="1547" spans="1:22" x14ac:dyDescent="0.25">
      <c r="B1547" s="434" t="s">
        <v>3682</v>
      </c>
      <c r="C1547" s="434"/>
      <c r="D1547" s="434"/>
      <c r="E1547" s="434"/>
      <c r="F1547" s="434"/>
      <c r="G1547" s="434"/>
      <c r="H1547" s="434"/>
      <c r="I1547" s="434"/>
      <c r="J1547" s="434"/>
    </row>
    <row r="1548" spans="1:22" ht="43.5" x14ac:dyDescent="0.25">
      <c r="A1548" s="336" t="s">
        <v>2538</v>
      </c>
      <c r="B1548" s="337" t="s">
        <v>2461</v>
      </c>
      <c r="C1548" s="337" t="s">
        <v>993</v>
      </c>
      <c r="D1548" s="338" t="s">
        <v>2462</v>
      </c>
      <c r="E1548" s="324">
        <v>1</v>
      </c>
      <c r="F1548" s="339"/>
      <c r="G1548" s="340"/>
      <c r="H1548" s="324"/>
      <c r="I1548" s="341"/>
      <c r="J1548" s="324"/>
      <c r="K1548" s="341"/>
      <c r="Q1548" s="323">
        <v>83.15</v>
      </c>
      <c r="R1548" s="323">
        <v>1553.23</v>
      </c>
      <c r="S1548" s="323">
        <v>55.94</v>
      </c>
      <c r="T1548" s="323">
        <v>723.66</v>
      </c>
      <c r="U1548" s="323">
        <v>3.38</v>
      </c>
      <c r="V1548" s="323">
        <v>70.760000000000005</v>
      </c>
    </row>
    <row r="1549" spans="1:22" ht="29.25" x14ac:dyDescent="0.25">
      <c r="A1549" s="336"/>
      <c r="B1549" s="337"/>
      <c r="C1549" s="337" t="s">
        <v>187</v>
      </c>
      <c r="D1549" s="338"/>
      <c r="E1549" s="324"/>
      <c r="F1549" s="339">
        <v>62.6</v>
      </c>
      <c r="G1549" s="340" t="s">
        <v>2456</v>
      </c>
      <c r="H1549" s="324">
        <v>1</v>
      </c>
      <c r="I1549" s="341">
        <v>75.59</v>
      </c>
      <c r="J1549" s="324">
        <v>23.35</v>
      </c>
      <c r="K1549" s="341">
        <v>1765.03</v>
      </c>
    </row>
    <row r="1550" spans="1:22" ht="29.25" x14ac:dyDescent="0.25">
      <c r="A1550" s="336"/>
      <c r="B1550" s="337"/>
      <c r="C1550" s="337" t="s">
        <v>174</v>
      </c>
      <c r="D1550" s="338"/>
      <c r="E1550" s="324"/>
      <c r="F1550" s="339">
        <v>8.82</v>
      </c>
      <c r="G1550" s="340" t="s">
        <v>2457</v>
      </c>
      <c r="H1550" s="324">
        <v>1</v>
      </c>
      <c r="I1550" s="341">
        <v>11.58</v>
      </c>
      <c r="J1550" s="324">
        <v>8.66</v>
      </c>
      <c r="K1550" s="341">
        <v>100.28</v>
      </c>
    </row>
    <row r="1551" spans="1:22" ht="29.25" x14ac:dyDescent="0.25">
      <c r="A1551" s="336"/>
      <c r="B1551" s="337"/>
      <c r="C1551" s="337" t="s">
        <v>179</v>
      </c>
      <c r="D1551" s="338"/>
      <c r="E1551" s="324"/>
      <c r="F1551" s="339">
        <v>1.47</v>
      </c>
      <c r="G1551" s="340" t="s">
        <v>2457</v>
      </c>
      <c r="H1551" s="324">
        <v>1</v>
      </c>
      <c r="I1551" s="354">
        <v>1.93</v>
      </c>
      <c r="J1551" s="324">
        <v>23.35</v>
      </c>
      <c r="K1551" s="354">
        <v>45.07</v>
      </c>
    </row>
    <row r="1552" spans="1:22" x14ac:dyDescent="0.25">
      <c r="A1552" s="336"/>
      <c r="B1552" s="337"/>
      <c r="C1552" s="337" t="s">
        <v>195</v>
      </c>
      <c r="D1552" s="338"/>
      <c r="E1552" s="324"/>
      <c r="F1552" s="339">
        <v>2.62</v>
      </c>
      <c r="G1552" s="340" t="s">
        <v>185</v>
      </c>
      <c r="H1552" s="324">
        <v>1</v>
      </c>
      <c r="I1552" s="341">
        <v>2.62</v>
      </c>
      <c r="J1552" s="324">
        <v>2.5299999999999998</v>
      </c>
      <c r="K1552" s="341">
        <v>6.63</v>
      </c>
    </row>
    <row r="1553" spans="1:22" x14ac:dyDescent="0.25">
      <c r="A1553" s="336"/>
      <c r="B1553" s="337"/>
      <c r="C1553" s="337" t="s">
        <v>184</v>
      </c>
      <c r="D1553" s="338" t="s">
        <v>177</v>
      </c>
      <c r="E1553" s="324">
        <v>110</v>
      </c>
      <c r="F1553" s="339"/>
      <c r="G1553" s="340"/>
      <c r="H1553" s="324"/>
      <c r="I1553" s="341">
        <v>83.15</v>
      </c>
      <c r="J1553" s="324">
        <v>88</v>
      </c>
      <c r="K1553" s="341">
        <v>1553.23</v>
      </c>
    </row>
    <row r="1554" spans="1:22" x14ac:dyDescent="0.25">
      <c r="A1554" s="336"/>
      <c r="B1554" s="337"/>
      <c r="C1554" s="337" t="s">
        <v>183</v>
      </c>
      <c r="D1554" s="338" t="s">
        <v>177</v>
      </c>
      <c r="E1554" s="324">
        <v>74</v>
      </c>
      <c r="F1554" s="339"/>
      <c r="G1554" s="340"/>
      <c r="H1554" s="324"/>
      <c r="I1554" s="341">
        <v>55.94</v>
      </c>
      <c r="J1554" s="324">
        <v>41</v>
      </c>
      <c r="K1554" s="341">
        <v>723.66</v>
      </c>
    </row>
    <row r="1555" spans="1:22" x14ac:dyDescent="0.25">
      <c r="A1555" s="336"/>
      <c r="B1555" s="337"/>
      <c r="C1555" s="337" t="s">
        <v>178</v>
      </c>
      <c r="D1555" s="338" t="s">
        <v>177</v>
      </c>
      <c r="E1555" s="324">
        <v>175</v>
      </c>
      <c r="F1555" s="339"/>
      <c r="G1555" s="340"/>
      <c r="H1555" s="324"/>
      <c r="I1555" s="341">
        <v>3.38</v>
      </c>
      <c r="J1555" s="324">
        <v>157</v>
      </c>
      <c r="K1555" s="341">
        <v>70.760000000000005</v>
      </c>
    </row>
    <row r="1556" spans="1:22" ht="29.25" x14ac:dyDescent="0.25">
      <c r="A1556" s="344"/>
      <c r="B1556" s="345"/>
      <c r="C1556" s="345" t="s">
        <v>182</v>
      </c>
      <c r="D1556" s="346" t="s">
        <v>181</v>
      </c>
      <c r="E1556" s="347">
        <v>4.96</v>
      </c>
      <c r="F1556" s="348"/>
      <c r="G1556" s="349" t="s">
        <v>2456</v>
      </c>
      <c r="H1556" s="347">
        <v>1</v>
      </c>
      <c r="I1556" s="350">
        <v>5.99</v>
      </c>
      <c r="J1556" s="347"/>
      <c r="K1556" s="350"/>
    </row>
    <row r="1557" spans="1:22" x14ac:dyDescent="0.25">
      <c r="A1557" s="351"/>
      <c r="B1557" s="351"/>
      <c r="C1557" s="352" t="s">
        <v>173</v>
      </c>
      <c r="D1557" s="351"/>
      <c r="E1557" s="351"/>
      <c r="F1557" s="351"/>
      <c r="G1557" s="351"/>
      <c r="H1557" s="431">
        <v>232.26</v>
      </c>
      <c r="I1557" s="431"/>
      <c r="J1557" s="431">
        <v>4219.59</v>
      </c>
      <c r="K1557" s="431"/>
      <c r="O1557" s="353">
        <v>232.26</v>
      </c>
      <c r="P1557" s="353">
        <v>4219.59</v>
      </c>
    </row>
    <row r="1559" spans="1:22" ht="28.5" x14ac:dyDescent="0.25">
      <c r="A1559" s="336" t="s">
        <v>2539</v>
      </c>
      <c r="B1559" s="337" t="s">
        <v>2463</v>
      </c>
      <c r="C1559" s="337" t="s">
        <v>975</v>
      </c>
      <c r="D1559" s="338" t="s">
        <v>2464</v>
      </c>
      <c r="E1559" s="324">
        <v>1</v>
      </c>
      <c r="F1559" s="339"/>
      <c r="G1559" s="340"/>
      <c r="H1559" s="324"/>
      <c r="I1559" s="341"/>
      <c r="J1559" s="324"/>
      <c r="K1559" s="341"/>
      <c r="Q1559" s="323">
        <v>15.88</v>
      </c>
      <c r="R1559" s="323">
        <v>296.70999999999998</v>
      </c>
      <c r="S1559" s="323">
        <v>10.69</v>
      </c>
      <c r="T1559" s="323">
        <v>138.24</v>
      </c>
      <c r="U1559" s="323">
        <v>0.42</v>
      </c>
      <c r="V1559" s="323">
        <v>8.7899999999999991</v>
      </c>
    </row>
    <row r="1560" spans="1:22" ht="29.25" x14ac:dyDescent="0.25">
      <c r="A1560" s="336"/>
      <c r="B1560" s="337"/>
      <c r="C1560" s="337" t="s">
        <v>187</v>
      </c>
      <c r="D1560" s="338"/>
      <c r="E1560" s="324"/>
      <c r="F1560" s="339">
        <v>11.96</v>
      </c>
      <c r="G1560" s="340" t="s">
        <v>2456</v>
      </c>
      <c r="H1560" s="324">
        <v>1</v>
      </c>
      <c r="I1560" s="341">
        <v>14.44</v>
      </c>
      <c r="J1560" s="324">
        <v>23.35</v>
      </c>
      <c r="K1560" s="341">
        <v>337.17</v>
      </c>
    </row>
    <row r="1561" spans="1:22" ht="29.25" x14ac:dyDescent="0.25">
      <c r="A1561" s="336"/>
      <c r="B1561" s="337"/>
      <c r="C1561" s="337" t="s">
        <v>174</v>
      </c>
      <c r="D1561" s="338"/>
      <c r="E1561" s="324"/>
      <c r="F1561" s="339">
        <v>0.74</v>
      </c>
      <c r="G1561" s="340" t="s">
        <v>2457</v>
      </c>
      <c r="H1561" s="324">
        <v>1</v>
      </c>
      <c r="I1561" s="341">
        <v>0.97</v>
      </c>
      <c r="J1561" s="324">
        <v>9.73</v>
      </c>
      <c r="K1561" s="341">
        <v>9.44</v>
      </c>
    </row>
    <row r="1562" spans="1:22" ht="29.25" x14ac:dyDescent="0.25">
      <c r="A1562" s="336"/>
      <c r="B1562" s="337"/>
      <c r="C1562" s="337" t="s">
        <v>179</v>
      </c>
      <c r="D1562" s="338"/>
      <c r="E1562" s="324"/>
      <c r="F1562" s="339">
        <v>0.18</v>
      </c>
      <c r="G1562" s="340" t="s">
        <v>2457</v>
      </c>
      <c r="H1562" s="324">
        <v>1</v>
      </c>
      <c r="I1562" s="354">
        <v>0.24</v>
      </c>
      <c r="J1562" s="324">
        <v>23.35</v>
      </c>
      <c r="K1562" s="354">
        <v>5.6</v>
      </c>
    </row>
    <row r="1563" spans="1:22" x14ac:dyDescent="0.25">
      <c r="A1563" s="336"/>
      <c r="B1563" s="337"/>
      <c r="C1563" s="337" t="s">
        <v>195</v>
      </c>
      <c r="D1563" s="338"/>
      <c r="E1563" s="324"/>
      <c r="F1563" s="339">
        <v>4.41</v>
      </c>
      <c r="G1563" s="340" t="s">
        <v>185</v>
      </c>
      <c r="H1563" s="324">
        <v>1</v>
      </c>
      <c r="I1563" s="341">
        <v>4.41</v>
      </c>
      <c r="J1563" s="324">
        <v>5.42</v>
      </c>
      <c r="K1563" s="341">
        <v>23.9</v>
      </c>
    </row>
    <row r="1564" spans="1:22" x14ac:dyDescent="0.25">
      <c r="A1564" s="336"/>
      <c r="B1564" s="337"/>
      <c r="C1564" s="337" t="s">
        <v>184</v>
      </c>
      <c r="D1564" s="338" t="s">
        <v>177</v>
      </c>
      <c r="E1564" s="324">
        <v>110</v>
      </c>
      <c r="F1564" s="339"/>
      <c r="G1564" s="340"/>
      <c r="H1564" s="324"/>
      <c r="I1564" s="341">
        <v>15.88</v>
      </c>
      <c r="J1564" s="324">
        <v>88</v>
      </c>
      <c r="K1564" s="341">
        <v>296.70999999999998</v>
      </c>
    </row>
    <row r="1565" spans="1:22" x14ac:dyDescent="0.25">
      <c r="A1565" s="336"/>
      <c r="B1565" s="337"/>
      <c r="C1565" s="337" t="s">
        <v>183</v>
      </c>
      <c r="D1565" s="338" t="s">
        <v>177</v>
      </c>
      <c r="E1565" s="324">
        <v>74</v>
      </c>
      <c r="F1565" s="339"/>
      <c r="G1565" s="340"/>
      <c r="H1565" s="324"/>
      <c r="I1565" s="341">
        <v>10.69</v>
      </c>
      <c r="J1565" s="324">
        <v>41</v>
      </c>
      <c r="K1565" s="341">
        <v>138.24</v>
      </c>
    </row>
    <row r="1566" spans="1:22" x14ac:dyDescent="0.25">
      <c r="A1566" s="336"/>
      <c r="B1566" s="337"/>
      <c r="C1566" s="337" t="s">
        <v>178</v>
      </c>
      <c r="D1566" s="338" t="s">
        <v>177</v>
      </c>
      <c r="E1566" s="324">
        <v>175</v>
      </c>
      <c r="F1566" s="339"/>
      <c r="G1566" s="340"/>
      <c r="H1566" s="324"/>
      <c r="I1566" s="341">
        <v>0.42</v>
      </c>
      <c r="J1566" s="324">
        <v>157</v>
      </c>
      <c r="K1566" s="341">
        <v>8.7899999999999991</v>
      </c>
    </row>
    <row r="1567" spans="1:22" ht="29.25" x14ac:dyDescent="0.25">
      <c r="A1567" s="344"/>
      <c r="B1567" s="345"/>
      <c r="C1567" s="345" t="s">
        <v>182</v>
      </c>
      <c r="D1567" s="346" t="s">
        <v>181</v>
      </c>
      <c r="E1567" s="347">
        <v>1.03</v>
      </c>
      <c r="F1567" s="348"/>
      <c r="G1567" s="349" t="s">
        <v>2456</v>
      </c>
      <c r="H1567" s="347">
        <v>1</v>
      </c>
      <c r="I1567" s="350">
        <v>1.24</v>
      </c>
      <c r="J1567" s="347"/>
      <c r="K1567" s="350"/>
    </row>
    <row r="1568" spans="1:22" x14ac:dyDescent="0.25">
      <c r="A1568" s="351"/>
      <c r="B1568" s="351"/>
      <c r="C1568" s="352" t="s">
        <v>173</v>
      </c>
      <c r="D1568" s="351"/>
      <c r="E1568" s="351"/>
      <c r="F1568" s="351"/>
      <c r="G1568" s="351"/>
      <c r="H1568" s="431">
        <v>46.81</v>
      </c>
      <c r="I1568" s="431"/>
      <c r="J1568" s="431">
        <v>814.25</v>
      </c>
      <c r="K1568" s="431"/>
      <c r="O1568" s="353">
        <v>46.81</v>
      </c>
      <c r="P1568" s="353">
        <v>814.25</v>
      </c>
    </row>
    <row r="1570" spans="1:22" ht="29.25" x14ac:dyDescent="0.25">
      <c r="A1570" s="336" t="s">
        <v>2540</v>
      </c>
      <c r="B1570" s="337" t="s">
        <v>2465</v>
      </c>
      <c r="C1570" s="337" t="s">
        <v>992</v>
      </c>
      <c r="D1570" s="338" t="s">
        <v>2466</v>
      </c>
      <c r="E1570" s="324">
        <v>0.15</v>
      </c>
      <c r="F1570" s="339"/>
      <c r="G1570" s="340"/>
      <c r="H1570" s="324"/>
      <c r="I1570" s="341"/>
      <c r="J1570" s="324"/>
      <c r="K1570" s="341"/>
      <c r="Q1570" s="323">
        <v>12.03</v>
      </c>
      <c r="R1570" s="323">
        <v>224.8</v>
      </c>
      <c r="S1570" s="323">
        <v>8.1</v>
      </c>
      <c r="T1570" s="323">
        <v>104.73</v>
      </c>
      <c r="U1570" s="323">
        <v>1.4</v>
      </c>
      <c r="V1570" s="323">
        <v>29.33</v>
      </c>
    </row>
    <row r="1571" spans="1:22" x14ac:dyDescent="0.25">
      <c r="C1571" s="342" t="s">
        <v>2467</v>
      </c>
    </row>
    <row r="1572" spans="1:22" ht="29.25" x14ac:dyDescent="0.25">
      <c r="A1572" s="336"/>
      <c r="B1572" s="337"/>
      <c r="C1572" s="337" t="s">
        <v>187</v>
      </c>
      <c r="D1572" s="338"/>
      <c r="E1572" s="324"/>
      <c r="F1572" s="339">
        <v>60.39</v>
      </c>
      <c r="G1572" s="340" t="s">
        <v>2456</v>
      </c>
      <c r="H1572" s="324">
        <v>1</v>
      </c>
      <c r="I1572" s="341">
        <v>10.94</v>
      </c>
      <c r="J1572" s="324">
        <v>23.35</v>
      </c>
      <c r="K1572" s="341">
        <v>255.45</v>
      </c>
    </row>
    <row r="1573" spans="1:22" ht="29.25" x14ac:dyDescent="0.25">
      <c r="A1573" s="336"/>
      <c r="B1573" s="337"/>
      <c r="C1573" s="337" t="s">
        <v>174</v>
      </c>
      <c r="D1573" s="338"/>
      <c r="E1573" s="324"/>
      <c r="F1573" s="339">
        <v>20.05</v>
      </c>
      <c r="G1573" s="340" t="s">
        <v>2457</v>
      </c>
      <c r="H1573" s="324">
        <v>1</v>
      </c>
      <c r="I1573" s="341">
        <v>3.95</v>
      </c>
      <c r="J1573" s="324">
        <v>8.98</v>
      </c>
      <c r="K1573" s="341">
        <v>35.47</v>
      </c>
    </row>
    <row r="1574" spans="1:22" ht="29.25" x14ac:dyDescent="0.25">
      <c r="A1574" s="336"/>
      <c r="B1574" s="337"/>
      <c r="C1574" s="337" t="s">
        <v>179</v>
      </c>
      <c r="D1574" s="338"/>
      <c r="E1574" s="324"/>
      <c r="F1574" s="339">
        <v>4.04</v>
      </c>
      <c r="G1574" s="340" t="s">
        <v>2457</v>
      </c>
      <c r="H1574" s="324">
        <v>1</v>
      </c>
      <c r="I1574" s="354">
        <v>0.8</v>
      </c>
      <c r="J1574" s="324">
        <v>23.35</v>
      </c>
      <c r="K1574" s="354">
        <v>18.68</v>
      </c>
    </row>
    <row r="1575" spans="1:22" x14ac:dyDescent="0.25">
      <c r="A1575" s="336"/>
      <c r="B1575" s="337"/>
      <c r="C1575" s="337" t="s">
        <v>195</v>
      </c>
      <c r="D1575" s="338"/>
      <c r="E1575" s="324"/>
      <c r="F1575" s="339">
        <v>25.9</v>
      </c>
      <c r="G1575" s="340" t="s">
        <v>185</v>
      </c>
      <c r="H1575" s="324">
        <v>1</v>
      </c>
      <c r="I1575" s="341">
        <v>3.89</v>
      </c>
      <c r="J1575" s="324">
        <v>5.42</v>
      </c>
      <c r="K1575" s="341">
        <v>21.08</v>
      </c>
    </row>
    <row r="1576" spans="1:22" x14ac:dyDescent="0.25">
      <c r="A1576" s="336"/>
      <c r="B1576" s="337"/>
      <c r="C1576" s="337" t="s">
        <v>184</v>
      </c>
      <c r="D1576" s="338" t="s">
        <v>177</v>
      </c>
      <c r="E1576" s="324">
        <v>110</v>
      </c>
      <c r="F1576" s="339"/>
      <c r="G1576" s="340"/>
      <c r="H1576" s="324"/>
      <c r="I1576" s="341">
        <v>12.03</v>
      </c>
      <c r="J1576" s="324">
        <v>88</v>
      </c>
      <c r="K1576" s="341">
        <v>224.8</v>
      </c>
    </row>
    <row r="1577" spans="1:22" x14ac:dyDescent="0.25">
      <c r="A1577" s="336"/>
      <c r="B1577" s="337"/>
      <c r="C1577" s="337" t="s">
        <v>183</v>
      </c>
      <c r="D1577" s="338" t="s">
        <v>177</v>
      </c>
      <c r="E1577" s="324">
        <v>74</v>
      </c>
      <c r="F1577" s="339"/>
      <c r="G1577" s="340"/>
      <c r="H1577" s="324"/>
      <c r="I1577" s="341">
        <v>8.1</v>
      </c>
      <c r="J1577" s="324">
        <v>41</v>
      </c>
      <c r="K1577" s="341">
        <v>104.73</v>
      </c>
    </row>
    <row r="1578" spans="1:22" x14ac:dyDescent="0.25">
      <c r="A1578" s="336"/>
      <c r="B1578" s="337"/>
      <c r="C1578" s="337" t="s">
        <v>178</v>
      </c>
      <c r="D1578" s="338" t="s">
        <v>177</v>
      </c>
      <c r="E1578" s="324">
        <v>175</v>
      </c>
      <c r="F1578" s="339"/>
      <c r="G1578" s="340"/>
      <c r="H1578" s="324"/>
      <c r="I1578" s="341">
        <v>1.4</v>
      </c>
      <c r="J1578" s="324">
        <v>157</v>
      </c>
      <c r="K1578" s="341">
        <v>29.33</v>
      </c>
    </row>
    <row r="1579" spans="1:22" ht="29.25" x14ac:dyDescent="0.25">
      <c r="A1579" s="344"/>
      <c r="B1579" s="345"/>
      <c r="C1579" s="345" t="s">
        <v>182</v>
      </c>
      <c r="D1579" s="346" t="s">
        <v>181</v>
      </c>
      <c r="E1579" s="347">
        <v>5.0199999999999996</v>
      </c>
      <c r="F1579" s="348"/>
      <c r="G1579" s="349" t="s">
        <v>2456</v>
      </c>
      <c r="H1579" s="347">
        <v>1</v>
      </c>
      <c r="I1579" s="350">
        <v>0.91</v>
      </c>
      <c r="J1579" s="347"/>
      <c r="K1579" s="350"/>
    </row>
    <row r="1580" spans="1:22" x14ac:dyDescent="0.25">
      <c r="A1580" s="351"/>
      <c r="B1580" s="351"/>
      <c r="C1580" s="352" t="s">
        <v>173</v>
      </c>
      <c r="D1580" s="351"/>
      <c r="E1580" s="351"/>
      <c r="F1580" s="351"/>
      <c r="G1580" s="351"/>
      <c r="H1580" s="431">
        <v>40.31</v>
      </c>
      <c r="I1580" s="431"/>
      <c r="J1580" s="431">
        <v>670.86</v>
      </c>
      <c r="K1580" s="431"/>
      <c r="O1580" s="353">
        <v>40.31</v>
      </c>
      <c r="P1580" s="353">
        <v>670.86</v>
      </c>
    </row>
    <row r="1582" spans="1:22" ht="68.25" x14ac:dyDescent="0.25">
      <c r="A1582" s="364" t="s">
        <v>2541</v>
      </c>
      <c r="B1582" s="365" t="s">
        <v>2458</v>
      </c>
      <c r="C1582" s="365" t="s">
        <v>3683</v>
      </c>
      <c r="D1582" s="366" t="s">
        <v>1703</v>
      </c>
      <c r="E1582" s="367">
        <v>1</v>
      </c>
      <c r="F1582" s="368">
        <v>2892.24</v>
      </c>
      <c r="G1582" s="369" t="s">
        <v>185</v>
      </c>
      <c r="H1582" s="367">
        <v>1</v>
      </c>
      <c r="I1582" s="370">
        <v>2892.24</v>
      </c>
      <c r="J1582" s="367">
        <v>4.4000000000000004</v>
      </c>
      <c r="K1582" s="370">
        <v>12725.86</v>
      </c>
      <c r="Q1582" s="323">
        <v>0</v>
      </c>
      <c r="R1582" s="323">
        <v>0</v>
      </c>
      <c r="S1582" s="323">
        <v>0</v>
      </c>
      <c r="T1582" s="323">
        <v>0</v>
      </c>
      <c r="U1582" s="323">
        <v>0</v>
      </c>
      <c r="V1582" s="323">
        <v>0</v>
      </c>
    </row>
    <row r="1583" spans="1:22" x14ac:dyDescent="0.25">
      <c r="A1583" s="371"/>
      <c r="B1583" s="371"/>
      <c r="C1583" s="372" t="s">
        <v>173</v>
      </c>
      <c r="D1583" s="371"/>
      <c r="E1583" s="371"/>
      <c r="F1583" s="371"/>
      <c r="G1583" s="371"/>
      <c r="H1583" s="433">
        <v>2892.24</v>
      </c>
      <c r="I1583" s="433"/>
      <c r="J1583" s="433">
        <v>12725.86</v>
      </c>
      <c r="K1583" s="433"/>
      <c r="O1583" s="353">
        <v>2892.24</v>
      </c>
      <c r="P1583" s="353">
        <v>12725.86</v>
      </c>
    </row>
    <row r="1586" spans="1:22" x14ac:dyDescent="0.25">
      <c r="B1586" s="434" t="s">
        <v>3684</v>
      </c>
      <c r="C1586" s="434"/>
      <c r="D1586" s="434"/>
      <c r="E1586" s="434"/>
      <c r="F1586" s="434"/>
      <c r="G1586" s="434"/>
      <c r="H1586" s="434"/>
      <c r="I1586" s="434"/>
      <c r="J1586" s="434"/>
    </row>
    <row r="1587" spans="1:22" ht="43.5" x14ac:dyDescent="0.25">
      <c r="A1587" s="336" t="s">
        <v>2542</v>
      </c>
      <c r="B1587" s="337" t="s">
        <v>2461</v>
      </c>
      <c r="C1587" s="337" t="s">
        <v>993</v>
      </c>
      <c r="D1587" s="338" t="s">
        <v>2462</v>
      </c>
      <c r="E1587" s="324">
        <v>1</v>
      </c>
      <c r="F1587" s="339"/>
      <c r="G1587" s="340"/>
      <c r="H1587" s="324"/>
      <c r="I1587" s="341"/>
      <c r="J1587" s="324"/>
      <c r="K1587" s="341"/>
      <c r="Q1587" s="323">
        <v>83.15</v>
      </c>
      <c r="R1587" s="323">
        <v>1553.23</v>
      </c>
      <c r="S1587" s="323">
        <v>55.94</v>
      </c>
      <c r="T1587" s="323">
        <v>723.66</v>
      </c>
      <c r="U1587" s="323">
        <v>3.38</v>
      </c>
      <c r="V1587" s="323">
        <v>70.760000000000005</v>
      </c>
    </row>
    <row r="1588" spans="1:22" ht="29.25" x14ac:dyDescent="0.25">
      <c r="A1588" s="336"/>
      <c r="B1588" s="337"/>
      <c r="C1588" s="337" t="s">
        <v>187</v>
      </c>
      <c r="D1588" s="338"/>
      <c r="E1588" s="324"/>
      <c r="F1588" s="339">
        <v>62.6</v>
      </c>
      <c r="G1588" s="340" t="s">
        <v>2456</v>
      </c>
      <c r="H1588" s="324">
        <v>1</v>
      </c>
      <c r="I1588" s="341">
        <v>75.59</v>
      </c>
      <c r="J1588" s="324">
        <v>23.35</v>
      </c>
      <c r="K1588" s="341">
        <v>1765.03</v>
      </c>
    </row>
    <row r="1589" spans="1:22" ht="29.25" x14ac:dyDescent="0.25">
      <c r="A1589" s="336"/>
      <c r="B1589" s="337"/>
      <c r="C1589" s="337" t="s">
        <v>174</v>
      </c>
      <c r="D1589" s="338"/>
      <c r="E1589" s="324"/>
      <c r="F1589" s="339">
        <v>8.82</v>
      </c>
      <c r="G1589" s="340" t="s">
        <v>2457</v>
      </c>
      <c r="H1589" s="324">
        <v>1</v>
      </c>
      <c r="I1589" s="341">
        <v>11.58</v>
      </c>
      <c r="J1589" s="324">
        <v>8.66</v>
      </c>
      <c r="K1589" s="341">
        <v>100.28</v>
      </c>
    </row>
    <row r="1590" spans="1:22" ht="29.25" x14ac:dyDescent="0.25">
      <c r="A1590" s="336"/>
      <c r="B1590" s="337"/>
      <c r="C1590" s="337" t="s">
        <v>179</v>
      </c>
      <c r="D1590" s="338"/>
      <c r="E1590" s="324"/>
      <c r="F1590" s="339">
        <v>1.47</v>
      </c>
      <c r="G1590" s="340" t="s">
        <v>2457</v>
      </c>
      <c r="H1590" s="324">
        <v>1</v>
      </c>
      <c r="I1590" s="354">
        <v>1.93</v>
      </c>
      <c r="J1590" s="324">
        <v>23.35</v>
      </c>
      <c r="K1590" s="354">
        <v>45.07</v>
      </c>
    </row>
    <row r="1591" spans="1:22" x14ac:dyDescent="0.25">
      <c r="A1591" s="336"/>
      <c r="B1591" s="337"/>
      <c r="C1591" s="337" t="s">
        <v>195</v>
      </c>
      <c r="D1591" s="338"/>
      <c r="E1591" s="324"/>
      <c r="F1591" s="339">
        <v>2.62</v>
      </c>
      <c r="G1591" s="340" t="s">
        <v>185</v>
      </c>
      <c r="H1591" s="324">
        <v>1</v>
      </c>
      <c r="I1591" s="341">
        <v>2.62</v>
      </c>
      <c r="J1591" s="324">
        <v>2.5299999999999998</v>
      </c>
      <c r="K1591" s="341">
        <v>6.63</v>
      </c>
    </row>
    <row r="1592" spans="1:22" x14ac:dyDescent="0.25">
      <c r="A1592" s="336"/>
      <c r="B1592" s="337"/>
      <c r="C1592" s="337" t="s">
        <v>184</v>
      </c>
      <c r="D1592" s="338" t="s">
        <v>177</v>
      </c>
      <c r="E1592" s="324">
        <v>110</v>
      </c>
      <c r="F1592" s="339"/>
      <c r="G1592" s="340"/>
      <c r="H1592" s="324"/>
      <c r="I1592" s="341">
        <v>83.15</v>
      </c>
      <c r="J1592" s="324">
        <v>88</v>
      </c>
      <c r="K1592" s="341">
        <v>1553.23</v>
      </c>
    </row>
    <row r="1593" spans="1:22" x14ac:dyDescent="0.25">
      <c r="A1593" s="336"/>
      <c r="B1593" s="337"/>
      <c r="C1593" s="337" t="s">
        <v>183</v>
      </c>
      <c r="D1593" s="338" t="s">
        <v>177</v>
      </c>
      <c r="E1593" s="324">
        <v>74</v>
      </c>
      <c r="F1593" s="339"/>
      <c r="G1593" s="340"/>
      <c r="H1593" s="324"/>
      <c r="I1593" s="341">
        <v>55.94</v>
      </c>
      <c r="J1593" s="324">
        <v>41</v>
      </c>
      <c r="K1593" s="341">
        <v>723.66</v>
      </c>
    </row>
    <row r="1594" spans="1:22" x14ac:dyDescent="0.25">
      <c r="A1594" s="336"/>
      <c r="B1594" s="337"/>
      <c r="C1594" s="337" t="s">
        <v>178</v>
      </c>
      <c r="D1594" s="338" t="s">
        <v>177</v>
      </c>
      <c r="E1594" s="324">
        <v>175</v>
      </c>
      <c r="F1594" s="339"/>
      <c r="G1594" s="340"/>
      <c r="H1594" s="324"/>
      <c r="I1594" s="341">
        <v>3.38</v>
      </c>
      <c r="J1594" s="324">
        <v>157</v>
      </c>
      <c r="K1594" s="341">
        <v>70.760000000000005</v>
      </c>
    </row>
    <row r="1595" spans="1:22" ht="29.25" x14ac:dyDescent="0.25">
      <c r="A1595" s="344"/>
      <c r="B1595" s="345"/>
      <c r="C1595" s="345" t="s">
        <v>182</v>
      </c>
      <c r="D1595" s="346" t="s">
        <v>181</v>
      </c>
      <c r="E1595" s="347">
        <v>4.96</v>
      </c>
      <c r="F1595" s="348"/>
      <c r="G1595" s="349" t="s">
        <v>2456</v>
      </c>
      <c r="H1595" s="347">
        <v>1</v>
      </c>
      <c r="I1595" s="350">
        <v>5.99</v>
      </c>
      <c r="J1595" s="347"/>
      <c r="K1595" s="350"/>
    </row>
    <row r="1596" spans="1:22" x14ac:dyDescent="0.25">
      <c r="A1596" s="351"/>
      <c r="B1596" s="351"/>
      <c r="C1596" s="352" t="s">
        <v>173</v>
      </c>
      <c r="D1596" s="351"/>
      <c r="E1596" s="351"/>
      <c r="F1596" s="351"/>
      <c r="G1596" s="351"/>
      <c r="H1596" s="431">
        <v>232.26</v>
      </c>
      <c r="I1596" s="431"/>
      <c r="J1596" s="431">
        <v>4219.59</v>
      </c>
      <c r="K1596" s="431"/>
      <c r="O1596" s="353">
        <v>232.26</v>
      </c>
      <c r="P1596" s="353">
        <v>4219.59</v>
      </c>
    </row>
    <row r="1598" spans="1:22" ht="28.5" x14ac:dyDescent="0.25">
      <c r="A1598" s="336" t="s">
        <v>2543</v>
      </c>
      <c r="B1598" s="337" t="s">
        <v>2463</v>
      </c>
      <c r="C1598" s="337" t="s">
        <v>975</v>
      </c>
      <c r="D1598" s="338" t="s">
        <v>2464</v>
      </c>
      <c r="E1598" s="324">
        <v>1</v>
      </c>
      <c r="F1598" s="339"/>
      <c r="G1598" s="340"/>
      <c r="H1598" s="324"/>
      <c r="I1598" s="341"/>
      <c r="J1598" s="324"/>
      <c r="K1598" s="341"/>
      <c r="Q1598" s="323">
        <v>15.88</v>
      </c>
      <c r="R1598" s="323">
        <v>296.70999999999998</v>
      </c>
      <c r="S1598" s="323">
        <v>10.69</v>
      </c>
      <c r="T1598" s="323">
        <v>138.24</v>
      </c>
      <c r="U1598" s="323">
        <v>0.42</v>
      </c>
      <c r="V1598" s="323">
        <v>8.7899999999999991</v>
      </c>
    </row>
    <row r="1599" spans="1:22" ht="29.25" x14ac:dyDescent="0.25">
      <c r="A1599" s="336"/>
      <c r="B1599" s="337"/>
      <c r="C1599" s="337" t="s">
        <v>187</v>
      </c>
      <c r="D1599" s="338"/>
      <c r="E1599" s="324"/>
      <c r="F1599" s="339">
        <v>11.96</v>
      </c>
      <c r="G1599" s="340" t="s">
        <v>2456</v>
      </c>
      <c r="H1599" s="324">
        <v>1</v>
      </c>
      <c r="I1599" s="341">
        <v>14.44</v>
      </c>
      <c r="J1599" s="324">
        <v>23.35</v>
      </c>
      <c r="K1599" s="341">
        <v>337.17</v>
      </c>
    </row>
    <row r="1600" spans="1:22" ht="29.25" x14ac:dyDescent="0.25">
      <c r="A1600" s="336"/>
      <c r="B1600" s="337"/>
      <c r="C1600" s="337" t="s">
        <v>174</v>
      </c>
      <c r="D1600" s="338"/>
      <c r="E1600" s="324"/>
      <c r="F1600" s="339">
        <v>0.74</v>
      </c>
      <c r="G1600" s="340" t="s">
        <v>2457</v>
      </c>
      <c r="H1600" s="324">
        <v>1</v>
      </c>
      <c r="I1600" s="341">
        <v>0.97</v>
      </c>
      <c r="J1600" s="324">
        <v>9.73</v>
      </c>
      <c r="K1600" s="341">
        <v>9.44</v>
      </c>
    </row>
    <row r="1601" spans="1:22" ht="29.25" x14ac:dyDescent="0.25">
      <c r="A1601" s="336"/>
      <c r="B1601" s="337"/>
      <c r="C1601" s="337" t="s">
        <v>179</v>
      </c>
      <c r="D1601" s="338"/>
      <c r="E1601" s="324"/>
      <c r="F1601" s="339">
        <v>0.18</v>
      </c>
      <c r="G1601" s="340" t="s">
        <v>2457</v>
      </c>
      <c r="H1601" s="324">
        <v>1</v>
      </c>
      <c r="I1601" s="354">
        <v>0.24</v>
      </c>
      <c r="J1601" s="324">
        <v>23.35</v>
      </c>
      <c r="K1601" s="354">
        <v>5.6</v>
      </c>
    </row>
    <row r="1602" spans="1:22" x14ac:dyDescent="0.25">
      <c r="A1602" s="336"/>
      <c r="B1602" s="337"/>
      <c r="C1602" s="337" t="s">
        <v>195</v>
      </c>
      <c r="D1602" s="338"/>
      <c r="E1602" s="324"/>
      <c r="F1602" s="339">
        <v>4.41</v>
      </c>
      <c r="G1602" s="340" t="s">
        <v>185</v>
      </c>
      <c r="H1602" s="324">
        <v>1</v>
      </c>
      <c r="I1602" s="341">
        <v>4.41</v>
      </c>
      <c r="J1602" s="324">
        <v>5.42</v>
      </c>
      <c r="K1602" s="341">
        <v>23.9</v>
      </c>
    </row>
    <row r="1603" spans="1:22" x14ac:dyDescent="0.25">
      <c r="A1603" s="336"/>
      <c r="B1603" s="337"/>
      <c r="C1603" s="337" t="s">
        <v>184</v>
      </c>
      <c r="D1603" s="338" t="s">
        <v>177</v>
      </c>
      <c r="E1603" s="324">
        <v>110</v>
      </c>
      <c r="F1603" s="339"/>
      <c r="G1603" s="340"/>
      <c r="H1603" s="324"/>
      <c r="I1603" s="341">
        <v>15.88</v>
      </c>
      <c r="J1603" s="324">
        <v>88</v>
      </c>
      <c r="K1603" s="341">
        <v>296.70999999999998</v>
      </c>
    </row>
    <row r="1604" spans="1:22" x14ac:dyDescent="0.25">
      <c r="A1604" s="336"/>
      <c r="B1604" s="337"/>
      <c r="C1604" s="337" t="s">
        <v>183</v>
      </c>
      <c r="D1604" s="338" t="s">
        <v>177</v>
      </c>
      <c r="E1604" s="324">
        <v>74</v>
      </c>
      <c r="F1604" s="339"/>
      <c r="G1604" s="340"/>
      <c r="H1604" s="324"/>
      <c r="I1604" s="341">
        <v>10.69</v>
      </c>
      <c r="J1604" s="324">
        <v>41</v>
      </c>
      <c r="K1604" s="341">
        <v>138.24</v>
      </c>
    </row>
    <row r="1605" spans="1:22" x14ac:dyDescent="0.25">
      <c r="A1605" s="336"/>
      <c r="B1605" s="337"/>
      <c r="C1605" s="337" t="s">
        <v>178</v>
      </c>
      <c r="D1605" s="338" t="s">
        <v>177</v>
      </c>
      <c r="E1605" s="324">
        <v>175</v>
      </c>
      <c r="F1605" s="339"/>
      <c r="G1605" s="340"/>
      <c r="H1605" s="324"/>
      <c r="I1605" s="341">
        <v>0.42</v>
      </c>
      <c r="J1605" s="324">
        <v>157</v>
      </c>
      <c r="K1605" s="341">
        <v>8.7899999999999991</v>
      </c>
    </row>
    <row r="1606" spans="1:22" ht="29.25" x14ac:dyDescent="0.25">
      <c r="A1606" s="344"/>
      <c r="B1606" s="345"/>
      <c r="C1606" s="345" t="s">
        <v>182</v>
      </c>
      <c r="D1606" s="346" t="s">
        <v>181</v>
      </c>
      <c r="E1606" s="347">
        <v>1.03</v>
      </c>
      <c r="F1606" s="348"/>
      <c r="G1606" s="349" t="s">
        <v>2456</v>
      </c>
      <c r="H1606" s="347">
        <v>1</v>
      </c>
      <c r="I1606" s="350">
        <v>1.24</v>
      </c>
      <c r="J1606" s="347"/>
      <c r="K1606" s="350"/>
    </row>
    <row r="1607" spans="1:22" x14ac:dyDescent="0.25">
      <c r="A1607" s="351"/>
      <c r="B1607" s="351"/>
      <c r="C1607" s="352" t="s">
        <v>173</v>
      </c>
      <c r="D1607" s="351"/>
      <c r="E1607" s="351"/>
      <c r="F1607" s="351"/>
      <c r="G1607" s="351"/>
      <c r="H1607" s="431">
        <v>46.81</v>
      </c>
      <c r="I1607" s="431"/>
      <c r="J1607" s="431">
        <v>814.25</v>
      </c>
      <c r="K1607" s="431"/>
      <c r="O1607" s="353">
        <v>46.81</v>
      </c>
      <c r="P1607" s="353">
        <v>814.25</v>
      </c>
    </row>
    <row r="1609" spans="1:22" ht="29.25" x14ac:dyDescent="0.25">
      <c r="A1609" s="336" t="s">
        <v>2544</v>
      </c>
      <c r="B1609" s="337" t="s">
        <v>2465</v>
      </c>
      <c r="C1609" s="337" t="s">
        <v>992</v>
      </c>
      <c r="D1609" s="338" t="s">
        <v>2466</v>
      </c>
      <c r="E1609" s="324">
        <v>0.15</v>
      </c>
      <c r="F1609" s="339"/>
      <c r="G1609" s="340"/>
      <c r="H1609" s="324"/>
      <c r="I1609" s="341"/>
      <c r="J1609" s="324"/>
      <c r="K1609" s="341"/>
      <c r="Q1609" s="323">
        <v>12.03</v>
      </c>
      <c r="R1609" s="323">
        <v>224.8</v>
      </c>
      <c r="S1609" s="323">
        <v>8.1</v>
      </c>
      <c r="T1609" s="323">
        <v>104.73</v>
      </c>
      <c r="U1609" s="323">
        <v>1.4</v>
      </c>
      <c r="V1609" s="323">
        <v>29.33</v>
      </c>
    </row>
    <row r="1610" spans="1:22" x14ac:dyDescent="0.25">
      <c r="C1610" s="342" t="s">
        <v>2467</v>
      </c>
    </row>
    <row r="1611" spans="1:22" ht="29.25" x14ac:dyDescent="0.25">
      <c r="A1611" s="336"/>
      <c r="B1611" s="337"/>
      <c r="C1611" s="337" t="s">
        <v>187</v>
      </c>
      <c r="D1611" s="338"/>
      <c r="E1611" s="324"/>
      <c r="F1611" s="339">
        <v>60.39</v>
      </c>
      <c r="G1611" s="340" t="s">
        <v>2456</v>
      </c>
      <c r="H1611" s="324">
        <v>1</v>
      </c>
      <c r="I1611" s="341">
        <v>10.94</v>
      </c>
      <c r="J1611" s="324">
        <v>23.35</v>
      </c>
      <c r="K1611" s="341">
        <v>255.45</v>
      </c>
    </row>
    <row r="1612" spans="1:22" ht="29.25" x14ac:dyDescent="0.25">
      <c r="A1612" s="336"/>
      <c r="B1612" s="337"/>
      <c r="C1612" s="337" t="s">
        <v>174</v>
      </c>
      <c r="D1612" s="338"/>
      <c r="E1612" s="324"/>
      <c r="F1612" s="339">
        <v>20.05</v>
      </c>
      <c r="G1612" s="340" t="s">
        <v>2457</v>
      </c>
      <c r="H1612" s="324">
        <v>1</v>
      </c>
      <c r="I1612" s="341">
        <v>3.95</v>
      </c>
      <c r="J1612" s="324">
        <v>8.98</v>
      </c>
      <c r="K1612" s="341">
        <v>35.47</v>
      </c>
    </row>
    <row r="1613" spans="1:22" ht="29.25" x14ac:dyDescent="0.25">
      <c r="A1613" s="336"/>
      <c r="B1613" s="337"/>
      <c r="C1613" s="337" t="s">
        <v>179</v>
      </c>
      <c r="D1613" s="338"/>
      <c r="E1613" s="324"/>
      <c r="F1613" s="339">
        <v>4.04</v>
      </c>
      <c r="G1613" s="340" t="s">
        <v>2457</v>
      </c>
      <c r="H1613" s="324">
        <v>1</v>
      </c>
      <c r="I1613" s="354">
        <v>0.8</v>
      </c>
      <c r="J1613" s="324">
        <v>23.35</v>
      </c>
      <c r="K1613" s="354">
        <v>18.68</v>
      </c>
    </row>
    <row r="1614" spans="1:22" x14ac:dyDescent="0.25">
      <c r="A1614" s="336"/>
      <c r="B1614" s="337"/>
      <c r="C1614" s="337" t="s">
        <v>195</v>
      </c>
      <c r="D1614" s="338"/>
      <c r="E1614" s="324"/>
      <c r="F1614" s="339">
        <v>25.9</v>
      </c>
      <c r="G1614" s="340" t="s">
        <v>185</v>
      </c>
      <c r="H1614" s="324">
        <v>1</v>
      </c>
      <c r="I1614" s="341">
        <v>3.89</v>
      </c>
      <c r="J1614" s="324">
        <v>5.42</v>
      </c>
      <c r="K1614" s="341">
        <v>21.08</v>
      </c>
    </row>
    <row r="1615" spans="1:22" x14ac:dyDescent="0.25">
      <c r="A1615" s="336"/>
      <c r="B1615" s="337"/>
      <c r="C1615" s="337" t="s">
        <v>184</v>
      </c>
      <c r="D1615" s="338" t="s">
        <v>177</v>
      </c>
      <c r="E1615" s="324">
        <v>110</v>
      </c>
      <c r="F1615" s="339"/>
      <c r="G1615" s="340"/>
      <c r="H1615" s="324"/>
      <c r="I1615" s="341">
        <v>12.03</v>
      </c>
      <c r="J1615" s="324">
        <v>88</v>
      </c>
      <c r="K1615" s="341">
        <v>224.8</v>
      </c>
    </row>
    <row r="1616" spans="1:22" x14ac:dyDescent="0.25">
      <c r="A1616" s="336"/>
      <c r="B1616" s="337"/>
      <c r="C1616" s="337" t="s">
        <v>183</v>
      </c>
      <c r="D1616" s="338" t="s">
        <v>177</v>
      </c>
      <c r="E1616" s="324">
        <v>74</v>
      </c>
      <c r="F1616" s="339"/>
      <c r="G1616" s="340"/>
      <c r="H1616" s="324"/>
      <c r="I1616" s="341">
        <v>8.1</v>
      </c>
      <c r="J1616" s="324">
        <v>41</v>
      </c>
      <c r="K1616" s="341">
        <v>104.73</v>
      </c>
    </row>
    <row r="1617" spans="1:22" x14ac:dyDescent="0.25">
      <c r="A1617" s="336"/>
      <c r="B1617" s="337"/>
      <c r="C1617" s="337" t="s">
        <v>178</v>
      </c>
      <c r="D1617" s="338" t="s">
        <v>177</v>
      </c>
      <c r="E1617" s="324">
        <v>175</v>
      </c>
      <c r="F1617" s="339"/>
      <c r="G1617" s="340"/>
      <c r="H1617" s="324"/>
      <c r="I1617" s="341">
        <v>1.4</v>
      </c>
      <c r="J1617" s="324">
        <v>157</v>
      </c>
      <c r="K1617" s="341">
        <v>29.33</v>
      </c>
    </row>
    <row r="1618" spans="1:22" ht="29.25" x14ac:dyDescent="0.25">
      <c r="A1618" s="344"/>
      <c r="B1618" s="345"/>
      <c r="C1618" s="345" t="s">
        <v>182</v>
      </c>
      <c r="D1618" s="346" t="s">
        <v>181</v>
      </c>
      <c r="E1618" s="347">
        <v>5.0199999999999996</v>
      </c>
      <c r="F1618" s="348"/>
      <c r="G1618" s="349" t="s">
        <v>2456</v>
      </c>
      <c r="H1618" s="347">
        <v>1</v>
      </c>
      <c r="I1618" s="350">
        <v>0.91</v>
      </c>
      <c r="J1618" s="347"/>
      <c r="K1618" s="350"/>
    </row>
    <row r="1619" spans="1:22" x14ac:dyDescent="0.25">
      <c r="A1619" s="351"/>
      <c r="B1619" s="351"/>
      <c r="C1619" s="352" t="s">
        <v>173</v>
      </c>
      <c r="D1619" s="351"/>
      <c r="E1619" s="351"/>
      <c r="F1619" s="351"/>
      <c r="G1619" s="351"/>
      <c r="H1619" s="431">
        <v>40.31</v>
      </c>
      <c r="I1619" s="431"/>
      <c r="J1619" s="431">
        <v>670.86</v>
      </c>
      <c r="K1619" s="431"/>
      <c r="O1619" s="353">
        <v>40.31</v>
      </c>
      <c r="P1619" s="353">
        <v>670.86</v>
      </c>
    </row>
    <row r="1621" spans="1:22" ht="68.25" x14ac:dyDescent="0.25">
      <c r="A1621" s="364" t="s">
        <v>2545</v>
      </c>
      <c r="B1621" s="365" t="s">
        <v>2458</v>
      </c>
      <c r="C1621" s="365" t="s">
        <v>3685</v>
      </c>
      <c r="D1621" s="366" t="s">
        <v>1703</v>
      </c>
      <c r="E1621" s="367">
        <v>1</v>
      </c>
      <c r="F1621" s="368">
        <v>2892.24</v>
      </c>
      <c r="G1621" s="369" t="s">
        <v>185</v>
      </c>
      <c r="H1621" s="367">
        <v>1</v>
      </c>
      <c r="I1621" s="370">
        <v>2892.24</v>
      </c>
      <c r="J1621" s="367">
        <v>4.4000000000000004</v>
      </c>
      <c r="K1621" s="370">
        <v>12725.86</v>
      </c>
      <c r="Q1621" s="323">
        <v>0</v>
      </c>
      <c r="R1621" s="323">
        <v>0</v>
      </c>
      <c r="S1621" s="323">
        <v>0</v>
      </c>
      <c r="T1621" s="323">
        <v>0</v>
      </c>
      <c r="U1621" s="323">
        <v>0</v>
      </c>
      <c r="V1621" s="323">
        <v>0</v>
      </c>
    </row>
    <row r="1622" spans="1:22" x14ac:dyDescent="0.25">
      <c r="A1622" s="371"/>
      <c r="B1622" s="371"/>
      <c r="C1622" s="372" t="s">
        <v>173</v>
      </c>
      <c r="D1622" s="371"/>
      <c r="E1622" s="371"/>
      <c r="F1622" s="371"/>
      <c r="G1622" s="371"/>
      <c r="H1622" s="433">
        <v>2892.24</v>
      </c>
      <c r="I1622" s="433"/>
      <c r="J1622" s="433">
        <v>12725.86</v>
      </c>
      <c r="K1622" s="433"/>
      <c r="O1622" s="353">
        <v>2892.24</v>
      </c>
      <c r="P1622" s="353">
        <v>12725.86</v>
      </c>
    </row>
    <row r="1625" spans="1:22" x14ac:dyDescent="0.25">
      <c r="B1625" s="434" t="s">
        <v>3686</v>
      </c>
      <c r="C1625" s="434"/>
      <c r="D1625" s="434"/>
      <c r="E1625" s="434"/>
      <c r="F1625" s="434"/>
      <c r="G1625" s="434"/>
      <c r="H1625" s="434"/>
      <c r="I1625" s="434"/>
      <c r="J1625" s="434"/>
    </row>
    <row r="1626" spans="1:22" ht="43.5" x14ac:dyDescent="0.25">
      <c r="A1626" s="336" t="s">
        <v>2546</v>
      </c>
      <c r="B1626" s="337" t="s">
        <v>2461</v>
      </c>
      <c r="C1626" s="337" t="s">
        <v>993</v>
      </c>
      <c r="D1626" s="338" t="s">
        <v>2462</v>
      </c>
      <c r="E1626" s="324">
        <v>1</v>
      </c>
      <c r="F1626" s="339"/>
      <c r="G1626" s="340"/>
      <c r="H1626" s="324"/>
      <c r="I1626" s="341"/>
      <c r="J1626" s="324"/>
      <c r="K1626" s="341"/>
      <c r="Q1626" s="323">
        <v>83.15</v>
      </c>
      <c r="R1626" s="323">
        <v>1553.23</v>
      </c>
      <c r="S1626" s="323">
        <v>55.94</v>
      </c>
      <c r="T1626" s="323">
        <v>723.66</v>
      </c>
      <c r="U1626" s="323">
        <v>3.38</v>
      </c>
      <c r="V1626" s="323">
        <v>70.760000000000005</v>
      </c>
    </row>
    <row r="1627" spans="1:22" ht="29.25" x14ac:dyDescent="0.25">
      <c r="A1627" s="336"/>
      <c r="B1627" s="337"/>
      <c r="C1627" s="337" t="s">
        <v>187</v>
      </c>
      <c r="D1627" s="338"/>
      <c r="E1627" s="324"/>
      <c r="F1627" s="339">
        <v>62.6</v>
      </c>
      <c r="G1627" s="340" t="s">
        <v>2456</v>
      </c>
      <c r="H1627" s="324">
        <v>1</v>
      </c>
      <c r="I1627" s="341">
        <v>75.59</v>
      </c>
      <c r="J1627" s="324">
        <v>23.35</v>
      </c>
      <c r="K1627" s="341">
        <v>1765.03</v>
      </c>
    </row>
    <row r="1628" spans="1:22" ht="29.25" x14ac:dyDescent="0.25">
      <c r="A1628" s="336"/>
      <c r="B1628" s="337"/>
      <c r="C1628" s="337" t="s">
        <v>174</v>
      </c>
      <c r="D1628" s="338"/>
      <c r="E1628" s="324"/>
      <c r="F1628" s="339">
        <v>8.82</v>
      </c>
      <c r="G1628" s="340" t="s">
        <v>2457</v>
      </c>
      <c r="H1628" s="324">
        <v>1</v>
      </c>
      <c r="I1628" s="341">
        <v>11.58</v>
      </c>
      <c r="J1628" s="324">
        <v>8.66</v>
      </c>
      <c r="K1628" s="341">
        <v>100.28</v>
      </c>
    </row>
    <row r="1629" spans="1:22" ht="29.25" x14ac:dyDescent="0.25">
      <c r="A1629" s="336"/>
      <c r="B1629" s="337"/>
      <c r="C1629" s="337" t="s">
        <v>179</v>
      </c>
      <c r="D1629" s="338"/>
      <c r="E1629" s="324"/>
      <c r="F1629" s="339">
        <v>1.47</v>
      </c>
      <c r="G1629" s="340" t="s">
        <v>2457</v>
      </c>
      <c r="H1629" s="324">
        <v>1</v>
      </c>
      <c r="I1629" s="354">
        <v>1.93</v>
      </c>
      <c r="J1629" s="324">
        <v>23.35</v>
      </c>
      <c r="K1629" s="354">
        <v>45.07</v>
      </c>
    </row>
    <row r="1630" spans="1:22" x14ac:dyDescent="0.25">
      <c r="A1630" s="336"/>
      <c r="B1630" s="337"/>
      <c r="C1630" s="337" t="s">
        <v>195</v>
      </c>
      <c r="D1630" s="338"/>
      <c r="E1630" s="324"/>
      <c r="F1630" s="339">
        <v>2.62</v>
      </c>
      <c r="G1630" s="340" t="s">
        <v>185</v>
      </c>
      <c r="H1630" s="324">
        <v>1</v>
      </c>
      <c r="I1630" s="341">
        <v>2.62</v>
      </c>
      <c r="J1630" s="324">
        <v>2.5299999999999998</v>
      </c>
      <c r="K1630" s="341">
        <v>6.63</v>
      </c>
    </row>
    <row r="1631" spans="1:22" x14ac:dyDescent="0.25">
      <c r="A1631" s="336"/>
      <c r="B1631" s="337"/>
      <c r="C1631" s="337" t="s">
        <v>184</v>
      </c>
      <c r="D1631" s="338" t="s">
        <v>177</v>
      </c>
      <c r="E1631" s="324">
        <v>110</v>
      </c>
      <c r="F1631" s="339"/>
      <c r="G1631" s="340"/>
      <c r="H1631" s="324"/>
      <c r="I1631" s="341">
        <v>83.15</v>
      </c>
      <c r="J1631" s="324">
        <v>88</v>
      </c>
      <c r="K1631" s="341">
        <v>1553.23</v>
      </c>
    </row>
    <row r="1632" spans="1:22" x14ac:dyDescent="0.25">
      <c r="A1632" s="336"/>
      <c r="B1632" s="337"/>
      <c r="C1632" s="337" t="s">
        <v>183</v>
      </c>
      <c r="D1632" s="338" t="s">
        <v>177</v>
      </c>
      <c r="E1632" s="324">
        <v>74</v>
      </c>
      <c r="F1632" s="339"/>
      <c r="G1632" s="340"/>
      <c r="H1632" s="324"/>
      <c r="I1632" s="341">
        <v>55.94</v>
      </c>
      <c r="J1632" s="324">
        <v>41</v>
      </c>
      <c r="K1632" s="341">
        <v>723.66</v>
      </c>
    </row>
    <row r="1633" spans="1:22" x14ac:dyDescent="0.25">
      <c r="A1633" s="336"/>
      <c r="B1633" s="337"/>
      <c r="C1633" s="337" t="s">
        <v>178</v>
      </c>
      <c r="D1633" s="338" t="s">
        <v>177</v>
      </c>
      <c r="E1633" s="324">
        <v>175</v>
      </c>
      <c r="F1633" s="339"/>
      <c r="G1633" s="340"/>
      <c r="H1633" s="324"/>
      <c r="I1633" s="341">
        <v>3.38</v>
      </c>
      <c r="J1633" s="324">
        <v>157</v>
      </c>
      <c r="K1633" s="341">
        <v>70.760000000000005</v>
      </c>
    </row>
    <row r="1634" spans="1:22" ht="29.25" x14ac:dyDescent="0.25">
      <c r="A1634" s="344"/>
      <c r="B1634" s="345"/>
      <c r="C1634" s="345" t="s">
        <v>182</v>
      </c>
      <c r="D1634" s="346" t="s">
        <v>181</v>
      </c>
      <c r="E1634" s="347">
        <v>4.96</v>
      </c>
      <c r="F1634" s="348"/>
      <c r="G1634" s="349" t="s">
        <v>2456</v>
      </c>
      <c r="H1634" s="347">
        <v>1</v>
      </c>
      <c r="I1634" s="350">
        <v>5.99</v>
      </c>
      <c r="J1634" s="347"/>
      <c r="K1634" s="350"/>
    </row>
    <row r="1635" spans="1:22" x14ac:dyDescent="0.25">
      <c r="A1635" s="351"/>
      <c r="B1635" s="351"/>
      <c r="C1635" s="352" t="s">
        <v>173</v>
      </c>
      <c r="D1635" s="351"/>
      <c r="E1635" s="351"/>
      <c r="F1635" s="351"/>
      <c r="G1635" s="351"/>
      <c r="H1635" s="431">
        <v>232.26</v>
      </c>
      <c r="I1635" s="431"/>
      <c r="J1635" s="431">
        <v>4219.59</v>
      </c>
      <c r="K1635" s="431"/>
      <c r="O1635" s="353">
        <v>232.26</v>
      </c>
      <c r="P1635" s="353">
        <v>4219.59</v>
      </c>
    </row>
    <row r="1637" spans="1:22" ht="28.5" x14ac:dyDescent="0.25">
      <c r="A1637" s="336" t="s">
        <v>2547</v>
      </c>
      <c r="B1637" s="337" t="s">
        <v>2463</v>
      </c>
      <c r="C1637" s="337" t="s">
        <v>975</v>
      </c>
      <c r="D1637" s="338" t="s">
        <v>2464</v>
      </c>
      <c r="E1637" s="324">
        <v>1</v>
      </c>
      <c r="F1637" s="339"/>
      <c r="G1637" s="340"/>
      <c r="H1637" s="324"/>
      <c r="I1637" s="341"/>
      <c r="J1637" s="324"/>
      <c r="K1637" s="341"/>
      <c r="Q1637" s="323">
        <v>15.88</v>
      </c>
      <c r="R1637" s="323">
        <v>296.70999999999998</v>
      </c>
      <c r="S1637" s="323">
        <v>10.69</v>
      </c>
      <c r="T1637" s="323">
        <v>138.24</v>
      </c>
      <c r="U1637" s="323">
        <v>0.42</v>
      </c>
      <c r="V1637" s="323">
        <v>8.7899999999999991</v>
      </c>
    </row>
    <row r="1638" spans="1:22" ht="29.25" x14ac:dyDescent="0.25">
      <c r="A1638" s="336"/>
      <c r="B1638" s="337"/>
      <c r="C1638" s="337" t="s">
        <v>187</v>
      </c>
      <c r="D1638" s="338"/>
      <c r="E1638" s="324"/>
      <c r="F1638" s="339">
        <v>11.96</v>
      </c>
      <c r="G1638" s="340" t="s">
        <v>2456</v>
      </c>
      <c r="H1638" s="324">
        <v>1</v>
      </c>
      <c r="I1638" s="341">
        <v>14.44</v>
      </c>
      <c r="J1638" s="324">
        <v>23.35</v>
      </c>
      <c r="K1638" s="341">
        <v>337.17</v>
      </c>
    </row>
    <row r="1639" spans="1:22" ht="29.25" x14ac:dyDescent="0.25">
      <c r="A1639" s="336"/>
      <c r="B1639" s="337"/>
      <c r="C1639" s="337" t="s">
        <v>174</v>
      </c>
      <c r="D1639" s="338"/>
      <c r="E1639" s="324"/>
      <c r="F1639" s="339">
        <v>0.74</v>
      </c>
      <c r="G1639" s="340" t="s">
        <v>2457</v>
      </c>
      <c r="H1639" s="324">
        <v>1</v>
      </c>
      <c r="I1639" s="341">
        <v>0.97</v>
      </c>
      <c r="J1639" s="324">
        <v>9.73</v>
      </c>
      <c r="K1639" s="341">
        <v>9.44</v>
      </c>
    </row>
    <row r="1640" spans="1:22" ht="29.25" x14ac:dyDescent="0.25">
      <c r="A1640" s="336"/>
      <c r="B1640" s="337"/>
      <c r="C1640" s="337" t="s">
        <v>179</v>
      </c>
      <c r="D1640" s="338"/>
      <c r="E1640" s="324"/>
      <c r="F1640" s="339">
        <v>0.18</v>
      </c>
      <c r="G1640" s="340" t="s">
        <v>2457</v>
      </c>
      <c r="H1640" s="324">
        <v>1</v>
      </c>
      <c r="I1640" s="354">
        <v>0.24</v>
      </c>
      <c r="J1640" s="324">
        <v>23.35</v>
      </c>
      <c r="K1640" s="354">
        <v>5.6</v>
      </c>
    </row>
    <row r="1641" spans="1:22" x14ac:dyDescent="0.25">
      <c r="A1641" s="336"/>
      <c r="B1641" s="337"/>
      <c r="C1641" s="337" t="s">
        <v>195</v>
      </c>
      <c r="D1641" s="338"/>
      <c r="E1641" s="324"/>
      <c r="F1641" s="339">
        <v>4.41</v>
      </c>
      <c r="G1641" s="340" t="s">
        <v>185</v>
      </c>
      <c r="H1641" s="324">
        <v>1</v>
      </c>
      <c r="I1641" s="341">
        <v>4.41</v>
      </c>
      <c r="J1641" s="324">
        <v>5.42</v>
      </c>
      <c r="K1641" s="341">
        <v>23.9</v>
      </c>
    </row>
    <row r="1642" spans="1:22" x14ac:dyDescent="0.25">
      <c r="A1642" s="336"/>
      <c r="B1642" s="337"/>
      <c r="C1642" s="337" t="s">
        <v>184</v>
      </c>
      <c r="D1642" s="338" t="s">
        <v>177</v>
      </c>
      <c r="E1642" s="324">
        <v>110</v>
      </c>
      <c r="F1642" s="339"/>
      <c r="G1642" s="340"/>
      <c r="H1642" s="324"/>
      <c r="I1642" s="341">
        <v>15.88</v>
      </c>
      <c r="J1642" s="324">
        <v>88</v>
      </c>
      <c r="K1642" s="341">
        <v>296.70999999999998</v>
      </c>
    </row>
    <row r="1643" spans="1:22" x14ac:dyDescent="0.25">
      <c r="A1643" s="336"/>
      <c r="B1643" s="337"/>
      <c r="C1643" s="337" t="s">
        <v>183</v>
      </c>
      <c r="D1643" s="338" t="s">
        <v>177</v>
      </c>
      <c r="E1643" s="324">
        <v>74</v>
      </c>
      <c r="F1643" s="339"/>
      <c r="G1643" s="340"/>
      <c r="H1643" s="324"/>
      <c r="I1643" s="341">
        <v>10.69</v>
      </c>
      <c r="J1643" s="324">
        <v>41</v>
      </c>
      <c r="K1643" s="341">
        <v>138.24</v>
      </c>
    </row>
    <row r="1644" spans="1:22" x14ac:dyDescent="0.25">
      <c r="A1644" s="336"/>
      <c r="B1644" s="337"/>
      <c r="C1644" s="337" t="s">
        <v>178</v>
      </c>
      <c r="D1644" s="338" t="s">
        <v>177</v>
      </c>
      <c r="E1644" s="324">
        <v>175</v>
      </c>
      <c r="F1644" s="339"/>
      <c r="G1644" s="340"/>
      <c r="H1644" s="324"/>
      <c r="I1644" s="341">
        <v>0.42</v>
      </c>
      <c r="J1644" s="324">
        <v>157</v>
      </c>
      <c r="K1644" s="341">
        <v>8.7899999999999991</v>
      </c>
    </row>
    <row r="1645" spans="1:22" ht="29.25" x14ac:dyDescent="0.25">
      <c r="A1645" s="344"/>
      <c r="B1645" s="345"/>
      <c r="C1645" s="345" t="s">
        <v>182</v>
      </c>
      <c r="D1645" s="346" t="s">
        <v>181</v>
      </c>
      <c r="E1645" s="347">
        <v>1.03</v>
      </c>
      <c r="F1645" s="348"/>
      <c r="G1645" s="349" t="s">
        <v>2456</v>
      </c>
      <c r="H1645" s="347">
        <v>1</v>
      </c>
      <c r="I1645" s="350">
        <v>1.24</v>
      </c>
      <c r="J1645" s="347"/>
      <c r="K1645" s="350"/>
    </row>
    <row r="1646" spans="1:22" x14ac:dyDescent="0.25">
      <c r="A1646" s="351"/>
      <c r="B1646" s="351"/>
      <c r="C1646" s="352" t="s">
        <v>173</v>
      </c>
      <c r="D1646" s="351"/>
      <c r="E1646" s="351"/>
      <c r="F1646" s="351"/>
      <c r="G1646" s="351"/>
      <c r="H1646" s="431">
        <v>46.81</v>
      </c>
      <c r="I1646" s="431"/>
      <c r="J1646" s="431">
        <v>814.25</v>
      </c>
      <c r="K1646" s="431"/>
      <c r="O1646" s="353">
        <v>46.81</v>
      </c>
      <c r="P1646" s="353">
        <v>814.25</v>
      </c>
    </row>
    <row r="1648" spans="1:22" ht="29.25" x14ac:dyDescent="0.25">
      <c r="A1648" s="336" t="s">
        <v>2548</v>
      </c>
      <c r="B1648" s="337" t="s">
        <v>2465</v>
      </c>
      <c r="C1648" s="337" t="s">
        <v>992</v>
      </c>
      <c r="D1648" s="338" t="s">
        <v>2466</v>
      </c>
      <c r="E1648" s="324">
        <v>0.15</v>
      </c>
      <c r="F1648" s="339"/>
      <c r="G1648" s="340"/>
      <c r="H1648" s="324"/>
      <c r="I1648" s="341"/>
      <c r="J1648" s="324"/>
      <c r="K1648" s="341"/>
      <c r="Q1648" s="323">
        <v>12.03</v>
      </c>
      <c r="R1648" s="323">
        <v>224.8</v>
      </c>
      <c r="S1648" s="323">
        <v>8.1</v>
      </c>
      <c r="T1648" s="323">
        <v>104.73</v>
      </c>
      <c r="U1648" s="323">
        <v>1.4</v>
      </c>
      <c r="V1648" s="323">
        <v>29.33</v>
      </c>
    </row>
    <row r="1649" spans="1:22" x14ac:dyDescent="0.25">
      <c r="C1649" s="342" t="s">
        <v>2467</v>
      </c>
    </row>
    <row r="1650" spans="1:22" ht="29.25" x14ac:dyDescent="0.25">
      <c r="A1650" s="336"/>
      <c r="B1650" s="337"/>
      <c r="C1650" s="337" t="s">
        <v>187</v>
      </c>
      <c r="D1650" s="338"/>
      <c r="E1650" s="324"/>
      <c r="F1650" s="339">
        <v>60.39</v>
      </c>
      <c r="G1650" s="340" t="s">
        <v>2456</v>
      </c>
      <c r="H1650" s="324">
        <v>1</v>
      </c>
      <c r="I1650" s="341">
        <v>10.94</v>
      </c>
      <c r="J1650" s="324">
        <v>23.35</v>
      </c>
      <c r="K1650" s="341">
        <v>255.45</v>
      </c>
    </row>
    <row r="1651" spans="1:22" ht="29.25" x14ac:dyDescent="0.25">
      <c r="A1651" s="336"/>
      <c r="B1651" s="337"/>
      <c r="C1651" s="337" t="s">
        <v>174</v>
      </c>
      <c r="D1651" s="338"/>
      <c r="E1651" s="324"/>
      <c r="F1651" s="339">
        <v>20.05</v>
      </c>
      <c r="G1651" s="340" t="s">
        <v>2457</v>
      </c>
      <c r="H1651" s="324">
        <v>1</v>
      </c>
      <c r="I1651" s="341">
        <v>3.95</v>
      </c>
      <c r="J1651" s="324">
        <v>8.98</v>
      </c>
      <c r="K1651" s="341">
        <v>35.47</v>
      </c>
    </row>
    <row r="1652" spans="1:22" ht="29.25" x14ac:dyDescent="0.25">
      <c r="A1652" s="336"/>
      <c r="B1652" s="337"/>
      <c r="C1652" s="337" t="s">
        <v>179</v>
      </c>
      <c r="D1652" s="338"/>
      <c r="E1652" s="324"/>
      <c r="F1652" s="339">
        <v>4.04</v>
      </c>
      <c r="G1652" s="340" t="s">
        <v>2457</v>
      </c>
      <c r="H1652" s="324">
        <v>1</v>
      </c>
      <c r="I1652" s="354">
        <v>0.8</v>
      </c>
      <c r="J1652" s="324">
        <v>23.35</v>
      </c>
      <c r="K1652" s="354">
        <v>18.68</v>
      </c>
    </row>
    <row r="1653" spans="1:22" x14ac:dyDescent="0.25">
      <c r="A1653" s="336"/>
      <c r="B1653" s="337"/>
      <c r="C1653" s="337" t="s">
        <v>195</v>
      </c>
      <c r="D1653" s="338"/>
      <c r="E1653" s="324"/>
      <c r="F1653" s="339">
        <v>25.9</v>
      </c>
      <c r="G1653" s="340" t="s">
        <v>185</v>
      </c>
      <c r="H1653" s="324">
        <v>1</v>
      </c>
      <c r="I1653" s="341">
        <v>3.89</v>
      </c>
      <c r="J1653" s="324">
        <v>5.42</v>
      </c>
      <c r="K1653" s="341">
        <v>21.08</v>
      </c>
    </row>
    <row r="1654" spans="1:22" x14ac:dyDescent="0.25">
      <c r="A1654" s="336"/>
      <c r="B1654" s="337"/>
      <c r="C1654" s="337" t="s">
        <v>184</v>
      </c>
      <c r="D1654" s="338" t="s">
        <v>177</v>
      </c>
      <c r="E1654" s="324">
        <v>110</v>
      </c>
      <c r="F1654" s="339"/>
      <c r="G1654" s="340"/>
      <c r="H1654" s="324"/>
      <c r="I1654" s="341">
        <v>12.03</v>
      </c>
      <c r="J1654" s="324">
        <v>88</v>
      </c>
      <c r="K1654" s="341">
        <v>224.8</v>
      </c>
    </row>
    <row r="1655" spans="1:22" x14ac:dyDescent="0.25">
      <c r="A1655" s="336"/>
      <c r="B1655" s="337"/>
      <c r="C1655" s="337" t="s">
        <v>183</v>
      </c>
      <c r="D1655" s="338" t="s">
        <v>177</v>
      </c>
      <c r="E1655" s="324">
        <v>74</v>
      </c>
      <c r="F1655" s="339"/>
      <c r="G1655" s="340"/>
      <c r="H1655" s="324"/>
      <c r="I1655" s="341">
        <v>8.1</v>
      </c>
      <c r="J1655" s="324">
        <v>41</v>
      </c>
      <c r="K1655" s="341">
        <v>104.73</v>
      </c>
    </row>
    <row r="1656" spans="1:22" x14ac:dyDescent="0.25">
      <c r="A1656" s="336"/>
      <c r="B1656" s="337"/>
      <c r="C1656" s="337" t="s">
        <v>178</v>
      </c>
      <c r="D1656" s="338" t="s">
        <v>177</v>
      </c>
      <c r="E1656" s="324">
        <v>175</v>
      </c>
      <c r="F1656" s="339"/>
      <c r="G1656" s="340"/>
      <c r="H1656" s="324"/>
      <c r="I1656" s="341">
        <v>1.4</v>
      </c>
      <c r="J1656" s="324">
        <v>157</v>
      </c>
      <c r="K1656" s="341">
        <v>29.33</v>
      </c>
    </row>
    <row r="1657" spans="1:22" ht="29.25" x14ac:dyDescent="0.25">
      <c r="A1657" s="344"/>
      <c r="B1657" s="345"/>
      <c r="C1657" s="345" t="s">
        <v>182</v>
      </c>
      <c r="D1657" s="346" t="s">
        <v>181</v>
      </c>
      <c r="E1657" s="347">
        <v>5.0199999999999996</v>
      </c>
      <c r="F1657" s="348"/>
      <c r="G1657" s="349" t="s">
        <v>2456</v>
      </c>
      <c r="H1657" s="347">
        <v>1</v>
      </c>
      <c r="I1657" s="350">
        <v>0.91</v>
      </c>
      <c r="J1657" s="347"/>
      <c r="K1657" s="350"/>
    </row>
    <row r="1658" spans="1:22" x14ac:dyDescent="0.25">
      <c r="A1658" s="351"/>
      <c r="B1658" s="351"/>
      <c r="C1658" s="352" t="s">
        <v>173</v>
      </c>
      <c r="D1658" s="351"/>
      <c r="E1658" s="351"/>
      <c r="F1658" s="351"/>
      <c r="G1658" s="351"/>
      <c r="H1658" s="431">
        <v>40.31</v>
      </c>
      <c r="I1658" s="431"/>
      <c r="J1658" s="431">
        <v>670.86</v>
      </c>
      <c r="K1658" s="431"/>
      <c r="O1658" s="353">
        <v>40.31</v>
      </c>
      <c r="P1658" s="353">
        <v>670.86</v>
      </c>
    </row>
    <row r="1660" spans="1:22" ht="68.25" x14ac:dyDescent="0.25">
      <c r="A1660" s="364" t="s">
        <v>2549</v>
      </c>
      <c r="B1660" s="365" t="s">
        <v>2458</v>
      </c>
      <c r="C1660" s="365" t="s">
        <v>3687</v>
      </c>
      <c r="D1660" s="366" t="s">
        <v>1703</v>
      </c>
      <c r="E1660" s="367">
        <v>1</v>
      </c>
      <c r="F1660" s="368">
        <v>2892.24</v>
      </c>
      <c r="G1660" s="369" t="s">
        <v>185</v>
      </c>
      <c r="H1660" s="367">
        <v>1</v>
      </c>
      <c r="I1660" s="370">
        <v>2892.24</v>
      </c>
      <c r="J1660" s="367">
        <v>4.4000000000000004</v>
      </c>
      <c r="K1660" s="370">
        <v>12725.86</v>
      </c>
      <c r="Q1660" s="323">
        <v>0</v>
      </c>
      <c r="R1660" s="323">
        <v>0</v>
      </c>
      <c r="S1660" s="323">
        <v>0</v>
      </c>
      <c r="T1660" s="323">
        <v>0</v>
      </c>
      <c r="U1660" s="323">
        <v>0</v>
      </c>
      <c r="V1660" s="323">
        <v>0</v>
      </c>
    </row>
    <row r="1661" spans="1:22" x14ac:dyDescent="0.25">
      <c r="A1661" s="371"/>
      <c r="B1661" s="371"/>
      <c r="C1661" s="372" t="s">
        <v>173</v>
      </c>
      <c r="D1661" s="371"/>
      <c r="E1661" s="371"/>
      <c r="F1661" s="371"/>
      <c r="G1661" s="371"/>
      <c r="H1661" s="433">
        <v>2892.24</v>
      </c>
      <c r="I1661" s="433"/>
      <c r="J1661" s="433">
        <v>12725.86</v>
      </c>
      <c r="K1661" s="433"/>
      <c r="O1661" s="353">
        <v>2892.24</v>
      </c>
      <c r="P1661" s="353">
        <v>12725.86</v>
      </c>
    </row>
    <row r="1664" spans="1:22" x14ac:dyDescent="0.25">
      <c r="B1664" s="434" t="s">
        <v>3688</v>
      </c>
      <c r="C1664" s="434"/>
      <c r="D1664" s="434"/>
      <c r="E1664" s="434"/>
      <c r="F1664" s="434"/>
      <c r="G1664" s="434"/>
      <c r="H1664" s="434"/>
      <c r="I1664" s="434"/>
      <c r="J1664" s="434"/>
    </row>
    <row r="1665" spans="1:22" ht="43.5" x14ac:dyDescent="0.25">
      <c r="A1665" s="336" t="s">
        <v>2550</v>
      </c>
      <c r="B1665" s="337" t="s">
        <v>2461</v>
      </c>
      <c r="C1665" s="337" t="s">
        <v>993</v>
      </c>
      <c r="D1665" s="338" t="s">
        <v>2462</v>
      </c>
      <c r="E1665" s="324">
        <v>1</v>
      </c>
      <c r="F1665" s="339"/>
      <c r="G1665" s="340"/>
      <c r="H1665" s="324"/>
      <c r="I1665" s="341"/>
      <c r="J1665" s="324"/>
      <c r="K1665" s="341"/>
      <c r="Q1665" s="323">
        <v>83.15</v>
      </c>
      <c r="R1665" s="323">
        <v>1553.23</v>
      </c>
      <c r="S1665" s="323">
        <v>55.94</v>
      </c>
      <c r="T1665" s="323">
        <v>723.66</v>
      </c>
      <c r="U1665" s="323">
        <v>3.38</v>
      </c>
      <c r="V1665" s="323">
        <v>70.760000000000005</v>
      </c>
    </row>
    <row r="1666" spans="1:22" ht="29.25" x14ac:dyDescent="0.25">
      <c r="A1666" s="336"/>
      <c r="B1666" s="337"/>
      <c r="C1666" s="337" t="s">
        <v>187</v>
      </c>
      <c r="D1666" s="338"/>
      <c r="E1666" s="324"/>
      <c r="F1666" s="339">
        <v>62.6</v>
      </c>
      <c r="G1666" s="340" t="s">
        <v>2456</v>
      </c>
      <c r="H1666" s="324">
        <v>1</v>
      </c>
      <c r="I1666" s="341">
        <v>75.59</v>
      </c>
      <c r="J1666" s="324">
        <v>23.35</v>
      </c>
      <c r="K1666" s="341">
        <v>1765.03</v>
      </c>
    </row>
    <row r="1667" spans="1:22" ht="29.25" x14ac:dyDescent="0.25">
      <c r="A1667" s="336"/>
      <c r="B1667" s="337"/>
      <c r="C1667" s="337" t="s">
        <v>174</v>
      </c>
      <c r="D1667" s="338"/>
      <c r="E1667" s="324"/>
      <c r="F1667" s="339">
        <v>8.82</v>
      </c>
      <c r="G1667" s="340" t="s">
        <v>2457</v>
      </c>
      <c r="H1667" s="324">
        <v>1</v>
      </c>
      <c r="I1667" s="341">
        <v>11.58</v>
      </c>
      <c r="J1667" s="324">
        <v>8.66</v>
      </c>
      <c r="K1667" s="341">
        <v>100.28</v>
      </c>
    </row>
    <row r="1668" spans="1:22" ht="29.25" x14ac:dyDescent="0.25">
      <c r="A1668" s="336"/>
      <c r="B1668" s="337"/>
      <c r="C1668" s="337" t="s">
        <v>179</v>
      </c>
      <c r="D1668" s="338"/>
      <c r="E1668" s="324"/>
      <c r="F1668" s="339">
        <v>1.47</v>
      </c>
      <c r="G1668" s="340" t="s">
        <v>2457</v>
      </c>
      <c r="H1668" s="324">
        <v>1</v>
      </c>
      <c r="I1668" s="354">
        <v>1.93</v>
      </c>
      <c r="J1668" s="324">
        <v>23.35</v>
      </c>
      <c r="K1668" s="354">
        <v>45.07</v>
      </c>
    </row>
    <row r="1669" spans="1:22" x14ac:dyDescent="0.25">
      <c r="A1669" s="336"/>
      <c r="B1669" s="337"/>
      <c r="C1669" s="337" t="s">
        <v>195</v>
      </c>
      <c r="D1669" s="338"/>
      <c r="E1669" s="324"/>
      <c r="F1669" s="339">
        <v>2.62</v>
      </c>
      <c r="G1669" s="340" t="s">
        <v>185</v>
      </c>
      <c r="H1669" s="324">
        <v>1</v>
      </c>
      <c r="I1669" s="341">
        <v>2.62</v>
      </c>
      <c r="J1669" s="324">
        <v>2.5299999999999998</v>
      </c>
      <c r="K1669" s="341">
        <v>6.63</v>
      </c>
    </row>
    <row r="1670" spans="1:22" x14ac:dyDescent="0.25">
      <c r="A1670" s="336"/>
      <c r="B1670" s="337"/>
      <c r="C1670" s="337" t="s">
        <v>184</v>
      </c>
      <c r="D1670" s="338" t="s">
        <v>177</v>
      </c>
      <c r="E1670" s="324">
        <v>110</v>
      </c>
      <c r="F1670" s="339"/>
      <c r="G1670" s="340"/>
      <c r="H1670" s="324"/>
      <c r="I1670" s="341">
        <v>83.15</v>
      </c>
      <c r="J1670" s="324">
        <v>88</v>
      </c>
      <c r="K1670" s="341">
        <v>1553.23</v>
      </c>
    </row>
    <row r="1671" spans="1:22" x14ac:dyDescent="0.25">
      <c r="A1671" s="336"/>
      <c r="B1671" s="337"/>
      <c r="C1671" s="337" t="s">
        <v>183</v>
      </c>
      <c r="D1671" s="338" t="s">
        <v>177</v>
      </c>
      <c r="E1671" s="324">
        <v>74</v>
      </c>
      <c r="F1671" s="339"/>
      <c r="G1671" s="340"/>
      <c r="H1671" s="324"/>
      <c r="I1671" s="341">
        <v>55.94</v>
      </c>
      <c r="J1671" s="324">
        <v>41</v>
      </c>
      <c r="K1671" s="341">
        <v>723.66</v>
      </c>
    </row>
    <row r="1672" spans="1:22" x14ac:dyDescent="0.25">
      <c r="A1672" s="336"/>
      <c r="B1672" s="337"/>
      <c r="C1672" s="337" t="s">
        <v>178</v>
      </c>
      <c r="D1672" s="338" t="s">
        <v>177</v>
      </c>
      <c r="E1672" s="324">
        <v>175</v>
      </c>
      <c r="F1672" s="339"/>
      <c r="G1672" s="340"/>
      <c r="H1672" s="324"/>
      <c r="I1672" s="341">
        <v>3.38</v>
      </c>
      <c r="J1672" s="324">
        <v>157</v>
      </c>
      <c r="K1672" s="341">
        <v>70.760000000000005</v>
      </c>
    </row>
    <row r="1673" spans="1:22" ht="29.25" x14ac:dyDescent="0.25">
      <c r="A1673" s="344"/>
      <c r="B1673" s="345"/>
      <c r="C1673" s="345" t="s">
        <v>182</v>
      </c>
      <c r="D1673" s="346" t="s">
        <v>181</v>
      </c>
      <c r="E1673" s="347">
        <v>4.96</v>
      </c>
      <c r="F1673" s="348"/>
      <c r="G1673" s="349" t="s">
        <v>2456</v>
      </c>
      <c r="H1673" s="347">
        <v>1</v>
      </c>
      <c r="I1673" s="350">
        <v>5.99</v>
      </c>
      <c r="J1673" s="347"/>
      <c r="K1673" s="350"/>
    </row>
    <row r="1674" spans="1:22" x14ac:dyDescent="0.25">
      <c r="A1674" s="351"/>
      <c r="B1674" s="351"/>
      <c r="C1674" s="352" t="s">
        <v>173</v>
      </c>
      <c r="D1674" s="351"/>
      <c r="E1674" s="351"/>
      <c r="F1674" s="351"/>
      <c r="G1674" s="351"/>
      <c r="H1674" s="431">
        <v>232.26</v>
      </c>
      <c r="I1674" s="431"/>
      <c r="J1674" s="431">
        <v>4219.59</v>
      </c>
      <c r="K1674" s="431"/>
      <c r="O1674" s="353">
        <v>232.26</v>
      </c>
      <c r="P1674" s="353">
        <v>4219.59</v>
      </c>
    </row>
    <row r="1676" spans="1:22" ht="28.5" x14ac:dyDescent="0.25">
      <c r="A1676" s="336" t="s">
        <v>2551</v>
      </c>
      <c r="B1676" s="337" t="s">
        <v>2463</v>
      </c>
      <c r="C1676" s="337" t="s">
        <v>975</v>
      </c>
      <c r="D1676" s="338" t="s">
        <v>2464</v>
      </c>
      <c r="E1676" s="324">
        <v>1</v>
      </c>
      <c r="F1676" s="339"/>
      <c r="G1676" s="340"/>
      <c r="H1676" s="324"/>
      <c r="I1676" s="341"/>
      <c r="J1676" s="324"/>
      <c r="K1676" s="341"/>
      <c r="Q1676" s="323">
        <v>15.88</v>
      </c>
      <c r="R1676" s="323">
        <v>296.70999999999998</v>
      </c>
      <c r="S1676" s="323">
        <v>10.69</v>
      </c>
      <c r="T1676" s="323">
        <v>138.24</v>
      </c>
      <c r="U1676" s="323">
        <v>0.42</v>
      </c>
      <c r="V1676" s="323">
        <v>8.7899999999999991</v>
      </c>
    </row>
    <row r="1677" spans="1:22" ht="29.25" x14ac:dyDescent="0.25">
      <c r="A1677" s="336"/>
      <c r="B1677" s="337"/>
      <c r="C1677" s="337" t="s">
        <v>187</v>
      </c>
      <c r="D1677" s="338"/>
      <c r="E1677" s="324"/>
      <c r="F1677" s="339">
        <v>11.96</v>
      </c>
      <c r="G1677" s="340" t="s">
        <v>2456</v>
      </c>
      <c r="H1677" s="324">
        <v>1</v>
      </c>
      <c r="I1677" s="341">
        <v>14.44</v>
      </c>
      <c r="J1677" s="324">
        <v>23.35</v>
      </c>
      <c r="K1677" s="341">
        <v>337.17</v>
      </c>
    </row>
    <row r="1678" spans="1:22" ht="29.25" x14ac:dyDescent="0.25">
      <c r="A1678" s="336"/>
      <c r="B1678" s="337"/>
      <c r="C1678" s="337" t="s">
        <v>174</v>
      </c>
      <c r="D1678" s="338"/>
      <c r="E1678" s="324"/>
      <c r="F1678" s="339">
        <v>0.74</v>
      </c>
      <c r="G1678" s="340" t="s">
        <v>2457</v>
      </c>
      <c r="H1678" s="324">
        <v>1</v>
      </c>
      <c r="I1678" s="341">
        <v>0.97</v>
      </c>
      <c r="J1678" s="324">
        <v>9.73</v>
      </c>
      <c r="K1678" s="341">
        <v>9.44</v>
      </c>
    </row>
    <row r="1679" spans="1:22" ht="29.25" x14ac:dyDescent="0.25">
      <c r="A1679" s="336"/>
      <c r="B1679" s="337"/>
      <c r="C1679" s="337" t="s">
        <v>179</v>
      </c>
      <c r="D1679" s="338"/>
      <c r="E1679" s="324"/>
      <c r="F1679" s="339">
        <v>0.18</v>
      </c>
      <c r="G1679" s="340" t="s">
        <v>2457</v>
      </c>
      <c r="H1679" s="324">
        <v>1</v>
      </c>
      <c r="I1679" s="354">
        <v>0.24</v>
      </c>
      <c r="J1679" s="324">
        <v>23.35</v>
      </c>
      <c r="K1679" s="354">
        <v>5.6</v>
      </c>
    </row>
    <row r="1680" spans="1:22" x14ac:dyDescent="0.25">
      <c r="A1680" s="336"/>
      <c r="B1680" s="337"/>
      <c r="C1680" s="337" t="s">
        <v>195</v>
      </c>
      <c r="D1680" s="338"/>
      <c r="E1680" s="324"/>
      <c r="F1680" s="339">
        <v>4.41</v>
      </c>
      <c r="G1680" s="340" t="s">
        <v>185</v>
      </c>
      <c r="H1680" s="324">
        <v>1</v>
      </c>
      <c r="I1680" s="341">
        <v>4.41</v>
      </c>
      <c r="J1680" s="324">
        <v>5.42</v>
      </c>
      <c r="K1680" s="341">
        <v>23.9</v>
      </c>
    </row>
    <row r="1681" spans="1:22" x14ac:dyDescent="0.25">
      <c r="A1681" s="336"/>
      <c r="B1681" s="337"/>
      <c r="C1681" s="337" t="s">
        <v>184</v>
      </c>
      <c r="D1681" s="338" t="s">
        <v>177</v>
      </c>
      <c r="E1681" s="324">
        <v>110</v>
      </c>
      <c r="F1681" s="339"/>
      <c r="G1681" s="340"/>
      <c r="H1681" s="324"/>
      <c r="I1681" s="341">
        <v>15.88</v>
      </c>
      <c r="J1681" s="324">
        <v>88</v>
      </c>
      <c r="K1681" s="341">
        <v>296.70999999999998</v>
      </c>
    </row>
    <row r="1682" spans="1:22" x14ac:dyDescent="0.25">
      <c r="A1682" s="336"/>
      <c r="B1682" s="337"/>
      <c r="C1682" s="337" t="s">
        <v>183</v>
      </c>
      <c r="D1682" s="338" t="s">
        <v>177</v>
      </c>
      <c r="E1682" s="324">
        <v>74</v>
      </c>
      <c r="F1682" s="339"/>
      <c r="G1682" s="340"/>
      <c r="H1682" s="324"/>
      <c r="I1682" s="341">
        <v>10.69</v>
      </c>
      <c r="J1682" s="324">
        <v>41</v>
      </c>
      <c r="K1682" s="341">
        <v>138.24</v>
      </c>
    </row>
    <row r="1683" spans="1:22" x14ac:dyDescent="0.25">
      <c r="A1683" s="336"/>
      <c r="B1683" s="337"/>
      <c r="C1683" s="337" t="s">
        <v>178</v>
      </c>
      <c r="D1683" s="338" t="s">
        <v>177</v>
      </c>
      <c r="E1683" s="324">
        <v>175</v>
      </c>
      <c r="F1683" s="339"/>
      <c r="G1683" s="340"/>
      <c r="H1683" s="324"/>
      <c r="I1683" s="341">
        <v>0.42</v>
      </c>
      <c r="J1683" s="324">
        <v>157</v>
      </c>
      <c r="K1683" s="341">
        <v>8.7899999999999991</v>
      </c>
    </row>
    <row r="1684" spans="1:22" ht="29.25" x14ac:dyDescent="0.25">
      <c r="A1684" s="344"/>
      <c r="B1684" s="345"/>
      <c r="C1684" s="345" t="s">
        <v>182</v>
      </c>
      <c r="D1684" s="346" t="s">
        <v>181</v>
      </c>
      <c r="E1684" s="347">
        <v>1.03</v>
      </c>
      <c r="F1684" s="348"/>
      <c r="G1684" s="349" t="s">
        <v>2456</v>
      </c>
      <c r="H1684" s="347">
        <v>1</v>
      </c>
      <c r="I1684" s="350">
        <v>1.24</v>
      </c>
      <c r="J1684" s="347"/>
      <c r="K1684" s="350"/>
    </row>
    <row r="1685" spans="1:22" x14ac:dyDescent="0.25">
      <c r="A1685" s="351"/>
      <c r="B1685" s="351"/>
      <c r="C1685" s="352" t="s">
        <v>173</v>
      </c>
      <c r="D1685" s="351"/>
      <c r="E1685" s="351"/>
      <c r="F1685" s="351"/>
      <c r="G1685" s="351"/>
      <c r="H1685" s="431">
        <v>46.81</v>
      </c>
      <c r="I1685" s="431"/>
      <c r="J1685" s="431">
        <v>814.25</v>
      </c>
      <c r="K1685" s="431"/>
      <c r="O1685" s="353">
        <v>46.81</v>
      </c>
      <c r="P1685" s="353">
        <v>814.25</v>
      </c>
    </row>
    <row r="1687" spans="1:22" ht="29.25" x14ac:dyDescent="0.25">
      <c r="A1687" s="336" t="s">
        <v>2552</v>
      </c>
      <c r="B1687" s="337" t="s">
        <v>2465</v>
      </c>
      <c r="C1687" s="337" t="s">
        <v>992</v>
      </c>
      <c r="D1687" s="338" t="s">
        <v>2466</v>
      </c>
      <c r="E1687" s="324">
        <v>0.15</v>
      </c>
      <c r="F1687" s="339"/>
      <c r="G1687" s="340"/>
      <c r="H1687" s="324"/>
      <c r="I1687" s="341"/>
      <c r="J1687" s="324"/>
      <c r="K1687" s="341"/>
      <c r="Q1687" s="323">
        <v>12.03</v>
      </c>
      <c r="R1687" s="323">
        <v>224.8</v>
      </c>
      <c r="S1687" s="323">
        <v>8.1</v>
      </c>
      <c r="T1687" s="323">
        <v>104.73</v>
      </c>
      <c r="U1687" s="323">
        <v>1.4</v>
      </c>
      <c r="V1687" s="323">
        <v>29.33</v>
      </c>
    </row>
    <row r="1688" spans="1:22" x14ac:dyDescent="0.25">
      <c r="C1688" s="342" t="s">
        <v>2467</v>
      </c>
    </row>
    <row r="1689" spans="1:22" ht="29.25" x14ac:dyDescent="0.25">
      <c r="A1689" s="336"/>
      <c r="B1689" s="337"/>
      <c r="C1689" s="337" t="s">
        <v>187</v>
      </c>
      <c r="D1689" s="338"/>
      <c r="E1689" s="324"/>
      <c r="F1689" s="339">
        <v>60.39</v>
      </c>
      <c r="G1689" s="340" t="s">
        <v>2456</v>
      </c>
      <c r="H1689" s="324">
        <v>1</v>
      </c>
      <c r="I1689" s="341">
        <v>10.94</v>
      </c>
      <c r="J1689" s="324">
        <v>23.35</v>
      </c>
      <c r="K1689" s="341">
        <v>255.45</v>
      </c>
    </row>
    <row r="1690" spans="1:22" ht="29.25" x14ac:dyDescent="0.25">
      <c r="A1690" s="336"/>
      <c r="B1690" s="337"/>
      <c r="C1690" s="337" t="s">
        <v>174</v>
      </c>
      <c r="D1690" s="338"/>
      <c r="E1690" s="324"/>
      <c r="F1690" s="339">
        <v>20.05</v>
      </c>
      <c r="G1690" s="340" t="s">
        <v>2457</v>
      </c>
      <c r="H1690" s="324">
        <v>1</v>
      </c>
      <c r="I1690" s="341">
        <v>3.95</v>
      </c>
      <c r="J1690" s="324">
        <v>8.98</v>
      </c>
      <c r="K1690" s="341">
        <v>35.47</v>
      </c>
    </row>
    <row r="1691" spans="1:22" ht="29.25" x14ac:dyDescent="0.25">
      <c r="A1691" s="336"/>
      <c r="B1691" s="337"/>
      <c r="C1691" s="337" t="s">
        <v>179</v>
      </c>
      <c r="D1691" s="338"/>
      <c r="E1691" s="324"/>
      <c r="F1691" s="339">
        <v>4.04</v>
      </c>
      <c r="G1691" s="340" t="s">
        <v>2457</v>
      </c>
      <c r="H1691" s="324">
        <v>1</v>
      </c>
      <c r="I1691" s="354">
        <v>0.8</v>
      </c>
      <c r="J1691" s="324">
        <v>23.35</v>
      </c>
      <c r="K1691" s="354">
        <v>18.68</v>
      </c>
    </row>
    <row r="1692" spans="1:22" x14ac:dyDescent="0.25">
      <c r="A1692" s="336"/>
      <c r="B1692" s="337"/>
      <c r="C1692" s="337" t="s">
        <v>195</v>
      </c>
      <c r="D1692" s="338"/>
      <c r="E1692" s="324"/>
      <c r="F1692" s="339">
        <v>25.9</v>
      </c>
      <c r="G1692" s="340" t="s">
        <v>185</v>
      </c>
      <c r="H1692" s="324">
        <v>1</v>
      </c>
      <c r="I1692" s="341">
        <v>3.89</v>
      </c>
      <c r="J1692" s="324">
        <v>5.42</v>
      </c>
      <c r="K1692" s="341">
        <v>21.08</v>
      </c>
    </row>
    <row r="1693" spans="1:22" x14ac:dyDescent="0.25">
      <c r="A1693" s="336"/>
      <c r="B1693" s="337"/>
      <c r="C1693" s="337" t="s">
        <v>184</v>
      </c>
      <c r="D1693" s="338" t="s">
        <v>177</v>
      </c>
      <c r="E1693" s="324">
        <v>110</v>
      </c>
      <c r="F1693" s="339"/>
      <c r="G1693" s="340"/>
      <c r="H1693" s="324"/>
      <c r="I1693" s="341">
        <v>12.03</v>
      </c>
      <c r="J1693" s="324">
        <v>88</v>
      </c>
      <c r="K1693" s="341">
        <v>224.8</v>
      </c>
    </row>
    <row r="1694" spans="1:22" x14ac:dyDescent="0.25">
      <c r="A1694" s="336"/>
      <c r="B1694" s="337"/>
      <c r="C1694" s="337" t="s">
        <v>183</v>
      </c>
      <c r="D1694" s="338" t="s">
        <v>177</v>
      </c>
      <c r="E1694" s="324">
        <v>74</v>
      </c>
      <c r="F1694" s="339"/>
      <c r="G1694" s="340"/>
      <c r="H1694" s="324"/>
      <c r="I1694" s="341">
        <v>8.1</v>
      </c>
      <c r="J1694" s="324">
        <v>41</v>
      </c>
      <c r="K1694" s="341">
        <v>104.73</v>
      </c>
    </row>
    <row r="1695" spans="1:22" x14ac:dyDescent="0.25">
      <c r="A1695" s="336"/>
      <c r="B1695" s="337"/>
      <c r="C1695" s="337" t="s">
        <v>178</v>
      </c>
      <c r="D1695" s="338" t="s">
        <v>177</v>
      </c>
      <c r="E1695" s="324">
        <v>175</v>
      </c>
      <c r="F1695" s="339"/>
      <c r="G1695" s="340"/>
      <c r="H1695" s="324"/>
      <c r="I1695" s="341">
        <v>1.4</v>
      </c>
      <c r="J1695" s="324">
        <v>157</v>
      </c>
      <c r="K1695" s="341">
        <v>29.33</v>
      </c>
    </row>
    <row r="1696" spans="1:22" ht="29.25" x14ac:dyDescent="0.25">
      <c r="A1696" s="344"/>
      <c r="B1696" s="345"/>
      <c r="C1696" s="345" t="s">
        <v>182</v>
      </c>
      <c r="D1696" s="346" t="s">
        <v>181</v>
      </c>
      <c r="E1696" s="347">
        <v>5.0199999999999996</v>
      </c>
      <c r="F1696" s="348"/>
      <c r="G1696" s="349" t="s">
        <v>2456</v>
      </c>
      <c r="H1696" s="347">
        <v>1</v>
      </c>
      <c r="I1696" s="350">
        <v>0.91</v>
      </c>
      <c r="J1696" s="347"/>
      <c r="K1696" s="350"/>
    </row>
    <row r="1697" spans="1:22" x14ac:dyDescent="0.25">
      <c r="A1697" s="351"/>
      <c r="B1697" s="351"/>
      <c r="C1697" s="352" t="s">
        <v>173</v>
      </c>
      <c r="D1697" s="351"/>
      <c r="E1697" s="351"/>
      <c r="F1697" s="351"/>
      <c r="G1697" s="351"/>
      <c r="H1697" s="431">
        <v>40.31</v>
      </c>
      <c r="I1697" s="431"/>
      <c r="J1697" s="431">
        <v>670.86</v>
      </c>
      <c r="K1697" s="431"/>
      <c r="O1697" s="353">
        <v>40.31</v>
      </c>
      <c r="P1697" s="353">
        <v>670.86</v>
      </c>
    </row>
    <row r="1699" spans="1:22" ht="68.25" x14ac:dyDescent="0.25">
      <c r="A1699" s="364" t="s">
        <v>2553</v>
      </c>
      <c r="B1699" s="365" t="s">
        <v>2458</v>
      </c>
      <c r="C1699" s="365" t="s">
        <v>3689</v>
      </c>
      <c r="D1699" s="366" t="s">
        <v>1703</v>
      </c>
      <c r="E1699" s="367">
        <v>1</v>
      </c>
      <c r="F1699" s="368">
        <v>3870.69</v>
      </c>
      <c r="G1699" s="369" t="s">
        <v>185</v>
      </c>
      <c r="H1699" s="367">
        <v>1</v>
      </c>
      <c r="I1699" s="370">
        <v>3870.69</v>
      </c>
      <c r="J1699" s="367">
        <v>4.4000000000000004</v>
      </c>
      <c r="K1699" s="370">
        <v>17031.04</v>
      </c>
      <c r="Q1699" s="323">
        <v>0</v>
      </c>
      <c r="R1699" s="323">
        <v>0</v>
      </c>
      <c r="S1699" s="323">
        <v>0</v>
      </c>
      <c r="T1699" s="323">
        <v>0</v>
      </c>
      <c r="U1699" s="323">
        <v>0</v>
      </c>
      <c r="V1699" s="323">
        <v>0</v>
      </c>
    </row>
    <row r="1700" spans="1:22" x14ac:dyDescent="0.25">
      <c r="A1700" s="371"/>
      <c r="B1700" s="371"/>
      <c r="C1700" s="372" t="s">
        <v>173</v>
      </c>
      <c r="D1700" s="371"/>
      <c r="E1700" s="371"/>
      <c r="F1700" s="371"/>
      <c r="G1700" s="371"/>
      <c r="H1700" s="433">
        <v>3870.69</v>
      </c>
      <c r="I1700" s="433"/>
      <c r="J1700" s="433">
        <v>17031.04</v>
      </c>
      <c r="K1700" s="433"/>
      <c r="O1700" s="353">
        <v>3870.69</v>
      </c>
      <c r="P1700" s="353">
        <v>17031.04</v>
      </c>
    </row>
    <row r="1703" spans="1:22" x14ac:dyDescent="0.25">
      <c r="B1703" s="434" t="s">
        <v>3690</v>
      </c>
      <c r="C1703" s="434"/>
      <c r="D1703" s="434"/>
      <c r="E1703" s="434"/>
      <c r="F1703" s="434"/>
      <c r="G1703" s="434"/>
      <c r="H1703" s="434"/>
      <c r="I1703" s="434"/>
      <c r="J1703" s="434"/>
    </row>
    <row r="1704" spans="1:22" ht="57" x14ac:dyDescent="0.25">
      <c r="A1704" s="336" t="s">
        <v>2554</v>
      </c>
      <c r="B1704" s="337" t="s">
        <v>2454</v>
      </c>
      <c r="C1704" s="337" t="s">
        <v>991</v>
      </c>
      <c r="D1704" s="338" t="s">
        <v>2455</v>
      </c>
      <c r="E1704" s="324">
        <v>1</v>
      </c>
      <c r="F1704" s="339"/>
      <c r="G1704" s="340"/>
      <c r="H1704" s="324"/>
      <c r="I1704" s="341"/>
      <c r="J1704" s="324"/>
      <c r="K1704" s="341"/>
      <c r="Q1704" s="323">
        <v>530.64</v>
      </c>
      <c r="R1704" s="323">
        <v>9912.36</v>
      </c>
      <c r="S1704" s="323">
        <v>356.98</v>
      </c>
      <c r="T1704" s="323">
        <v>4618.26</v>
      </c>
      <c r="U1704" s="323">
        <v>14.63</v>
      </c>
      <c r="V1704" s="323">
        <v>306.48</v>
      </c>
    </row>
    <row r="1705" spans="1:22" x14ac:dyDescent="0.25">
      <c r="A1705" s="336"/>
      <c r="B1705" s="337"/>
      <c r="C1705" s="337" t="s">
        <v>187</v>
      </c>
      <c r="D1705" s="338"/>
      <c r="E1705" s="324"/>
      <c r="F1705" s="339">
        <v>482.4</v>
      </c>
      <c r="G1705" s="340" t="s">
        <v>185</v>
      </c>
      <c r="H1705" s="324">
        <v>1</v>
      </c>
      <c r="I1705" s="341">
        <v>482.4</v>
      </c>
      <c r="J1705" s="324">
        <v>23.35</v>
      </c>
      <c r="K1705" s="341">
        <v>11264.04</v>
      </c>
    </row>
    <row r="1706" spans="1:22" x14ac:dyDescent="0.25">
      <c r="A1706" s="336"/>
      <c r="B1706" s="337"/>
      <c r="C1706" s="337" t="s">
        <v>174</v>
      </c>
      <c r="D1706" s="338"/>
      <c r="E1706" s="324"/>
      <c r="F1706" s="339">
        <v>70.25</v>
      </c>
      <c r="G1706" s="340" t="s">
        <v>185</v>
      </c>
      <c r="H1706" s="324">
        <v>1</v>
      </c>
      <c r="I1706" s="341">
        <v>70.25</v>
      </c>
      <c r="J1706" s="324">
        <v>8.66</v>
      </c>
      <c r="K1706" s="341">
        <v>608.37</v>
      </c>
    </row>
    <row r="1707" spans="1:22" x14ac:dyDescent="0.25">
      <c r="A1707" s="336"/>
      <c r="B1707" s="337"/>
      <c r="C1707" s="337" t="s">
        <v>179</v>
      </c>
      <c r="D1707" s="338"/>
      <c r="E1707" s="324"/>
      <c r="F1707" s="339">
        <v>8.36</v>
      </c>
      <c r="G1707" s="340" t="s">
        <v>185</v>
      </c>
      <c r="H1707" s="324">
        <v>1</v>
      </c>
      <c r="I1707" s="354">
        <v>8.36</v>
      </c>
      <c r="J1707" s="324">
        <v>23.35</v>
      </c>
      <c r="K1707" s="354">
        <v>195.21</v>
      </c>
    </row>
    <row r="1708" spans="1:22" x14ac:dyDescent="0.25">
      <c r="A1708" s="336"/>
      <c r="B1708" s="337"/>
      <c r="C1708" s="337" t="s">
        <v>195</v>
      </c>
      <c r="D1708" s="338"/>
      <c r="E1708" s="324"/>
      <c r="F1708" s="339">
        <v>223.58</v>
      </c>
      <c r="G1708" s="340" t="s">
        <v>185</v>
      </c>
      <c r="H1708" s="324">
        <v>1</v>
      </c>
      <c r="I1708" s="341">
        <v>223.58</v>
      </c>
      <c r="J1708" s="324">
        <v>2.5299999999999998</v>
      </c>
      <c r="K1708" s="341">
        <v>565.66</v>
      </c>
    </row>
    <row r="1709" spans="1:22" x14ac:dyDescent="0.25">
      <c r="A1709" s="336"/>
      <c r="B1709" s="337"/>
      <c r="C1709" s="337" t="s">
        <v>184</v>
      </c>
      <c r="D1709" s="338" t="s">
        <v>177</v>
      </c>
      <c r="E1709" s="324">
        <v>110</v>
      </c>
      <c r="F1709" s="339"/>
      <c r="G1709" s="340"/>
      <c r="H1709" s="324"/>
      <c r="I1709" s="341">
        <v>530.64</v>
      </c>
      <c r="J1709" s="324">
        <v>88</v>
      </c>
      <c r="K1709" s="341">
        <v>9912.36</v>
      </c>
    </row>
    <row r="1710" spans="1:22" x14ac:dyDescent="0.25">
      <c r="A1710" s="336"/>
      <c r="B1710" s="337"/>
      <c r="C1710" s="337" t="s">
        <v>183</v>
      </c>
      <c r="D1710" s="338" t="s">
        <v>177</v>
      </c>
      <c r="E1710" s="324">
        <v>74</v>
      </c>
      <c r="F1710" s="339"/>
      <c r="G1710" s="340"/>
      <c r="H1710" s="324"/>
      <c r="I1710" s="341">
        <v>356.98</v>
      </c>
      <c r="J1710" s="324">
        <v>41</v>
      </c>
      <c r="K1710" s="341">
        <v>4618.26</v>
      </c>
    </row>
    <row r="1711" spans="1:22" x14ac:dyDescent="0.25">
      <c r="A1711" s="336"/>
      <c r="B1711" s="337"/>
      <c r="C1711" s="337" t="s">
        <v>178</v>
      </c>
      <c r="D1711" s="338" t="s">
        <v>177</v>
      </c>
      <c r="E1711" s="324">
        <v>175</v>
      </c>
      <c r="F1711" s="339"/>
      <c r="G1711" s="340"/>
      <c r="H1711" s="324"/>
      <c r="I1711" s="341">
        <v>14.63</v>
      </c>
      <c r="J1711" s="324">
        <v>157</v>
      </c>
      <c r="K1711" s="341">
        <v>306.48</v>
      </c>
    </row>
    <row r="1712" spans="1:22" x14ac:dyDescent="0.25">
      <c r="A1712" s="344"/>
      <c r="B1712" s="345"/>
      <c r="C1712" s="345" t="s">
        <v>182</v>
      </c>
      <c r="D1712" s="346" t="s">
        <v>181</v>
      </c>
      <c r="E1712" s="347">
        <v>40.1</v>
      </c>
      <c r="F1712" s="348"/>
      <c r="G1712" s="349" t="s">
        <v>185</v>
      </c>
      <c r="H1712" s="347">
        <v>1</v>
      </c>
      <c r="I1712" s="350">
        <v>40.1</v>
      </c>
      <c r="J1712" s="347"/>
      <c r="K1712" s="350"/>
    </row>
    <row r="1713" spans="1:22" x14ac:dyDescent="0.25">
      <c r="A1713" s="351"/>
      <c r="B1713" s="351"/>
      <c r="C1713" s="352" t="s">
        <v>173</v>
      </c>
      <c r="D1713" s="351"/>
      <c r="E1713" s="351"/>
      <c r="F1713" s="351"/>
      <c r="G1713" s="351"/>
      <c r="H1713" s="431">
        <v>1678.48</v>
      </c>
      <c r="I1713" s="431"/>
      <c r="J1713" s="431">
        <v>27275.17</v>
      </c>
      <c r="K1713" s="431"/>
      <c r="O1713" s="353">
        <v>1678.48</v>
      </c>
      <c r="P1713" s="353">
        <v>27275.17</v>
      </c>
    </row>
    <row r="1715" spans="1:22" ht="68.25" x14ac:dyDescent="0.25">
      <c r="A1715" s="364" t="s">
        <v>2555</v>
      </c>
      <c r="B1715" s="365" t="s">
        <v>2458</v>
      </c>
      <c r="C1715" s="365" t="s">
        <v>3691</v>
      </c>
      <c r="D1715" s="366" t="s">
        <v>1703</v>
      </c>
      <c r="E1715" s="367">
        <v>1</v>
      </c>
      <c r="F1715" s="368">
        <v>45966.49</v>
      </c>
      <c r="G1715" s="369" t="s">
        <v>185</v>
      </c>
      <c r="H1715" s="367">
        <v>1</v>
      </c>
      <c r="I1715" s="370">
        <v>45966.49</v>
      </c>
      <c r="J1715" s="367">
        <v>4.4000000000000004</v>
      </c>
      <c r="K1715" s="370">
        <v>202252.56</v>
      </c>
      <c r="Q1715" s="323">
        <v>0</v>
      </c>
      <c r="R1715" s="323">
        <v>0</v>
      </c>
      <c r="S1715" s="323">
        <v>0</v>
      </c>
      <c r="T1715" s="323">
        <v>0</v>
      </c>
      <c r="U1715" s="323">
        <v>0</v>
      </c>
      <c r="V1715" s="323">
        <v>0</v>
      </c>
    </row>
    <row r="1716" spans="1:22" x14ac:dyDescent="0.25">
      <c r="A1716" s="371"/>
      <c r="B1716" s="371"/>
      <c r="C1716" s="372" t="s">
        <v>173</v>
      </c>
      <c r="D1716" s="371"/>
      <c r="E1716" s="371"/>
      <c r="F1716" s="371"/>
      <c r="G1716" s="371"/>
      <c r="H1716" s="433">
        <v>45966.49</v>
      </c>
      <c r="I1716" s="433"/>
      <c r="J1716" s="433">
        <v>202252.56</v>
      </c>
      <c r="K1716" s="433"/>
      <c r="O1716" s="353">
        <v>45966.49</v>
      </c>
      <c r="P1716" s="353">
        <v>202252.56</v>
      </c>
    </row>
    <row r="1719" spans="1:22" x14ac:dyDescent="0.25">
      <c r="A1719" s="428" t="s">
        <v>2556</v>
      </c>
      <c r="B1719" s="428"/>
      <c r="C1719" s="428"/>
      <c r="D1719" s="428"/>
      <c r="E1719" s="428"/>
      <c r="F1719" s="428"/>
      <c r="G1719" s="428"/>
      <c r="H1719" s="429">
        <v>205918.22</v>
      </c>
      <c r="I1719" s="430"/>
      <c r="J1719" s="429">
        <v>1074507.53</v>
      </c>
      <c r="K1719" s="430"/>
    </row>
    <row r="1720" spans="1:22" hidden="1" x14ac:dyDescent="0.25">
      <c r="A1720" s="323" t="s">
        <v>172</v>
      </c>
      <c r="I1720" s="323">
        <v>0</v>
      </c>
      <c r="J1720" s="323">
        <v>0</v>
      </c>
    </row>
    <row r="1721" spans="1:22" hidden="1" x14ac:dyDescent="0.25">
      <c r="A1721" s="323" t="s">
        <v>171</v>
      </c>
      <c r="I1721" s="323">
        <v>0</v>
      </c>
      <c r="J1721" s="323">
        <v>0</v>
      </c>
    </row>
    <row r="1723" spans="1:22" x14ac:dyDescent="0.25">
      <c r="A1723" s="428" t="s">
        <v>2557</v>
      </c>
      <c r="B1723" s="428"/>
      <c r="C1723" s="428"/>
      <c r="D1723" s="428"/>
      <c r="E1723" s="428"/>
      <c r="F1723" s="428"/>
      <c r="G1723" s="428"/>
      <c r="H1723" s="429">
        <v>834740.16</v>
      </c>
      <c r="I1723" s="430"/>
      <c r="J1723" s="429">
        <v>3989198.13</v>
      </c>
      <c r="K1723" s="430"/>
    </row>
    <row r="1724" spans="1:22" hidden="1" x14ac:dyDescent="0.25">
      <c r="A1724" s="323" t="s">
        <v>172</v>
      </c>
      <c r="I1724" s="323">
        <v>0</v>
      </c>
      <c r="J1724" s="323">
        <v>0</v>
      </c>
    </row>
    <row r="1725" spans="1:22" hidden="1" x14ac:dyDescent="0.25">
      <c r="A1725" s="323" t="s">
        <v>171</v>
      </c>
      <c r="I1725" s="323">
        <v>0</v>
      </c>
      <c r="J1725" s="323">
        <v>0</v>
      </c>
    </row>
    <row r="1727" spans="1:22" ht="16.5" x14ac:dyDescent="0.25">
      <c r="A1727" s="432" t="s">
        <v>2558</v>
      </c>
      <c r="B1727" s="432"/>
      <c r="C1727" s="432"/>
      <c r="D1727" s="432"/>
      <c r="E1727" s="432"/>
      <c r="F1727" s="432"/>
      <c r="G1727" s="432"/>
      <c r="H1727" s="432"/>
      <c r="I1727" s="432"/>
      <c r="J1727" s="432"/>
      <c r="K1727" s="432"/>
    </row>
    <row r="1728" spans="1:22" ht="72" x14ac:dyDescent="0.25">
      <c r="A1728" s="336" t="s">
        <v>2559</v>
      </c>
      <c r="B1728" s="337" t="s">
        <v>2560</v>
      </c>
      <c r="C1728" s="337" t="s">
        <v>990</v>
      </c>
      <c r="D1728" s="338" t="s">
        <v>2561</v>
      </c>
      <c r="E1728" s="324">
        <v>3.4609000000000001</v>
      </c>
      <c r="F1728" s="339"/>
      <c r="G1728" s="340"/>
      <c r="H1728" s="324"/>
      <c r="I1728" s="341"/>
      <c r="J1728" s="324"/>
      <c r="K1728" s="341"/>
      <c r="Q1728" s="323">
        <v>8013.75</v>
      </c>
      <c r="R1728" s="323">
        <v>149696.91</v>
      </c>
      <c r="S1728" s="323">
        <v>5391.07</v>
      </c>
      <c r="T1728" s="323">
        <v>69745.149999999994</v>
      </c>
      <c r="U1728" s="323">
        <v>155.65</v>
      </c>
      <c r="V1728" s="323">
        <v>3260.5</v>
      </c>
    </row>
    <row r="1729" spans="1:22" ht="25.5" x14ac:dyDescent="0.25">
      <c r="C1729" s="342" t="s">
        <v>2562</v>
      </c>
    </row>
    <row r="1730" spans="1:22" ht="29.25" x14ac:dyDescent="0.25">
      <c r="A1730" s="336"/>
      <c r="B1730" s="337"/>
      <c r="C1730" s="337" t="s">
        <v>187</v>
      </c>
      <c r="D1730" s="338"/>
      <c r="E1730" s="324"/>
      <c r="F1730" s="339">
        <v>1743.28</v>
      </c>
      <c r="G1730" s="340" t="s">
        <v>2563</v>
      </c>
      <c r="H1730" s="324">
        <v>1</v>
      </c>
      <c r="I1730" s="341">
        <v>7285.23</v>
      </c>
      <c r="J1730" s="324">
        <v>23.35</v>
      </c>
      <c r="K1730" s="341">
        <v>170110.12</v>
      </c>
    </row>
    <row r="1731" spans="1:22" ht="29.25" x14ac:dyDescent="0.25">
      <c r="A1731" s="336"/>
      <c r="B1731" s="337"/>
      <c r="C1731" s="337" t="s">
        <v>174</v>
      </c>
      <c r="D1731" s="338"/>
      <c r="E1731" s="324"/>
      <c r="F1731" s="339">
        <v>158.18</v>
      </c>
      <c r="G1731" s="340" t="s">
        <v>2564</v>
      </c>
      <c r="H1731" s="324">
        <v>1</v>
      </c>
      <c r="I1731" s="341">
        <v>718.52</v>
      </c>
      <c r="J1731" s="324">
        <v>8.09</v>
      </c>
      <c r="K1731" s="341">
        <v>5812.83</v>
      </c>
    </row>
    <row r="1732" spans="1:22" ht="29.25" x14ac:dyDescent="0.25">
      <c r="A1732" s="336"/>
      <c r="B1732" s="337"/>
      <c r="C1732" s="337" t="s">
        <v>179</v>
      </c>
      <c r="D1732" s="338"/>
      <c r="E1732" s="324"/>
      <c r="F1732" s="339">
        <v>19.579999999999998</v>
      </c>
      <c r="G1732" s="340" t="s">
        <v>2564</v>
      </c>
      <c r="H1732" s="324">
        <v>1</v>
      </c>
      <c r="I1732" s="354">
        <v>88.94</v>
      </c>
      <c r="J1732" s="324">
        <v>23.35</v>
      </c>
      <c r="K1732" s="354">
        <v>2076.75</v>
      </c>
    </row>
    <row r="1733" spans="1:22" x14ac:dyDescent="0.25">
      <c r="A1733" s="336"/>
      <c r="B1733" s="337"/>
      <c r="C1733" s="337" t="s">
        <v>195</v>
      </c>
      <c r="D1733" s="338"/>
      <c r="E1733" s="324"/>
      <c r="F1733" s="339">
        <v>499.52</v>
      </c>
      <c r="G1733" s="340" t="s">
        <v>185</v>
      </c>
      <c r="H1733" s="324">
        <v>1</v>
      </c>
      <c r="I1733" s="341">
        <v>1728.79</v>
      </c>
      <c r="J1733" s="324">
        <v>3.66</v>
      </c>
      <c r="K1733" s="341">
        <v>6327.37</v>
      </c>
    </row>
    <row r="1734" spans="1:22" ht="42.75" x14ac:dyDescent="0.25">
      <c r="A1734" s="336" t="s">
        <v>2565</v>
      </c>
      <c r="B1734" s="337" t="s">
        <v>2566</v>
      </c>
      <c r="C1734" s="337" t="s">
        <v>989</v>
      </c>
      <c r="D1734" s="338" t="s">
        <v>1347</v>
      </c>
      <c r="E1734" s="324">
        <v>346.09</v>
      </c>
      <c r="F1734" s="339">
        <v>147.69999999999999</v>
      </c>
      <c r="G1734" s="343" t="s">
        <v>185</v>
      </c>
      <c r="H1734" s="324">
        <v>1</v>
      </c>
      <c r="I1734" s="341">
        <v>51117.49</v>
      </c>
      <c r="J1734" s="324">
        <v>2.11</v>
      </c>
      <c r="K1734" s="341">
        <v>107857.9</v>
      </c>
      <c r="Q1734" s="323">
        <v>0</v>
      </c>
      <c r="R1734" s="323">
        <v>0</v>
      </c>
      <c r="S1734" s="323">
        <v>0</v>
      </c>
      <c r="T1734" s="323">
        <v>0</v>
      </c>
      <c r="U1734" s="323">
        <v>0</v>
      </c>
      <c r="V1734" s="323">
        <v>0</v>
      </c>
    </row>
    <row r="1735" spans="1:22" ht="42.75" x14ac:dyDescent="0.25">
      <c r="A1735" s="336" t="s">
        <v>2567</v>
      </c>
      <c r="B1735" s="337" t="s">
        <v>2568</v>
      </c>
      <c r="C1735" s="337" t="s">
        <v>976</v>
      </c>
      <c r="D1735" s="338" t="s">
        <v>1342</v>
      </c>
      <c r="E1735" s="324">
        <v>365.85</v>
      </c>
      <c r="F1735" s="339">
        <v>5.04</v>
      </c>
      <c r="G1735" s="343" t="s">
        <v>185</v>
      </c>
      <c r="H1735" s="324">
        <v>1</v>
      </c>
      <c r="I1735" s="341">
        <v>1843.88</v>
      </c>
      <c r="J1735" s="324">
        <v>2.42</v>
      </c>
      <c r="K1735" s="341">
        <v>4462.1899999999996</v>
      </c>
      <c r="Q1735" s="323">
        <v>0</v>
      </c>
      <c r="R1735" s="323">
        <v>0</v>
      </c>
      <c r="S1735" s="323">
        <v>0</v>
      </c>
      <c r="T1735" s="323">
        <v>0</v>
      </c>
      <c r="U1735" s="323">
        <v>0</v>
      </c>
      <c r="V1735" s="323">
        <v>0</v>
      </c>
    </row>
    <row r="1736" spans="1:22" x14ac:dyDescent="0.25">
      <c r="A1736" s="336"/>
      <c r="B1736" s="337"/>
      <c r="C1736" s="337" t="s">
        <v>184</v>
      </c>
      <c r="D1736" s="338" t="s">
        <v>177</v>
      </c>
      <c r="E1736" s="324">
        <v>110</v>
      </c>
      <c r="F1736" s="339"/>
      <c r="G1736" s="340"/>
      <c r="H1736" s="324"/>
      <c r="I1736" s="341">
        <v>8013.75</v>
      </c>
      <c r="J1736" s="324">
        <v>88</v>
      </c>
      <c r="K1736" s="341">
        <v>149696.91</v>
      </c>
    </row>
    <row r="1737" spans="1:22" x14ac:dyDescent="0.25">
      <c r="A1737" s="336"/>
      <c r="B1737" s="337"/>
      <c r="C1737" s="337" t="s">
        <v>183</v>
      </c>
      <c r="D1737" s="338" t="s">
        <v>177</v>
      </c>
      <c r="E1737" s="324">
        <v>74</v>
      </c>
      <c r="F1737" s="339"/>
      <c r="G1737" s="340"/>
      <c r="H1737" s="324"/>
      <c r="I1737" s="341">
        <v>5391.07</v>
      </c>
      <c r="J1737" s="324">
        <v>41</v>
      </c>
      <c r="K1737" s="341">
        <v>69745.149999999994</v>
      </c>
    </row>
    <row r="1738" spans="1:22" x14ac:dyDescent="0.25">
      <c r="A1738" s="336"/>
      <c r="B1738" s="337"/>
      <c r="C1738" s="337" t="s">
        <v>178</v>
      </c>
      <c r="D1738" s="338" t="s">
        <v>177</v>
      </c>
      <c r="E1738" s="324">
        <v>175</v>
      </c>
      <c r="F1738" s="339"/>
      <c r="G1738" s="340"/>
      <c r="H1738" s="324"/>
      <c r="I1738" s="341">
        <v>155.65</v>
      </c>
      <c r="J1738" s="324">
        <v>157</v>
      </c>
      <c r="K1738" s="341">
        <v>3260.5</v>
      </c>
    </row>
    <row r="1739" spans="1:22" ht="29.25" x14ac:dyDescent="0.25">
      <c r="A1739" s="344"/>
      <c r="B1739" s="345"/>
      <c r="C1739" s="345" t="s">
        <v>182</v>
      </c>
      <c r="D1739" s="346" t="s">
        <v>181</v>
      </c>
      <c r="E1739" s="347">
        <v>154</v>
      </c>
      <c r="F1739" s="348"/>
      <c r="G1739" s="349" t="s">
        <v>2563</v>
      </c>
      <c r="H1739" s="347">
        <v>1</v>
      </c>
      <c r="I1739" s="350">
        <v>643.57000000000005</v>
      </c>
      <c r="J1739" s="347"/>
      <c r="K1739" s="350"/>
    </row>
    <row r="1740" spans="1:22" x14ac:dyDescent="0.25">
      <c r="A1740" s="351"/>
      <c r="B1740" s="351"/>
      <c r="C1740" s="352" t="s">
        <v>173</v>
      </c>
      <c r="D1740" s="351"/>
      <c r="E1740" s="351"/>
      <c r="F1740" s="351"/>
      <c r="G1740" s="351"/>
      <c r="H1740" s="431">
        <v>76254.38</v>
      </c>
      <c r="I1740" s="431"/>
      <c r="J1740" s="431">
        <v>517272.97</v>
      </c>
      <c r="K1740" s="431"/>
      <c r="O1740" s="353">
        <v>76254.38</v>
      </c>
      <c r="P1740" s="353">
        <v>517272.97</v>
      </c>
    </row>
    <row r="1742" spans="1:22" ht="72" x14ac:dyDescent="0.25">
      <c r="A1742" s="336" t="s">
        <v>2569</v>
      </c>
      <c r="B1742" s="337" t="s">
        <v>2570</v>
      </c>
      <c r="C1742" s="337" t="s">
        <v>988</v>
      </c>
      <c r="D1742" s="338" t="s">
        <v>2561</v>
      </c>
      <c r="E1742" s="324">
        <v>3.2593999999999999</v>
      </c>
      <c r="F1742" s="339"/>
      <c r="G1742" s="340"/>
      <c r="H1742" s="324"/>
      <c r="I1742" s="341"/>
      <c r="J1742" s="324"/>
      <c r="K1742" s="341"/>
      <c r="Q1742" s="323">
        <v>7547.18</v>
      </c>
      <c r="R1742" s="323">
        <v>140981.26</v>
      </c>
      <c r="S1742" s="323">
        <v>5077.1899999999996</v>
      </c>
      <c r="T1742" s="323">
        <v>65684.45</v>
      </c>
      <c r="U1742" s="323">
        <v>147.69999999999999</v>
      </c>
      <c r="V1742" s="323">
        <v>3094.06</v>
      </c>
    </row>
    <row r="1743" spans="1:22" x14ac:dyDescent="0.25">
      <c r="C1743" s="342" t="s">
        <v>2571</v>
      </c>
    </row>
    <row r="1744" spans="1:22" ht="29.25" x14ac:dyDescent="0.25">
      <c r="A1744" s="336"/>
      <c r="B1744" s="337"/>
      <c r="C1744" s="337" t="s">
        <v>187</v>
      </c>
      <c r="D1744" s="338"/>
      <c r="E1744" s="324"/>
      <c r="F1744" s="339">
        <v>1743.28</v>
      </c>
      <c r="G1744" s="340" t="s">
        <v>2563</v>
      </c>
      <c r="H1744" s="324">
        <v>1</v>
      </c>
      <c r="I1744" s="341">
        <v>6861.07</v>
      </c>
      <c r="J1744" s="324">
        <v>23.35</v>
      </c>
      <c r="K1744" s="341">
        <v>160205.98000000001</v>
      </c>
    </row>
    <row r="1745" spans="1:22" ht="29.25" x14ac:dyDescent="0.25">
      <c r="A1745" s="336"/>
      <c r="B1745" s="337"/>
      <c r="C1745" s="337" t="s">
        <v>174</v>
      </c>
      <c r="D1745" s="338"/>
      <c r="E1745" s="324"/>
      <c r="F1745" s="339">
        <v>158.94999999999999</v>
      </c>
      <c r="G1745" s="340" t="s">
        <v>2564</v>
      </c>
      <c r="H1745" s="324">
        <v>1</v>
      </c>
      <c r="I1745" s="341">
        <v>679.98</v>
      </c>
      <c r="J1745" s="324">
        <v>8.09</v>
      </c>
      <c r="K1745" s="341">
        <v>5501.04</v>
      </c>
    </row>
    <row r="1746" spans="1:22" ht="29.25" x14ac:dyDescent="0.25">
      <c r="A1746" s="336"/>
      <c r="B1746" s="337"/>
      <c r="C1746" s="337" t="s">
        <v>179</v>
      </c>
      <c r="D1746" s="338"/>
      <c r="E1746" s="324"/>
      <c r="F1746" s="339">
        <v>19.73</v>
      </c>
      <c r="G1746" s="340" t="s">
        <v>2564</v>
      </c>
      <c r="H1746" s="324">
        <v>1</v>
      </c>
      <c r="I1746" s="354">
        <v>84.4</v>
      </c>
      <c r="J1746" s="324">
        <v>23.35</v>
      </c>
      <c r="K1746" s="354">
        <v>1970.74</v>
      </c>
    </row>
    <row r="1747" spans="1:22" x14ac:dyDescent="0.25">
      <c r="A1747" s="336"/>
      <c r="B1747" s="337"/>
      <c r="C1747" s="337" t="s">
        <v>195</v>
      </c>
      <c r="D1747" s="338"/>
      <c r="E1747" s="324"/>
      <c r="F1747" s="339">
        <v>499.52</v>
      </c>
      <c r="G1747" s="340" t="s">
        <v>185</v>
      </c>
      <c r="H1747" s="324">
        <v>1</v>
      </c>
      <c r="I1747" s="341">
        <v>1628.14</v>
      </c>
      <c r="J1747" s="324">
        <v>3.66</v>
      </c>
      <c r="K1747" s="341">
        <v>5958.99</v>
      </c>
    </row>
    <row r="1748" spans="1:22" ht="42.75" x14ac:dyDescent="0.25">
      <c r="A1748" s="336" t="s">
        <v>2572</v>
      </c>
      <c r="B1748" s="337" t="s">
        <v>2573</v>
      </c>
      <c r="C1748" s="337" t="s">
        <v>985</v>
      </c>
      <c r="D1748" s="338" t="s">
        <v>1347</v>
      </c>
      <c r="E1748" s="324">
        <v>325.94</v>
      </c>
      <c r="F1748" s="339">
        <v>156.05000000000001</v>
      </c>
      <c r="G1748" s="343" t="s">
        <v>185</v>
      </c>
      <c r="H1748" s="324">
        <v>1</v>
      </c>
      <c r="I1748" s="341">
        <v>50862.94</v>
      </c>
      <c r="J1748" s="324">
        <v>2.48</v>
      </c>
      <c r="K1748" s="341">
        <v>126140.09</v>
      </c>
      <c r="Q1748" s="323">
        <v>0</v>
      </c>
      <c r="R1748" s="323">
        <v>0</v>
      </c>
      <c r="S1748" s="323">
        <v>0</v>
      </c>
      <c r="T1748" s="323">
        <v>0</v>
      </c>
      <c r="U1748" s="323">
        <v>0</v>
      </c>
      <c r="V1748" s="323">
        <v>0</v>
      </c>
    </row>
    <row r="1749" spans="1:22" ht="42.75" x14ac:dyDescent="0.25">
      <c r="A1749" s="336" t="s">
        <v>2574</v>
      </c>
      <c r="B1749" s="337" t="s">
        <v>2568</v>
      </c>
      <c r="C1749" s="337" t="s">
        <v>976</v>
      </c>
      <c r="D1749" s="338" t="s">
        <v>1342</v>
      </c>
      <c r="E1749" s="324">
        <v>384</v>
      </c>
      <c r="F1749" s="339">
        <v>5.04</v>
      </c>
      <c r="G1749" s="343" t="s">
        <v>185</v>
      </c>
      <c r="H1749" s="324">
        <v>1</v>
      </c>
      <c r="I1749" s="341">
        <v>1935.36</v>
      </c>
      <c r="J1749" s="324">
        <v>2.42</v>
      </c>
      <c r="K1749" s="341">
        <v>4683.57</v>
      </c>
      <c r="Q1749" s="323">
        <v>0</v>
      </c>
      <c r="R1749" s="323">
        <v>0</v>
      </c>
      <c r="S1749" s="323">
        <v>0</v>
      </c>
      <c r="T1749" s="323">
        <v>0</v>
      </c>
      <c r="U1749" s="323">
        <v>0</v>
      </c>
      <c r="V1749" s="323">
        <v>0</v>
      </c>
    </row>
    <row r="1750" spans="1:22" x14ac:dyDescent="0.25">
      <c r="A1750" s="336"/>
      <c r="B1750" s="337"/>
      <c r="C1750" s="337" t="s">
        <v>184</v>
      </c>
      <c r="D1750" s="338" t="s">
        <v>177</v>
      </c>
      <c r="E1750" s="324">
        <v>110</v>
      </c>
      <c r="F1750" s="339"/>
      <c r="G1750" s="340"/>
      <c r="H1750" s="324"/>
      <c r="I1750" s="341">
        <v>7547.18</v>
      </c>
      <c r="J1750" s="324">
        <v>88</v>
      </c>
      <c r="K1750" s="341">
        <v>140981.26</v>
      </c>
    </row>
    <row r="1751" spans="1:22" x14ac:dyDescent="0.25">
      <c r="A1751" s="336"/>
      <c r="B1751" s="337"/>
      <c r="C1751" s="337" t="s">
        <v>183</v>
      </c>
      <c r="D1751" s="338" t="s">
        <v>177</v>
      </c>
      <c r="E1751" s="324">
        <v>74</v>
      </c>
      <c r="F1751" s="339"/>
      <c r="G1751" s="340"/>
      <c r="H1751" s="324"/>
      <c r="I1751" s="341">
        <v>5077.1899999999996</v>
      </c>
      <c r="J1751" s="324">
        <v>41</v>
      </c>
      <c r="K1751" s="341">
        <v>65684.45</v>
      </c>
    </row>
    <row r="1752" spans="1:22" x14ac:dyDescent="0.25">
      <c r="A1752" s="336"/>
      <c r="B1752" s="337"/>
      <c r="C1752" s="337" t="s">
        <v>178</v>
      </c>
      <c r="D1752" s="338" t="s">
        <v>177</v>
      </c>
      <c r="E1752" s="324">
        <v>175</v>
      </c>
      <c r="F1752" s="339"/>
      <c r="G1752" s="340"/>
      <c r="H1752" s="324"/>
      <c r="I1752" s="341">
        <v>147.69999999999999</v>
      </c>
      <c r="J1752" s="324">
        <v>157</v>
      </c>
      <c r="K1752" s="341">
        <v>3094.06</v>
      </c>
    </row>
    <row r="1753" spans="1:22" ht="29.25" x14ac:dyDescent="0.25">
      <c r="A1753" s="344"/>
      <c r="B1753" s="345"/>
      <c r="C1753" s="345" t="s">
        <v>182</v>
      </c>
      <c r="D1753" s="346" t="s">
        <v>181</v>
      </c>
      <c r="E1753" s="347">
        <v>154</v>
      </c>
      <c r="F1753" s="348"/>
      <c r="G1753" s="349" t="s">
        <v>2563</v>
      </c>
      <c r="H1753" s="347">
        <v>1</v>
      </c>
      <c r="I1753" s="350">
        <v>606.1</v>
      </c>
      <c r="J1753" s="347"/>
      <c r="K1753" s="350"/>
    </row>
    <row r="1754" spans="1:22" x14ac:dyDescent="0.25">
      <c r="A1754" s="351"/>
      <c r="B1754" s="351"/>
      <c r="C1754" s="352" t="s">
        <v>173</v>
      </c>
      <c r="D1754" s="351"/>
      <c r="E1754" s="351"/>
      <c r="F1754" s="351"/>
      <c r="G1754" s="351"/>
      <c r="H1754" s="431">
        <v>74739.56</v>
      </c>
      <c r="I1754" s="431"/>
      <c r="J1754" s="431">
        <v>512249.44</v>
      </c>
      <c r="K1754" s="431"/>
      <c r="O1754" s="353">
        <v>74739.56</v>
      </c>
      <c r="P1754" s="353">
        <v>512249.44</v>
      </c>
    </row>
    <row r="1756" spans="1:22" ht="72" x14ac:dyDescent="0.25">
      <c r="A1756" s="336" t="s">
        <v>2575</v>
      </c>
      <c r="B1756" s="337" t="s">
        <v>2576</v>
      </c>
      <c r="C1756" s="337" t="s">
        <v>987</v>
      </c>
      <c r="D1756" s="338" t="s">
        <v>2561</v>
      </c>
      <c r="E1756" s="324">
        <v>1.6625000000000001</v>
      </c>
      <c r="F1756" s="339"/>
      <c r="G1756" s="340"/>
      <c r="H1756" s="324"/>
      <c r="I1756" s="341"/>
      <c r="J1756" s="324"/>
      <c r="K1756" s="341"/>
      <c r="Q1756" s="323">
        <v>3524.58</v>
      </c>
      <c r="R1756" s="323">
        <v>65839.08</v>
      </c>
      <c r="S1756" s="323">
        <v>2371.08</v>
      </c>
      <c r="T1756" s="323">
        <v>30675.03</v>
      </c>
      <c r="U1756" s="323">
        <v>60.15</v>
      </c>
      <c r="V1756" s="323">
        <v>1259.99</v>
      </c>
    </row>
    <row r="1757" spans="1:22" x14ac:dyDescent="0.25">
      <c r="C1757" s="342" t="s">
        <v>2577</v>
      </c>
    </row>
    <row r="1758" spans="1:22" ht="29.25" x14ac:dyDescent="0.25">
      <c r="A1758" s="336"/>
      <c r="B1758" s="337"/>
      <c r="C1758" s="337" t="s">
        <v>187</v>
      </c>
      <c r="D1758" s="338"/>
      <c r="E1758" s="324"/>
      <c r="F1758" s="339">
        <v>1596.12</v>
      </c>
      <c r="G1758" s="340" t="s">
        <v>2563</v>
      </c>
      <c r="H1758" s="324">
        <v>1</v>
      </c>
      <c r="I1758" s="341">
        <v>3204.16</v>
      </c>
      <c r="J1758" s="324">
        <v>23.35</v>
      </c>
      <c r="K1758" s="341">
        <v>74817.14</v>
      </c>
    </row>
    <row r="1759" spans="1:22" ht="29.25" x14ac:dyDescent="0.25">
      <c r="A1759" s="336"/>
      <c r="B1759" s="337"/>
      <c r="C1759" s="337" t="s">
        <v>174</v>
      </c>
      <c r="D1759" s="338"/>
      <c r="E1759" s="324"/>
      <c r="F1759" s="339">
        <v>128.62</v>
      </c>
      <c r="G1759" s="340" t="s">
        <v>2564</v>
      </c>
      <c r="H1759" s="324">
        <v>1</v>
      </c>
      <c r="I1759" s="341">
        <v>280.64999999999998</v>
      </c>
      <c r="J1759" s="324">
        <v>8.07</v>
      </c>
      <c r="K1759" s="341">
        <v>2264.85</v>
      </c>
    </row>
    <row r="1760" spans="1:22" ht="29.25" x14ac:dyDescent="0.25">
      <c r="A1760" s="336"/>
      <c r="B1760" s="337"/>
      <c r="C1760" s="337" t="s">
        <v>179</v>
      </c>
      <c r="D1760" s="338"/>
      <c r="E1760" s="324"/>
      <c r="F1760" s="339">
        <v>15.75</v>
      </c>
      <c r="G1760" s="340" t="s">
        <v>2564</v>
      </c>
      <c r="H1760" s="324">
        <v>1</v>
      </c>
      <c r="I1760" s="354">
        <v>34.369999999999997</v>
      </c>
      <c r="J1760" s="324">
        <v>23.35</v>
      </c>
      <c r="K1760" s="354">
        <v>802.54</v>
      </c>
    </row>
    <row r="1761" spans="1:22" x14ac:dyDescent="0.25">
      <c r="A1761" s="336"/>
      <c r="B1761" s="337"/>
      <c r="C1761" s="337" t="s">
        <v>195</v>
      </c>
      <c r="D1761" s="338"/>
      <c r="E1761" s="324"/>
      <c r="F1761" s="339">
        <v>427.67</v>
      </c>
      <c r="G1761" s="340" t="s">
        <v>185</v>
      </c>
      <c r="H1761" s="324">
        <v>1</v>
      </c>
      <c r="I1761" s="341">
        <v>711</v>
      </c>
      <c r="J1761" s="324">
        <v>3.54</v>
      </c>
      <c r="K1761" s="341">
        <v>2516.94</v>
      </c>
    </row>
    <row r="1762" spans="1:22" ht="42.75" x14ac:dyDescent="0.25">
      <c r="A1762" s="336" t="s">
        <v>2578</v>
      </c>
      <c r="B1762" s="337" t="s">
        <v>2573</v>
      </c>
      <c r="C1762" s="337" t="s">
        <v>985</v>
      </c>
      <c r="D1762" s="338" t="s">
        <v>1347</v>
      </c>
      <c r="E1762" s="324">
        <v>166.25</v>
      </c>
      <c r="F1762" s="339">
        <v>156.05000000000001</v>
      </c>
      <c r="G1762" s="343" t="s">
        <v>185</v>
      </c>
      <c r="H1762" s="324">
        <v>1</v>
      </c>
      <c r="I1762" s="341">
        <v>25943.31</v>
      </c>
      <c r="J1762" s="324">
        <v>2.48</v>
      </c>
      <c r="K1762" s="341">
        <v>64339.41</v>
      </c>
      <c r="Q1762" s="323">
        <v>0</v>
      </c>
      <c r="R1762" s="323">
        <v>0</v>
      </c>
      <c r="S1762" s="323">
        <v>0</v>
      </c>
      <c r="T1762" s="323">
        <v>0</v>
      </c>
      <c r="U1762" s="323">
        <v>0</v>
      </c>
      <c r="V1762" s="323">
        <v>0</v>
      </c>
    </row>
    <row r="1763" spans="1:22" ht="42.75" x14ac:dyDescent="0.25">
      <c r="A1763" s="336" t="s">
        <v>2579</v>
      </c>
      <c r="B1763" s="337" t="s">
        <v>2568</v>
      </c>
      <c r="C1763" s="337" t="s">
        <v>976</v>
      </c>
      <c r="D1763" s="338" t="s">
        <v>1342</v>
      </c>
      <c r="E1763" s="324">
        <v>217</v>
      </c>
      <c r="F1763" s="339">
        <v>5.04</v>
      </c>
      <c r="G1763" s="343" t="s">
        <v>185</v>
      </c>
      <c r="H1763" s="324">
        <v>1</v>
      </c>
      <c r="I1763" s="341">
        <v>1093.68</v>
      </c>
      <c r="J1763" s="324">
        <v>2.42</v>
      </c>
      <c r="K1763" s="341">
        <v>2646.71</v>
      </c>
      <c r="Q1763" s="323">
        <v>0</v>
      </c>
      <c r="R1763" s="323">
        <v>0</v>
      </c>
      <c r="S1763" s="323">
        <v>0</v>
      </c>
      <c r="T1763" s="323">
        <v>0</v>
      </c>
      <c r="U1763" s="323">
        <v>0</v>
      </c>
      <c r="V1763" s="323">
        <v>0</v>
      </c>
    </row>
    <row r="1764" spans="1:22" x14ac:dyDescent="0.25">
      <c r="A1764" s="336"/>
      <c r="B1764" s="337"/>
      <c r="C1764" s="337" t="s">
        <v>184</v>
      </c>
      <c r="D1764" s="338" t="s">
        <v>177</v>
      </c>
      <c r="E1764" s="324">
        <v>110</v>
      </c>
      <c r="F1764" s="339"/>
      <c r="G1764" s="340"/>
      <c r="H1764" s="324"/>
      <c r="I1764" s="341">
        <v>3524.58</v>
      </c>
      <c r="J1764" s="324">
        <v>88</v>
      </c>
      <c r="K1764" s="341">
        <v>65839.08</v>
      </c>
    </row>
    <row r="1765" spans="1:22" x14ac:dyDescent="0.25">
      <c r="A1765" s="336"/>
      <c r="B1765" s="337"/>
      <c r="C1765" s="337" t="s">
        <v>183</v>
      </c>
      <c r="D1765" s="338" t="s">
        <v>177</v>
      </c>
      <c r="E1765" s="324">
        <v>74</v>
      </c>
      <c r="F1765" s="339"/>
      <c r="G1765" s="340"/>
      <c r="H1765" s="324"/>
      <c r="I1765" s="341">
        <v>2371.08</v>
      </c>
      <c r="J1765" s="324">
        <v>41</v>
      </c>
      <c r="K1765" s="341">
        <v>30675.03</v>
      </c>
    </row>
    <row r="1766" spans="1:22" x14ac:dyDescent="0.25">
      <c r="A1766" s="336"/>
      <c r="B1766" s="337"/>
      <c r="C1766" s="337" t="s">
        <v>178</v>
      </c>
      <c r="D1766" s="338" t="s">
        <v>177</v>
      </c>
      <c r="E1766" s="324">
        <v>175</v>
      </c>
      <c r="F1766" s="339"/>
      <c r="G1766" s="340"/>
      <c r="H1766" s="324"/>
      <c r="I1766" s="341">
        <v>60.15</v>
      </c>
      <c r="J1766" s="324">
        <v>157</v>
      </c>
      <c r="K1766" s="341">
        <v>1259.99</v>
      </c>
    </row>
    <row r="1767" spans="1:22" ht="29.25" x14ac:dyDescent="0.25">
      <c r="A1767" s="344"/>
      <c r="B1767" s="345"/>
      <c r="C1767" s="345" t="s">
        <v>182</v>
      </c>
      <c r="D1767" s="346" t="s">
        <v>181</v>
      </c>
      <c r="E1767" s="347">
        <v>141</v>
      </c>
      <c r="F1767" s="348"/>
      <c r="G1767" s="349" t="s">
        <v>2563</v>
      </c>
      <c r="H1767" s="347">
        <v>1</v>
      </c>
      <c r="I1767" s="350">
        <v>283.05</v>
      </c>
      <c r="J1767" s="347"/>
      <c r="K1767" s="350"/>
    </row>
    <row r="1768" spans="1:22" x14ac:dyDescent="0.25">
      <c r="A1768" s="351"/>
      <c r="B1768" s="351"/>
      <c r="C1768" s="352" t="s">
        <v>173</v>
      </c>
      <c r="D1768" s="351"/>
      <c r="E1768" s="351"/>
      <c r="F1768" s="351"/>
      <c r="G1768" s="351"/>
      <c r="H1768" s="431">
        <v>37188.61</v>
      </c>
      <c r="I1768" s="431"/>
      <c r="J1768" s="431">
        <v>244359.15</v>
      </c>
      <c r="K1768" s="431"/>
      <c r="O1768" s="353">
        <v>37188.61</v>
      </c>
      <c r="P1768" s="353">
        <v>244359.15</v>
      </c>
    </row>
    <row r="1770" spans="1:22" ht="72" x14ac:dyDescent="0.25">
      <c r="A1770" s="336" t="s">
        <v>2580</v>
      </c>
      <c r="B1770" s="337" t="s">
        <v>2581</v>
      </c>
      <c r="C1770" s="337" t="s">
        <v>986</v>
      </c>
      <c r="D1770" s="338" t="s">
        <v>2561</v>
      </c>
      <c r="E1770" s="324">
        <v>0.27650000000000002</v>
      </c>
      <c r="F1770" s="339"/>
      <c r="G1770" s="340"/>
      <c r="H1770" s="324"/>
      <c r="I1770" s="341"/>
      <c r="J1770" s="324"/>
      <c r="K1770" s="341"/>
      <c r="Q1770" s="323">
        <v>507.2</v>
      </c>
      <c r="R1770" s="323">
        <v>9474.48</v>
      </c>
      <c r="S1770" s="323">
        <v>341.21</v>
      </c>
      <c r="T1770" s="323">
        <v>4414.24</v>
      </c>
      <c r="U1770" s="323">
        <v>9.08</v>
      </c>
      <c r="V1770" s="323">
        <v>190.27</v>
      </c>
    </row>
    <row r="1771" spans="1:22" x14ac:dyDescent="0.25">
      <c r="C1771" s="342" t="s">
        <v>2582</v>
      </c>
    </row>
    <row r="1772" spans="1:22" ht="29.25" x14ac:dyDescent="0.25">
      <c r="A1772" s="336"/>
      <c r="B1772" s="337"/>
      <c r="C1772" s="337" t="s">
        <v>187</v>
      </c>
      <c r="D1772" s="338"/>
      <c r="E1772" s="324"/>
      <c r="F1772" s="339">
        <v>1381.04</v>
      </c>
      <c r="G1772" s="340" t="s">
        <v>2563</v>
      </c>
      <c r="H1772" s="324">
        <v>1</v>
      </c>
      <c r="I1772" s="341">
        <v>461.09</v>
      </c>
      <c r="J1772" s="324">
        <v>23.35</v>
      </c>
      <c r="K1772" s="341">
        <v>10766.45</v>
      </c>
    </row>
    <row r="1773" spans="1:22" ht="29.25" x14ac:dyDescent="0.25">
      <c r="A1773" s="336"/>
      <c r="B1773" s="337"/>
      <c r="C1773" s="337" t="s">
        <v>174</v>
      </c>
      <c r="D1773" s="338"/>
      <c r="E1773" s="324"/>
      <c r="F1773" s="339">
        <v>116.7</v>
      </c>
      <c r="G1773" s="340" t="s">
        <v>2564</v>
      </c>
      <c r="H1773" s="324">
        <v>1</v>
      </c>
      <c r="I1773" s="341">
        <v>42.35</v>
      </c>
      <c r="J1773" s="324">
        <v>8.06</v>
      </c>
      <c r="K1773" s="341">
        <v>341.34</v>
      </c>
    </row>
    <row r="1774" spans="1:22" ht="29.25" x14ac:dyDescent="0.25">
      <c r="A1774" s="336"/>
      <c r="B1774" s="337"/>
      <c r="C1774" s="337" t="s">
        <v>179</v>
      </c>
      <c r="D1774" s="338"/>
      <c r="E1774" s="324"/>
      <c r="F1774" s="339">
        <v>14.29</v>
      </c>
      <c r="G1774" s="340" t="s">
        <v>2564</v>
      </c>
      <c r="H1774" s="324">
        <v>1</v>
      </c>
      <c r="I1774" s="354">
        <v>5.19</v>
      </c>
      <c r="J1774" s="324">
        <v>23.35</v>
      </c>
      <c r="K1774" s="354">
        <v>121.19</v>
      </c>
    </row>
    <row r="1775" spans="1:22" x14ac:dyDescent="0.25">
      <c r="A1775" s="336"/>
      <c r="B1775" s="337"/>
      <c r="C1775" s="337" t="s">
        <v>195</v>
      </c>
      <c r="D1775" s="338"/>
      <c r="E1775" s="324"/>
      <c r="F1775" s="339">
        <v>417.44</v>
      </c>
      <c r="G1775" s="340" t="s">
        <v>185</v>
      </c>
      <c r="H1775" s="324">
        <v>1</v>
      </c>
      <c r="I1775" s="341">
        <v>115.42</v>
      </c>
      <c r="J1775" s="324">
        <v>3.57</v>
      </c>
      <c r="K1775" s="341">
        <v>412.05</v>
      </c>
    </row>
    <row r="1776" spans="1:22" ht="42.75" x14ac:dyDescent="0.25">
      <c r="A1776" s="336" t="s">
        <v>2583</v>
      </c>
      <c r="B1776" s="337" t="s">
        <v>2573</v>
      </c>
      <c r="C1776" s="337" t="s">
        <v>985</v>
      </c>
      <c r="D1776" s="338" t="s">
        <v>1347</v>
      </c>
      <c r="E1776" s="324">
        <v>27.65</v>
      </c>
      <c r="F1776" s="339">
        <v>156.05000000000001</v>
      </c>
      <c r="G1776" s="343" t="s">
        <v>185</v>
      </c>
      <c r="H1776" s="324">
        <v>1</v>
      </c>
      <c r="I1776" s="341">
        <v>4314.78</v>
      </c>
      <c r="J1776" s="324">
        <v>2.48</v>
      </c>
      <c r="K1776" s="341">
        <v>10700.65</v>
      </c>
      <c r="Q1776" s="323">
        <v>0</v>
      </c>
      <c r="R1776" s="323">
        <v>0</v>
      </c>
      <c r="S1776" s="323">
        <v>0</v>
      </c>
      <c r="T1776" s="323">
        <v>0</v>
      </c>
      <c r="U1776" s="323">
        <v>0</v>
      </c>
      <c r="V1776" s="323">
        <v>0</v>
      </c>
    </row>
    <row r="1777" spans="1:22" ht="42.75" x14ac:dyDescent="0.25">
      <c r="A1777" s="336" t="s">
        <v>2584</v>
      </c>
      <c r="B1777" s="337" t="s">
        <v>2568</v>
      </c>
      <c r="C1777" s="337" t="s">
        <v>976</v>
      </c>
      <c r="D1777" s="338" t="s">
        <v>1342</v>
      </c>
      <c r="E1777" s="324">
        <v>36.119999999999997</v>
      </c>
      <c r="F1777" s="339">
        <v>5.04</v>
      </c>
      <c r="G1777" s="343" t="s">
        <v>185</v>
      </c>
      <c r="H1777" s="324">
        <v>1</v>
      </c>
      <c r="I1777" s="341">
        <v>182.04</v>
      </c>
      <c r="J1777" s="324">
        <v>2.42</v>
      </c>
      <c r="K1777" s="341">
        <v>440.54</v>
      </c>
      <c r="Q1777" s="323">
        <v>0</v>
      </c>
      <c r="R1777" s="323">
        <v>0</v>
      </c>
      <c r="S1777" s="323">
        <v>0</v>
      </c>
      <c r="T1777" s="323">
        <v>0</v>
      </c>
      <c r="U1777" s="323">
        <v>0</v>
      </c>
      <c r="V1777" s="323">
        <v>0</v>
      </c>
    </row>
    <row r="1778" spans="1:22" x14ac:dyDescent="0.25">
      <c r="A1778" s="336"/>
      <c r="B1778" s="337"/>
      <c r="C1778" s="337" t="s">
        <v>184</v>
      </c>
      <c r="D1778" s="338" t="s">
        <v>177</v>
      </c>
      <c r="E1778" s="324">
        <v>110</v>
      </c>
      <c r="F1778" s="339"/>
      <c r="G1778" s="340"/>
      <c r="H1778" s="324"/>
      <c r="I1778" s="341">
        <v>507.2</v>
      </c>
      <c r="J1778" s="324">
        <v>88</v>
      </c>
      <c r="K1778" s="341">
        <v>9474.48</v>
      </c>
    </row>
    <row r="1779" spans="1:22" x14ac:dyDescent="0.25">
      <c r="A1779" s="336"/>
      <c r="B1779" s="337"/>
      <c r="C1779" s="337" t="s">
        <v>183</v>
      </c>
      <c r="D1779" s="338" t="s">
        <v>177</v>
      </c>
      <c r="E1779" s="324">
        <v>74</v>
      </c>
      <c r="F1779" s="339"/>
      <c r="G1779" s="340"/>
      <c r="H1779" s="324"/>
      <c r="I1779" s="341">
        <v>341.21</v>
      </c>
      <c r="J1779" s="324">
        <v>41</v>
      </c>
      <c r="K1779" s="341">
        <v>4414.24</v>
      </c>
    </row>
    <row r="1780" spans="1:22" x14ac:dyDescent="0.25">
      <c r="A1780" s="336"/>
      <c r="B1780" s="337"/>
      <c r="C1780" s="337" t="s">
        <v>178</v>
      </c>
      <c r="D1780" s="338" t="s">
        <v>177</v>
      </c>
      <c r="E1780" s="324">
        <v>175</v>
      </c>
      <c r="F1780" s="339"/>
      <c r="G1780" s="340"/>
      <c r="H1780" s="324"/>
      <c r="I1780" s="341">
        <v>9.08</v>
      </c>
      <c r="J1780" s="324">
        <v>157</v>
      </c>
      <c r="K1780" s="341">
        <v>190.27</v>
      </c>
    </row>
    <row r="1781" spans="1:22" ht="29.25" x14ac:dyDescent="0.25">
      <c r="A1781" s="344"/>
      <c r="B1781" s="345"/>
      <c r="C1781" s="345" t="s">
        <v>182</v>
      </c>
      <c r="D1781" s="346" t="s">
        <v>181</v>
      </c>
      <c r="E1781" s="347">
        <v>122</v>
      </c>
      <c r="F1781" s="348"/>
      <c r="G1781" s="349" t="s">
        <v>2563</v>
      </c>
      <c r="H1781" s="347">
        <v>1</v>
      </c>
      <c r="I1781" s="350">
        <v>40.729999999999997</v>
      </c>
      <c r="J1781" s="347"/>
      <c r="K1781" s="350"/>
    </row>
    <row r="1782" spans="1:22" x14ac:dyDescent="0.25">
      <c r="A1782" s="351"/>
      <c r="B1782" s="351"/>
      <c r="C1782" s="352" t="s">
        <v>173</v>
      </c>
      <c r="D1782" s="351"/>
      <c r="E1782" s="351"/>
      <c r="F1782" s="351"/>
      <c r="G1782" s="351"/>
      <c r="H1782" s="431">
        <v>5973.17</v>
      </c>
      <c r="I1782" s="431"/>
      <c r="J1782" s="431">
        <v>36740.019999999997</v>
      </c>
      <c r="K1782" s="431"/>
      <c r="O1782" s="353">
        <v>5973.17</v>
      </c>
      <c r="P1782" s="353">
        <v>36740.019999999997</v>
      </c>
    </row>
    <row r="1784" spans="1:22" ht="72" x14ac:dyDescent="0.25">
      <c r="A1784" s="336" t="s">
        <v>2585</v>
      </c>
      <c r="B1784" s="337" t="s">
        <v>2586</v>
      </c>
      <c r="C1784" s="337" t="s">
        <v>984</v>
      </c>
      <c r="D1784" s="338" t="s">
        <v>2561</v>
      </c>
      <c r="E1784" s="324">
        <v>3.7210000000000001</v>
      </c>
      <c r="F1784" s="339"/>
      <c r="G1784" s="340"/>
      <c r="H1784" s="324"/>
      <c r="I1784" s="341"/>
      <c r="J1784" s="324"/>
      <c r="K1784" s="341"/>
      <c r="Q1784" s="323">
        <v>6825.68</v>
      </c>
      <c r="R1784" s="323">
        <v>127503.63</v>
      </c>
      <c r="S1784" s="323">
        <v>4591.82</v>
      </c>
      <c r="T1784" s="323">
        <v>59405.1</v>
      </c>
      <c r="U1784" s="323">
        <v>122.13</v>
      </c>
      <c r="V1784" s="323">
        <v>2558.4699999999998</v>
      </c>
    </row>
    <row r="1785" spans="1:22" x14ac:dyDescent="0.25">
      <c r="C1785" s="342" t="s">
        <v>2587</v>
      </c>
    </row>
    <row r="1786" spans="1:22" ht="29.25" x14ac:dyDescent="0.25">
      <c r="A1786" s="336"/>
      <c r="B1786" s="337"/>
      <c r="C1786" s="337" t="s">
        <v>187</v>
      </c>
      <c r="D1786" s="338"/>
      <c r="E1786" s="324"/>
      <c r="F1786" s="339">
        <v>1381.04</v>
      </c>
      <c r="G1786" s="340" t="s">
        <v>2563</v>
      </c>
      <c r="H1786" s="324">
        <v>1</v>
      </c>
      <c r="I1786" s="341">
        <v>6205.16</v>
      </c>
      <c r="J1786" s="324">
        <v>23.35</v>
      </c>
      <c r="K1786" s="341">
        <v>144890.49</v>
      </c>
    </row>
    <row r="1787" spans="1:22" ht="29.25" x14ac:dyDescent="0.25">
      <c r="A1787" s="336"/>
      <c r="B1787" s="337"/>
      <c r="C1787" s="337" t="s">
        <v>174</v>
      </c>
      <c r="D1787" s="338"/>
      <c r="E1787" s="324"/>
      <c r="F1787" s="339">
        <v>116.7</v>
      </c>
      <c r="G1787" s="340" t="s">
        <v>2564</v>
      </c>
      <c r="H1787" s="324">
        <v>1</v>
      </c>
      <c r="I1787" s="341">
        <v>569.94000000000005</v>
      </c>
      <c r="J1787" s="324">
        <v>8.06</v>
      </c>
      <c r="K1787" s="341">
        <v>4593.72</v>
      </c>
    </row>
    <row r="1788" spans="1:22" ht="29.25" x14ac:dyDescent="0.25">
      <c r="A1788" s="336"/>
      <c r="B1788" s="337"/>
      <c r="C1788" s="337" t="s">
        <v>179</v>
      </c>
      <c r="D1788" s="338"/>
      <c r="E1788" s="324"/>
      <c r="F1788" s="339">
        <v>14.29</v>
      </c>
      <c r="G1788" s="340" t="s">
        <v>2564</v>
      </c>
      <c r="H1788" s="324">
        <v>1</v>
      </c>
      <c r="I1788" s="354">
        <v>69.790000000000006</v>
      </c>
      <c r="J1788" s="324">
        <v>23.35</v>
      </c>
      <c r="K1788" s="354">
        <v>1629.6</v>
      </c>
    </row>
    <row r="1789" spans="1:22" x14ac:dyDescent="0.25">
      <c r="A1789" s="336"/>
      <c r="B1789" s="337"/>
      <c r="C1789" s="337" t="s">
        <v>195</v>
      </c>
      <c r="D1789" s="338"/>
      <c r="E1789" s="324"/>
      <c r="F1789" s="339">
        <v>599.72</v>
      </c>
      <c r="G1789" s="340" t="s">
        <v>185</v>
      </c>
      <c r="H1789" s="324">
        <v>1</v>
      </c>
      <c r="I1789" s="341">
        <v>2231.56</v>
      </c>
      <c r="J1789" s="324">
        <v>4.13</v>
      </c>
      <c r="K1789" s="341">
        <v>9216.34</v>
      </c>
    </row>
    <row r="1790" spans="1:22" ht="42.75" x14ac:dyDescent="0.25">
      <c r="A1790" s="336" t="s">
        <v>2588</v>
      </c>
      <c r="B1790" s="337" t="s">
        <v>2589</v>
      </c>
      <c r="C1790" s="337" t="s">
        <v>980</v>
      </c>
      <c r="D1790" s="338" t="s">
        <v>1347</v>
      </c>
      <c r="E1790" s="324">
        <v>372.1</v>
      </c>
      <c r="F1790" s="339">
        <v>157.54</v>
      </c>
      <c r="G1790" s="343" t="s">
        <v>185</v>
      </c>
      <c r="H1790" s="324">
        <v>1</v>
      </c>
      <c r="I1790" s="341">
        <v>58620.63</v>
      </c>
      <c r="J1790" s="324">
        <v>3.07</v>
      </c>
      <c r="K1790" s="341">
        <v>179965.33</v>
      </c>
      <c r="Q1790" s="323">
        <v>0</v>
      </c>
      <c r="R1790" s="323">
        <v>0</v>
      </c>
      <c r="S1790" s="323">
        <v>0</v>
      </c>
      <c r="T1790" s="323">
        <v>0</v>
      </c>
      <c r="U1790" s="323">
        <v>0</v>
      </c>
      <c r="V1790" s="323">
        <v>0</v>
      </c>
    </row>
    <row r="1791" spans="1:22" ht="57" x14ac:dyDescent="0.25">
      <c r="A1791" s="336" t="s">
        <v>2590</v>
      </c>
      <c r="B1791" s="337" t="s">
        <v>2591</v>
      </c>
      <c r="C1791" s="337" t="s">
        <v>977</v>
      </c>
      <c r="D1791" s="338" t="s">
        <v>1347</v>
      </c>
      <c r="E1791" s="324">
        <v>111.63</v>
      </c>
      <c r="F1791" s="339">
        <v>473</v>
      </c>
      <c r="G1791" s="343" t="s">
        <v>185</v>
      </c>
      <c r="H1791" s="324">
        <v>1</v>
      </c>
      <c r="I1791" s="341">
        <v>52800.99</v>
      </c>
      <c r="J1791" s="324">
        <v>2.4500000000000002</v>
      </c>
      <c r="K1791" s="341">
        <v>129362.43</v>
      </c>
      <c r="Q1791" s="323">
        <v>0</v>
      </c>
      <c r="R1791" s="323">
        <v>0</v>
      </c>
      <c r="S1791" s="323">
        <v>0</v>
      </c>
      <c r="T1791" s="323">
        <v>0</v>
      </c>
      <c r="U1791" s="323">
        <v>0</v>
      </c>
      <c r="V1791" s="323">
        <v>0</v>
      </c>
    </row>
    <row r="1792" spans="1:22" ht="42.75" x14ac:dyDescent="0.25">
      <c r="A1792" s="336" t="s">
        <v>2592</v>
      </c>
      <c r="B1792" s="337" t="s">
        <v>2568</v>
      </c>
      <c r="C1792" s="337" t="s">
        <v>976</v>
      </c>
      <c r="D1792" s="338" t="s">
        <v>1342</v>
      </c>
      <c r="E1792" s="324">
        <v>559</v>
      </c>
      <c r="F1792" s="339">
        <v>5.04</v>
      </c>
      <c r="G1792" s="343" t="s">
        <v>185</v>
      </c>
      <c r="H1792" s="324">
        <v>1</v>
      </c>
      <c r="I1792" s="341">
        <v>2817.36</v>
      </c>
      <c r="J1792" s="324">
        <v>2.42</v>
      </c>
      <c r="K1792" s="341">
        <v>6818.01</v>
      </c>
      <c r="Q1792" s="323">
        <v>0</v>
      </c>
      <c r="R1792" s="323">
        <v>0</v>
      </c>
      <c r="S1792" s="323">
        <v>0</v>
      </c>
      <c r="T1792" s="323">
        <v>0</v>
      </c>
      <c r="U1792" s="323">
        <v>0</v>
      </c>
      <c r="V1792" s="323">
        <v>0</v>
      </c>
    </row>
    <row r="1793" spans="1:22" x14ac:dyDescent="0.25">
      <c r="A1793" s="336"/>
      <c r="B1793" s="337"/>
      <c r="C1793" s="337" t="s">
        <v>184</v>
      </c>
      <c r="D1793" s="338" t="s">
        <v>177</v>
      </c>
      <c r="E1793" s="324">
        <v>110</v>
      </c>
      <c r="F1793" s="339"/>
      <c r="G1793" s="340"/>
      <c r="H1793" s="324"/>
      <c r="I1793" s="341">
        <v>6825.68</v>
      </c>
      <c r="J1793" s="324">
        <v>88</v>
      </c>
      <c r="K1793" s="341">
        <v>127503.63</v>
      </c>
    </row>
    <row r="1794" spans="1:22" x14ac:dyDescent="0.25">
      <c r="A1794" s="336"/>
      <c r="B1794" s="337"/>
      <c r="C1794" s="337" t="s">
        <v>183</v>
      </c>
      <c r="D1794" s="338" t="s">
        <v>177</v>
      </c>
      <c r="E1794" s="324">
        <v>74</v>
      </c>
      <c r="F1794" s="339"/>
      <c r="G1794" s="340"/>
      <c r="H1794" s="324"/>
      <c r="I1794" s="341">
        <v>4591.82</v>
      </c>
      <c r="J1794" s="324">
        <v>41</v>
      </c>
      <c r="K1794" s="341">
        <v>59405.1</v>
      </c>
    </row>
    <row r="1795" spans="1:22" x14ac:dyDescent="0.25">
      <c r="A1795" s="336"/>
      <c r="B1795" s="337"/>
      <c r="C1795" s="337" t="s">
        <v>178</v>
      </c>
      <c r="D1795" s="338" t="s">
        <v>177</v>
      </c>
      <c r="E1795" s="324">
        <v>175</v>
      </c>
      <c r="F1795" s="339"/>
      <c r="G1795" s="340"/>
      <c r="H1795" s="324"/>
      <c r="I1795" s="341">
        <v>122.13</v>
      </c>
      <c r="J1795" s="324">
        <v>157</v>
      </c>
      <c r="K1795" s="341">
        <v>2558.4699999999998</v>
      </c>
    </row>
    <row r="1796" spans="1:22" ht="29.25" x14ac:dyDescent="0.25">
      <c r="A1796" s="344"/>
      <c r="B1796" s="345"/>
      <c r="C1796" s="345" t="s">
        <v>182</v>
      </c>
      <c r="D1796" s="346" t="s">
        <v>181</v>
      </c>
      <c r="E1796" s="347">
        <v>122</v>
      </c>
      <c r="F1796" s="348"/>
      <c r="G1796" s="349" t="s">
        <v>2563</v>
      </c>
      <c r="H1796" s="347">
        <v>1</v>
      </c>
      <c r="I1796" s="350">
        <v>548.16</v>
      </c>
      <c r="J1796" s="347"/>
      <c r="K1796" s="350"/>
    </row>
    <row r="1797" spans="1:22" x14ac:dyDescent="0.25">
      <c r="A1797" s="351"/>
      <c r="B1797" s="351"/>
      <c r="C1797" s="352" t="s">
        <v>173</v>
      </c>
      <c r="D1797" s="351"/>
      <c r="E1797" s="351"/>
      <c r="F1797" s="351"/>
      <c r="G1797" s="351"/>
      <c r="H1797" s="431">
        <v>134785.26999999999</v>
      </c>
      <c r="I1797" s="431"/>
      <c r="J1797" s="431">
        <v>664313.52</v>
      </c>
      <c r="K1797" s="431"/>
      <c r="O1797" s="353">
        <v>134785.26999999999</v>
      </c>
      <c r="P1797" s="353">
        <v>664313.52</v>
      </c>
    </row>
    <row r="1799" spans="1:22" ht="72" x14ac:dyDescent="0.25">
      <c r="A1799" s="336" t="s">
        <v>2593</v>
      </c>
      <c r="B1799" s="337" t="s">
        <v>2594</v>
      </c>
      <c r="C1799" s="337" t="s">
        <v>983</v>
      </c>
      <c r="D1799" s="338" t="s">
        <v>2561</v>
      </c>
      <c r="E1799" s="324">
        <v>5.56</v>
      </c>
      <c r="F1799" s="339"/>
      <c r="G1799" s="340"/>
      <c r="H1799" s="324"/>
      <c r="I1799" s="341"/>
      <c r="J1799" s="324"/>
      <c r="K1799" s="341"/>
      <c r="Q1799" s="323">
        <v>7674.41</v>
      </c>
      <c r="R1799" s="323">
        <v>143358.04999999999</v>
      </c>
      <c r="S1799" s="323">
        <v>5162.79</v>
      </c>
      <c r="T1799" s="323">
        <v>66791.820000000007</v>
      </c>
      <c r="U1799" s="323">
        <v>136.52000000000001</v>
      </c>
      <c r="V1799" s="323">
        <v>2859.8</v>
      </c>
    </row>
    <row r="1800" spans="1:22" ht="25.5" x14ac:dyDescent="0.25">
      <c r="C1800" s="342" t="s">
        <v>2595</v>
      </c>
    </row>
    <row r="1801" spans="1:22" ht="29.25" x14ac:dyDescent="0.25">
      <c r="A1801" s="336"/>
      <c r="B1801" s="337"/>
      <c r="C1801" s="337" t="s">
        <v>187</v>
      </c>
      <c r="D1801" s="338"/>
      <c r="E1801" s="324"/>
      <c r="F1801" s="339">
        <v>1039.18</v>
      </c>
      <c r="G1801" s="340" t="s">
        <v>2563</v>
      </c>
      <c r="H1801" s="324">
        <v>1</v>
      </c>
      <c r="I1801" s="341">
        <v>6976.74</v>
      </c>
      <c r="J1801" s="324">
        <v>23.35</v>
      </c>
      <c r="K1801" s="341">
        <v>162906.88</v>
      </c>
    </row>
    <row r="1802" spans="1:22" ht="29.25" x14ac:dyDescent="0.25">
      <c r="A1802" s="336"/>
      <c r="B1802" s="337"/>
      <c r="C1802" s="337" t="s">
        <v>174</v>
      </c>
      <c r="D1802" s="338"/>
      <c r="E1802" s="324"/>
      <c r="F1802" s="339">
        <v>87.46</v>
      </c>
      <c r="G1802" s="340" t="s">
        <v>2564</v>
      </c>
      <c r="H1802" s="324">
        <v>1</v>
      </c>
      <c r="I1802" s="341">
        <v>638.24</v>
      </c>
      <c r="J1802" s="324">
        <v>8.0500000000000007</v>
      </c>
      <c r="K1802" s="341">
        <v>5137.83</v>
      </c>
    </row>
    <row r="1803" spans="1:22" ht="29.25" x14ac:dyDescent="0.25">
      <c r="A1803" s="336"/>
      <c r="B1803" s="337"/>
      <c r="C1803" s="337" t="s">
        <v>179</v>
      </c>
      <c r="D1803" s="338"/>
      <c r="E1803" s="324"/>
      <c r="F1803" s="339">
        <v>10.69</v>
      </c>
      <c r="G1803" s="340" t="s">
        <v>2564</v>
      </c>
      <c r="H1803" s="324">
        <v>1</v>
      </c>
      <c r="I1803" s="354">
        <v>78.010000000000005</v>
      </c>
      <c r="J1803" s="324">
        <v>23.35</v>
      </c>
      <c r="K1803" s="354">
        <v>1821.53</v>
      </c>
    </row>
    <row r="1804" spans="1:22" x14ac:dyDescent="0.25">
      <c r="A1804" s="336"/>
      <c r="B1804" s="337"/>
      <c r="C1804" s="337" t="s">
        <v>195</v>
      </c>
      <c r="D1804" s="338"/>
      <c r="E1804" s="324"/>
      <c r="F1804" s="339">
        <v>409.71</v>
      </c>
      <c r="G1804" s="340" t="s">
        <v>185</v>
      </c>
      <c r="H1804" s="324">
        <v>1</v>
      </c>
      <c r="I1804" s="341">
        <v>2277.9899999999998</v>
      </c>
      <c r="J1804" s="324">
        <v>3.28</v>
      </c>
      <c r="K1804" s="341">
        <v>7471.81</v>
      </c>
    </row>
    <row r="1805" spans="1:22" ht="42.75" x14ac:dyDescent="0.25">
      <c r="A1805" s="336" t="s">
        <v>2596</v>
      </c>
      <c r="B1805" s="337" t="s">
        <v>2589</v>
      </c>
      <c r="C1805" s="337" t="s">
        <v>980</v>
      </c>
      <c r="D1805" s="338" t="s">
        <v>1347</v>
      </c>
      <c r="E1805" s="324">
        <v>556</v>
      </c>
      <c r="F1805" s="339">
        <v>157.54</v>
      </c>
      <c r="G1805" s="343" t="s">
        <v>185</v>
      </c>
      <c r="H1805" s="324">
        <v>1</v>
      </c>
      <c r="I1805" s="341">
        <v>87592.24</v>
      </c>
      <c r="J1805" s="324">
        <v>3.07</v>
      </c>
      <c r="K1805" s="341">
        <v>268908.18</v>
      </c>
      <c r="Q1805" s="323">
        <v>0</v>
      </c>
      <c r="R1805" s="323">
        <v>0</v>
      </c>
      <c r="S1805" s="323">
        <v>0</v>
      </c>
      <c r="T1805" s="323">
        <v>0</v>
      </c>
      <c r="U1805" s="323">
        <v>0</v>
      </c>
      <c r="V1805" s="323">
        <v>0</v>
      </c>
    </row>
    <row r="1806" spans="1:22" ht="57" x14ac:dyDescent="0.25">
      <c r="A1806" s="336" t="s">
        <v>2597</v>
      </c>
      <c r="B1806" s="337" t="s">
        <v>2591</v>
      </c>
      <c r="C1806" s="337" t="s">
        <v>977</v>
      </c>
      <c r="D1806" s="338" t="s">
        <v>1347</v>
      </c>
      <c r="E1806" s="324">
        <v>166.8</v>
      </c>
      <c r="F1806" s="339">
        <v>473</v>
      </c>
      <c r="G1806" s="343" t="s">
        <v>185</v>
      </c>
      <c r="H1806" s="324">
        <v>1</v>
      </c>
      <c r="I1806" s="341">
        <v>78896.399999999994</v>
      </c>
      <c r="J1806" s="324">
        <v>2.4500000000000002</v>
      </c>
      <c r="K1806" s="341">
        <v>193296.18</v>
      </c>
      <c r="Q1806" s="323">
        <v>0</v>
      </c>
      <c r="R1806" s="323">
        <v>0</v>
      </c>
      <c r="S1806" s="323">
        <v>0</v>
      </c>
      <c r="T1806" s="323">
        <v>0</v>
      </c>
      <c r="U1806" s="323">
        <v>0</v>
      </c>
      <c r="V1806" s="323">
        <v>0</v>
      </c>
    </row>
    <row r="1807" spans="1:22" ht="42.75" x14ac:dyDescent="0.25">
      <c r="A1807" s="336" t="s">
        <v>2598</v>
      </c>
      <c r="B1807" s="337" t="s">
        <v>2568</v>
      </c>
      <c r="C1807" s="337" t="s">
        <v>976</v>
      </c>
      <c r="D1807" s="338" t="s">
        <v>1342</v>
      </c>
      <c r="E1807" s="324">
        <v>833</v>
      </c>
      <c r="F1807" s="339">
        <v>5.04</v>
      </c>
      <c r="G1807" s="343" t="s">
        <v>185</v>
      </c>
      <c r="H1807" s="324">
        <v>1</v>
      </c>
      <c r="I1807" s="341">
        <v>4198.32</v>
      </c>
      <c r="J1807" s="324">
        <v>2.42</v>
      </c>
      <c r="K1807" s="341">
        <v>10159.93</v>
      </c>
      <c r="Q1807" s="323">
        <v>0</v>
      </c>
      <c r="R1807" s="323">
        <v>0</v>
      </c>
      <c r="S1807" s="323">
        <v>0</v>
      </c>
      <c r="T1807" s="323">
        <v>0</v>
      </c>
      <c r="U1807" s="323">
        <v>0</v>
      </c>
      <c r="V1807" s="323">
        <v>0</v>
      </c>
    </row>
    <row r="1808" spans="1:22" x14ac:dyDescent="0.25">
      <c r="A1808" s="336"/>
      <c r="B1808" s="337"/>
      <c r="C1808" s="337" t="s">
        <v>184</v>
      </c>
      <c r="D1808" s="338" t="s">
        <v>177</v>
      </c>
      <c r="E1808" s="324">
        <v>110</v>
      </c>
      <c r="F1808" s="339"/>
      <c r="G1808" s="340"/>
      <c r="H1808" s="324"/>
      <c r="I1808" s="341">
        <v>7674.41</v>
      </c>
      <c r="J1808" s="324">
        <v>88</v>
      </c>
      <c r="K1808" s="341">
        <v>143358.04999999999</v>
      </c>
    </row>
    <row r="1809" spans="1:22" x14ac:dyDescent="0.25">
      <c r="A1809" s="336"/>
      <c r="B1809" s="337"/>
      <c r="C1809" s="337" t="s">
        <v>183</v>
      </c>
      <c r="D1809" s="338" t="s">
        <v>177</v>
      </c>
      <c r="E1809" s="324">
        <v>74</v>
      </c>
      <c r="F1809" s="339"/>
      <c r="G1809" s="340"/>
      <c r="H1809" s="324"/>
      <c r="I1809" s="341">
        <v>5162.79</v>
      </c>
      <c r="J1809" s="324">
        <v>41</v>
      </c>
      <c r="K1809" s="341">
        <v>66791.820000000007</v>
      </c>
    </row>
    <row r="1810" spans="1:22" x14ac:dyDescent="0.25">
      <c r="A1810" s="336"/>
      <c r="B1810" s="337"/>
      <c r="C1810" s="337" t="s">
        <v>178</v>
      </c>
      <c r="D1810" s="338" t="s">
        <v>177</v>
      </c>
      <c r="E1810" s="324">
        <v>175</v>
      </c>
      <c r="F1810" s="339"/>
      <c r="G1810" s="340"/>
      <c r="H1810" s="324"/>
      <c r="I1810" s="341">
        <v>136.52000000000001</v>
      </c>
      <c r="J1810" s="324">
        <v>157</v>
      </c>
      <c r="K1810" s="341">
        <v>2859.8</v>
      </c>
    </row>
    <row r="1811" spans="1:22" ht="29.25" x14ac:dyDescent="0.25">
      <c r="A1811" s="344"/>
      <c r="B1811" s="345"/>
      <c r="C1811" s="345" t="s">
        <v>182</v>
      </c>
      <c r="D1811" s="346" t="s">
        <v>181</v>
      </c>
      <c r="E1811" s="347">
        <v>91.8</v>
      </c>
      <c r="F1811" s="348"/>
      <c r="G1811" s="349" t="s">
        <v>2563</v>
      </c>
      <c r="H1811" s="347">
        <v>1</v>
      </c>
      <c r="I1811" s="350">
        <v>616.32000000000005</v>
      </c>
      <c r="J1811" s="347"/>
      <c r="K1811" s="350"/>
    </row>
    <row r="1812" spans="1:22" x14ac:dyDescent="0.25">
      <c r="A1812" s="351"/>
      <c r="B1812" s="351"/>
      <c r="C1812" s="352" t="s">
        <v>173</v>
      </c>
      <c r="D1812" s="351"/>
      <c r="E1812" s="351"/>
      <c r="F1812" s="351"/>
      <c r="G1812" s="351"/>
      <c r="H1812" s="431">
        <v>193553.65</v>
      </c>
      <c r="I1812" s="431"/>
      <c r="J1812" s="431">
        <v>860890.48</v>
      </c>
      <c r="K1812" s="431"/>
      <c r="O1812" s="353">
        <v>193553.65</v>
      </c>
      <c r="P1812" s="353">
        <v>860890.48</v>
      </c>
    </row>
    <row r="1814" spans="1:22" ht="72" x14ac:dyDescent="0.25">
      <c r="A1814" s="336" t="s">
        <v>2599</v>
      </c>
      <c r="B1814" s="337" t="s">
        <v>2600</v>
      </c>
      <c r="C1814" s="337" t="s">
        <v>982</v>
      </c>
      <c r="D1814" s="338" t="s">
        <v>2561</v>
      </c>
      <c r="E1814" s="324">
        <v>0.89800000000000002</v>
      </c>
      <c r="F1814" s="339"/>
      <c r="G1814" s="340"/>
      <c r="H1814" s="324"/>
      <c r="I1814" s="341"/>
      <c r="J1814" s="324"/>
      <c r="K1814" s="341"/>
      <c r="Q1814" s="323">
        <v>1001.86</v>
      </c>
      <c r="R1814" s="323">
        <v>18714.7</v>
      </c>
      <c r="S1814" s="323">
        <v>673.98</v>
      </c>
      <c r="T1814" s="323">
        <v>8719.35</v>
      </c>
      <c r="U1814" s="323">
        <v>23.4</v>
      </c>
      <c r="V1814" s="323">
        <v>490.14</v>
      </c>
    </row>
    <row r="1815" spans="1:22" x14ac:dyDescent="0.25">
      <c r="C1815" s="342" t="s">
        <v>2601</v>
      </c>
    </row>
    <row r="1816" spans="1:22" ht="29.25" x14ac:dyDescent="0.25">
      <c r="A1816" s="336"/>
      <c r="B1816" s="337"/>
      <c r="C1816" s="337" t="s">
        <v>187</v>
      </c>
      <c r="D1816" s="338"/>
      <c r="E1816" s="324"/>
      <c r="F1816" s="339">
        <v>839.94</v>
      </c>
      <c r="G1816" s="340" t="s">
        <v>2563</v>
      </c>
      <c r="H1816" s="324">
        <v>1</v>
      </c>
      <c r="I1816" s="341">
        <v>910.78</v>
      </c>
      <c r="J1816" s="324">
        <v>23.35</v>
      </c>
      <c r="K1816" s="341">
        <v>21266.71</v>
      </c>
    </row>
    <row r="1817" spans="1:22" ht="29.25" x14ac:dyDescent="0.25">
      <c r="A1817" s="336"/>
      <c r="B1817" s="337"/>
      <c r="C1817" s="337" t="s">
        <v>174</v>
      </c>
      <c r="D1817" s="338"/>
      <c r="E1817" s="324"/>
      <c r="F1817" s="339">
        <v>92.82</v>
      </c>
      <c r="G1817" s="340" t="s">
        <v>2564</v>
      </c>
      <c r="H1817" s="324">
        <v>1</v>
      </c>
      <c r="I1817" s="341">
        <v>109.4</v>
      </c>
      <c r="J1817" s="324">
        <v>8.06</v>
      </c>
      <c r="K1817" s="341">
        <v>881.76</v>
      </c>
    </row>
    <row r="1818" spans="1:22" ht="29.25" x14ac:dyDescent="0.25">
      <c r="A1818" s="336"/>
      <c r="B1818" s="337"/>
      <c r="C1818" s="337" t="s">
        <v>179</v>
      </c>
      <c r="D1818" s="338"/>
      <c r="E1818" s="324"/>
      <c r="F1818" s="339">
        <v>11.34</v>
      </c>
      <c r="G1818" s="340" t="s">
        <v>2564</v>
      </c>
      <c r="H1818" s="324">
        <v>1</v>
      </c>
      <c r="I1818" s="354">
        <v>13.37</v>
      </c>
      <c r="J1818" s="324">
        <v>23.35</v>
      </c>
      <c r="K1818" s="354">
        <v>312.19</v>
      </c>
    </row>
    <row r="1819" spans="1:22" x14ac:dyDescent="0.25">
      <c r="A1819" s="336"/>
      <c r="B1819" s="337"/>
      <c r="C1819" s="337" t="s">
        <v>195</v>
      </c>
      <c r="D1819" s="338"/>
      <c r="E1819" s="324"/>
      <c r="F1819" s="339">
        <v>490.65</v>
      </c>
      <c r="G1819" s="340" t="s">
        <v>185</v>
      </c>
      <c r="H1819" s="324">
        <v>1</v>
      </c>
      <c r="I1819" s="341">
        <v>440.6</v>
      </c>
      <c r="J1819" s="324">
        <v>3.85</v>
      </c>
      <c r="K1819" s="341">
        <v>1696.31</v>
      </c>
    </row>
    <row r="1820" spans="1:22" ht="42.75" x14ac:dyDescent="0.25">
      <c r="A1820" s="336" t="s">
        <v>2602</v>
      </c>
      <c r="B1820" s="337" t="s">
        <v>2589</v>
      </c>
      <c r="C1820" s="337" t="s">
        <v>980</v>
      </c>
      <c r="D1820" s="338" t="s">
        <v>1347</v>
      </c>
      <c r="E1820" s="324">
        <v>89.8</v>
      </c>
      <c r="F1820" s="339">
        <v>157.54</v>
      </c>
      <c r="G1820" s="343" t="s">
        <v>185</v>
      </c>
      <c r="H1820" s="324">
        <v>1</v>
      </c>
      <c r="I1820" s="341">
        <v>14147.09</v>
      </c>
      <c r="J1820" s="324">
        <v>3.07</v>
      </c>
      <c r="K1820" s="341">
        <v>43431.57</v>
      </c>
      <c r="Q1820" s="323">
        <v>0</v>
      </c>
      <c r="R1820" s="323">
        <v>0</v>
      </c>
      <c r="S1820" s="323">
        <v>0</v>
      </c>
      <c r="T1820" s="323">
        <v>0</v>
      </c>
      <c r="U1820" s="323">
        <v>0</v>
      </c>
      <c r="V1820" s="323">
        <v>0</v>
      </c>
    </row>
    <row r="1821" spans="1:22" ht="57" x14ac:dyDescent="0.25">
      <c r="A1821" s="336" t="s">
        <v>2603</v>
      </c>
      <c r="B1821" s="337" t="s">
        <v>2591</v>
      </c>
      <c r="C1821" s="337" t="s">
        <v>977</v>
      </c>
      <c r="D1821" s="338" t="s">
        <v>1347</v>
      </c>
      <c r="E1821" s="324">
        <v>26.94</v>
      </c>
      <c r="F1821" s="339">
        <v>473</v>
      </c>
      <c r="G1821" s="343" t="s">
        <v>185</v>
      </c>
      <c r="H1821" s="324">
        <v>1</v>
      </c>
      <c r="I1821" s="341">
        <v>12742.62</v>
      </c>
      <c r="J1821" s="324">
        <v>2.4500000000000002</v>
      </c>
      <c r="K1821" s="341">
        <v>31219.42</v>
      </c>
      <c r="Q1821" s="323">
        <v>0</v>
      </c>
      <c r="R1821" s="323">
        <v>0</v>
      </c>
      <c r="S1821" s="323">
        <v>0</v>
      </c>
      <c r="T1821" s="323">
        <v>0</v>
      </c>
      <c r="U1821" s="323">
        <v>0</v>
      </c>
      <c r="V1821" s="323">
        <v>0</v>
      </c>
    </row>
    <row r="1822" spans="1:22" ht="42.75" x14ac:dyDescent="0.25">
      <c r="A1822" s="336" t="s">
        <v>2604</v>
      </c>
      <c r="B1822" s="337" t="s">
        <v>2568</v>
      </c>
      <c r="C1822" s="337" t="s">
        <v>976</v>
      </c>
      <c r="D1822" s="338" t="s">
        <v>1342</v>
      </c>
      <c r="E1822" s="324">
        <v>134.26</v>
      </c>
      <c r="F1822" s="339">
        <v>5.04</v>
      </c>
      <c r="G1822" s="343" t="s">
        <v>185</v>
      </c>
      <c r="H1822" s="324">
        <v>1</v>
      </c>
      <c r="I1822" s="341">
        <v>676.67</v>
      </c>
      <c r="J1822" s="324">
        <v>2.42</v>
      </c>
      <c r="K1822" s="341">
        <v>1637.54</v>
      </c>
      <c r="Q1822" s="323">
        <v>0</v>
      </c>
      <c r="R1822" s="323">
        <v>0</v>
      </c>
      <c r="S1822" s="323">
        <v>0</v>
      </c>
      <c r="T1822" s="323">
        <v>0</v>
      </c>
      <c r="U1822" s="323">
        <v>0</v>
      </c>
      <c r="V1822" s="323">
        <v>0</v>
      </c>
    </row>
    <row r="1823" spans="1:22" x14ac:dyDescent="0.25">
      <c r="A1823" s="336"/>
      <c r="B1823" s="337"/>
      <c r="C1823" s="337" t="s">
        <v>184</v>
      </c>
      <c r="D1823" s="338" t="s">
        <v>177</v>
      </c>
      <c r="E1823" s="324">
        <v>110</v>
      </c>
      <c r="F1823" s="339"/>
      <c r="G1823" s="340"/>
      <c r="H1823" s="324"/>
      <c r="I1823" s="341">
        <v>1001.86</v>
      </c>
      <c r="J1823" s="324">
        <v>88</v>
      </c>
      <c r="K1823" s="341">
        <v>18714.7</v>
      </c>
    </row>
    <row r="1824" spans="1:22" x14ac:dyDescent="0.25">
      <c r="A1824" s="336"/>
      <c r="B1824" s="337"/>
      <c r="C1824" s="337" t="s">
        <v>183</v>
      </c>
      <c r="D1824" s="338" t="s">
        <v>177</v>
      </c>
      <c r="E1824" s="324">
        <v>74</v>
      </c>
      <c r="F1824" s="339"/>
      <c r="G1824" s="340"/>
      <c r="H1824" s="324"/>
      <c r="I1824" s="341">
        <v>673.98</v>
      </c>
      <c r="J1824" s="324">
        <v>41</v>
      </c>
      <c r="K1824" s="341">
        <v>8719.35</v>
      </c>
    </row>
    <row r="1825" spans="1:22" x14ac:dyDescent="0.25">
      <c r="A1825" s="336"/>
      <c r="B1825" s="337"/>
      <c r="C1825" s="337" t="s">
        <v>178</v>
      </c>
      <c r="D1825" s="338" t="s">
        <v>177</v>
      </c>
      <c r="E1825" s="324">
        <v>175</v>
      </c>
      <c r="F1825" s="339"/>
      <c r="G1825" s="340"/>
      <c r="H1825" s="324"/>
      <c r="I1825" s="341">
        <v>23.4</v>
      </c>
      <c r="J1825" s="324">
        <v>157</v>
      </c>
      <c r="K1825" s="341">
        <v>490.14</v>
      </c>
    </row>
    <row r="1826" spans="1:22" ht="29.25" x14ac:dyDescent="0.25">
      <c r="A1826" s="344"/>
      <c r="B1826" s="345"/>
      <c r="C1826" s="345" t="s">
        <v>182</v>
      </c>
      <c r="D1826" s="346" t="s">
        <v>181</v>
      </c>
      <c r="E1826" s="347">
        <v>74.2</v>
      </c>
      <c r="F1826" s="348"/>
      <c r="G1826" s="349" t="s">
        <v>2563</v>
      </c>
      <c r="H1826" s="347">
        <v>1</v>
      </c>
      <c r="I1826" s="350">
        <v>80.459999999999994</v>
      </c>
      <c r="J1826" s="347"/>
      <c r="K1826" s="350"/>
    </row>
    <row r="1827" spans="1:22" x14ac:dyDescent="0.25">
      <c r="A1827" s="351"/>
      <c r="B1827" s="351"/>
      <c r="C1827" s="352" t="s">
        <v>173</v>
      </c>
      <c r="D1827" s="351"/>
      <c r="E1827" s="351"/>
      <c r="F1827" s="351"/>
      <c r="G1827" s="351"/>
      <c r="H1827" s="431">
        <v>30726.400000000001</v>
      </c>
      <c r="I1827" s="431"/>
      <c r="J1827" s="431">
        <v>128057.5</v>
      </c>
      <c r="K1827" s="431"/>
      <c r="O1827" s="353">
        <v>30726.400000000001</v>
      </c>
      <c r="P1827" s="353">
        <v>128057.5</v>
      </c>
    </row>
    <row r="1829" spans="1:22" ht="72" x14ac:dyDescent="0.25">
      <c r="A1829" s="336" t="s">
        <v>2605</v>
      </c>
      <c r="B1829" s="337" t="s">
        <v>2606</v>
      </c>
      <c r="C1829" s="337" t="s">
        <v>981</v>
      </c>
      <c r="D1829" s="338" t="s">
        <v>2561</v>
      </c>
      <c r="E1829" s="324">
        <v>1.1339999999999999</v>
      </c>
      <c r="F1829" s="339"/>
      <c r="G1829" s="340"/>
      <c r="H1829" s="324"/>
      <c r="I1829" s="341"/>
      <c r="J1829" s="324"/>
      <c r="K1829" s="341"/>
      <c r="Q1829" s="323">
        <v>1078.06</v>
      </c>
      <c r="R1829" s="323">
        <v>20138.07</v>
      </c>
      <c r="S1829" s="323">
        <v>725.24</v>
      </c>
      <c r="T1829" s="323">
        <v>9382.51</v>
      </c>
      <c r="U1829" s="323">
        <v>28.75</v>
      </c>
      <c r="V1829" s="323">
        <v>602.30999999999995</v>
      </c>
    </row>
    <row r="1830" spans="1:22" x14ac:dyDescent="0.25">
      <c r="C1830" s="342" t="s">
        <v>2607</v>
      </c>
    </row>
    <row r="1831" spans="1:22" ht="29.25" x14ac:dyDescent="0.25">
      <c r="A1831" s="336"/>
      <c r="B1831" s="337"/>
      <c r="C1831" s="337" t="s">
        <v>187</v>
      </c>
      <c r="D1831" s="338"/>
      <c r="E1831" s="324"/>
      <c r="F1831" s="339">
        <v>715.73</v>
      </c>
      <c r="G1831" s="340" t="s">
        <v>2563</v>
      </c>
      <c r="H1831" s="324">
        <v>1</v>
      </c>
      <c r="I1831" s="341">
        <v>980.05</v>
      </c>
      <c r="J1831" s="324">
        <v>23.35</v>
      </c>
      <c r="K1831" s="341">
        <v>22884.17</v>
      </c>
    </row>
    <row r="1832" spans="1:22" ht="29.25" x14ac:dyDescent="0.25">
      <c r="A1832" s="336"/>
      <c r="B1832" s="337"/>
      <c r="C1832" s="337" t="s">
        <v>174</v>
      </c>
      <c r="D1832" s="338"/>
      <c r="E1832" s="324"/>
      <c r="F1832" s="339">
        <v>92.5</v>
      </c>
      <c r="G1832" s="340" t="s">
        <v>2564</v>
      </c>
      <c r="H1832" s="324">
        <v>1</v>
      </c>
      <c r="I1832" s="341">
        <v>137.66999999999999</v>
      </c>
      <c r="J1832" s="324">
        <v>8.01</v>
      </c>
      <c r="K1832" s="341">
        <v>1102.74</v>
      </c>
    </row>
    <row r="1833" spans="1:22" ht="29.25" x14ac:dyDescent="0.25">
      <c r="A1833" s="336"/>
      <c r="B1833" s="337"/>
      <c r="C1833" s="337" t="s">
        <v>179</v>
      </c>
      <c r="D1833" s="338"/>
      <c r="E1833" s="324"/>
      <c r="F1833" s="339">
        <v>11.04</v>
      </c>
      <c r="G1833" s="340" t="s">
        <v>2564</v>
      </c>
      <c r="H1833" s="324">
        <v>1</v>
      </c>
      <c r="I1833" s="354">
        <v>16.43</v>
      </c>
      <c r="J1833" s="324">
        <v>23.35</v>
      </c>
      <c r="K1833" s="354">
        <v>383.64</v>
      </c>
    </row>
    <row r="1834" spans="1:22" x14ac:dyDescent="0.25">
      <c r="A1834" s="336"/>
      <c r="B1834" s="337"/>
      <c r="C1834" s="337" t="s">
        <v>195</v>
      </c>
      <c r="D1834" s="338"/>
      <c r="E1834" s="324"/>
      <c r="F1834" s="339">
        <v>516.49</v>
      </c>
      <c r="G1834" s="340" t="s">
        <v>185</v>
      </c>
      <c r="H1834" s="324">
        <v>1</v>
      </c>
      <c r="I1834" s="341">
        <v>585.70000000000005</v>
      </c>
      <c r="J1834" s="324">
        <v>3.77</v>
      </c>
      <c r="K1834" s="341">
        <v>2208.09</v>
      </c>
    </row>
    <row r="1835" spans="1:22" ht="42.75" x14ac:dyDescent="0.25">
      <c r="A1835" s="336" t="s">
        <v>2608</v>
      </c>
      <c r="B1835" s="337" t="s">
        <v>2589</v>
      </c>
      <c r="C1835" s="337" t="s">
        <v>980</v>
      </c>
      <c r="D1835" s="338" t="s">
        <v>1347</v>
      </c>
      <c r="E1835" s="324">
        <v>113.4</v>
      </c>
      <c r="F1835" s="339">
        <v>157.54</v>
      </c>
      <c r="G1835" s="343" t="s">
        <v>185</v>
      </c>
      <c r="H1835" s="324">
        <v>1</v>
      </c>
      <c r="I1835" s="341">
        <v>17865.04</v>
      </c>
      <c r="J1835" s="324">
        <v>3.07</v>
      </c>
      <c r="K1835" s="341">
        <v>54845.67</v>
      </c>
      <c r="Q1835" s="323">
        <v>0</v>
      </c>
      <c r="R1835" s="323">
        <v>0</v>
      </c>
      <c r="S1835" s="323">
        <v>0</v>
      </c>
      <c r="T1835" s="323">
        <v>0</v>
      </c>
      <c r="U1835" s="323">
        <v>0</v>
      </c>
      <c r="V1835" s="323">
        <v>0</v>
      </c>
    </row>
    <row r="1836" spans="1:22" ht="57" x14ac:dyDescent="0.25">
      <c r="A1836" s="336" t="s">
        <v>2609</v>
      </c>
      <c r="B1836" s="337" t="s">
        <v>2591</v>
      </c>
      <c r="C1836" s="337" t="s">
        <v>977</v>
      </c>
      <c r="D1836" s="338" t="s">
        <v>1347</v>
      </c>
      <c r="E1836" s="324">
        <v>34.020000000000003</v>
      </c>
      <c r="F1836" s="339">
        <v>473</v>
      </c>
      <c r="G1836" s="343" t="s">
        <v>185</v>
      </c>
      <c r="H1836" s="324">
        <v>1</v>
      </c>
      <c r="I1836" s="341">
        <v>16091.46</v>
      </c>
      <c r="J1836" s="324">
        <v>2.4500000000000002</v>
      </c>
      <c r="K1836" s="341">
        <v>39424.080000000002</v>
      </c>
      <c r="Q1836" s="323">
        <v>0</v>
      </c>
      <c r="R1836" s="323">
        <v>0</v>
      </c>
      <c r="S1836" s="323">
        <v>0</v>
      </c>
      <c r="T1836" s="323">
        <v>0</v>
      </c>
      <c r="U1836" s="323">
        <v>0</v>
      </c>
      <c r="V1836" s="323">
        <v>0</v>
      </c>
    </row>
    <row r="1837" spans="1:22" ht="42.75" x14ac:dyDescent="0.25">
      <c r="A1837" s="336" t="s">
        <v>2610</v>
      </c>
      <c r="B1837" s="337" t="s">
        <v>2568</v>
      </c>
      <c r="C1837" s="337" t="s">
        <v>976</v>
      </c>
      <c r="D1837" s="338" t="s">
        <v>1342</v>
      </c>
      <c r="E1837" s="324">
        <v>170</v>
      </c>
      <c r="F1837" s="339">
        <v>5.04</v>
      </c>
      <c r="G1837" s="343" t="s">
        <v>185</v>
      </c>
      <c r="H1837" s="324">
        <v>1</v>
      </c>
      <c r="I1837" s="341">
        <v>856.8</v>
      </c>
      <c r="J1837" s="324">
        <v>2.42</v>
      </c>
      <c r="K1837" s="341">
        <v>2073.46</v>
      </c>
      <c r="Q1837" s="323">
        <v>0</v>
      </c>
      <c r="R1837" s="323">
        <v>0</v>
      </c>
      <c r="S1837" s="323">
        <v>0</v>
      </c>
      <c r="T1837" s="323">
        <v>0</v>
      </c>
      <c r="U1837" s="323">
        <v>0</v>
      </c>
      <c r="V1837" s="323">
        <v>0</v>
      </c>
    </row>
    <row r="1838" spans="1:22" x14ac:dyDescent="0.25">
      <c r="A1838" s="336"/>
      <c r="B1838" s="337"/>
      <c r="C1838" s="337" t="s">
        <v>184</v>
      </c>
      <c r="D1838" s="338" t="s">
        <v>177</v>
      </c>
      <c r="E1838" s="324">
        <v>110</v>
      </c>
      <c r="F1838" s="339"/>
      <c r="G1838" s="340"/>
      <c r="H1838" s="324"/>
      <c r="I1838" s="341">
        <v>1078.06</v>
      </c>
      <c r="J1838" s="324">
        <v>88</v>
      </c>
      <c r="K1838" s="341">
        <v>20138.07</v>
      </c>
    </row>
    <row r="1839" spans="1:22" x14ac:dyDescent="0.25">
      <c r="A1839" s="336"/>
      <c r="B1839" s="337"/>
      <c r="C1839" s="337" t="s">
        <v>183</v>
      </c>
      <c r="D1839" s="338" t="s">
        <v>177</v>
      </c>
      <c r="E1839" s="324">
        <v>74</v>
      </c>
      <c r="F1839" s="339"/>
      <c r="G1839" s="340"/>
      <c r="H1839" s="324"/>
      <c r="I1839" s="341">
        <v>725.24</v>
      </c>
      <c r="J1839" s="324">
        <v>41</v>
      </c>
      <c r="K1839" s="341">
        <v>9382.51</v>
      </c>
    </row>
    <row r="1840" spans="1:22" x14ac:dyDescent="0.25">
      <c r="A1840" s="336"/>
      <c r="B1840" s="337"/>
      <c r="C1840" s="337" t="s">
        <v>178</v>
      </c>
      <c r="D1840" s="338" t="s">
        <v>177</v>
      </c>
      <c r="E1840" s="324">
        <v>175</v>
      </c>
      <c r="F1840" s="339"/>
      <c r="G1840" s="340"/>
      <c r="H1840" s="324"/>
      <c r="I1840" s="341">
        <v>28.75</v>
      </c>
      <c r="J1840" s="324">
        <v>157</v>
      </c>
      <c r="K1840" s="341">
        <v>602.30999999999995</v>
      </c>
    </row>
    <row r="1841" spans="1:22" ht="29.25" x14ac:dyDescent="0.25">
      <c r="A1841" s="344"/>
      <c r="B1841" s="345"/>
      <c r="C1841" s="345" t="s">
        <v>182</v>
      </c>
      <c r="D1841" s="346" t="s">
        <v>181</v>
      </c>
      <c r="E1841" s="347">
        <v>62.4</v>
      </c>
      <c r="F1841" s="348"/>
      <c r="G1841" s="349" t="s">
        <v>2563</v>
      </c>
      <c r="H1841" s="347">
        <v>1</v>
      </c>
      <c r="I1841" s="350">
        <v>85.44</v>
      </c>
      <c r="J1841" s="347"/>
      <c r="K1841" s="350"/>
    </row>
    <row r="1842" spans="1:22" x14ac:dyDescent="0.25">
      <c r="A1842" s="351"/>
      <c r="B1842" s="351"/>
      <c r="C1842" s="352" t="s">
        <v>173</v>
      </c>
      <c r="D1842" s="351"/>
      <c r="E1842" s="351"/>
      <c r="F1842" s="351"/>
      <c r="G1842" s="351"/>
      <c r="H1842" s="431">
        <v>38348.769999999997</v>
      </c>
      <c r="I1842" s="431"/>
      <c r="J1842" s="431">
        <v>152661.1</v>
      </c>
      <c r="K1842" s="431"/>
      <c r="O1842" s="353">
        <v>38348.769999999997</v>
      </c>
      <c r="P1842" s="353">
        <v>152661.1</v>
      </c>
    </row>
    <row r="1844" spans="1:22" ht="72" x14ac:dyDescent="0.25">
      <c r="A1844" s="336" t="s">
        <v>2611</v>
      </c>
      <c r="B1844" s="337" t="s">
        <v>2612</v>
      </c>
      <c r="C1844" s="337" t="s">
        <v>979</v>
      </c>
      <c r="D1844" s="338" t="s">
        <v>2561</v>
      </c>
      <c r="E1844" s="324">
        <v>0.68400000000000005</v>
      </c>
      <c r="F1844" s="339"/>
      <c r="G1844" s="340"/>
      <c r="H1844" s="324"/>
      <c r="I1844" s="341"/>
      <c r="J1844" s="324"/>
      <c r="K1844" s="341"/>
      <c r="Q1844" s="323">
        <v>442.86</v>
      </c>
      <c r="R1844" s="323">
        <v>8272.6200000000008</v>
      </c>
      <c r="S1844" s="323">
        <v>297.92</v>
      </c>
      <c r="T1844" s="323">
        <v>3854.29</v>
      </c>
      <c r="U1844" s="323">
        <v>19.579999999999998</v>
      </c>
      <c r="V1844" s="323">
        <v>410.23</v>
      </c>
    </row>
    <row r="1845" spans="1:22" x14ac:dyDescent="0.25">
      <c r="C1845" s="342" t="s">
        <v>2613</v>
      </c>
    </row>
    <row r="1846" spans="1:22" ht="29.25" x14ac:dyDescent="0.25">
      <c r="A1846" s="336"/>
      <c r="B1846" s="337"/>
      <c r="C1846" s="337" t="s">
        <v>187</v>
      </c>
      <c r="D1846" s="338"/>
      <c r="E1846" s="324"/>
      <c r="F1846" s="339">
        <v>487.45</v>
      </c>
      <c r="G1846" s="340" t="s">
        <v>2563</v>
      </c>
      <c r="H1846" s="324">
        <v>1</v>
      </c>
      <c r="I1846" s="341">
        <v>402.6</v>
      </c>
      <c r="J1846" s="324">
        <v>23.35</v>
      </c>
      <c r="K1846" s="341">
        <v>9400.7099999999991</v>
      </c>
    </row>
    <row r="1847" spans="1:22" ht="29.25" x14ac:dyDescent="0.25">
      <c r="A1847" s="336"/>
      <c r="B1847" s="337"/>
      <c r="C1847" s="337" t="s">
        <v>174</v>
      </c>
      <c r="D1847" s="338"/>
      <c r="E1847" s="324"/>
      <c r="F1847" s="339">
        <v>99.68</v>
      </c>
      <c r="G1847" s="340" t="s">
        <v>2564</v>
      </c>
      <c r="H1847" s="324">
        <v>1</v>
      </c>
      <c r="I1847" s="341">
        <v>89.49</v>
      </c>
      <c r="J1847" s="324">
        <v>8.1199999999999992</v>
      </c>
      <c r="K1847" s="341">
        <v>726.66</v>
      </c>
    </row>
    <row r="1848" spans="1:22" ht="29.25" x14ac:dyDescent="0.25">
      <c r="A1848" s="336"/>
      <c r="B1848" s="337"/>
      <c r="C1848" s="337" t="s">
        <v>179</v>
      </c>
      <c r="D1848" s="338"/>
      <c r="E1848" s="324"/>
      <c r="F1848" s="339">
        <v>12.47</v>
      </c>
      <c r="G1848" s="340" t="s">
        <v>2564</v>
      </c>
      <c r="H1848" s="324">
        <v>1</v>
      </c>
      <c r="I1848" s="354">
        <v>11.19</v>
      </c>
      <c r="J1848" s="324">
        <v>23.35</v>
      </c>
      <c r="K1848" s="354">
        <v>261.29000000000002</v>
      </c>
    </row>
    <row r="1849" spans="1:22" x14ac:dyDescent="0.25">
      <c r="A1849" s="336"/>
      <c r="B1849" s="337"/>
      <c r="C1849" s="337" t="s">
        <v>195</v>
      </c>
      <c r="D1849" s="338"/>
      <c r="E1849" s="324"/>
      <c r="F1849" s="339">
        <v>723.42</v>
      </c>
      <c r="G1849" s="340" t="s">
        <v>185</v>
      </c>
      <c r="H1849" s="324">
        <v>1</v>
      </c>
      <c r="I1849" s="341">
        <v>494.82</v>
      </c>
      <c r="J1849" s="324">
        <v>3.4</v>
      </c>
      <c r="K1849" s="341">
        <v>1682.39</v>
      </c>
    </row>
    <row r="1850" spans="1:22" ht="42.75" x14ac:dyDescent="0.25">
      <c r="A1850" s="336" t="s">
        <v>2614</v>
      </c>
      <c r="B1850" s="337" t="s">
        <v>2615</v>
      </c>
      <c r="C1850" s="337" t="s">
        <v>978</v>
      </c>
      <c r="D1850" s="338" t="s">
        <v>1347</v>
      </c>
      <c r="E1850" s="324">
        <v>68.400000000000006</v>
      </c>
      <c r="F1850" s="339">
        <v>159.4</v>
      </c>
      <c r="G1850" s="343" t="s">
        <v>185</v>
      </c>
      <c r="H1850" s="324">
        <v>1</v>
      </c>
      <c r="I1850" s="341">
        <v>10902.96</v>
      </c>
      <c r="J1850" s="324">
        <v>3.03</v>
      </c>
      <c r="K1850" s="341">
        <v>33035.97</v>
      </c>
      <c r="Q1850" s="323">
        <v>0</v>
      </c>
      <c r="R1850" s="323">
        <v>0</v>
      </c>
      <c r="S1850" s="323">
        <v>0</v>
      </c>
      <c r="T1850" s="323">
        <v>0</v>
      </c>
      <c r="U1850" s="323">
        <v>0</v>
      </c>
      <c r="V1850" s="323">
        <v>0</v>
      </c>
    </row>
    <row r="1851" spans="1:22" ht="57" x14ac:dyDescent="0.25">
      <c r="A1851" s="336" t="s">
        <v>2616</v>
      </c>
      <c r="B1851" s="337" t="s">
        <v>2591</v>
      </c>
      <c r="C1851" s="337" t="s">
        <v>977</v>
      </c>
      <c r="D1851" s="338" t="s">
        <v>1347</v>
      </c>
      <c r="E1851" s="324">
        <v>20.5</v>
      </c>
      <c r="F1851" s="339">
        <v>473</v>
      </c>
      <c r="G1851" s="343" t="s">
        <v>185</v>
      </c>
      <c r="H1851" s="324">
        <v>1</v>
      </c>
      <c r="I1851" s="341">
        <v>9696.5</v>
      </c>
      <c r="J1851" s="324">
        <v>2.4500000000000002</v>
      </c>
      <c r="K1851" s="341">
        <v>23756.43</v>
      </c>
      <c r="Q1851" s="323">
        <v>0</v>
      </c>
      <c r="R1851" s="323">
        <v>0</v>
      </c>
      <c r="S1851" s="323">
        <v>0</v>
      </c>
      <c r="T1851" s="323">
        <v>0</v>
      </c>
      <c r="U1851" s="323">
        <v>0</v>
      </c>
      <c r="V1851" s="323">
        <v>0</v>
      </c>
    </row>
    <row r="1852" spans="1:22" ht="42.75" x14ac:dyDescent="0.25">
      <c r="A1852" s="336" t="s">
        <v>2617</v>
      </c>
      <c r="B1852" s="337" t="s">
        <v>2568</v>
      </c>
      <c r="C1852" s="337" t="s">
        <v>976</v>
      </c>
      <c r="D1852" s="338" t="s">
        <v>1342</v>
      </c>
      <c r="E1852" s="324">
        <v>102.6</v>
      </c>
      <c r="F1852" s="339">
        <v>5.04</v>
      </c>
      <c r="G1852" s="343" t="s">
        <v>185</v>
      </c>
      <c r="H1852" s="324">
        <v>1</v>
      </c>
      <c r="I1852" s="341">
        <v>517.1</v>
      </c>
      <c r="J1852" s="324">
        <v>2.42</v>
      </c>
      <c r="K1852" s="341">
        <v>1251.3800000000001</v>
      </c>
      <c r="Q1852" s="323">
        <v>0</v>
      </c>
      <c r="R1852" s="323">
        <v>0</v>
      </c>
      <c r="S1852" s="323">
        <v>0</v>
      </c>
      <c r="T1852" s="323">
        <v>0</v>
      </c>
      <c r="U1852" s="323">
        <v>0</v>
      </c>
      <c r="V1852" s="323">
        <v>0</v>
      </c>
    </row>
    <row r="1853" spans="1:22" x14ac:dyDescent="0.25">
      <c r="A1853" s="336"/>
      <c r="B1853" s="337"/>
      <c r="C1853" s="337" t="s">
        <v>184</v>
      </c>
      <c r="D1853" s="338" t="s">
        <v>177</v>
      </c>
      <c r="E1853" s="324">
        <v>110</v>
      </c>
      <c r="F1853" s="339"/>
      <c r="G1853" s="340"/>
      <c r="H1853" s="324"/>
      <c r="I1853" s="341">
        <v>442.86</v>
      </c>
      <c r="J1853" s="324">
        <v>88</v>
      </c>
      <c r="K1853" s="341">
        <v>8272.6200000000008</v>
      </c>
    </row>
    <row r="1854" spans="1:22" x14ac:dyDescent="0.25">
      <c r="A1854" s="336"/>
      <c r="B1854" s="337"/>
      <c r="C1854" s="337" t="s">
        <v>183</v>
      </c>
      <c r="D1854" s="338" t="s">
        <v>177</v>
      </c>
      <c r="E1854" s="324">
        <v>74</v>
      </c>
      <c r="F1854" s="339"/>
      <c r="G1854" s="340"/>
      <c r="H1854" s="324"/>
      <c r="I1854" s="341">
        <v>297.92</v>
      </c>
      <c r="J1854" s="324">
        <v>41</v>
      </c>
      <c r="K1854" s="341">
        <v>3854.29</v>
      </c>
    </row>
    <row r="1855" spans="1:22" x14ac:dyDescent="0.25">
      <c r="A1855" s="336"/>
      <c r="B1855" s="337"/>
      <c r="C1855" s="337" t="s">
        <v>178</v>
      </c>
      <c r="D1855" s="338" t="s">
        <v>177</v>
      </c>
      <c r="E1855" s="324">
        <v>175</v>
      </c>
      <c r="F1855" s="339"/>
      <c r="G1855" s="340"/>
      <c r="H1855" s="324"/>
      <c r="I1855" s="341">
        <v>19.579999999999998</v>
      </c>
      <c r="J1855" s="324">
        <v>157</v>
      </c>
      <c r="K1855" s="341">
        <v>410.23</v>
      </c>
    </row>
    <row r="1856" spans="1:22" ht="29.25" x14ac:dyDescent="0.25">
      <c r="A1856" s="344"/>
      <c r="B1856" s="345"/>
      <c r="C1856" s="345" t="s">
        <v>182</v>
      </c>
      <c r="D1856" s="346" t="s">
        <v>181</v>
      </c>
      <c r="E1856" s="347">
        <v>43.6</v>
      </c>
      <c r="F1856" s="348"/>
      <c r="G1856" s="349" t="s">
        <v>2563</v>
      </c>
      <c r="H1856" s="347">
        <v>1</v>
      </c>
      <c r="I1856" s="350">
        <v>36.01</v>
      </c>
      <c r="J1856" s="347"/>
      <c r="K1856" s="350"/>
    </row>
    <row r="1857" spans="1:22" x14ac:dyDescent="0.25">
      <c r="A1857" s="351"/>
      <c r="B1857" s="351"/>
      <c r="C1857" s="352" t="s">
        <v>173</v>
      </c>
      <c r="D1857" s="351"/>
      <c r="E1857" s="351"/>
      <c r="F1857" s="351"/>
      <c r="G1857" s="351"/>
      <c r="H1857" s="431">
        <v>22863.83</v>
      </c>
      <c r="I1857" s="431"/>
      <c r="J1857" s="431">
        <v>82390.679999999993</v>
      </c>
      <c r="K1857" s="431"/>
      <c r="O1857" s="353">
        <v>22863.83</v>
      </c>
      <c r="P1857" s="353">
        <v>82390.679999999993</v>
      </c>
    </row>
    <row r="1859" spans="1:22" ht="28.5" x14ac:dyDescent="0.25">
      <c r="A1859" s="336" t="s">
        <v>2618</v>
      </c>
      <c r="B1859" s="337" t="s">
        <v>2463</v>
      </c>
      <c r="C1859" s="337" t="s">
        <v>975</v>
      </c>
      <c r="D1859" s="338" t="s">
        <v>2464</v>
      </c>
      <c r="E1859" s="324">
        <v>165</v>
      </c>
      <c r="F1859" s="339"/>
      <c r="G1859" s="340"/>
      <c r="H1859" s="324"/>
      <c r="I1859" s="341"/>
      <c r="J1859" s="324"/>
      <c r="K1859" s="341"/>
      <c r="Q1859" s="323">
        <v>2621.17</v>
      </c>
      <c r="R1859" s="323">
        <v>48963.42</v>
      </c>
      <c r="S1859" s="323">
        <v>1763.33</v>
      </c>
      <c r="T1859" s="323">
        <v>22812.5</v>
      </c>
      <c r="U1859" s="323">
        <v>68.22</v>
      </c>
      <c r="V1859" s="323">
        <v>1428.98</v>
      </c>
    </row>
    <row r="1860" spans="1:22" x14ac:dyDescent="0.25">
      <c r="C1860" s="342" t="s">
        <v>2619</v>
      </c>
    </row>
    <row r="1861" spans="1:22" ht="29.25" x14ac:dyDescent="0.25">
      <c r="A1861" s="336"/>
      <c r="B1861" s="337"/>
      <c r="C1861" s="337" t="s">
        <v>187</v>
      </c>
      <c r="D1861" s="338"/>
      <c r="E1861" s="324"/>
      <c r="F1861" s="339">
        <v>11.96</v>
      </c>
      <c r="G1861" s="340" t="s">
        <v>2456</v>
      </c>
      <c r="H1861" s="324">
        <v>1</v>
      </c>
      <c r="I1861" s="341">
        <v>2382.88</v>
      </c>
      <c r="J1861" s="324">
        <v>23.35</v>
      </c>
      <c r="K1861" s="341">
        <v>55640.25</v>
      </c>
    </row>
    <row r="1862" spans="1:22" ht="29.25" x14ac:dyDescent="0.25">
      <c r="A1862" s="336"/>
      <c r="B1862" s="337"/>
      <c r="C1862" s="337" t="s">
        <v>174</v>
      </c>
      <c r="D1862" s="338"/>
      <c r="E1862" s="324"/>
      <c r="F1862" s="339">
        <v>0.74</v>
      </c>
      <c r="G1862" s="340" t="s">
        <v>2457</v>
      </c>
      <c r="H1862" s="324">
        <v>1</v>
      </c>
      <c r="I1862" s="341">
        <v>160.26</v>
      </c>
      <c r="J1862" s="324">
        <v>9.73</v>
      </c>
      <c r="K1862" s="341">
        <v>1559.33</v>
      </c>
    </row>
    <row r="1863" spans="1:22" ht="29.25" x14ac:dyDescent="0.25">
      <c r="A1863" s="336"/>
      <c r="B1863" s="337"/>
      <c r="C1863" s="337" t="s">
        <v>179</v>
      </c>
      <c r="D1863" s="338"/>
      <c r="E1863" s="324"/>
      <c r="F1863" s="339">
        <v>0.18</v>
      </c>
      <c r="G1863" s="340" t="s">
        <v>2457</v>
      </c>
      <c r="H1863" s="324">
        <v>1</v>
      </c>
      <c r="I1863" s="354">
        <v>38.979999999999997</v>
      </c>
      <c r="J1863" s="324">
        <v>23.35</v>
      </c>
      <c r="K1863" s="354">
        <v>910.18</v>
      </c>
    </row>
    <row r="1864" spans="1:22" x14ac:dyDescent="0.25">
      <c r="A1864" s="336"/>
      <c r="B1864" s="337"/>
      <c r="C1864" s="337" t="s">
        <v>195</v>
      </c>
      <c r="D1864" s="338"/>
      <c r="E1864" s="324"/>
      <c r="F1864" s="339">
        <v>4.41</v>
      </c>
      <c r="G1864" s="340" t="s">
        <v>185</v>
      </c>
      <c r="H1864" s="324">
        <v>1</v>
      </c>
      <c r="I1864" s="341">
        <v>727.65</v>
      </c>
      <c r="J1864" s="324">
        <v>5.42</v>
      </c>
      <c r="K1864" s="341">
        <v>3943.86</v>
      </c>
    </row>
    <row r="1865" spans="1:22" x14ac:dyDescent="0.25">
      <c r="A1865" s="336"/>
      <c r="B1865" s="337"/>
      <c r="C1865" s="337" t="s">
        <v>184</v>
      </c>
      <c r="D1865" s="338" t="s">
        <v>177</v>
      </c>
      <c r="E1865" s="324">
        <v>110</v>
      </c>
      <c r="F1865" s="339"/>
      <c r="G1865" s="340"/>
      <c r="H1865" s="324"/>
      <c r="I1865" s="341">
        <v>2621.17</v>
      </c>
      <c r="J1865" s="324">
        <v>88</v>
      </c>
      <c r="K1865" s="341">
        <v>48963.42</v>
      </c>
    </row>
    <row r="1866" spans="1:22" x14ac:dyDescent="0.25">
      <c r="A1866" s="336"/>
      <c r="B1866" s="337"/>
      <c r="C1866" s="337" t="s">
        <v>183</v>
      </c>
      <c r="D1866" s="338" t="s">
        <v>177</v>
      </c>
      <c r="E1866" s="324">
        <v>74</v>
      </c>
      <c r="F1866" s="339"/>
      <c r="G1866" s="340"/>
      <c r="H1866" s="324"/>
      <c r="I1866" s="341">
        <v>1763.33</v>
      </c>
      <c r="J1866" s="324">
        <v>41</v>
      </c>
      <c r="K1866" s="341">
        <v>22812.5</v>
      </c>
    </row>
    <row r="1867" spans="1:22" x14ac:dyDescent="0.25">
      <c r="A1867" s="336"/>
      <c r="B1867" s="337"/>
      <c r="C1867" s="337" t="s">
        <v>178</v>
      </c>
      <c r="D1867" s="338" t="s">
        <v>177</v>
      </c>
      <c r="E1867" s="324">
        <v>175</v>
      </c>
      <c r="F1867" s="339"/>
      <c r="G1867" s="340"/>
      <c r="H1867" s="324"/>
      <c r="I1867" s="341">
        <v>68.22</v>
      </c>
      <c r="J1867" s="324">
        <v>157</v>
      </c>
      <c r="K1867" s="341">
        <v>1428.98</v>
      </c>
    </row>
    <row r="1868" spans="1:22" ht="29.25" x14ac:dyDescent="0.25">
      <c r="A1868" s="344"/>
      <c r="B1868" s="345"/>
      <c r="C1868" s="345" t="s">
        <v>182</v>
      </c>
      <c r="D1868" s="346" t="s">
        <v>181</v>
      </c>
      <c r="E1868" s="347">
        <v>1.03</v>
      </c>
      <c r="F1868" s="348"/>
      <c r="G1868" s="349" t="s">
        <v>2456</v>
      </c>
      <c r="H1868" s="347">
        <v>1</v>
      </c>
      <c r="I1868" s="350">
        <v>205.21</v>
      </c>
      <c r="J1868" s="347"/>
      <c r="K1868" s="350"/>
    </row>
    <row r="1869" spans="1:22" x14ac:dyDescent="0.25">
      <c r="A1869" s="351"/>
      <c r="B1869" s="351"/>
      <c r="C1869" s="352" t="s">
        <v>173</v>
      </c>
      <c r="D1869" s="351"/>
      <c r="E1869" s="351"/>
      <c r="F1869" s="351"/>
      <c r="G1869" s="351"/>
      <c r="H1869" s="431">
        <v>7723.51</v>
      </c>
      <c r="I1869" s="431"/>
      <c r="J1869" s="431">
        <v>134348.34</v>
      </c>
      <c r="K1869" s="431"/>
      <c r="O1869" s="353">
        <v>7723.51</v>
      </c>
      <c r="P1869" s="353">
        <v>134348.34</v>
      </c>
    </row>
    <row r="1871" spans="1:22" ht="71.25" x14ac:dyDescent="0.25">
      <c r="A1871" s="344" t="s">
        <v>2620</v>
      </c>
      <c r="B1871" s="345" t="s">
        <v>2621</v>
      </c>
      <c r="C1871" s="345" t="s">
        <v>974</v>
      </c>
      <c r="D1871" s="346" t="s">
        <v>1451</v>
      </c>
      <c r="E1871" s="347">
        <v>12</v>
      </c>
      <c r="F1871" s="348">
        <v>224.13</v>
      </c>
      <c r="G1871" s="349" t="s">
        <v>185</v>
      </c>
      <c r="H1871" s="347">
        <v>1</v>
      </c>
      <c r="I1871" s="350">
        <v>2689.56</v>
      </c>
      <c r="J1871" s="347">
        <v>3.25</v>
      </c>
      <c r="K1871" s="350">
        <v>8741.07</v>
      </c>
      <c r="Q1871" s="323">
        <v>0</v>
      </c>
      <c r="R1871" s="323">
        <v>0</v>
      </c>
      <c r="S1871" s="323">
        <v>0</v>
      </c>
      <c r="T1871" s="323">
        <v>0</v>
      </c>
      <c r="U1871" s="323">
        <v>0</v>
      </c>
      <c r="V1871" s="323">
        <v>0</v>
      </c>
    </row>
    <row r="1872" spans="1:22" x14ac:dyDescent="0.25">
      <c r="A1872" s="351"/>
      <c r="B1872" s="351"/>
      <c r="C1872" s="352" t="s">
        <v>173</v>
      </c>
      <c r="D1872" s="351"/>
      <c r="E1872" s="351"/>
      <c r="F1872" s="351"/>
      <c r="G1872" s="351"/>
      <c r="H1872" s="431">
        <v>2689.56</v>
      </c>
      <c r="I1872" s="431"/>
      <c r="J1872" s="431">
        <v>8741.07</v>
      </c>
      <c r="K1872" s="431"/>
      <c r="O1872" s="353">
        <v>2689.56</v>
      </c>
      <c r="P1872" s="353">
        <v>8741.07</v>
      </c>
    </row>
    <row r="1874" spans="1:22" ht="71.25" x14ac:dyDescent="0.25">
      <c r="A1874" s="344" t="s">
        <v>2622</v>
      </c>
      <c r="B1874" s="345" t="s">
        <v>2623</v>
      </c>
      <c r="C1874" s="345" t="s">
        <v>973</v>
      </c>
      <c r="D1874" s="346" t="s">
        <v>1451</v>
      </c>
      <c r="E1874" s="347">
        <v>50</v>
      </c>
      <c r="F1874" s="348">
        <v>247.54</v>
      </c>
      <c r="G1874" s="349" t="s">
        <v>185</v>
      </c>
      <c r="H1874" s="347">
        <v>1</v>
      </c>
      <c r="I1874" s="350">
        <v>12377</v>
      </c>
      <c r="J1874" s="347">
        <v>3.06</v>
      </c>
      <c r="K1874" s="350">
        <v>37873.620000000003</v>
      </c>
      <c r="Q1874" s="323">
        <v>0</v>
      </c>
      <c r="R1874" s="323">
        <v>0</v>
      </c>
      <c r="S1874" s="323">
        <v>0</v>
      </c>
      <c r="T1874" s="323">
        <v>0</v>
      </c>
      <c r="U1874" s="323">
        <v>0</v>
      </c>
      <c r="V1874" s="323">
        <v>0</v>
      </c>
    </row>
    <row r="1875" spans="1:22" x14ac:dyDescent="0.25">
      <c r="A1875" s="351"/>
      <c r="B1875" s="351"/>
      <c r="C1875" s="352" t="s">
        <v>173</v>
      </c>
      <c r="D1875" s="351"/>
      <c r="E1875" s="351"/>
      <c r="F1875" s="351"/>
      <c r="G1875" s="351"/>
      <c r="H1875" s="431">
        <v>12377</v>
      </c>
      <c r="I1875" s="431"/>
      <c r="J1875" s="431">
        <v>37873.620000000003</v>
      </c>
      <c r="K1875" s="431"/>
      <c r="O1875" s="353">
        <v>12377</v>
      </c>
      <c r="P1875" s="353">
        <v>37873.620000000003</v>
      </c>
    </row>
    <row r="1877" spans="1:22" ht="71.25" x14ac:dyDescent="0.25">
      <c r="A1877" s="344" t="s">
        <v>2624</v>
      </c>
      <c r="B1877" s="345" t="s">
        <v>2625</v>
      </c>
      <c r="C1877" s="345" t="s">
        <v>972</v>
      </c>
      <c r="D1877" s="346" t="s">
        <v>1451</v>
      </c>
      <c r="E1877" s="347">
        <v>14</v>
      </c>
      <c r="F1877" s="348">
        <v>287.01</v>
      </c>
      <c r="G1877" s="349" t="s">
        <v>185</v>
      </c>
      <c r="H1877" s="347">
        <v>1</v>
      </c>
      <c r="I1877" s="350">
        <v>4018.14</v>
      </c>
      <c r="J1877" s="347">
        <v>3.05</v>
      </c>
      <c r="K1877" s="350">
        <v>12255.33</v>
      </c>
      <c r="Q1877" s="323">
        <v>0</v>
      </c>
      <c r="R1877" s="323">
        <v>0</v>
      </c>
      <c r="S1877" s="323">
        <v>0</v>
      </c>
      <c r="T1877" s="323">
        <v>0</v>
      </c>
      <c r="U1877" s="323">
        <v>0</v>
      </c>
      <c r="V1877" s="323">
        <v>0</v>
      </c>
    </row>
    <row r="1878" spans="1:22" x14ac:dyDescent="0.25">
      <c r="A1878" s="351"/>
      <c r="B1878" s="351"/>
      <c r="C1878" s="352" t="s">
        <v>173</v>
      </c>
      <c r="D1878" s="351"/>
      <c r="E1878" s="351"/>
      <c r="F1878" s="351"/>
      <c r="G1878" s="351"/>
      <c r="H1878" s="431">
        <v>4018.14</v>
      </c>
      <c r="I1878" s="431"/>
      <c r="J1878" s="431">
        <v>12255.33</v>
      </c>
      <c r="K1878" s="431"/>
      <c r="O1878" s="353">
        <v>4018.14</v>
      </c>
      <c r="P1878" s="353">
        <v>12255.33</v>
      </c>
    </row>
    <row r="1880" spans="1:22" ht="71.25" x14ac:dyDescent="0.25">
      <c r="A1880" s="344" t="s">
        <v>2626</v>
      </c>
      <c r="B1880" s="345" t="s">
        <v>2627</v>
      </c>
      <c r="C1880" s="345" t="s">
        <v>971</v>
      </c>
      <c r="D1880" s="346" t="s">
        <v>1451</v>
      </c>
      <c r="E1880" s="347">
        <v>51</v>
      </c>
      <c r="F1880" s="348">
        <v>298.45999999999998</v>
      </c>
      <c r="G1880" s="349" t="s">
        <v>185</v>
      </c>
      <c r="H1880" s="347">
        <v>1</v>
      </c>
      <c r="I1880" s="350">
        <v>15221.46</v>
      </c>
      <c r="J1880" s="347">
        <v>3.33</v>
      </c>
      <c r="K1880" s="350">
        <v>50687.46</v>
      </c>
      <c r="Q1880" s="323">
        <v>0</v>
      </c>
      <c r="R1880" s="323">
        <v>0</v>
      </c>
      <c r="S1880" s="323">
        <v>0</v>
      </c>
      <c r="T1880" s="323">
        <v>0</v>
      </c>
      <c r="U1880" s="323">
        <v>0</v>
      </c>
      <c r="V1880" s="323">
        <v>0</v>
      </c>
    </row>
    <row r="1881" spans="1:22" x14ac:dyDescent="0.25">
      <c r="A1881" s="351"/>
      <c r="B1881" s="351"/>
      <c r="C1881" s="352" t="s">
        <v>173</v>
      </c>
      <c r="D1881" s="351"/>
      <c r="E1881" s="351"/>
      <c r="F1881" s="351"/>
      <c r="G1881" s="351"/>
      <c r="H1881" s="431">
        <v>15221.46</v>
      </c>
      <c r="I1881" s="431"/>
      <c r="J1881" s="431">
        <v>50687.46</v>
      </c>
      <c r="K1881" s="431"/>
      <c r="O1881" s="353">
        <v>15221.46</v>
      </c>
      <c r="P1881" s="353">
        <v>50687.46</v>
      </c>
    </row>
    <row r="1883" spans="1:22" ht="71.25" x14ac:dyDescent="0.25">
      <c r="A1883" s="344" t="s">
        <v>2628</v>
      </c>
      <c r="B1883" s="345" t="s">
        <v>2629</v>
      </c>
      <c r="C1883" s="345" t="s">
        <v>970</v>
      </c>
      <c r="D1883" s="346" t="s">
        <v>1451</v>
      </c>
      <c r="E1883" s="347">
        <v>36</v>
      </c>
      <c r="F1883" s="348">
        <v>321.33</v>
      </c>
      <c r="G1883" s="349" t="s">
        <v>185</v>
      </c>
      <c r="H1883" s="347">
        <v>1</v>
      </c>
      <c r="I1883" s="350">
        <v>11567.88</v>
      </c>
      <c r="J1883" s="347">
        <v>3.53</v>
      </c>
      <c r="K1883" s="350">
        <v>40834.620000000003</v>
      </c>
      <c r="Q1883" s="323">
        <v>0</v>
      </c>
      <c r="R1883" s="323">
        <v>0</v>
      </c>
      <c r="S1883" s="323">
        <v>0</v>
      </c>
      <c r="T1883" s="323">
        <v>0</v>
      </c>
      <c r="U1883" s="323">
        <v>0</v>
      </c>
      <c r="V1883" s="323">
        <v>0</v>
      </c>
    </row>
    <row r="1884" spans="1:22" x14ac:dyDescent="0.25">
      <c r="A1884" s="351"/>
      <c r="B1884" s="351"/>
      <c r="C1884" s="352" t="s">
        <v>173</v>
      </c>
      <c r="D1884" s="351"/>
      <c r="E1884" s="351"/>
      <c r="F1884" s="351"/>
      <c r="G1884" s="351"/>
      <c r="H1884" s="431">
        <v>11567.88</v>
      </c>
      <c r="I1884" s="431"/>
      <c r="J1884" s="431">
        <v>40834.620000000003</v>
      </c>
      <c r="K1884" s="431"/>
      <c r="O1884" s="353">
        <v>11567.88</v>
      </c>
      <c r="P1884" s="353">
        <v>40834.620000000003</v>
      </c>
    </row>
    <row r="1886" spans="1:22" ht="71.25" x14ac:dyDescent="0.25">
      <c r="A1886" s="344" t="s">
        <v>2630</v>
      </c>
      <c r="B1886" s="345" t="s">
        <v>2631</v>
      </c>
      <c r="C1886" s="345" t="s">
        <v>969</v>
      </c>
      <c r="D1886" s="346" t="s">
        <v>1451</v>
      </c>
      <c r="E1886" s="347">
        <v>2</v>
      </c>
      <c r="F1886" s="348">
        <v>298.73</v>
      </c>
      <c r="G1886" s="349" t="s">
        <v>185</v>
      </c>
      <c r="H1886" s="347">
        <v>1</v>
      </c>
      <c r="I1886" s="350">
        <v>597.46</v>
      </c>
      <c r="J1886" s="347">
        <v>4.05</v>
      </c>
      <c r="K1886" s="350">
        <v>2419.71</v>
      </c>
      <c r="Q1886" s="323">
        <v>0</v>
      </c>
      <c r="R1886" s="323">
        <v>0</v>
      </c>
      <c r="S1886" s="323">
        <v>0</v>
      </c>
      <c r="T1886" s="323">
        <v>0</v>
      </c>
      <c r="U1886" s="323">
        <v>0</v>
      </c>
      <c r="V1886" s="323">
        <v>0</v>
      </c>
    </row>
    <row r="1887" spans="1:22" x14ac:dyDescent="0.25">
      <c r="A1887" s="351"/>
      <c r="B1887" s="351"/>
      <c r="C1887" s="352" t="s">
        <v>173</v>
      </c>
      <c r="D1887" s="351"/>
      <c r="E1887" s="351"/>
      <c r="F1887" s="351"/>
      <c r="G1887" s="351"/>
      <c r="H1887" s="431">
        <v>597.46</v>
      </c>
      <c r="I1887" s="431"/>
      <c r="J1887" s="431">
        <v>2419.71</v>
      </c>
      <c r="K1887" s="431"/>
      <c r="O1887" s="353">
        <v>597.46</v>
      </c>
      <c r="P1887" s="353">
        <v>2419.71</v>
      </c>
    </row>
    <row r="1889" spans="1:22" ht="28.5" x14ac:dyDescent="0.25">
      <c r="A1889" s="336" t="s">
        <v>2632</v>
      </c>
      <c r="B1889" s="337" t="s">
        <v>2633</v>
      </c>
      <c r="C1889" s="337" t="s">
        <v>968</v>
      </c>
      <c r="D1889" s="338" t="s">
        <v>2464</v>
      </c>
      <c r="E1889" s="324">
        <v>11</v>
      </c>
      <c r="F1889" s="339"/>
      <c r="G1889" s="340"/>
      <c r="H1889" s="324"/>
      <c r="I1889" s="341"/>
      <c r="J1889" s="324"/>
      <c r="K1889" s="341"/>
      <c r="Q1889" s="323">
        <v>144.72</v>
      </c>
      <c r="R1889" s="323">
        <v>2703.3</v>
      </c>
      <c r="S1889" s="323">
        <v>97.35</v>
      </c>
      <c r="T1889" s="323">
        <v>1259.49</v>
      </c>
      <c r="U1889" s="323">
        <v>3.47</v>
      </c>
      <c r="V1889" s="323">
        <v>72.58</v>
      </c>
    </row>
    <row r="1890" spans="1:22" x14ac:dyDescent="0.25">
      <c r="A1890" s="336"/>
      <c r="B1890" s="337"/>
      <c r="C1890" s="337" t="s">
        <v>187</v>
      </c>
      <c r="D1890" s="338"/>
      <c r="E1890" s="324"/>
      <c r="F1890" s="339">
        <v>11.96</v>
      </c>
      <c r="G1890" s="340" t="s">
        <v>185</v>
      </c>
      <c r="H1890" s="324">
        <v>1</v>
      </c>
      <c r="I1890" s="341">
        <v>131.56</v>
      </c>
      <c r="J1890" s="324">
        <v>23.35</v>
      </c>
      <c r="K1890" s="341">
        <v>3071.93</v>
      </c>
    </row>
    <row r="1891" spans="1:22" x14ac:dyDescent="0.25">
      <c r="A1891" s="336"/>
      <c r="B1891" s="337"/>
      <c r="C1891" s="337" t="s">
        <v>174</v>
      </c>
      <c r="D1891" s="338"/>
      <c r="E1891" s="324"/>
      <c r="F1891" s="339">
        <v>0.74</v>
      </c>
      <c r="G1891" s="340" t="s">
        <v>185</v>
      </c>
      <c r="H1891" s="324">
        <v>1</v>
      </c>
      <c r="I1891" s="341">
        <v>8.14</v>
      </c>
      <c r="J1891" s="324">
        <v>9.73</v>
      </c>
      <c r="K1891" s="341">
        <v>79.2</v>
      </c>
    </row>
    <row r="1892" spans="1:22" x14ac:dyDescent="0.25">
      <c r="A1892" s="336"/>
      <c r="B1892" s="337"/>
      <c r="C1892" s="337" t="s">
        <v>179</v>
      </c>
      <c r="D1892" s="338"/>
      <c r="E1892" s="324"/>
      <c r="F1892" s="339">
        <v>0.18</v>
      </c>
      <c r="G1892" s="340" t="s">
        <v>185</v>
      </c>
      <c r="H1892" s="324">
        <v>1</v>
      </c>
      <c r="I1892" s="354">
        <v>1.98</v>
      </c>
      <c r="J1892" s="324">
        <v>23.35</v>
      </c>
      <c r="K1892" s="354">
        <v>46.23</v>
      </c>
    </row>
    <row r="1893" spans="1:22" x14ac:dyDescent="0.25">
      <c r="A1893" s="336"/>
      <c r="B1893" s="337"/>
      <c r="C1893" s="337" t="s">
        <v>195</v>
      </c>
      <c r="D1893" s="338"/>
      <c r="E1893" s="324"/>
      <c r="F1893" s="339">
        <v>4.41</v>
      </c>
      <c r="G1893" s="340" t="s">
        <v>185</v>
      </c>
      <c r="H1893" s="324">
        <v>1</v>
      </c>
      <c r="I1893" s="341">
        <v>48.51</v>
      </c>
      <c r="J1893" s="324">
        <v>5.42</v>
      </c>
      <c r="K1893" s="341">
        <v>262.92</v>
      </c>
    </row>
    <row r="1894" spans="1:22" x14ac:dyDescent="0.25">
      <c r="A1894" s="336"/>
      <c r="B1894" s="337"/>
      <c r="C1894" s="337" t="s">
        <v>184</v>
      </c>
      <c r="D1894" s="338" t="s">
        <v>177</v>
      </c>
      <c r="E1894" s="324">
        <v>110</v>
      </c>
      <c r="F1894" s="339"/>
      <c r="G1894" s="340"/>
      <c r="H1894" s="324"/>
      <c r="I1894" s="341">
        <v>144.72</v>
      </c>
      <c r="J1894" s="324">
        <v>88</v>
      </c>
      <c r="K1894" s="341">
        <v>2703.3</v>
      </c>
    </row>
    <row r="1895" spans="1:22" x14ac:dyDescent="0.25">
      <c r="A1895" s="336"/>
      <c r="B1895" s="337"/>
      <c r="C1895" s="337" t="s">
        <v>183</v>
      </c>
      <c r="D1895" s="338" t="s">
        <v>177</v>
      </c>
      <c r="E1895" s="324">
        <v>74</v>
      </c>
      <c r="F1895" s="339"/>
      <c r="G1895" s="340"/>
      <c r="H1895" s="324"/>
      <c r="I1895" s="341">
        <v>97.35</v>
      </c>
      <c r="J1895" s="324">
        <v>41</v>
      </c>
      <c r="K1895" s="341">
        <v>1259.49</v>
      </c>
    </row>
    <row r="1896" spans="1:22" x14ac:dyDescent="0.25">
      <c r="A1896" s="336"/>
      <c r="B1896" s="337"/>
      <c r="C1896" s="337" t="s">
        <v>178</v>
      </c>
      <c r="D1896" s="338" t="s">
        <v>177</v>
      </c>
      <c r="E1896" s="324">
        <v>175</v>
      </c>
      <c r="F1896" s="339"/>
      <c r="G1896" s="340"/>
      <c r="H1896" s="324"/>
      <c r="I1896" s="341">
        <v>3.47</v>
      </c>
      <c r="J1896" s="324">
        <v>157</v>
      </c>
      <c r="K1896" s="341">
        <v>72.58</v>
      </c>
    </row>
    <row r="1897" spans="1:22" x14ac:dyDescent="0.25">
      <c r="A1897" s="344"/>
      <c r="B1897" s="345"/>
      <c r="C1897" s="345" t="s">
        <v>182</v>
      </c>
      <c r="D1897" s="346" t="s">
        <v>181</v>
      </c>
      <c r="E1897" s="347">
        <v>1.03</v>
      </c>
      <c r="F1897" s="348"/>
      <c r="G1897" s="349" t="s">
        <v>185</v>
      </c>
      <c r="H1897" s="347">
        <v>1</v>
      </c>
      <c r="I1897" s="350">
        <v>11.33</v>
      </c>
      <c r="J1897" s="347"/>
      <c r="K1897" s="350"/>
    </row>
    <row r="1898" spans="1:22" x14ac:dyDescent="0.25">
      <c r="A1898" s="351"/>
      <c r="B1898" s="351"/>
      <c r="C1898" s="352" t="s">
        <v>173</v>
      </c>
      <c r="D1898" s="351"/>
      <c r="E1898" s="351"/>
      <c r="F1898" s="351"/>
      <c r="G1898" s="351"/>
      <c r="H1898" s="431">
        <v>433.75</v>
      </c>
      <c r="I1898" s="431"/>
      <c r="J1898" s="431">
        <v>7449.42</v>
      </c>
      <c r="K1898" s="431"/>
      <c r="O1898" s="353">
        <v>433.75</v>
      </c>
      <c r="P1898" s="353">
        <v>7449.42</v>
      </c>
    </row>
    <row r="1900" spans="1:22" ht="42.75" x14ac:dyDescent="0.25">
      <c r="A1900" s="336" t="s">
        <v>2634</v>
      </c>
      <c r="B1900" s="337" t="s">
        <v>2635</v>
      </c>
      <c r="C1900" s="337" t="s">
        <v>967</v>
      </c>
      <c r="D1900" s="338" t="s">
        <v>1451</v>
      </c>
      <c r="E1900" s="324">
        <v>7</v>
      </c>
      <c r="F1900" s="339">
        <v>1590.71</v>
      </c>
      <c r="G1900" s="340" t="s">
        <v>185</v>
      </c>
      <c r="H1900" s="324">
        <v>1</v>
      </c>
      <c r="I1900" s="341">
        <v>11134.97</v>
      </c>
      <c r="J1900" s="324">
        <v>1.46</v>
      </c>
      <c r="K1900" s="341">
        <v>16257.06</v>
      </c>
      <c r="Q1900" s="323">
        <v>0</v>
      </c>
      <c r="R1900" s="323">
        <v>0</v>
      </c>
      <c r="S1900" s="323">
        <v>0</v>
      </c>
      <c r="T1900" s="323">
        <v>0</v>
      </c>
      <c r="U1900" s="323">
        <v>0</v>
      </c>
      <c r="V1900" s="323">
        <v>0</v>
      </c>
    </row>
    <row r="1901" spans="1:22" x14ac:dyDescent="0.25">
      <c r="A1901" s="355"/>
      <c r="B1901" s="355"/>
      <c r="C1901" s="356" t="s">
        <v>2636</v>
      </c>
      <c r="D1901" s="355"/>
      <c r="E1901" s="355"/>
      <c r="F1901" s="355"/>
      <c r="G1901" s="355"/>
      <c r="H1901" s="355"/>
      <c r="I1901" s="355"/>
      <c r="J1901" s="355"/>
      <c r="K1901" s="355"/>
    </row>
    <row r="1902" spans="1:22" x14ac:dyDescent="0.25">
      <c r="A1902" s="351"/>
      <c r="B1902" s="351"/>
      <c r="C1902" s="352" t="s">
        <v>173</v>
      </c>
      <c r="D1902" s="351"/>
      <c r="E1902" s="351"/>
      <c r="F1902" s="351"/>
      <c r="G1902" s="351"/>
      <c r="H1902" s="431">
        <v>11134.97</v>
      </c>
      <c r="I1902" s="431"/>
      <c r="J1902" s="431">
        <v>16257.06</v>
      </c>
      <c r="K1902" s="431"/>
      <c r="O1902" s="353">
        <v>11134.97</v>
      </c>
      <c r="P1902" s="353">
        <v>16257.06</v>
      </c>
    </row>
    <row r="1904" spans="1:22" ht="42.75" x14ac:dyDescent="0.25">
      <c r="A1904" s="336" t="s">
        <v>2637</v>
      </c>
      <c r="B1904" s="337" t="s">
        <v>2638</v>
      </c>
      <c r="C1904" s="337" t="s">
        <v>966</v>
      </c>
      <c r="D1904" s="338" t="s">
        <v>1451</v>
      </c>
      <c r="E1904" s="324">
        <v>4</v>
      </c>
      <c r="F1904" s="339">
        <v>1885.42</v>
      </c>
      <c r="G1904" s="340" t="s">
        <v>185</v>
      </c>
      <c r="H1904" s="324">
        <v>1</v>
      </c>
      <c r="I1904" s="341">
        <v>7541.68</v>
      </c>
      <c r="J1904" s="324">
        <v>1.42</v>
      </c>
      <c r="K1904" s="341">
        <v>10709.19</v>
      </c>
      <c r="Q1904" s="323">
        <v>0</v>
      </c>
      <c r="R1904" s="323">
        <v>0</v>
      </c>
      <c r="S1904" s="323">
        <v>0</v>
      </c>
      <c r="T1904" s="323">
        <v>0</v>
      </c>
      <c r="U1904" s="323">
        <v>0</v>
      </c>
      <c r="V1904" s="323">
        <v>0</v>
      </c>
    </row>
    <row r="1905" spans="1:22" x14ac:dyDescent="0.25">
      <c r="A1905" s="355"/>
      <c r="B1905" s="355"/>
      <c r="C1905" s="356" t="s">
        <v>2639</v>
      </c>
      <c r="D1905" s="355"/>
      <c r="E1905" s="355"/>
      <c r="F1905" s="355"/>
      <c r="G1905" s="355"/>
      <c r="H1905" s="355"/>
      <c r="I1905" s="355"/>
      <c r="J1905" s="355"/>
      <c r="K1905" s="355"/>
    </row>
    <row r="1906" spans="1:22" x14ac:dyDescent="0.25">
      <c r="A1906" s="351"/>
      <c r="B1906" s="351"/>
      <c r="C1906" s="352" t="s">
        <v>173</v>
      </c>
      <c r="D1906" s="351"/>
      <c r="E1906" s="351"/>
      <c r="F1906" s="351"/>
      <c r="G1906" s="351"/>
      <c r="H1906" s="431">
        <v>7541.68</v>
      </c>
      <c r="I1906" s="431"/>
      <c r="J1906" s="431">
        <v>10709.19</v>
      </c>
      <c r="K1906" s="431"/>
      <c r="O1906" s="353">
        <v>7541.68</v>
      </c>
      <c r="P1906" s="353">
        <v>10709.19</v>
      </c>
    </row>
    <row r="1908" spans="1:22" ht="28.5" x14ac:dyDescent="0.25">
      <c r="A1908" s="336" t="s">
        <v>2640</v>
      </c>
      <c r="B1908" s="337" t="s">
        <v>2641</v>
      </c>
      <c r="C1908" s="337" t="s">
        <v>965</v>
      </c>
      <c r="D1908" s="338" t="s">
        <v>2464</v>
      </c>
      <c r="E1908" s="324">
        <v>3</v>
      </c>
      <c r="F1908" s="339"/>
      <c r="G1908" s="340"/>
      <c r="H1908" s="324"/>
      <c r="I1908" s="341"/>
      <c r="J1908" s="324"/>
      <c r="K1908" s="341"/>
      <c r="Q1908" s="323">
        <v>72.3</v>
      </c>
      <c r="R1908" s="323">
        <v>1350.62</v>
      </c>
      <c r="S1908" s="323">
        <v>48.64</v>
      </c>
      <c r="T1908" s="323">
        <v>629.27</v>
      </c>
      <c r="U1908" s="323">
        <v>3.68</v>
      </c>
      <c r="V1908" s="323">
        <v>76.989999999999995</v>
      </c>
    </row>
    <row r="1909" spans="1:22" x14ac:dyDescent="0.25">
      <c r="A1909" s="336"/>
      <c r="B1909" s="337"/>
      <c r="C1909" s="337" t="s">
        <v>187</v>
      </c>
      <c r="D1909" s="338"/>
      <c r="E1909" s="324"/>
      <c r="F1909" s="339">
        <v>21.91</v>
      </c>
      <c r="G1909" s="340" t="s">
        <v>185</v>
      </c>
      <c r="H1909" s="324">
        <v>1</v>
      </c>
      <c r="I1909" s="341">
        <v>65.73</v>
      </c>
      <c r="J1909" s="324">
        <v>23.35</v>
      </c>
      <c r="K1909" s="341">
        <v>1534.8</v>
      </c>
    </row>
    <row r="1910" spans="1:22" x14ac:dyDescent="0.25">
      <c r="A1910" s="336"/>
      <c r="B1910" s="337"/>
      <c r="C1910" s="337" t="s">
        <v>174</v>
      </c>
      <c r="D1910" s="338"/>
      <c r="E1910" s="324"/>
      <c r="F1910" s="339">
        <v>2.98</v>
      </c>
      <c r="G1910" s="340" t="s">
        <v>185</v>
      </c>
      <c r="H1910" s="324">
        <v>1</v>
      </c>
      <c r="I1910" s="341">
        <v>8.94</v>
      </c>
      <c r="J1910" s="324">
        <v>9.58</v>
      </c>
      <c r="K1910" s="341">
        <v>85.65</v>
      </c>
    </row>
    <row r="1911" spans="1:22" x14ac:dyDescent="0.25">
      <c r="A1911" s="336"/>
      <c r="B1911" s="337"/>
      <c r="C1911" s="337" t="s">
        <v>179</v>
      </c>
      <c r="D1911" s="338"/>
      <c r="E1911" s="324"/>
      <c r="F1911" s="339">
        <v>0.7</v>
      </c>
      <c r="G1911" s="340" t="s">
        <v>185</v>
      </c>
      <c r="H1911" s="324">
        <v>1</v>
      </c>
      <c r="I1911" s="354">
        <v>2.1</v>
      </c>
      <c r="J1911" s="324">
        <v>23.35</v>
      </c>
      <c r="K1911" s="354">
        <v>49.04</v>
      </c>
    </row>
    <row r="1912" spans="1:22" x14ac:dyDescent="0.25">
      <c r="A1912" s="336"/>
      <c r="B1912" s="337"/>
      <c r="C1912" s="337" t="s">
        <v>195</v>
      </c>
      <c r="D1912" s="338"/>
      <c r="E1912" s="324"/>
      <c r="F1912" s="339">
        <v>9.1</v>
      </c>
      <c r="G1912" s="340" t="s">
        <v>185</v>
      </c>
      <c r="H1912" s="324">
        <v>1</v>
      </c>
      <c r="I1912" s="341">
        <v>27.3</v>
      </c>
      <c r="J1912" s="324">
        <v>5.42</v>
      </c>
      <c r="K1912" s="341">
        <v>147.97</v>
      </c>
    </row>
    <row r="1913" spans="1:22" x14ac:dyDescent="0.25">
      <c r="A1913" s="336"/>
      <c r="B1913" s="337"/>
      <c r="C1913" s="337" t="s">
        <v>184</v>
      </c>
      <c r="D1913" s="338" t="s">
        <v>177</v>
      </c>
      <c r="E1913" s="324">
        <v>110</v>
      </c>
      <c r="F1913" s="339"/>
      <c r="G1913" s="340"/>
      <c r="H1913" s="324"/>
      <c r="I1913" s="341">
        <v>72.3</v>
      </c>
      <c r="J1913" s="324">
        <v>88</v>
      </c>
      <c r="K1913" s="341">
        <v>1350.62</v>
      </c>
    </row>
    <row r="1914" spans="1:22" x14ac:dyDescent="0.25">
      <c r="A1914" s="336"/>
      <c r="B1914" s="337"/>
      <c r="C1914" s="337" t="s">
        <v>183</v>
      </c>
      <c r="D1914" s="338" t="s">
        <v>177</v>
      </c>
      <c r="E1914" s="324">
        <v>74</v>
      </c>
      <c r="F1914" s="339"/>
      <c r="G1914" s="340"/>
      <c r="H1914" s="324"/>
      <c r="I1914" s="341">
        <v>48.64</v>
      </c>
      <c r="J1914" s="324">
        <v>41</v>
      </c>
      <c r="K1914" s="341">
        <v>629.27</v>
      </c>
    </row>
    <row r="1915" spans="1:22" x14ac:dyDescent="0.25">
      <c r="A1915" s="336"/>
      <c r="B1915" s="337"/>
      <c r="C1915" s="337" t="s">
        <v>178</v>
      </c>
      <c r="D1915" s="338" t="s">
        <v>177</v>
      </c>
      <c r="E1915" s="324">
        <v>175</v>
      </c>
      <c r="F1915" s="339"/>
      <c r="G1915" s="340"/>
      <c r="H1915" s="324"/>
      <c r="I1915" s="341">
        <v>3.68</v>
      </c>
      <c r="J1915" s="324">
        <v>157</v>
      </c>
      <c r="K1915" s="341">
        <v>76.989999999999995</v>
      </c>
    </row>
    <row r="1916" spans="1:22" x14ac:dyDescent="0.25">
      <c r="A1916" s="344"/>
      <c r="B1916" s="345"/>
      <c r="C1916" s="345" t="s">
        <v>182</v>
      </c>
      <c r="D1916" s="346" t="s">
        <v>181</v>
      </c>
      <c r="E1916" s="347">
        <v>1.91</v>
      </c>
      <c r="F1916" s="348"/>
      <c r="G1916" s="349" t="s">
        <v>185</v>
      </c>
      <c r="H1916" s="347">
        <v>1</v>
      </c>
      <c r="I1916" s="350">
        <v>5.73</v>
      </c>
      <c r="J1916" s="347"/>
      <c r="K1916" s="350"/>
    </row>
    <row r="1917" spans="1:22" x14ac:dyDescent="0.25">
      <c r="A1917" s="351"/>
      <c r="B1917" s="351"/>
      <c r="C1917" s="352" t="s">
        <v>173</v>
      </c>
      <c r="D1917" s="351"/>
      <c r="E1917" s="351"/>
      <c r="F1917" s="351"/>
      <c r="G1917" s="351"/>
      <c r="H1917" s="431">
        <v>226.59</v>
      </c>
      <c r="I1917" s="431"/>
      <c r="J1917" s="431">
        <v>3825.3</v>
      </c>
      <c r="K1917" s="431"/>
      <c r="O1917" s="353">
        <v>226.59</v>
      </c>
      <c r="P1917" s="353">
        <v>3825.3</v>
      </c>
    </row>
    <row r="1919" spans="1:22" ht="42.75" x14ac:dyDescent="0.25">
      <c r="A1919" s="344" t="s">
        <v>2642</v>
      </c>
      <c r="B1919" s="345" t="s">
        <v>2643</v>
      </c>
      <c r="C1919" s="345" t="s">
        <v>964</v>
      </c>
      <c r="D1919" s="346" t="s">
        <v>1451</v>
      </c>
      <c r="E1919" s="347">
        <v>3</v>
      </c>
      <c r="F1919" s="348">
        <v>2511.65</v>
      </c>
      <c r="G1919" s="349" t="s">
        <v>185</v>
      </c>
      <c r="H1919" s="347">
        <v>1</v>
      </c>
      <c r="I1919" s="350">
        <v>7534.95</v>
      </c>
      <c r="J1919" s="347">
        <v>1.47</v>
      </c>
      <c r="K1919" s="350">
        <v>11076.38</v>
      </c>
      <c r="Q1919" s="323">
        <v>0</v>
      </c>
      <c r="R1919" s="323">
        <v>0</v>
      </c>
      <c r="S1919" s="323">
        <v>0</v>
      </c>
      <c r="T1919" s="323">
        <v>0</v>
      </c>
      <c r="U1919" s="323">
        <v>0</v>
      </c>
      <c r="V1919" s="323">
        <v>0</v>
      </c>
    </row>
    <row r="1920" spans="1:22" x14ac:dyDescent="0.25">
      <c r="A1920" s="351"/>
      <c r="B1920" s="351"/>
      <c r="C1920" s="352" t="s">
        <v>173</v>
      </c>
      <c r="D1920" s="351"/>
      <c r="E1920" s="351"/>
      <c r="F1920" s="351"/>
      <c r="G1920" s="351"/>
      <c r="H1920" s="431">
        <v>7534.95</v>
      </c>
      <c r="I1920" s="431"/>
      <c r="J1920" s="431">
        <v>11076.38</v>
      </c>
      <c r="K1920" s="431"/>
      <c r="O1920" s="353">
        <v>7534.95</v>
      </c>
      <c r="P1920" s="353">
        <v>11076.38</v>
      </c>
    </row>
    <row r="1922" spans="1:22" ht="43.5" x14ac:dyDescent="0.25">
      <c r="A1922" s="336" t="s">
        <v>2644</v>
      </c>
      <c r="B1922" s="337" t="s">
        <v>2645</v>
      </c>
      <c r="C1922" s="337" t="s">
        <v>963</v>
      </c>
      <c r="D1922" s="338" t="s">
        <v>2646</v>
      </c>
      <c r="E1922" s="324">
        <v>168</v>
      </c>
      <c r="F1922" s="339"/>
      <c r="G1922" s="340"/>
      <c r="H1922" s="324"/>
      <c r="I1922" s="341"/>
      <c r="J1922" s="324"/>
      <c r="K1922" s="341"/>
      <c r="Q1922" s="323">
        <v>3445.38</v>
      </c>
      <c r="R1922" s="323">
        <v>64359.63</v>
      </c>
      <c r="S1922" s="323">
        <v>2317.8000000000002</v>
      </c>
      <c r="T1922" s="323">
        <v>29985.74</v>
      </c>
      <c r="U1922" s="323">
        <v>1994.98</v>
      </c>
      <c r="V1922" s="323">
        <v>41791.47</v>
      </c>
    </row>
    <row r="1923" spans="1:22" x14ac:dyDescent="0.25">
      <c r="C1923" s="342" t="s">
        <v>2647</v>
      </c>
    </row>
    <row r="1924" spans="1:22" ht="29.25" x14ac:dyDescent="0.25">
      <c r="A1924" s="336"/>
      <c r="B1924" s="337"/>
      <c r="C1924" s="337" t="s">
        <v>187</v>
      </c>
      <c r="D1924" s="338"/>
      <c r="E1924" s="324"/>
      <c r="F1924" s="339">
        <v>15.44</v>
      </c>
      <c r="G1924" s="340" t="s">
        <v>2563</v>
      </c>
      <c r="H1924" s="324">
        <v>1</v>
      </c>
      <c r="I1924" s="341">
        <v>3132.16</v>
      </c>
      <c r="J1924" s="324">
        <v>23.35</v>
      </c>
      <c r="K1924" s="341">
        <v>73135.94</v>
      </c>
    </row>
    <row r="1925" spans="1:22" ht="29.25" x14ac:dyDescent="0.25">
      <c r="A1925" s="336"/>
      <c r="B1925" s="337"/>
      <c r="C1925" s="337" t="s">
        <v>174</v>
      </c>
      <c r="D1925" s="338"/>
      <c r="E1925" s="324"/>
      <c r="F1925" s="339">
        <v>29.56</v>
      </c>
      <c r="G1925" s="340" t="s">
        <v>2564</v>
      </c>
      <c r="H1925" s="324">
        <v>1</v>
      </c>
      <c r="I1925" s="341">
        <v>6517.98</v>
      </c>
      <c r="J1925" s="324">
        <v>8.6999999999999993</v>
      </c>
      <c r="K1925" s="341">
        <v>56706.43</v>
      </c>
    </row>
    <row r="1926" spans="1:22" ht="29.25" x14ac:dyDescent="0.25">
      <c r="A1926" s="336"/>
      <c r="B1926" s="337"/>
      <c r="C1926" s="337" t="s">
        <v>179</v>
      </c>
      <c r="D1926" s="338"/>
      <c r="E1926" s="324"/>
      <c r="F1926" s="339">
        <v>5.17</v>
      </c>
      <c r="G1926" s="340" t="s">
        <v>2564</v>
      </c>
      <c r="H1926" s="324">
        <v>1</v>
      </c>
      <c r="I1926" s="354">
        <v>1139.99</v>
      </c>
      <c r="J1926" s="324">
        <v>23.35</v>
      </c>
      <c r="K1926" s="354">
        <v>26618.77</v>
      </c>
    </row>
    <row r="1927" spans="1:22" x14ac:dyDescent="0.25">
      <c r="A1927" s="336"/>
      <c r="B1927" s="337"/>
      <c r="C1927" s="337" t="s">
        <v>195</v>
      </c>
      <c r="D1927" s="338"/>
      <c r="E1927" s="324"/>
      <c r="F1927" s="339">
        <v>4.8899999999999997</v>
      </c>
      <c r="G1927" s="340" t="s">
        <v>185</v>
      </c>
      <c r="H1927" s="324">
        <v>1</v>
      </c>
      <c r="I1927" s="341">
        <v>821.52</v>
      </c>
      <c r="J1927" s="324">
        <v>3.09</v>
      </c>
      <c r="K1927" s="341">
        <v>2538.5</v>
      </c>
    </row>
    <row r="1928" spans="1:22" ht="57" x14ac:dyDescent="0.25">
      <c r="A1928" s="336" t="s">
        <v>2648</v>
      </c>
      <c r="B1928" s="337" t="s">
        <v>2649</v>
      </c>
      <c r="C1928" s="337" t="s">
        <v>962</v>
      </c>
      <c r="D1928" s="338" t="s">
        <v>1451</v>
      </c>
      <c r="E1928" s="324">
        <v>86</v>
      </c>
      <c r="F1928" s="339">
        <v>141.97999999999999</v>
      </c>
      <c r="G1928" s="343" t="s">
        <v>185</v>
      </c>
      <c r="H1928" s="324">
        <v>1</v>
      </c>
      <c r="I1928" s="341">
        <v>12210.28</v>
      </c>
      <c r="J1928" s="324">
        <v>2.46</v>
      </c>
      <c r="K1928" s="341">
        <v>30037.29</v>
      </c>
      <c r="Q1928" s="323">
        <v>0</v>
      </c>
      <c r="R1928" s="323">
        <v>0</v>
      </c>
      <c r="S1928" s="323">
        <v>0</v>
      </c>
      <c r="T1928" s="323">
        <v>0</v>
      </c>
      <c r="U1928" s="323">
        <v>0</v>
      </c>
      <c r="V1928" s="323">
        <v>0</v>
      </c>
    </row>
    <row r="1929" spans="1:22" ht="42.75" x14ac:dyDescent="0.25">
      <c r="A1929" s="336" t="s">
        <v>2650</v>
      </c>
      <c r="B1929" s="337" t="s">
        <v>2651</v>
      </c>
      <c r="C1929" s="337" t="s">
        <v>961</v>
      </c>
      <c r="D1929" s="338" t="s">
        <v>1451</v>
      </c>
      <c r="E1929" s="324">
        <v>38</v>
      </c>
      <c r="F1929" s="339">
        <v>597.86</v>
      </c>
      <c r="G1929" s="343" t="s">
        <v>185</v>
      </c>
      <c r="H1929" s="324">
        <v>1</v>
      </c>
      <c r="I1929" s="341">
        <v>22718.68</v>
      </c>
      <c r="J1929" s="324">
        <v>1.74</v>
      </c>
      <c r="K1929" s="341">
        <v>39530.5</v>
      </c>
      <c r="Q1929" s="323">
        <v>0</v>
      </c>
      <c r="R1929" s="323">
        <v>0</v>
      </c>
      <c r="S1929" s="323">
        <v>0</v>
      </c>
      <c r="T1929" s="323">
        <v>0</v>
      </c>
      <c r="U1929" s="323">
        <v>0</v>
      </c>
      <c r="V1929" s="323">
        <v>0</v>
      </c>
    </row>
    <row r="1930" spans="1:22" ht="42.75" x14ac:dyDescent="0.25">
      <c r="A1930" s="336" t="s">
        <v>2652</v>
      </c>
      <c r="B1930" s="337" t="s">
        <v>2653</v>
      </c>
      <c r="C1930" s="337" t="s">
        <v>960</v>
      </c>
      <c r="D1930" s="338" t="s">
        <v>1451</v>
      </c>
      <c r="E1930" s="324">
        <v>44</v>
      </c>
      <c r="F1930" s="339">
        <v>1362.73</v>
      </c>
      <c r="G1930" s="343" t="s">
        <v>185</v>
      </c>
      <c r="H1930" s="324">
        <v>1</v>
      </c>
      <c r="I1930" s="341">
        <v>59960.12</v>
      </c>
      <c r="J1930" s="324">
        <v>1.65</v>
      </c>
      <c r="K1930" s="341">
        <v>98934.2</v>
      </c>
      <c r="Q1930" s="323">
        <v>0</v>
      </c>
      <c r="R1930" s="323">
        <v>0</v>
      </c>
      <c r="S1930" s="323">
        <v>0</v>
      </c>
      <c r="T1930" s="323">
        <v>0</v>
      </c>
      <c r="U1930" s="323">
        <v>0</v>
      </c>
      <c r="V1930" s="323">
        <v>0</v>
      </c>
    </row>
    <row r="1931" spans="1:22" x14ac:dyDescent="0.25">
      <c r="A1931" s="336"/>
      <c r="B1931" s="337"/>
      <c r="C1931" s="337" t="s">
        <v>184</v>
      </c>
      <c r="D1931" s="338" t="s">
        <v>177</v>
      </c>
      <c r="E1931" s="324">
        <v>110</v>
      </c>
      <c r="F1931" s="339"/>
      <c r="G1931" s="340"/>
      <c r="H1931" s="324"/>
      <c r="I1931" s="341">
        <v>3445.38</v>
      </c>
      <c r="J1931" s="324">
        <v>88</v>
      </c>
      <c r="K1931" s="341">
        <v>64359.63</v>
      </c>
    </row>
    <row r="1932" spans="1:22" x14ac:dyDescent="0.25">
      <c r="A1932" s="336"/>
      <c r="B1932" s="337"/>
      <c r="C1932" s="337" t="s">
        <v>183</v>
      </c>
      <c r="D1932" s="338" t="s">
        <v>177</v>
      </c>
      <c r="E1932" s="324">
        <v>74</v>
      </c>
      <c r="F1932" s="339"/>
      <c r="G1932" s="340"/>
      <c r="H1932" s="324"/>
      <c r="I1932" s="341">
        <v>2317.8000000000002</v>
      </c>
      <c r="J1932" s="324">
        <v>41</v>
      </c>
      <c r="K1932" s="341">
        <v>29985.74</v>
      </c>
    </row>
    <row r="1933" spans="1:22" x14ac:dyDescent="0.25">
      <c r="A1933" s="336"/>
      <c r="B1933" s="337"/>
      <c r="C1933" s="337" t="s">
        <v>178</v>
      </c>
      <c r="D1933" s="338" t="s">
        <v>177</v>
      </c>
      <c r="E1933" s="324">
        <v>175</v>
      </c>
      <c r="F1933" s="339"/>
      <c r="G1933" s="340"/>
      <c r="H1933" s="324"/>
      <c r="I1933" s="341">
        <v>1994.98</v>
      </c>
      <c r="J1933" s="324">
        <v>157</v>
      </c>
      <c r="K1933" s="341">
        <v>41791.47</v>
      </c>
    </row>
    <row r="1934" spans="1:22" ht="29.25" x14ac:dyDescent="0.25">
      <c r="A1934" s="344"/>
      <c r="B1934" s="345"/>
      <c r="C1934" s="345" t="s">
        <v>182</v>
      </c>
      <c r="D1934" s="346" t="s">
        <v>181</v>
      </c>
      <c r="E1934" s="347">
        <v>1.33</v>
      </c>
      <c r="F1934" s="348"/>
      <c r="G1934" s="349" t="s">
        <v>2563</v>
      </c>
      <c r="H1934" s="347">
        <v>1</v>
      </c>
      <c r="I1934" s="350">
        <v>269.8</v>
      </c>
      <c r="J1934" s="347"/>
      <c r="K1934" s="350"/>
    </row>
    <row r="1935" spans="1:22" x14ac:dyDescent="0.25">
      <c r="A1935" s="351"/>
      <c r="B1935" s="351"/>
      <c r="C1935" s="352" t="s">
        <v>173</v>
      </c>
      <c r="D1935" s="351"/>
      <c r="E1935" s="351"/>
      <c r="F1935" s="351"/>
      <c r="G1935" s="351"/>
      <c r="H1935" s="431">
        <v>113118.9</v>
      </c>
      <c r="I1935" s="431"/>
      <c r="J1935" s="431">
        <v>437019.7</v>
      </c>
      <c r="K1935" s="431"/>
      <c r="O1935" s="353">
        <v>113118.9</v>
      </c>
      <c r="P1935" s="353">
        <v>437019.7</v>
      </c>
    </row>
    <row r="1937" spans="1:22" ht="28.5" x14ac:dyDescent="0.25">
      <c r="A1937" s="336" t="s">
        <v>2654</v>
      </c>
      <c r="B1937" s="337" t="s">
        <v>2655</v>
      </c>
      <c r="C1937" s="337" t="s">
        <v>959</v>
      </c>
      <c r="D1937" s="338" t="s">
        <v>2656</v>
      </c>
      <c r="E1937" s="324">
        <v>18</v>
      </c>
      <c r="F1937" s="339"/>
      <c r="G1937" s="340"/>
      <c r="H1937" s="324"/>
      <c r="I1937" s="341"/>
      <c r="J1937" s="324"/>
      <c r="K1937" s="341"/>
      <c r="Q1937" s="323">
        <v>286.45</v>
      </c>
      <c r="R1937" s="323">
        <v>5350.9</v>
      </c>
      <c r="S1937" s="323">
        <v>192.7</v>
      </c>
      <c r="T1937" s="323">
        <v>2493.0300000000002</v>
      </c>
      <c r="U1937" s="323">
        <v>7.88</v>
      </c>
      <c r="V1937" s="323">
        <v>164.98</v>
      </c>
    </row>
    <row r="1938" spans="1:22" x14ac:dyDescent="0.25">
      <c r="A1938" s="336"/>
      <c r="B1938" s="337"/>
      <c r="C1938" s="337" t="s">
        <v>187</v>
      </c>
      <c r="D1938" s="338"/>
      <c r="E1938" s="324"/>
      <c r="F1938" s="339">
        <v>12.58</v>
      </c>
      <c r="G1938" s="340" t="s">
        <v>2059</v>
      </c>
      <c r="H1938" s="324">
        <v>1</v>
      </c>
      <c r="I1938" s="341">
        <v>260.41000000000003</v>
      </c>
      <c r="J1938" s="324">
        <v>23.35</v>
      </c>
      <c r="K1938" s="341">
        <v>6080.57</v>
      </c>
    </row>
    <row r="1939" spans="1:22" x14ac:dyDescent="0.25">
      <c r="A1939" s="336"/>
      <c r="B1939" s="337"/>
      <c r="C1939" s="337" t="s">
        <v>174</v>
      </c>
      <c r="D1939" s="338"/>
      <c r="E1939" s="324"/>
      <c r="F1939" s="339">
        <v>2.0299999999999998</v>
      </c>
      <c r="G1939" s="340" t="s">
        <v>2060</v>
      </c>
      <c r="H1939" s="324">
        <v>1</v>
      </c>
      <c r="I1939" s="341">
        <v>45.68</v>
      </c>
      <c r="J1939" s="324">
        <v>9.23</v>
      </c>
      <c r="K1939" s="341">
        <v>421.63</v>
      </c>
    </row>
    <row r="1940" spans="1:22" x14ac:dyDescent="0.25">
      <c r="A1940" s="336"/>
      <c r="B1940" s="337"/>
      <c r="C1940" s="337" t="s">
        <v>179</v>
      </c>
      <c r="D1940" s="338"/>
      <c r="E1940" s="324"/>
      <c r="F1940" s="339">
        <v>0.2</v>
      </c>
      <c r="G1940" s="340" t="s">
        <v>2060</v>
      </c>
      <c r="H1940" s="324">
        <v>1</v>
      </c>
      <c r="I1940" s="354">
        <v>4.5</v>
      </c>
      <c r="J1940" s="324">
        <v>23.35</v>
      </c>
      <c r="K1940" s="354">
        <v>105.08</v>
      </c>
    </row>
    <row r="1941" spans="1:22" x14ac:dyDescent="0.25">
      <c r="A1941" s="336"/>
      <c r="B1941" s="337"/>
      <c r="C1941" s="337" t="s">
        <v>195</v>
      </c>
      <c r="D1941" s="338"/>
      <c r="E1941" s="324"/>
      <c r="F1941" s="339">
        <v>3.04</v>
      </c>
      <c r="G1941" s="340" t="s">
        <v>185</v>
      </c>
      <c r="H1941" s="324">
        <v>1</v>
      </c>
      <c r="I1941" s="341">
        <v>54.72</v>
      </c>
      <c r="J1941" s="324">
        <v>7.43</v>
      </c>
      <c r="K1941" s="341">
        <v>406.57</v>
      </c>
    </row>
    <row r="1942" spans="1:22" ht="28.5" x14ac:dyDescent="0.25">
      <c r="A1942" s="336" t="s">
        <v>2657</v>
      </c>
      <c r="B1942" s="337" t="s">
        <v>2658</v>
      </c>
      <c r="C1942" s="337" t="s">
        <v>958</v>
      </c>
      <c r="D1942" s="338" t="s">
        <v>1451</v>
      </c>
      <c r="E1942" s="324">
        <v>2</v>
      </c>
      <c r="F1942" s="339">
        <v>63.94</v>
      </c>
      <c r="G1942" s="343" t="s">
        <v>185</v>
      </c>
      <c r="H1942" s="324">
        <v>1</v>
      </c>
      <c r="I1942" s="341">
        <v>127.88</v>
      </c>
      <c r="J1942" s="324">
        <v>7.1</v>
      </c>
      <c r="K1942" s="341">
        <v>907.95</v>
      </c>
      <c r="Q1942" s="323">
        <v>0</v>
      </c>
      <c r="R1942" s="323">
        <v>0</v>
      </c>
      <c r="S1942" s="323">
        <v>0</v>
      </c>
      <c r="T1942" s="323">
        <v>0</v>
      </c>
      <c r="U1942" s="323">
        <v>0</v>
      </c>
      <c r="V1942" s="323">
        <v>0</v>
      </c>
    </row>
    <row r="1943" spans="1:22" ht="57" x14ac:dyDescent="0.25">
      <c r="A1943" s="336" t="s">
        <v>2659</v>
      </c>
      <c r="B1943" s="337" t="s">
        <v>2660</v>
      </c>
      <c r="C1943" s="337" t="s">
        <v>957</v>
      </c>
      <c r="D1943" s="338" t="s">
        <v>1451</v>
      </c>
      <c r="E1943" s="324">
        <v>2</v>
      </c>
      <c r="F1943" s="339">
        <v>292.77</v>
      </c>
      <c r="G1943" s="343" t="s">
        <v>185</v>
      </c>
      <c r="H1943" s="324">
        <v>1</v>
      </c>
      <c r="I1943" s="341">
        <v>585.54</v>
      </c>
      <c r="J1943" s="324">
        <v>1.79</v>
      </c>
      <c r="K1943" s="341">
        <v>1048.1199999999999</v>
      </c>
      <c r="Q1943" s="323">
        <v>0</v>
      </c>
      <c r="R1943" s="323">
        <v>0</v>
      </c>
      <c r="S1943" s="323">
        <v>0</v>
      </c>
      <c r="T1943" s="323">
        <v>0</v>
      </c>
      <c r="U1943" s="323">
        <v>0</v>
      </c>
      <c r="V1943" s="323">
        <v>0</v>
      </c>
    </row>
    <row r="1944" spans="1:22" ht="57" x14ac:dyDescent="0.25">
      <c r="A1944" s="336" t="s">
        <v>2661</v>
      </c>
      <c r="B1944" s="337" t="s">
        <v>2662</v>
      </c>
      <c r="C1944" s="337" t="s">
        <v>956</v>
      </c>
      <c r="D1944" s="338" t="s">
        <v>1451</v>
      </c>
      <c r="E1944" s="324">
        <v>2</v>
      </c>
      <c r="F1944" s="339">
        <v>342.74</v>
      </c>
      <c r="G1944" s="343" t="s">
        <v>185</v>
      </c>
      <c r="H1944" s="324">
        <v>1</v>
      </c>
      <c r="I1944" s="341">
        <v>685.48</v>
      </c>
      <c r="J1944" s="324">
        <v>1.78</v>
      </c>
      <c r="K1944" s="341">
        <v>1220.1500000000001</v>
      </c>
      <c r="Q1944" s="323">
        <v>0</v>
      </c>
      <c r="R1944" s="323">
        <v>0</v>
      </c>
      <c r="S1944" s="323">
        <v>0</v>
      </c>
      <c r="T1944" s="323">
        <v>0</v>
      </c>
      <c r="U1944" s="323">
        <v>0</v>
      </c>
      <c r="V1944" s="323">
        <v>0</v>
      </c>
    </row>
    <row r="1945" spans="1:22" ht="41.25" x14ac:dyDescent="0.25">
      <c r="A1945" s="336" t="s">
        <v>2663</v>
      </c>
      <c r="B1945" s="337" t="s">
        <v>2447</v>
      </c>
      <c r="C1945" s="337" t="s">
        <v>3692</v>
      </c>
      <c r="D1945" s="338" t="s">
        <v>2664</v>
      </c>
      <c r="E1945" s="324">
        <v>2</v>
      </c>
      <c r="F1945" s="339">
        <v>172.76</v>
      </c>
      <c r="G1945" s="343" t="s">
        <v>185</v>
      </c>
      <c r="H1945" s="324">
        <v>1</v>
      </c>
      <c r="I1945" s="341">
        <v>345.52</v>
      </c>
      <c r="J1945" s="324">
        <v>5.42</v>
      </c>
      <c r="K1945" s="341">
        <v>1872.72</v>
      </c>
      <c r="Q1945" s="323">
        <v>0</v>
      </c>
      <c r="R1945" s="323">
        <v>0</v>
      </c>
      <c r="S1945" s="323">
        <v>0</v>
      </c>
      <c r="T1945" s="323">
        <v>0</v>
      </c>
      <c r="U1945" s="323">
        <v>0</v>
      </c>
      <c r="V1945" s="323">
        <v>0</v>
      </c>
    </row>
    <row r="1946" spans="1:22" ht="41.25" x14ac:dyDescent="0.25">
      <c r="A1946" s="336" t="s">
        <v>2665</v>
      </c>
      <c r="B1946" s="337" t="s">
        <v>2447</v>
      </c>
      <c r="C1946" s="337" t="s">
        <v>3693</v>
      </c>
      <c r="D1946" s="338" t="s">
        <v>2664</v>
      </c>
      <c r="E1946" s="324">
        <v>5</v>
      </c>
      <c r="F1946" s="339">
        <v>166.39</v>
      </c>
      <c r="G1946" s="343" t="s">
        <v>185</v>
      </c>
      <c r="H1946" s="324">
        <v>1</v>
      </c>
      <c r="I1946" s="341">
        <v>831.95</v>
      </c>
      <c r="J1946" s="324">
        <v>5.42</v>
      </c>
      <c r="K1946" s="341">
        <v>4509.17</v>
      </c>
      <c r="Q1946" s="323">
        <v>0</v>
      </c>
      <c r="R1946" s="323">
        <v>0</v>
      </c>
      <c r="S1946" s="323">
        <v>0</v>
      </c>
      <c r="T1946" s="323">
        <v>0</v>
      </c>
      <c r="U1946" s="323">
        <v>0</v>
      </c>
      <c r="V1946" s="323">
        <v>0</v>
      </c>
    </row>
    <row r="1947" spans="1:22" ht="41.25" x14ac:dyDescent="0.25">
      <c r="A1947" s="336" t="s">
        <v>2666</v>
      </c>
      <c r="B1947" s="337" t="s">
        <v>2447</v>
      </c>
      <c r="C1947" s="337" t="s">
        <v>3694</v>
      </c>
      <c r="D1947" s="338" t="s">
        <v>2664</v>
      </c>
      <c r="E1947" s="324">
        <v>5</v>
      </c>
      <c r="F1947" s="339">
        <v>196.03</v>
      </c>
      <c r="G1947" s="343" t="s">
        <v>185</v>
      </c>
      <c r="H1947" s="324">
        <v>1</v>
      </c>
      <c r="I1947" s="341">
        <v>980.15</v>
      </c>
      <c r="J1947" s="324">
        <v>5.42</v>
      </c>
      <c r="K1947" s="341">
        <v>5312.41</v>
      </c>
      <c r="Q1947" s="323">
        <v>0</v>
      </c>
      <c r="R1947" s="323">
        <v>0</v>
      </c>
      <c r="S1947" s="323">
        <v>0</v>
      </c>
      <c r="T1947" s="323">
        <v>0</v>
      </c>
      <c r="U1947" s="323">
        <v>0</v>
      </c>
      <c r="V1947" s="323">
        <v>0</v>
      </c>
    </row>
    <row r="1948" spans="1:22" x14ac:dyDescent="0.25">
      <c r="A1948" s="336"/>
      <c r="B1948" s="337"/>
      <c r="C1948" s="337" t="s">
        <v>184</v>
      </c>
      <c r="D1948" s="338" t="s">
        <v>177</v>
      </c>
      <c r="E1948" s="324">
        <v>110</v>
      </c>
      <c r="F1948" s="339"/>
      <c r="G1948" s="340"/>
      <c r="H1948" s="324"/>
      <c r="I1948" s="341">
        <v>286.45</v>
      </c>
      <c r="J1948" s="324">
        <v>88</v>
      </c>
      <c r="K1948" s="341">
        <v>5350.9</v>
      </c>
    </row>
    <row r="1949" spans="1:22" x14ac:dyDescent="0.25">
      <c r="A1949" s="336"/>
      <c r="B1949" s="337"/>
      <c r="C1949" s="337" t="s">
        <v>183</v>
      </c>
      <c r="D1949" s="338" t="s">
        <v>177</v>
      </c>
      <c r="E1949" s="324">
        <v>74</v>
      </c>
      <c r="F1949" s="339"/>
      <c r="G1949" s="340"/>
      <c r="H1949" s="324"/>
      <c r="I1949" s="341">
        <v>192.7</v>
      </c>
      <c r="J1949" s="324">
        <v>41</v>
      </c>
      <c r="K1949" s="341">
        <v>2493.0300000000002</v>
      </c>
    </row>
    <row r="1950" spans="1:22" x14ac:dyDescent="0.25">
      <c r="A1950" s="336"/>
      <c r="B1950" s="337"/>
      <c r="C1950" s="337" t="s">
        <v>178</v>
      </c>
      <c r="D1950" s="338" t="s">
        <v>177</v>
      </c>
      <c r="E1950" s="324">
        <v>175</v>
      </c>
      <c r="F1950" s="339"/>
      <c r="G1950" s="340"/>
      <c r="H1950" s="324"/>
      <c r="I1950" s="341">
        <v>7.88</v>
      </c>
      <c r="J1950" s="324">
        <v>157</v>
      </c>
      <c r="K1950" s="341">
        <v>164.98</v>
      </c>
    </row>
    <row r="1951" spans="1:22" x14ac:dyDescent="0.25">
      <c r="A1951" s="344"/>
      <c r="B1951" s="345"/>
      <c r="C1951" s="345" t="s">
        <v>182</v>
      </c>
      <c r="D1951" s="346" t="s">
        <v>181</v>
      </c>
      <c r="E1951" s="347">
        <v>1.07</v>
      </c>
      <c r="F1951" s="348"/>
      <c r="G1951" s="349" t="s">
        <v>2059</v>
      </c>
      <c r="H1951" s="347">
        <v>1</v>
      </c>
      <c r="I1951" s="350">
        <v>22.15</v>
      </c>
      <c r="J1951" s="347"/>
      <c r="K1951" s="350"/>
    </row>
    <row r="1952" spans="1:22" x14ac:dyDescent="0.25">
      <c r="A1952" s="351"/>
      <c r="B1952" s="351"/>
      <c r="C1952" s="352" t="s">
        <v>173</v>
      </c>
      <c r="D1952" s="351"/>
      <c r="E1952" s="351"/>
      <c r="F1952" s="351"/>
      <c r="G1952" s="351"/>
      <c r="H1952" s="431">
        <v>4404.3599999999997</v>
      </c>
      <c r="I1952" s="431"/>
      <c r="J1952" s="431">
        <v>29788.2</v>
      </c>
      <c r="K1952" s="431"/>
      <c r="O1952" s="353">
        <v>4404.3599999999997</v>
      </c>
      <c r="P1952" s="353">
        <v>29788.2</v>
      </c>
    </row>
    <row r="1954" spans="1:22" ht="43.5" x14ac:dyDescent="0.25">
      <c r="A1954" s="336" t="s">
        <v>2667</v>
      </c>
      <c r="B1954" s="337" t="s">
        <v>2668</v>
      </c>
      <c r="C1954" s="337" t="s">
        <v>955</v>
      </c>
      <c r="D1954" s="338" t="s">
        <v>2646</v>
      </c>
      <c r="E1954" s="324">
        <v>12</v>
      </c>
      <c r="F1954" s="339"/>
      <c r="G1954" s="340"/>
      <c r="H1954" s="324"/>
      <c r="I1954" s="341"/>
      <c r="J1954" s="324"/>
      <c r="K1954" s="341"/>
      <c r="Q1954" s="323">
        <v>237.02</v>
      </c>
      <c r="R1954" s="323">
        <v>4427.47</v>
      </c>
      <c r="S1954" s="323">
        <v>159.44999999999999</v>
      </c>
      <c r="T1954" s="323">
        <v>2062.8000000000002</v>
      </c>
      <c r="U1954" s="323">
        <v>5.79</v>
      </c>
      <c r="V1954" s="323">
        <v>121.35</v>
      </c>
    </row>
    <row r="1955" spans="1:22" ht="29.25" x14ac:dyDescent="0.25">
      <c r="A1955" s="336"/>
      <c r="B1955" s="337"/>
      <c r="C1955" s="337" t="s">
        <v>187</v>
      </c>
      <c r="D1955" s="338"/>
      <c r="E1955" s="324"/>
      <c r="F1955" s="339">
        <v>14.87</v>
      </c>
      <c r="G1955" s="340" t="s">
        <v>2563</v>
      </c>
      <c r="H1955" s="324">
        <v>1</v>
      </c>
      <c r="I1955" s="341">
        <v>215.47</v>
      </c>
      <c r="J1955" s="324">
        <v>23.35</v>
      </c>
      <c r="K1955" s="341">
        <v>5031.22</v>
      </c>
    </row>
    <row r="1956" spans="1:22" ht="29.25" x14ac:dyDescent="0.25">
      <c r="A1956" s="336"/>
      <c r="B1956" s="337"/>
      <c r="C1956" s="337" t="s">
        <v>174</v>
      </c>
      <c r="D1956" s="338"/>
      <c r="E1956" s="324"/>
      <c r="F1956" s="339">
        <v>2.2000000000000002</v>
      </c>
      <c r="G1956" s="340" t="s">
        <v>2564</v>
      </c>
      <c r="H1956" s="324">
        <v>1</v>
      </c>
      <c r="I1956" s="341">
        <v>34.65</v>
      </c>
      <c r="J1956" s="324">
        <v>7.24</v>
      </c>
      <c r="K1956" s="341">
        <v>250.87</v>
      </c>
    </row>
    <row r="1957" spans="1:22" ht="29.25" x14ac:dyDescent="0.25">
      <c r="A1957" s="336"/>
      <c r="B1957" s="337"/>
      <c r="C1957" s="337" t="s">
        <v>179</v>
      </c>
      <c r="D1957" s="338"/>
      <c r="E1957" s="324"/>
      <c r="F1957" s="339">
        <v>0.21</v>
      </c>
      <c r="G1957" s="340" t="s">
        <v>2564</v>
      </c>
      <c r="H1957" s="324">
        <v>1</v>
      </c>
      <c r="I1957" s="354">
        <v>3.31</v>
      </c>
      <c r="J1957" s="324">
        <v>23.35</v>
      </c>
      <c r="K1957" s="354">
        <v>77.290000000000006</v>
      </c>
    </row>
    <row r="1958" spans="1:22" x14ac:dyDescent="0.25">
      <c r="A1958" s="336"/>
      <c r="B1958" s="337"/>
      <c r="C1958" s="337" t="s">
        <v>195</v>
      </c>
      <c r="D1958" s="338"/>
      <c r="E1958" s="324"/>
      <c r="F1958" s="339">
        <v>7.92</v>
      </c>
      <c r="G1958" s="340" t="s">
        <v>185</v>
      </c>
      <c r="H1958" s="324">
        <v>1</v>
      </c>
      <c r="I1958" s="341">
        <v>95.04</v>
      </c>
      <c r="J1958" s="324">
        <v>3.95</v>
      </c>
      <c r="K1958" s="341">
        <v>375.41</v>
      </c>
    </row>
    <row r="1959" spans="1:22" ht="82.5" x14ac:dyDescent="0.25">
      <c r="A1959" s="357" t="s">
        <v>2669</v>
      </c>
      <c r="B1959" s="358" t="s">
        <v>2447</v>
      </c>
      <c r="C1959" s="358" t="s">
        <v>3695</v>
      </c>
      <c r="D1959" s="359" t="s">
        <v>1703</v>
      </c>
      <c r="E1959" s="360">
        <v>4</v>
      </c>
      <c r="F1959" s="361">
        <v>2145.2800000000002</v>
      </c>
      <c r="G1959" s="362" t="s">
        <v>185</v>
      </c>
      <c r="H1959" s="360">
        <v>1</v>
      </c>
      <c r="I1959" s="363">
        <v>8581.1200000000008</v>
      </c>
      <c r="J1959" s="360">
        <v>4.4000000000000004</v>
      </c>
      <c r="K1959" s="363">
        <v>37756.93</v>
      </c>
      <c r="Q1959" s="323">
        <v>0</v>
      </c>
      <c r="R1959" s="323">
        <v>0</v>
      </c>
      <c r="S1959" s="323">
        <v>0</v>
      </c>
      <c r="T1959" s="323">
        <v>0</v>
      </c>
      <c r="U1959" s="323">
        <v>0</v>
      </c>
      <c r="V1959" s="323">
        <v>0</v>
      </c>
    </row>
    <row r="1960" spans="1:22" ht="82.5" x14ac:dyDescent="0.25">
      <c r="A1960" s="357" t="s">
        <v>2670</v>
      </c>
      <c r="B1960" s="358" t="s">
        <v>2447</v>
      </c>
      <c r="C1960" s="358" t="s">
        <v>3696</v>
      </c>
      <c r="D1960" s="359" t="s">
        <v>1703</v>
      </c>
      <c r="E1960" s="360">
        <v>8</v>
      </c>
      <c r="F1960" s="361">
        <v>2478.71</v>
      </c>
      <c r="G1960" s="362" t="s">
        <v>185</v>
      </c>
      <c r="H1960" s="360">
        <v>1</v>
      </c>
      <c r="I1960" s="363">
        <v>19829.68</v>
      </c>
      <c r="J1960" s="360">
        <v>4.4000000000000004</v>
      </c>
      <c r="K1960" s="363">
        <v>87250.59</v>
      </c>
      <c r="Q1960" s="323">
        <v>0</v>
      </c>
      <c r="R1960" s="323">
        <v>0</v>
      </c>
      <c r="S1960" s="323">
        <v>0</v>
      </c>
      <c r="T1960" s="323">
        <v>0</v>
      </c>
      <c r="U1960" s="323">
        <v>0</v>
      </c>
      <c r="V1960" s="323">
        <v>0</v>
      </c>
    </row>
    <row r="1961" spans="1:22" x14ac:dyDescent="0.25">
      <c r="A1961" s="336"/>
      <c r="B1961" s="337"/>
      <c r="C1961" s="337" t="s">
        <v>184</v>
      </c>
      <c r="D1961" s="338" t="s">
        <v>177</v>
      </c>
      <c r="E1961" s="324">
        <v>110</v>
      </c>
      <c r="F1961" s="339"/>
      <c r="G1961" s="340"/>
      <c r="H1961" s="324"/>
      <c r="I1961" s="341">
        <v>237.02</v>
      </c>
      <c r="J1961" s="324">
        <v>88</v>
      </c>
      <c r="K1961" s="341">
        <v>4427.47</v>
      </c>
    </row>
    <row r="1962" spans="1:22" x14ac:dyDescent="0.25">
      <c r="A1962" s="336"/>
      <c r="B1962" s="337"/>
      <c r="C1962" s="337" t="s">
        <v>183</v>
      </c>
      <c r="D1962" s="338" t="s">
        <v>177</v>
      </c>
      <c r="E1962" s="324">
        <v>74</v>
      </c>
      <c r="F1962" s="339"/>
      <c r="G1962" s="340"/>
      <c r="H1962" s="324"/>
      <c r="I1962" s="341">
        <v>159.44999999999999</v>
      </c>
      <c r="J1962" s="324">
        <v>41</v>
      </c>
      <c r="K1962" s="341">
        <v>2062.8000000000002</v>
      </c>
    </row>
    <row r="1963" spans="1:22" x14ac:dyDescent="0.25">
      <c r="A1963" s="336"/>
      <c r="B1963" s="337"/>
      <c r="C1963" s="337" t="s">
        <v>178</v>
      </c>
      <c r="D1963" s="338" t="s">
        <v>177</v>
      </c>
      <c r="E1963" s="324">
        <v>175</v>
      </c>
      <c r="F1963" s="339"/>
      <c r="G1963" s="340"/>
      <c r="H1963" s="324"/>
      <c r="I1963" s="341">
        <v>5.79</v>
      </c>
      <c r="J1963" s="324">
        <v>157</v>
      </c>
      <c r="K1963" s="341">
        <v>121.35</v>
      </c>
    </row>
    <row r="1964" spans="1:22" ht="29.25" x14ac:dyDescent="0.25">
      <c r="A1964" s="344"/>
      <c r="B1964" s="345"/>
      <c r="C1964" s="345" t="s">
        <v>182</v>
      </c>
      <c r="D1964" s="346" t="s">
        <v>181</v>
      </c>
      <c r="E1964" s="347">
        <v>1.22</v>
      </c>
      <c r="F1964" s="348"/>
      <c r="G1964" s="349" t="s">
        <v>2563</v>
      </c>
      <c r="H1964" s="347">
        <v>1</v>
      </c>
      <c r="I1964" s="350">
        <v>17.68</v>
      </c>
      <c r="J1964" s="347"/>
      <c r="K1964" s="350"/>
    </row>
    <row r="1965" spans="1:22" x14ac:dyDescent="0.25">
      <c r="A1965" s="351"/>
      <c r="B1965" s="351"/>
      <c r="C1965" s="352" t="s">
        <v>173</v>
      </c>
      <c r="D1965" s="351"/>
      <c r="E1965" s="351"/>
      <c r="F1965" s="351"/>
      <c r="G1965" s="351"/>
      <c r="H1965" s="431">
        <v>29158.22</v>
      </c>
      <c r="I1965" s="431"/>
      <c r="J1965" s="431">
        <v>137276.64000000001</v>
      </c>
      <c r="K1965" s="431"/>
      <c r="O1965" s="353">
        <v>29158.22</v>
      </c>
      <c r="P1965" s="353">
        <v>137276.64000000001</v>
      </c>
    </row>
    <row r="1967" spans="1:22" ht="42.75" x14ac:dyDescent="0.25">
      <c r="A1967" s="336" t="s">
        <v>2671</v>
      </c>
      <c r="B1967" s="337" t="s">
        <v>2672</v>
      </c>
      <c r="C1967" s="337" t="s">
        <v>954</v>
      </c>
      <c r="D1967" s="338" t="s">
        <v>1693</v>
      </c>
      <c r="E1967" s="324">
        <v>19</v>
      </c>
      <c r="F1967" s="339"/>
      <c r="G1967" s="340"/>
      <c r="H1967" s="324"/>
      <c r="I1967" s="341"/>
      <c r="J1967" s="324"/>
      <c r="K1967" s="341"/>
      <c r="Q1967" s="323">
        <v>314.7</v>
      </c>
      <c r="R1967" s="323">
        <v>5878.58</v>
      </c>
      <c r="S1967" s="323">
        <v>211.71</v>
      </c>
      <c r="T1967" s="323">
        <v>2738.88</v>
      </c>
      <c r="U1967" s="323">
        <v>6.11</v>
      </c>
      <c r="V1967" s="323">
        <v>127.94</v>
      </c>
    </row>
    <row r="1968" spans="1:22" x14ac:dyDescent="0.25">
      <c r="C1968" s="342" t="s">
        <v>2673</v>
      </c>
    </row>
    <row r="1969" spans="1:22" ht="29.25" x14ac:dyDescent="0.25">
      <c r="A1969" s="336"/>
      <c r="B1969" s="337"/>
      <c r="C1969" s="337" t="s">
        <v>187</v>
      </c>
      <c r="D1969" s="338"/>
      <c r="E1969" s="324"/>
      <c r="F1969" s="339">
        <v>12.47</v>
      </c>
      <c r="G1969" s="340" t="s">
        <v>2456</v>
      </c>
      <c r="H1969" s="324">
        <v>1</v>
      </c>
      <c r="I1969" s="341">
        <v>286.08999999999997</v>
      </c>
      <c r="J1969" s="324">
        <v>23.35</v>
      </c>
      <c r="K1969" s="341">
        <v>6680.2</v>
      </c>
    </row>
    <row r="1970" spans="1:22" ht="29.25" x14ac:dyDescent="0.25">
      <c r="A1970" s="336"/>
      <c r="B1970" s="337"/>
      <c r="C1970" s="337" t="s">
        <v>174</v>
      </c>
      <c r="D1970" s="338"/>
      <c r="E1970" s="324"/>
      <c r="F1970" s="339">
        <v>0.77</v>
      </c>
      <c r="G1970" s="340" t="s">
        <v>2457</v>
      </c>
      <c r="H1970" s="324">
        <v>1</v>
      </c>
      <c r="I1970" s="341">
        <v>19.2</v>
      </c>
      <c r="J1970" s="324">
        <v>8.8699999999999992</v>
      </c>
      <c r="K1970" s="341">
        <v>170.3</v>
      </c>
    </row>
    <row r="1971" spans="1:22" ht="29.25" x14ac:dyDescent="0.25">
      <c r="A1971" s="336"/>
      <c r="B1971" s="337"/>
      <c r="C1971" s="337" t="s">
        <v>179</v>
      </c>
      <c r="D1971" s="338"/>
      <c r="E1971" s="324"/>
      <c r="F1971" s="339">
        <v>0.14000000000000001</v>
      </c>
      <c r="G1971" s="340" t="s">
        <v>2457</v>
      </c>
      <c r="H1971" s="324">
        <v>1</v>
      </c>
      <c r="I1971" s="354">
        <v>3.49</v>
      </c>
      <c r="J1971" s="324">
        <v>23.35</v>
      </c>
      <c r="K1971" s="354">
        <v>81.489999999999995</v>
      </c>
    </row>
    <row r="1972" spans="1:22" x14ac:dyDescent="0.25">
      <c r="A1972" s="336"/>
      <c r="B1972" s="337"/>
      <c r="C1972" s="337" t="s">
        <v>195</v>
      </c>
      <c r="D1972" s="338"/>
      <c r="E1972" s="324"/>
      <c r="F1972" s="339">
        <v>16.53</v>
      </c>
      <c r="G1972" s="340" t="s">
        <v>185</v>
      </c>
      <c r="H1972" s="324">
        <v>1</v>
      </c>
      <c r="I1972" s="341">
        <v>314.07</v>
      </c>
      <c r="J1972" s="324">
        <v>2.56</v>
      </c>
      <c r="K1972" s="341">
        <v>804.02</v>
      </c>
    </row>
    <row r="1973" spans="1:22" ht="27" x14ac:dyDescent="0.25">
      <c r="A1973" s="336" t="s">
        <v>2674</v>
      </c>
      <c r="B1973" s="337" t="s">
        <v>2447</v>
      </c>
      <c r="C1973" s="337" t="s">
        <v>3697</v>
      </c>
      <c r="D1973" s="338" t="s">
        <v>1451</v>
      </c>
      <c r="E1973" s="324">
        <v>2</v>
      </c>
      <c r="F1973" s="339">
        <v>1404.39</v>
      </c>
      <c r="G1973" s="343" t="s">
        <v>185</v>
      </c>
      <c r="H1973" s="324">
        <v>1</v>
      </c>
      <c r="I1973" s="341">
        <v>2808.78</v>
      </c>
      <c r="J1973" s="324">
        <v>5.42</v>
      </c>
      <c r="K1973" s="341">
        <v>15223.59</v>
      </c>
      <c r="Q1973" s="323">
        <v>0</v>
      </c>
      <c r="R1973" s="323">
        <v>0</v>
      </c>
      <c r="S1973" s="323">
        <v>0</v>
      </c>
      <c r="T1973" s="323">
        <v>0</v>
      </c>
      <c r="U1973" s="323">
        <v>0</v>
      </c>
      <c r="V1973" s="323">
        <v>0</v>
      </c>
    </row>
    <row r="1974" spans="1:22" ht="39.75" x14ac:dyDescent="0.25">
      <c r="A1974" s="336" t="s">
        <v>2675</v>
      </c>
      <c r="B1974" s="337" t="s">
        <v>2447</v>
      </c>
      <c r="C1974" s="337" t="s">
        <v>3698</v>
      </c>
      <c r="D1974" s="338" t="s">
        <v>1451</v>
      </c>
      <c r="E1974" s="324">
        <v>4</v>
      </c>
      <c r="F1974" s="339">
        <v>2258.3000000000002</v>
      </c>
      <c r="G1974" s="343" t="s">
        <v>185</v>
      </c>
      <c r="H1974" s="324">
        <v>1</v>
      </c>
      <c r="I1974" s="341">
        <v>9033.2000000000007</v>
      </c>
      <c r="J1974" s="324">
        <v>5.42</v>
      </c>
      <c r="K1974" s="341">
        <v>48959.94</v>
      </c>
      <c r="Q1974" s="323">
        <v>0</v>
      </c>
      <c r="R1974" s="323">
        <v>0</v>
      </c>
      <c r="S1974" s="323">
        <v>0</v>
      </c>
      <c r="T1974" s="323">
        <v>0</v>
      </c>
      <c r="U1974" s="323">
        <v>0</v>
      </c>
      <c r="V1974" s="323">
        <v>0</v>
      </c>
    </row>
    <row r="1975" spans="1:22" ht="27" x14ac:dyDescent="0.25">
      <c r="A1975" s="336" t="s">
        <v>2676</v>
      </c>
      <c r="B1975" s="337" t="s">
        <v>2447</v>
      </c>
      <c r="C1975" s="337" t="s">
        <v>3699</v>
      </c>
      <c r="D1975" s="338" t="s">
        <v>1451</v>
      </c>
      <c r="E1975" s="324">
        <v>5</v>
      </c>
      <c r="F1975" s="339">
        <v>1430.25</v>
      </c>
      <c r="G1975" s="343" t="s">
        <v>185</v>
      </c>
      <c r="H1975" s="324">
        <v>1</v>
      </c>
      <c r="I1975" s="341">
        <v>7151.25</v>
      </c>
      <c r="J1975" s="324">
        <v>5.42</v>
      </c>
      <c r="K1975" s="341">
        <v>38759.78</v>
      </c>
      <c r="Q1975" s="323">
        <v>0</v>
      </c>
      <c r="R1975" s="323">
        <v>0</v>
      </c>
      <c r="S1975" s="323">
        <v>0</v>
      </c>
      <c r="T1975" s="323">
        <v>0</v>
      </c>
      <c r="U1975" s="323">
        <v>0</v>
      </c>
      <c r="V1975" s="323">
        <v>0</v>
      </c>
    </row>
    <row r="1976" spans="1:22" ht="39.75" x14ac:dyDescent="0.25">
      <c r="A1976" s="336" t="s">
        <v>2677</v>
      </c>
      <c r="B1976" s="337" t="s">
        <v>2447</v>
      </c>
      <c r="C1976" s="337" t="s">
        <v>3700</v>
      </c>
      <c r="D1976" s="338" t="s">
        <v>1451</v>
      </c>
      <c r="E1976" s="324">
        <v>8</v>
      </c>
      <c r="F1976" s="339">
        <v>2771.13</v>
      </c>
      <c r="G1976" s="343" t="s">
        <v>185</v>
      </c>
      <c r="H1976" s="324">
        <v>1</v>
      </c>
      <c r="I1976" s="341">
        <v>22169.040000000001</v>
      </c>
      <c r="J1976" s="324">
        <v>5.42</v>
      </c>
      <c r="K1976" s="341">
        <v>120156.2</v>
      </c>
      <c r="Q1976" s="323">
        <v>0</v>
      </c>
      <c r="R1976" s="323">
        <v>0</v>
      </c>
      <c r="S1976" s="323">
        <v>0</v>
      </c>
      <c r="T1976" s="323">
        <v>0</v>
      </c>
      <c r="U1976" s="323">
        <v>0</v>
      </c>
      <c r="V1976" s="323">
        <v>0</v>
      </c>
    </row>
    <row r="1977" spans="1:22" x14ac:dyDescent="0.25">
      <c r="A1977" s="336"/>
      <c r="B1977" s="337"/>
      <c r="C1977" s="337" t="s">
        <v>184</v>
      </c>
      <c r="D1977" s="338" t="s">
        <v>177</v>
      </c>
      <c r="E1977" s="324">
        <v>110</v>
      </c>
      <c r="F1977" s="339"/>
      <c r="G1977" s="340"/>
      <c r="H1977" s="324"/>
      <c r="I1977" s="341">
        <v>314.7</v>
      </c>
      <c r="J1977" s="324">
        <v>88</v>
      </c>
      <c r="K1977" s="341">
        <v>5878.58</v>
      </c>
    </row>
    <row r="1978" spans="1:22" x14ac:dyDescent="0.25">
      <c r="A1978" s="336"/>
      <c r="B1978" s="337"/>
      <c r="C1978" s="337" t="s">
        <v>183</v>
      </c>
      <c r="D1978" s="338" t="s">
        <v>177</v>
      </c>
      <c r="E1978" s="324">
        <v>74</v>
      </c>
      <c r="F1978" s="339"/>
      <c r="G1978" s="340"/>
      <c r="H1978" s="324"/>
      <c r="I1978" s="341">
        <v>211.71</v>
      </c>
      <c r="J1978" s="324">
        <v>41</v>
      </c>
      <c r="K1978" s="341">
        <v>2738.88</v>
      </c>
    </row>
    <row r="1979" spans="1:22" x14ac:dyDescent="0.25">
      <c r="A1979" s="336"/>
      <c r="B1979" s="337"/>
      <c r="C1979" s="337" t="s">
        <v>178</v>
      </c>
      <c r="D1979" s="338" t="s">
        <v>177</v>
      </c>
      <c r="E1979" s="324">
        <v>175</v>
      </c>
      <c r="F1979" s="339"/>
      <c r="G1979" s="340"/>
      <c r="H1979" s="324"/>
      <c r="I1979" s="341">
        <v>6.11</v>
      </c>
      <c r="J1979" s="324">
        <v>157</v>
      </c>
      <c r="K1979" s="341">
        <v>127.94</v>
      </c>
    </row>
    <row r="1980" spans="1:22" ht="29.25" x14ac:dyDescent="0.25">
      <c r="A1980" s="344"/>
      <c r="B1980" s="345"/>
      <c r="C1980" s="345" t="s">
        <v>182</v>
      </c>
      <c r="D1980" s="346" t="s">
        <v>181</v>
      </c>
      <c r="E1980" s="347">
        <v>1.06</v>
      </c>
      <c r="F1980" s="348"/>
      <c r="G1980" s="349" t="s">
        <v>2456</v>
      </c>
      <c r="H1980" s="347">
        <v>1</v>
      </c>
      <c r="I1980" s="350">
        <v>24.32</v>
      </c>
      <c r="J1980" s="347"/>
      <c r="K1980" s="350"/>
    </row>
    <row r="1981" spans="1:22" x14ac:dyDescent="0.25">
      <c r="A1981" s="351"/>
      <c r="B1981" s="351"/>
      <c r="C1981" s="352" t="s">
        <v>173</v>
      </c>
      <c r="D1981" s="351"/>
      <c r="E1981" s="351"/>
      <c r="F1981" s="351"/>
      <c r="G1981" s="351"/>
      <c r="H1981" s="431">
        <v>42314.15</v>
      </c>
      <c r="I1981" s="431"/>
      <c r="J1981" s="431">
        <v>239499.43</v>
      </c>
      <c r="K1981" s="431"/>
      <c r="O1981" s="353">
        <v>42314.15</v>
      </c>
      <c r="P1981" s="353">
        <v>239499.43</v>
      </c>
    </row>
    <row r="1983" spans="1:22" ht="42.75" x14ac:dyDescent="0.25">
      <c r="A1983" s="336" t="s">
        <v>2678</v>
      </c>
      <c r="B1983" s="337" t="s">
        <v>2679</v>
      </c>
      <c r="C1983" s="337" t="s">
        <v>953</v>
      </c>
      <c r="D1983" s="338" t="s">
        <v>2464</v>
      </c>
      <c r="E1983" s="324">
        <v>8</v>
      </c>
      <c r="F1983" s="339"/>
      <c r="G1983" s="340"/>
      <c r="H1983" s="324"/>
      <c r="I1983" s="341"/>
      <c r="J1983" s="324"/>
      <c r="K1983" s="341"/>
      <c r="Q1983" s="323">
        <v>502.39</v>
      </c>
      <c r="R1983" s="323">
        <v>9384.68</v>
      </c>
      <c r="S1983" s="323">
        <v>337.97</v>
      </c>
      <c r="T1983" s="323">
        <v>4372.41</v>
      </c>
      <c r="U1983" s="323">
        <v>6.44</v>
      </c>
      <c r="V1983" s="323">
        <v>134.91</v>
      </c>
    </row>
    <row r="1984" spans="1:22" ht="29.25" x14ac:dyDescent="0.25">
      <c r="A1984" s="336"/>
      <c r="B1984" s="337"/>
      <c r="C1984" s="337" t="s">
        <v>187</v>
      </c>
      <c r="D1984" s="338"/>
      <c r="E1984" s="324"/>
      <c r="F1984" s="339">
        <v>47.28</v>
      </c>
      <c r="G1984" s="340" t="s">
        <v>2563</v>
      </c>
      <c r="H1984" s="324">
        <v>1</v>
      </c>
      <c r="I1984" s="341">
        <v>456.72</v>
      </c>
      <c r="J1984" s="324">
        <v>23.35</v>
      </c>
      <c r="K1984" s="341">
        <v>10664.41</v>
      </c>
    </row>
    <row r="1985" spans="1:22" ht="29.25" x14ac:dyDescent="0.25">
      <c r="A1985" s="336"/>
      <c r="B1985" s="337"/>
      <c r="C1985" s="337" t="s">
        <v>174</v>
      </c>
      <c r="D1985" s="338"/>
      <c r="E1985" s="324"/>
      <c r="F1985" s="339">
        <v>1.49</v>
      </c>
      <c r="G1985" s="340" t="s">
        <v>2564</v>
      </c>
      <c r="H1985" s="324">
        <v>1</v>
      </c>
      <c r="I1985" s="341">
        <v>15.65</v>
      </c>
      <c r="J1985" s="324">
        <v>9.58</v>
      </c>
      <c r="K1985" s="341">
        <v>149.93</v>
      </c>
    </row>
    <row r="1986" spans="1:22" ht="29.25" x14ac:dyDescent="0.25">
      <c r="A1986" s="336"/>
      <c r="B1986" s="337"/>
      <c r="C1986" s="337" t="s">
        <v>179</v>
      </c>
      <c r="D1986" s="338"/>
      <c r="E1986" s="324"/>
      <c r="F1986" s="339">
        <v>0.35</v>
      </c>
      <c r="G1986" s="340" t="s">
        <v>2564</v>
      </c>
      <c r="H1986" s="324">
        <v>1</v>
      </c>
      <c r="I1986" s="354">
        <v>3.68</v>
      </c>
      <c r="J1986" s="324">
        <v>23.35</v>
      </c>
      <c r="K1986" s="354">
        <v>85.93</v>
      </c>
    </row>
    <row r="1987" spans="1:22" x14ac:dyDescent="0.25">
      <c r="A1987" s="336"/>
      <c r="B1987" s="337"/>
      <c r="C1987" s="337" t="s">
        <v>195</v>
      </c>
      <c r="D1987" s="338"/>
      <c r="E1987" s="324"/>
      <c r="F1987" s="339">
        <v>15.67</v>
      </c>
      <c r="G1987" s="340" t="s">
        <v>185</v>
      </c>
      <c r="H1987" s="324">
        <v>1</v>
      </c>
      <c r="I1987" s="341">
        <v>125.36</v>
      </c>
      <c r="J1987" s="324">
        <v>7.9</v>
      </c>
      <c r="K1987" s="341">
        <v>990.34</v>
      </c>
    </row>
    <row r="1988" spans="1:22" ht="27" x14ac:dyDescent="0.25">
      <c r="A1988" s="336" t="s">
        <v>2680</v>
      </c>
      <c r="B1988" s="337" t="s">
        <v>2447</v>
      </c>
      <c r="C1988" s="337" t="s">
        <v>3701</v>
      </c>
      <c r="D1988" s="338" t="s">
        <v>1451</v>
      </c>
      <c r="E1988" s="324">
        <v>7</v>
      </c>
      <c r="F1988" s="339">
        <v>3207.54</v>
      </c>
      <c r="G1988" s="343" t="s">
        <v>185</v>
      </c>
      <c r="H1988" s="324">
        <v>1</v>
      </c>
      <c r="I1988" s="341">
        <v>22452.78</v>
      </c>
      <c r="J1988" s="324">
        <v>5.42</v>
      </c>
      <c r="K1988" s="341">
        <v>121694.07</v>
      </c>
      <c r="Q1988" s="323">
        <v>0</v>
      </c>
      <c r="R1988" s="323">
        <v>0</v>
      </c>
      <c r="S1988" s="323">
        <v>0</v>
      </c>
      <c r="T1988" s="323">
        <v>0</v>
      </c>
      <c r="U1988" s="323">
        <v>0</v>
      </c>
      <c r="V1988" s="323">
        <v>0</v>
      </c>
    </row>
    <row r="1989" spans="1:22" ht="27" x14ac:dyDescent="0.25">
      <c r="A1989" s="336" t="s">
        <v>2681</v>
      </c>
      <c r="B1989" s="337" t="s">
        <v>2447</v>
      </c>
      <c r="C1989" s="337" t="s">
        <v>3702</v>
      </c>
      <c r="D1989" s="338" t="s">
        <v>1451</v>
      </c>
      <c r="E1989" s="324">
        <v>1</v>
      </c>
      <c r="F1989" s="339">
        <v>3109.68</v>
      </c>
      <c r="G1989" s="343" t="s">
        <v>185</v>
      </c>
      <c r="H1989" s="324">
        <v>1</v>
      </c>
      <c r="I1989" s="341">
        <v>3109.68</v>
      </c>
      <c r="J1989" s="324">
        <v>5.42</v>
      </c>
      <c r="K1989" s="341">
        <v>16854.47</v>
      </c>
      <c r="Q1989" s="323">
        <v>0</v>
      </c>
      <c r="R1989" s="323">
        <v>0</v>
      </c>
      <c r="S1989" s="323">
        <v>0</v>
      </c>
      <c r="T1989" s="323">
        <v>0</v>
      </c>
      <c r="U1989" s="323">
        <v>0</v>
      </c>
      <c r="V1989" s="323">
        <v>0</v>
      </c>
    </row>
    <row r="1990" spans="1:22" x14ac:dyDescent="0.25">
      <c r="A1990" s="336"/>
      <c r="B1990" s="337"/>
      <c r="C1990" s="337" t="s">
        <v>184</v>
      </c>
      <c r="D1990" s="338" t="s">
        <v>177</v>
      </c>
      <c r="E1990" s="324">
        <v>110</v>
      </c>
      <c r="F1990" s="339"/>
      <c r="G1990" s="340"/>
      <c r="H1990" s="324"/>
      <c r="I1990" s="341">
        <v>502.39</v>
      </c>
      <c r="J1990" s="324">
        <v>88</v>
      </c>
      <c r="K1990" s="341">
        <v>9384.68</v>
      </c>
    </row>
    <row r="1991" spans="1:22" x14ac:dyDescent="0.25">
      <c r="A1991" s="336"/>
      <c r="B1991" s="337"/>
      <c r="C1991" s="337" t="s">
        <v>183</v>
      </c>
      <c r="D1991" s="338" t="s">
        <v>177</v>
      </c>
      <c r="E1991" s="324">
        <v>74</v>
      </c>
      <c r="F1991" s="339"/>
      <c r="G1991" s="340"/>
      <c r="H1991" s="324"/>
      <c r="I1991" s="341">
        <v>337.97</v>
      </c>
      <c r="J1991" s="324">
        <v>41</v>
      </c>
      <c r="K1991" s="341">
        <v>4372.41</v>
      </c>
    </row>
    <row r="1992" spans="1:22" x14ac:dyDescent="0.25">
      <c r="A1992" s="336"/>
      <c r="B1992" s="337"/>
      <c r="C1992" s="337" t="s">
        <v>178</v>
      </c>
      <c r="D1992" s="338" t="s">
        <v>177</v>
      </c>
      <c r="E1992" s="324">
        <v>175</v>
      </c>
      <c r="F1992" s="339"/>
      <c r="G1992" s="340"/>
      <c r="H1992" s="324"/>
      <c r="I1992" s="341">
        <v>6.44</v>
      </c>
      <c r="J1992" s="324">
        <v>157</v>
      </c>
      <c r="K1992" s="341">
        <v>134.91</v>
      </c>
    </row>
    <row r="1993" spans="1:22" ht="29.25" x14ac:dyDescent="0.25">
      <c r="A1993" s="344"/>
      <c r="B1993" s="345"/>
      <c r="C1993" s="345" t="s">
        <v>182</v>
      </c>
      <c r="D1993" s="346" t="s">
        <v>181</v>
      </c>
      <c r="E1993" s="347">
        <v>4.0199999999999996</v>
      </c>
      <c r="F1993" s="348"/>
      <c r="G1993" s="349" t="s">
        <v>2563</v>
      </c>
      <c r="H1993" s="347">
        <v>1</v>
      </c>
      <c r="I1993" s="350">
        <v>38.83</v>
      </c>
      <c r="J1993" s="347"/>
      <c r="K1993" s="350"/>
    </row>
    <row r="1994" spans="1:22" x14ac:dyDescent="0.25">
      <c r="A1994" s="351"/>
      <c r="B1994" s="351"/>
      <c r="C1994" s="352" t="s">
        <v>173</v>
      </c>
      <c r="D1994" s="351"/>
      <c r="E1994" s="351"/>
      <c r="F1994" s="351"/>
      <c r="G1994" s="351"/>
      <c r="H1994" s="431">
        <v>27006.99</v>
      </c>
      <c r="I1994" s="431"/>
      <c r="J1994" s="431">
        <v>164245.22</v>
      </c>
      <c r="K1994" s="431"/>
      <c r="O1994" s="353">
        <v>27006.99</v>
      </c>
      <c r="P1994" s="353">
        <v>164245.22</v>
      </c>
    </row>
    <row r="1996" spans="1:22" ht="42.75" x14ac:dyDescent="0.25">
      <c r="A1996" s="336" t="s">
        <v>2682</v>
      </c>
      <c r="B1996" s="337" t="s">
        <v>2683</v>
      </c>
      <c r="C1996" s="337" t="s">
        <v>952</v>
      </c>
      <c r="D1996" s="338" t="s">
        <v>2464</v>
      </c>
      <c r="E1996" s="324">
        <v>10</v>
      </c>
      <c r="F1996" s="339"/>
      <c r="G1996" s="340"/>
      <c r="H1996" s="324"/>
      <c r="I1996" s="341"/>
      <c r="J1996" s="324"/>
      <c r="K1996" s="341"/>
      <c r="Q1996" s="323">
        <v>841.97</v>
      </c>
      <c r="R1996" s="323">
        <v>15728.06</v>
      </c>
      <c r="S1996" s="323">
        <v>566.41999999999996</v>
      </c>
      <c r="T1996" s="323">
        <v>7327.84</v>
      </c>
      <c r="U1996" s="323">
        <v>40.43</v>
      </c>
      <c r="V1996" s="323">
        <v>846.84</v>
      </c>
    </row>
    <row r="1997" spans="1:22" x14ac:dyDescent="0.25">
      <c r="C1997" s="342" t="s">
        <v>2684</v>
      </c>
    </row>
    <row r="1998" spans="1:22" ht="29.25" x14ac:dyDescent="0.25">
      <c r="A1998" s="336"/>
      <c r="B1998" s="337"/>
      <c r="C1998" s="337" t="s">
        <v>187</v>
      </c>
      <c r="D1998" s="338"/>
      <c r="E1998" s="324"/>
      <c r="F1998" s="339">
        <v>63.39</v>
      </c>
      <c r="G1998" s="340" t="s">
        <v>2563</v>
      </c>
      <c r="H1998" s="324">
        <v>1</v>
      </c>
      <c r="I1998" s="341">
        <v>765.43</v>
      </c>
      <c r="J1998" s="324">
        <v>23.35</v>
      </c>
      <c r="K1998" s="341">
        <v>17872.79</v>
      </c>
    </row>
    <row r="1999" spans="1:22" ht="29.25" x14ac:dyDescent="0.25">
      <c r="A1999" s="336"/>
      <c r="B1999" s="337"/>
      <c r="C1999" s="337" t="s">
        <v>174</v>
      </c>
      <c r="D1999" s="338"/>
      <c r="E1999" s="324"/>
      <c r="F1999" s="339">
        <v>7.44</v>
      </c>
      <c r="G1999" s="340" t="s">
        <v>2564</v>
      </c>
      <c r="H1999" s="324">
        <v>1</v>
      </c>
      <c r="I1999" s="341">
        <v>97.65</v>
      </c>
      <c r="J1999" s="324">
        <v>9.61</v>
      </c>
      <c r="K1999" s="341">
        <v>938.42</v>
      </c>
    </row>
    <row r="2000" spans="1:22" ht="29.25" x14ac:dyDescent="0.25">
      <c r="A2000" s="336"/>
      <c r="B2000" s="337"/>
      <c r="C2000" s="337" t="s">
        <v>179</v>
      </c>
      <c r="D2000" s="338"/>
      <c r="E2000" s="324"/>
      <c r="F2000" s="339">
        <v>1.76</v>
      </c>
      <c r="G2000" s="340" t="s">
        <v>2564</v>
      </c>
      <c r="H2000" s="324">
        <v>1</v>
      </c>
      <c r="I2000" s="354">
        <v>23.1</v>
      </c>
      <c r="J2000" s="324">
        <v>23.35</v>
      </c>
      <c r="K2000" s="354">
        <v>539.39</v>
      </c>
    </row>
    <row r="2001" spans="1:22" x14ac:dyDescent="0.25">
      <c r="A2001" s="336"/>
      <c r="B2001" s="337"/>
      <c r="C2001" s="337" t="s">
        <v>195</v>
      </c>
      <c r="D2001" s="338"/>
      <c r="E2001" s="324"/>
      <c r="F2001" s="339">
        <v>24.35</v>
      </c>
      <c r="G2001" s="340" t="s">
        <v>185</v>
      </c>
      <c r="H2001" s="324">
        <v>1</v>
      </c>
      <c r="I2001" s="341">
        <v>243.5</v>
      </c>
      <c r="J2001" s="324">
        <v>7.02</v>
      </c>
      <c r="K2001" s="341">
        <v>1709.37</v>
      </c>
    </row>
    <row r="2002" spans="1:22" ht="39.75" x14ac:dyDescent="0.25">
      <c r="A2002" s="336" t="s">
        <v>2685</v>
      </c>
      <c r="B2002" s="337" t="s">
        <v>2447</v>
      </c>
      <c r="C2002" s="337" t="s">
        <v>3703</v>
      </c>
      <c r="D2002" s="338" t="s">
        <v>1451</v>
      </c>
      <c r="E2002" s="324">
        <v>5</v>
      </c>
      <c r="F2002" s="339">
        <v>2879.34</v>
      </c>
      <c r="G2002" s="343" t="s">
        <v>185</v>
      </c>
      <c r="H2002" s="324">
        <v>1</v>
      </c>
      <c r="I2002" s="341">
        <v>14396.7</v>
      </c>
      <c r="J2002" s="324">
        <v>5.42</v>
      </c>
      <c r="K2002" s="341">
        <v>78030.11</v>
      </c>
      <c r="Q2002" s="323">
        <v>0</v>
      </c>
      <c r="R2002" s="323">
        <v>0</v>
      </c>
      <c r="S2002" s="323">
        <v>0</v>
      </c>
      <c r="T2002" s="323">
        <v>0</v>
      </c>
      <c r="U2002" s="323">
        <v>0</v>
      </c>
      <c r="V2002" s="323">
        <v>0</v>
      </c>
    </row>
    <row r="2003" spans="1:22" ht="39.75" x14ac:dyDescent="0.25">
      <c r="A2003" s="336" t="s">
        <v>2686</v>
      </c>
      <c r="B2003" s="337" t="s">
        <v>2447</v>
      </c>
      <c r="C2003" s="337" t="s">
        <v>3704</v>
      </c>
      <c r="D2003" s="338" t="s">
        <v>1451</v>
      </c>
      <c r="E2003" s="324">
        <v>1</v>
      </c>
      <c r="F2003" s="339">
        <v>4112</v>
      </c>
      <c r="G2003" s="343" t="s">
        <v>185</v>
      </c>
      <c r="H2003" s="324">
        <v>1</v>
      </c>
      <c r="I2003" s="341">
        <v>4112</v>
      </c>
      <c r="J2003" s="324">
        <v>5.42</v>
      </c>
      <c r="K2003" s="341">
        <v>22287.040000000001</v>
      </c>
      <c r="Q2003" s="323">
        <v>0</v>
      </c>
      <c r="R2003" s="323">
        <v>0</v>
      </c>
      <c r="S2003" s="323">
        <v>0</v>
      </c>
      <c r="T2003" s="323">
        <v>0</v>
      </c>
      <c r="U2003" s="323">
        <v>0</v>
      </c>
      <c r="V2003" s="323">
        <v>0</v>
      </c>
    </row>
    <row r="2004" spans="1:22" ht="39.75" x14ac:dyDescent="0.25">
      <c r="A2004" s="336" t="s">
        <v>2687</v>
      </c>
      <c r="B2004" s="337" t="s">
        <v>2447</v>
      </c>
      <c r="C2004" s="337" t="s">
        <v>3705</v>
      </c>
      <c r="D2004" s="338" t="s">
        <v>1451</v>
      </c>
      <c r="E2004" s="324">
        <v>3</v>
      </c>
      <c r="F2004" s="339">
        <v>3516.05</v>
      </c>
      <c r="G2004" s="343" t="s">
        <v>185</v>
      </c>
      <c r="H2004" s="324">
        <v>1</v>
      </c>
      <c r="I2004" s="341">
        <v>10548.15</v>
      </c>
      <c r="J2004" s="324">
        <v>5.42</v>
      </c>
      <c r="K2004" s="341">
        <v>57170.97</v>
      </c>
      <c r="Q2004" s="323">
        <v>0</v>
      </c>
      <c r="R2004" s="323">
        <v>0</v>
      </c>
      <c r="S2004" s="323">
        <v>0</v>
      </c>
      <c r="T2004" s="323">
        <v>0</v>
      </c>
      <c r="U2004" s="323">
        <v>0</v>
      </c>
      <c r="V2004" s="323">
        <v>0</v>
      </c>
    </row>
    <row r="2005" spans="1:22" ht="39.75" x14ac:dyDescent="0.25">
      <c r="A2005" s="336" t="s">
        <v>2688</v>
      </c>
      <c r="B2005" s="337" t="s">
        <v>2447</v>
      </c>
      <c r="C2005" s="337" t="s">
        <v>3706</v>
      </c>
      <c r="D2005" s="338" t="s">
        <v>1451</v>
      </c>
      <c r="E2005" s="324">
        <v>3</v>
      </c>
      <c r="F2005" s="339">
        <v>4678.1400000000003</v>
      </c>
      <c r="G2005" s="343" t="s">
        <v>185</v>
      </c>
      <c r="H2005" s="324">
        <v>1</v>
      </c>
      <c r="I2005" s="341">
        <v>14034.42</v>
      </c>
      <c r="J2005" s="324">
        <v>5.42</v>
      </c>
      <c r="K2005" s="341">
        <v>76066.559999999998</v>
      </c>
      <c r="Q2005" s="323">
        <v>0</v>
      </c>
      <c r="R2005" s="323">
        <v>0</v>
      </c>
      <c r="S2005" s="323">
        <v>0</v>
      </c>
      <c r="T2005" s="323">
        <v>0</v>
      </c>
      <c r="U2005" s="323">
        <v>0</v>
      </c>
      <c r="V2005" s="323">
        <v>0</v>
      </c>
    </row>
    <row r="2006" spans="1:22" x14ac:dyDescent="0.25">
      <c r="A2006" s="336"/>
      <c r="B2006" s="337"/>
      <c r="C2006" s="337" t="s">
        <v>184</v>
      </c>
      <c r="D2006" s="338" t="s">
        <v>177</v>
      </c>
      <c r="E2006" s="324">
        <v>110</v>
      </c>
      <c r="F2006" s="339"/>
      <c r="G2006" s="340"/>
      <c r="H2006" s="324"/>
      <c r="I2006" s="341">
        <v>841.97</v>
      </c>
      <c r="J2006" s="324">
        <v>88</v>
      </c>
      <c r="K2006" s="341">
        <v>15728.06</v>
      </c>
    </row>
    <row r="2007" spans="1:22" x14ac:dyDescent="0.25">
      <c r="A2007" s="336"/>
      <c r="B2007" s="337"/>
      <c r="C2007" s="337" t="s">
        <v>183</v>
      </c>
      <c r="D2007" s="338" t="s">
        <v>177</v>
      </c>
      <c r="E2007" s="324">
        <v>74</v>
      </c>
      <c r="F2007" s="339"/>
      <c r="G2007" s="340"/>
      <c r="H2007" s="324"/>
      <c r="I2007" s="341">
        <v>566.41999999999996</v>
      </c>
      <c r="J2007" s="324">
        <v>41</v>
      </c>
      <c r="K2007" s="341">
        <v>7327.84</v>
      </c>
    </row>
    <row r="2008" spans="1:22" x14ac:dyDescent="0.25">
      <c r="A2008" s="336"/>
      <c r="B2008" s="337"/>
      <c r="C2008" s="337" t="s">
        <v>178</v>
      </c>
      <c r="D2008" s="338" t="s">
        <v>177</v>
      </c>
      <c r="E2008" s="324">
        <v>175</v>
      </c>
      <c r="F2008" s="339"/>
      <c r="G2008" s="340"/>
      <c r="H2008" s="324"/>
      <c r="I2008" s="341">
        <v>40.43</v>
      </c>
      <c r="J2008" s="324">
        <v>157</v>
      </c>
      <c r="K2008" s="341">
        <v>846.84</v>
      </c>
    </row>
    <row r="2009" spans="1:22" ht="29.25" x14ac:dyDescent="0.25">
      <c r="A2009" s="344"/>
      <c r="B2009" s="345"/>
      <c r="C2009" s="345" t="s">
        <v>182</v>
      </c>
      <c r="D2009" s="346" t="s">
        <v>181</v>
      </c>
      <c r="E2009" s="347">
        <v>5.46</v>
      </c>
      <c r="F2009" s="348"/>
      <c r="G2009" s="349" t="s">
        <v>2563</v>
      </c>
      <c r="H2009" s="347">
        <v>1</v>
      </c>
      <c r="I2009" s="350">
        <v>65.930000000000007</v>
      </c>
      <c r="J2009" s="347"/>
      <c r="K2009" s="350"/>
    </row>
    <row r="2010" spans="1:22" x14ac:dyDescent="0.25">
      <c r="A2010" s="351"/>
      <c r="B2010" s="351"/>
      <c r="C2010" s="352" t="s">
        <v>173</v>
      </c>
      <c r="D2010" s="351"/>
      <c r="E2010" s="351"/>
      <c r="F2010" s="351"/>
      <c r="G2010" s="351"/>
      <c r="H2010" s="431">
        <v>45646.67</v>
      </c>
      <c r="I2010" s="431"/>
      <c r="J2010" s="431">
        <v>277978</v>
      </c>
      <c r="K2010" s="431"/>
      <c r="O2010" s="353">
        <v>45646.67</v>
      </c>
      <c r="P2010" s="353">
        <v>277978</v>
      </c>
    </row>
    <row r="2012" spans="1:22" ht="42.75" x14ac:dyDescent="0.25">
      <c r="A2012" s="336" t="s">
        <v>2689</v>
      </c>
      <c r="B2012" s="337" t="s">
        <v>2690</v>
      </c>
      <c r="C2012" s="337" t="s">
        <v>951</v>
      </c>
      <c r="D2012" s="338" t="s">
        <v>2464</v>
      </c>
      <c r="E2012" s="324">
        <v>2</v>
      </c>
      <c r="F2012" s="339"/>
      <c r="G2012" s="340"/>
      <c r="H2012" s="324"/>
      <c r="I2012" s="341"/>
      <c r="J2012" s="324"/>
      <c r="K2012" s="341"/>
      <c r="Q2012" s="323">
        <v>215.31</v>
      </c>
      <c r="R2012" s="323">
        <v>4022.07</v>
      </c>
      <c r="S2012" s="323">
        <v>144.85</v>
      </c>
      <c r="T2012" s="323">
        <v>1873.92</v>
      </c>
      <c r="U2012" s="323">
        <v>14.56</v>
      </c>
      <c r="V2012" s="323">
        <v>305</v>
      </c>
    </row>
    <row r="2013" spans="1:22" ht="29.25" x14ac:dyDescent="0.25">
      <c r="A2013" s="336"/>
      <c r="B2013" s="337"/>
      <c r="C2013" s="337" t="s">
        <v>187</v>
      </c>
      <c r="D2013" s="338"/>
      <c r="E2013" s="324"/>
      <c r="F2013" s="339">
        <v>81.05</v>
      </c>
      <c r="G2013" s="340" t="s">
        <v>2563</v>
      </c>
      <c r="H2013" s="324">
        <v>1</v>
      </c>
      <c r="I2013" s="341">
        <v>195.74</v>
      </c>
      <c r="J2013" s="324">
        <v>23.35</v>
      </c>
      <c r="K2013" s="341">
        <v>4570.53</v>
      </c>
    </row>
    <row r="2014" spans="1:22" ht="29.25" x14ac:dyDescent="0.25">
      <c r="A2014" s="336"/>
      <c r="B2014" s="337"/>
      <c r="C2014" s="337" t="s">
        <v>174</v>
      </c>
      <c r="D2014" s="338"/>
      <c r="E2014" s="324"/>
      <c r="F2014" s="339">
        <v>13.4</v>
      </c>
      <c r="G2014" s="340" t="s">
        <v>2564</v>
      </c>
      <c r="H2014" s="324">
        <v>1</v>
      </c>
      <c r="I2014" s="341">
        <v>35.18</v>
      </c>
      <c r="J2014" s="324">
        <v>9.61</v>
      </c>
      <c r="K2014" s="341">
        <v>338.08</v>
      </c>
    </row>
    <row r="2015" spans="1:22" ht="29.25" x14ac:dyDescent="0.25">
      <c r="A2015" s="336"/>
      <c r="B2015" s="337"/>
      <c r="C2015" s="337" t="s">
        <v>179</v>
      </c>
      <c r="D2015" s="338"/>
      <c r="E2015" s="324"/>
      <c r="F2015" s="339">
        <v>3.17</v>
      </c>
      <c r="G2015" s="340" t="s">
        <v>2564</v>
      </c>
      <c r="H2015" s="324">
        <v>1</v>
      </c>
      <c r="I2015" s="354">
        <v>8.32</v>
      </c>
      <c r="J2015" s="324">
        <v>23.35</v>
      </c>
      <c r="K2015" s="354">
        <v>194.27</v>
      </c>
    </row>
    <row r="2016" spans="1:22" x14ac:dyDescent="0.25">
      <c r="A2016" s="336"/>
      <c r="B2016" s="337"/>
      <c r="C2016" s="337" t="s">
        <v>195</v>
      </c>
      <c r="D2016" s="338"/>
      <c r="E2016" s="324"/>
      <c r="F2016" s="339">
        <v>37.159999999999997</v>
      </c>
      <c r="G2016" s="340" t="s">
        <v>185</v>
      </c>
      <c r="H2016" s="324">
        <v>1</v>
      </c>
      <c r="I2016" s="341">
        <v>74.319999999999993</v>
      </c>
      <c r="J2016" s="324">
        <v>6.47</v>
      </c>
      <c r="K2016" s="341">
        <v>480.85</v>
      </c>
    </row>
    <row r="2017" spans="1:22" ht="39.75" x14ac:dyDescent="0.25">
      <c r="A2017" s="336" t="s">
        <v>2691</v>
      </c>
      <c r="B2017" s="337" t="s">
        <v>2447</v>
      </c>
      <c r="C2017" s="337" t="s">
        <v>3707</v>
      </c>
      <c r="D2017" s="338" t="s">
        <v>1451</v>
      </c>
      <c r="E2017" s="324">
        <v>1</v>
      </c>
      <c r="F2017" s="339">
        <v>6316.97</v>
      </c>
      <c r="G2017" s="343" t="s">
        <v>185</v>
      </c>
      <c r="H2017" s="324">
        <v>1</v>
      </c>
      <c r="I2017" s="341">
        <v>6316.97</v>
      </c>
      <c r="J2017" s="324">
        <v>5.42</v>
      </c>
      <c r="K2017" s="341">
        <v>34237.980000000003</v>
      </c>
      <c r="Q2017" s="323">
        <v>0</v>
      </c>
      <c r="R2017" s="323">
        <v>0</v>
      </c>
      <c r="S2017" s="323">
        <v>0</v>
      </c>
      <c r="T2017" s="323">
        <v>0</v>
      </c>
      <c r="U2017" s="323">
        <v>0</v>
      </c>
      <c r="V2017" s="323">
        <v>0</v>
      </c>
    </row>
    <row r="2018" spans="1:22" ht="39.75" x14ac:dyDescent="0.25">
      <c r="A2018" s="336" t="s">
        <v>2692</v>
      </c>
      <c r="B2018" s="337" t="s">
        <v>2447</v>
      </c>
      <c r="C2018" s="337" t="s">
        <v>3708</v>
      </c>
      <c r="D2018" s="338" t="s">
        <v>1451</v>
      </c>
      <c r="E2018" s="324">
        <v>1</v>
      </c>
      <c r="F2018" s="339">
        <v>7210.89</v>
      </c>
      <c r="G2018" s="343" t="s">
        <v>185</v>
      </c>
      <c r="H2018" s="324">
        <v>1</v>
      </c>
      <c r="I2018" s="341">
        <v>7210.89</v>
      </c>
      <c r="J2018" s="324">
        <v>5.42</v>
      </c>
      <c r="K2018" s="341">
        <v>39083.019999999997</v>
      </c>
      <c r="Q2018" s="323">
        <v>0</v>
      </c>
      <c r="R2018" s="323">
        <v>0</v>
      </c>
      <c r="S2018" s="323">
        <v>0</v>
      </c>
      <c r="T2018" s="323">
        <v>0</v>
      </c>
      <c r="U2018" s="323">
        <v>0</v>
      </c>
      <c r="V2018" s="323">
        <v>0</v>
      </c>
    </row>
    <row r="2019" spans="1:22" x14ac:dyDescent="0.25">
      <c r="A2019" s="336"/>
      <c r="B2019" s="337"/>
      <c r="C2019" s="337" t="s">
        <v>184</v>
      </c>
      <c r="D2019" s="338" t="s">
        <v>177</v>
      </c>
      <c r="E2019" s="324">
        <v>110</v>
      </c>
      <c r="F2019" s="339"/>
      <c r="G2019" s="340"/>
      <c r="H2019" s="324"/>
      <c r="I2019" s="341">
        <v>215.31</v>
      </c>
      <c r="J2019" s="324">
        <v>88</v>
      </c>
      <c r="K2019" s="341">
        <v>4022.07</v>
      </c>
    </row>
    <row r="2020" spans="1:22" x14ac:dyDescent="0.25">
      <c r="A2020" s="336"/>
      <c r="B2020" s="337"/>
      <c r="C2020" s="337" t="s">
        <v>183</v>
      </c>
      <c r="D2020" s="338" t="s">
        <v>177</v>
      </c>
      <c r="E2020" s="324">
        <v>74</v>
      </c>
      <c r="F2020" s="339"/>
      <c r="G2020" s="340"/>
      <c r="H2020" s="324"/>
      <c r="I2020" s="341">
        <v>144.85</v>
      </c>
      <c r="J2020" s="324">
        <v>41</v>
      </c>
      <c r="K2020" s="341">
        <v>1873.92</v>
      </c>
    </row>
    <row r="2021" spans="1:22" x14ac:dyDescent="0.25">
      <c r="A2021" s="336"/>
      <c r="B2021" s="337"/>
      <c r="C2021" s="337" t="s">
        <v>178</v>
      </c>
      <c r="D2021" s="338" t="s">
        <v>177</v>
      </c>
      <c r="E2021" s="324">
        <v>175</v>
      </c>
      <c r="F2021" s="339"/>
      <c r="G2021" s="340"/>
      <c r="H2021" s="324"/>
      <c r="I2021" s="341">
        <v>14.56</v>
      </c>
      <c r="J2021" s="324">
        <v>157</v>
      </c>
      <c r="K2021" s="341">
        <v>305</v>
      </c>
    </row>
    <row r="2022" spans="1:22" ht="29.25" x14ac:dyDescent="0.25">
      <c r="A2022" s="344"/>
      <c r="B2022" s="345"/>
      <c r="C2022" s="345" t="s">
        <v>182</v>
      </c>
      <c r="D2022" s="346" t="s">
        <v>181</v>
      </c>
      <c r="E2022" s="347">
        <v>7.16</v>
      </c>
      <c r="F2022" s="348"/>
      <c r="G2022" s="349" t="s">
        <v>2563</v>
      </c>
      <c r="H2022" s="347">
        <v>1</v>
      </c>
      <c r="I2022" s="350">
        <v>17.29</v>
      </c>
      <c r="J2022" s="347"/>
      <c r="K2022" s="350"/>
    </row>
    <row r="2023" spans="1:22" x14ac:dyDescent="0.25">
      <c r="A2023" s="351"/>
      <c r="B2023" s="351"/>
      <c r="C2023" s="352" t="s">
        <v>173</v>
      </c>
      <c r="D2023" s="351"/>
      <c r="E2023" s="351"/>
      <c r="F2023" s="351"/>
      <c r="G2023" s="351"/>
      <c r="H2023" s="431">
        <v>14207.82</v>
      </c>
      <c r="I2023" s="431"/>
      <c r="J2023" s="431">
        <v>84911.45</v>
      </c>
      <c r="K2023" s="431"/>
      <c r="O2023" s="353">
        <v>14207.82</v>
      </c>
      <c r="P2023" s="353">
        <v>84911.45</v>
      </c>
    </row>
    <row r="2025" spans="1:22" ht="57" x14ac:dyDescent="0.25">
      <c r="A2025" s="336" t="s">
        <v>2693</v>
      </c>
      <c r="B2025" s="337" t="s">
        <v>2694</v>
      </c>
      <c r="C2025" s="337" t="s">
        <v>950</v>
      </c>
      <c r="D2025" s="338" t="s">
        <v>2695</v>
      </c>
      <c r="E2025" s="324">
        <v>310</v>
      </c>
      <c r="F2025" s="339"/>
      <c r="G2025" s="340"/>
      <c r="H2025" s="324"/>
      <c r="I2025" s="341"/>
      <c r="J2025" s="324"/>
      <c r="K2025" s="341"/>
      <c r="Q2025" s="323">
        <v>2108.6999999999998</v>
      </c>
      <c r="R2025" s="323">
        <v>39498.69</v>
      </c>
      <c r="S2025" s="323">
        <v>1622.08</v>
      </c>
      <c r="T2025" s="323">
        <v>22184.19</v>
      </c>
      <c r="U2025" s="323">
        <v>474.69</v>
      </c>
      <c r="V2025" s="323">
        <v>9943.89</v>
      </c>
    </row>
    <row r="2026" spans="1:22" x14ac:dyDescent="0.25">
      <c r="A2026" s="336"/>
      <c r="B2026" s="337"/>
      <c r="C2026" s="337" t="s">
        <v>187</v>
      </c>
      <c r="D2026" s="338"/>
      <c r="E2026" s="324"/>
      <c r="F2026" s="339">
        <v>6.5</v>
      </c>
      <c r="G2026" s="340" t="s">
        <v>2059</v>
      </c>
      <c r="H2026" s="324">
        <v>1</v>
      </c>
      <c r="I2026" s="341">
        <v>2317.25</v>
      </c>
      <c r="J2026" s="324">
        <v>23.35</v>
      </c>
      <c r="K2026" s="341">
        <v>54107.79</v>
      </c>
    </row>
    <row r="2027" spans="1:22" x14ac:dyDescent="0.25">
      <c r="A2027" s="336"/>
      <c r="B2027" s="337"/>
      <c r="C2027" s="337" t="s">
        <v>174</v>
      </c>
      <c r="D2027" s="338"/>
      <c r="E2027" s="324"/>
      <c r="F2027" s="339">
        <v>3.54</v>
      </c>
      <c r="G2027" s="340" t="s">
        <v>2060</v>
      </c>
      <c r="H2027" s="324">
        <v>1</v>
      </c>
      <c r="I2027" s="341">
        <v>1371.75</v>
      </c>
      <c r="J2027" s="324">
        <v>8.91</v>
      </c>
      <c r="K2027" s="341">
        <v>12222.29</v>
      </c>
    </row>
    <row r="2028" spans="1:22" x14ac:dyDescent="0.25">
      <c r="A2028" s="336"/>
      <c r="B2028" s="337"/>
      <c r="C2028" s="337" t="s">
        <v>179</v>
      </c>
      <c r="D2028" s="338"/>
      <c r="E2028" s="324"/>
      <c r="F2028" s="339">
        <v>0.7</v>
      </c>
      <c r="G2028" s="340" t="s">
        <v>2060</v>
      </c>
      <c r="H2028" s="324">
        <v>1</v>
      </c>
      <c r="I2028" s="354">
        <v>271.25</v>
      </c>
      <c r="J2028" s="324">
        <v>23.35</v>
      </c>
      <c r="K2028" s="354">
        <v>6333.69</v>
      </c>
    </row>
    <row r="2029" spans="1:22" x14ac:dyDescent="0.25">
      <c r="A2029" s="336"/>
      <c r="B2029" s="337"/>
      <c r="C2029" s="337" t="s">
        <v>195</v>
      </c>
      <c r="D2029" s="338"/>
      <c r="E2029" s="324"/>
      <c r="F2029" s="339">
        <v>12.19</v>
      </c>
      <c r="G2029" s="340" t="s">
        <v>185</v>
      </c>
      <c r="H2029" s="324">
        <v>1</v>
      </c>
      <c r="I2029" s="341">
        <v>3778.9</v>
      </c>
      <c r="J2029" s="324">
        <v>25.98</v>
      </c>
      <c r="K2029" s="341">
        <v>98175.82</v>
      </c>
    </row>
    <row r="2030" spans="1:22" ht="71.25" x14ac:dyDescent="0.25">
      <c r="A2030" s="336" t="s">
        <v>2696</v>
      </c>
      <c r="B2030" s="337" t="s">
        <v>2424</v>
      </c>
      <c r="C2030" s="337" t="s">
        <v>892</v>
      </c>
      <c r="D2030" s="338" t="s">
        <v>1342</v>
      </c>
      <c r="E2030" s="324">
        <v>310</v>
      </c>
      <c r="F2030" s="339">
        <v>6.29</v>
      </c>
      <c r="G2030" s="343" t="s">
        <v>185</v>
      </c>
      <c r="H2030" s="324">
        <v>1</v>
      </c>
      <c r="I2030" s="341">
        <v>1949.9</v>
      </c>
      <c r="J2030" s="324">
        <v>5.68</v>
      </c>
      <c r="K2030" s="341">
        <v>11075.43</v>
      </c>
      <c r="Q2030" s="323">
        <v>0</v>
      </c>
      <c r="R2030" s="323">
        <v>0</v>
      </c>
      <c r="S2030" s="323">
        <v>0</v>
      </c>
      <c r="T2030" s="323">
        <v>0</v>
      </c>
      <c r="U2030" s="323">
        <v>0</v>
      </c>
      <c r="V2030" s="323">
        <v>0</v>
      </c>
    </row>
    <row r="2031" spans="1:22" ht="57" x14ac:dyDescent="0.25">
      <c r="A2031" s="336" t="s">
        <v>2697</v>
      </c>
      <c r="B2031" s="337" t="s">
        <v>2698</v>
      </c>
      <c r="C2031" s="337" t="s">
        <v>949</v>
      </c>
      <c r="D2031" s="338" t="s">
        <v>1384</v>
      </c>
      <c r="E2031" s="324">
        <v>2</v>
      </c>
      <c r="F2031" s="339">
        <v>1056.72</v>
      </c>
      <c r="G2031" s="343" t="s">
        <v>185</v>
      </c>
      <c r="H2031" s="324">
        <v>1</v>
      </c>
      <c r="I2031" s="341">
        <v>2113.44</v>
      </c>
      <c r="J2031" s="324">
        <v>4.71</v>
      </c>
      <c r="K2031" s="341">
        <v>9954.2999999999993</v>
      </c>
      <c r="Q2031" s="323">
        <v>0</v>
      </c>
      <c r="R2031" s="323">
        <v>0</v>
      </c>
      <c r="S2031" s="323">
        <v>0</v>
      </c>
      <c r="T2031" s="323">
        <v>0</v>
      </c>
      <c r="U2031" s="323">
        <v>0</v>
      </c>
      <c r="V2031" s="323">
        <v>0</v>
      </c>
    </row>
    <row r="2032" spans="1:22" ht="71.25" x14ac:dyDescent="0.25">
      <c r="A2032" s="336" t="s">
        <v>2699</v>
      </c>
      <c r="B2032" s="337" t="s">
        <v>2700</v>
      </c>
      <c r="C2032" s="337" t="s">
        <v>948</v>
      </c>
      <c r="D2032" s="338" t="s">
        <v>1347</v>
      </c>
      <c r="E2032" s="324">
        <v>200</v>
      </c>
      <c r="F2032" s="339">
        <v>5.5</v>
      </c>
      <c r="G2032" s="343" t="s">
        <v>185</v>
      </c>
      <c r="H2032" s="324">
        <v>1</v>
      </c>
      <c r="I2032" s="341">
        <v>1100</v>
      </c>
      <c r="J2032" s="324">
        <v>5.41</v>
      </c>
      <c r="K2032" s="341">
        <v>5951</v>
      </c>
      <c r="Q2032" s="323">
        <v>0</v>
      </c>
      <c r="R2032" s="323">
        <v>0</v>
      </c>
      <c r="S2032" s="323">
        <v>0</v>
      </c>
      <c r="T2032" s="323">
        <v>0</v>
      </c>
      <c r="U2032" s="323">
        <v>0</v>
      </c>
      <c r="V2032" s="323">
        <v>0</v>
      </c>
    </row>
    <row r="2033" spans="1:22" ht="142.5" x14ac:dyDescent="0.25">
      <c r="A2033" s="336" t="s">
        <v>2701</v>
      </c>
      <c r="B2033" s="337" t="s">
        <v>2702</v>
      </c>
      <c r="C2033" s="337" t="s">
        <v>947</v>
      </c>
      <c r="D2033" s="338" t="s">
        <v>1347</v>
      </c>
      <c r="E2033" s="324">
        <v>70</v>
      </c>
      <c r="F2033" s="339">
        <v>29.42</v>
      </c>
      <c r="G2033" s="343" t="s">
        <v>185</v>
      </c>
      <c r="H2033" s="324">
        <v>1</v>
      </c>
      <c r="I2033" s="341">
        <v>2059.4</v>
      </c>
      <c r="J2033" s="324">
        <v>5.41</v>
      </c>
      <c r="K2033" s="341">
        <v>11141.35</v>
      </c>
      <c r="Q2033" s="323">
        <v>0</v>
      </c>
      <c r="R2033" s="323">
        <v>0</v>
      </c>
      <c r="S2033" s="323">
        <v>0</v>
      </c>
      <c r="T2033" s="323">
        <v>0</v>
      </c>
      <c r="U2033" s="323">
        <v>0</v>
      </c>
      <c r="V2033" s="323">
        <v>0</v>
      </c>
    </row>
    <row r="2034" spans="1:22" x14ac:dyDescent="0.25">
      <c r="A2034" s="336" t="s">
        <v>2703</v>
      </c>
      <c r="B2034" s="337" t="s">
        <v>2704</v>
      </c>
      <c r="C2034" s="337" t="s">
        <v>946</v>
      </c>
      <c r="D2034" s="338" t="s">
        <v>2427</v>
      </c>
      <c r="E2034" s="324">
        <v>77.5</v>
      </c>
      <c r="F2034" s="339">
        <v>144.94</v>
      </c>
      <c r="G2034" s="343" t="s">
        <v>185</v>
      </c>
      <c r="H2034" s="324">
        <v>1</v>
      </c>
      <c r="I2034" s="341">
        <v>11232.85</v>
      </c>
      <c r="J2034" s="324">
        <v>6.64</v>
      </c>
      <c r="K2034" s="341">
        <v>74586.12</v>
      </c>
      <c r="Q2034" s="323">
        <v>0</v>
      </c>
      <c r="R2034" s="323">
        <v>0</v>
      </c>
      <c r="S2034" s="323">
        <v>0</v>
      </c>
      <c r="T2034" s="323">
        <v>0</v>
      </c>
      <c r="U2034" s="323">
        <v>0</v>
      </c>
      <c r="V2034" s="323">
        <v>0</v>
      </c>
    </row>
    <row r="2035" spans="1:22" x14ac:dyDescent="0.25">
      <c r="A2035" s="336"/>
      <c r="B2035" s="337"/>
      <c r="C2035" s="337" t="s">
        <v>184</v>
      </c>
      <c r="D2035" s="338" t="s">
        <v>177</v>
      </c>
      <c r="E2035" s="324">
        <v>91</v>
      </c>
      <c r="F2035" s="339"/>
      <c r="G2035" s="340"/>
      <c r="H2035" s="324"/>
      <c r="I2035" s="341">
        <v>2108.6999999999998</v>
      </c>
      <c r="J2035" s="324">
        <v>73</v>
      </c>
      <c r="K2035" s="341">
        <v>39498.69</v>
      </c>
    </row>
    <row r="2036" spans="1:22" x14ac:dyDescent="0.25">
      <c r="A2036" s="336"/>
      <c r="B2036" s="337"/>
      <c r="C2036" s="337" t="s">
        <v>183</v>
      </c>
      <c r="D2036" s="338" t="s">
        <v>177</v>
      </c>
      <c r="E2036" s="324">
        <v>70</v>
      </c>
      <c r="F2036" s="339"/>
      <c r="G2036" s="340"/>
      <c r="H2036" s="324"/>
      <c r="I2036" s="341">
        <v>1622.08</v>
      </c>
      <c r="J2036" s="324">
        <v>41</v>
      </c>
      <c r="K2036" s="341">
        <v>22184.19</v>
      </c>
    </row>
    <row r="2037" spans="1:22" x14ac:dyDescent="0.25">
      <c r="A2037" s="336"/>
      <c r="B2037" s="337"/>
      <c r="C2037" s="337" t="s">
        <v>178</v>
      </c>
      <c r="D2037" s="338" t="s">
        <v>177</v>
      </c>
      <c r="E2037" s="324">
        <v>175</v>
      </c>
      <c r="F2037" s="339"/>
      <c r="G2037" s="340"/>
      <c r="H2037" s="324"/>
      <c r="I2037" s="341">
        <v>474.69</v>
      </c>
      <c r="J2037" s="324">
        <v>157</v>
      </c>
      <c r="K2037" s="341">
        <v>9943.89</v>
      </c>
    </row>
    <row r="2038" spans="1:22" x14ac:dyDescent="0.25">
      <c r="A2038" s="344"/>
      <c r="B2038" s="345"/>
      <c r="C2038" s="345" t="s">
        <v>182</v>
      </c>
      <c r="D2038" s="346" t="s">
        <v>181</v>
      </c>
      <c r="E2038" s="347">
        <v>0.5</v>
      </c>
      <c r="F2038" s="348"/>
      <c r="G2038" s="349" t="s">
        <v>2059</v>
      </c>
      <c r="H2038" s="347">
        <v>1</v>
      </c>
      <c r="I2038" s="350">
        <v>178.25</v>
      </c>
      <c r="J2038" s="347"/>
      <c r="K2038" s="350"/>
    </row>
    <row r="2039" spans="1:22" x14ac:dyDescent="0.25">
      <c r="A2039" s="351"/>
      <c r="B2039" s="351"/>
      <c r="C2039" s="352" t="s">
        <v>173</v>
      </c>
      <c r="D2039" s="351"/>
      <c r="E2039" s="351"/>
      <c r="F2039" s="351"/>
      <c r="G2039" s="351"/>
      <c r="H2039" s="431">
        <v>30128.959999999999</v>
      </c>
      <c r="I2039" s="431"/>
      <c r="J2039" s="431">
        <v>348840.87</v>
      </c>
      <c r="K2039" s="431"/>
      <c r="O2039" s="353">
        <v>30128.959999999999</v>
      </c>
      <c r="P2039" s="353">
        <v>348840.87</v>
      </c>
    </row>
    <row r="2042" spans="1:22" x14ac:dyDescent="0.25">
      <c r="A2042" s="428" t="s">
        <v>2705</v>
      </c>
      <c r="B2042" s="428"/>
      <c r="C2042" s="428"/>
      <c r="D2042" s="428"/>
      <c r="E2042" s="428"/>
      <c r="F2042" s="428"/>
      <c r="G2042" s="428"/>
      <c r="H2042" s="429">
        <v>1001486.66</v>
      </c>
      <c r="I2042" s="430"/>
      <c r="J2042" s="429">
        <v>5254971.87</v>
      </c>
      <c r="K2042" s="430"/>
    </row>
    <row r="2043" spans="1:22" hidden="1" x14ac:dyDescent="0.25">
      <c r="A2043" s="323" t="s">
        <v>172</v>
      </c>
      <c r="I2043" s="323">
        <v>0</v>
      </c>
      <c r="J2043" s="323">
        <v>0</v>
      </c>
    </row>
    <row r="2044" spans="1:22" hidden="1" x14ac:dyDescent="0.25">
      <c r="A2044" s="323" t="s">
        <v>171</v>
      </c>
      <c r="I2044" s="323">
        <v>0</v>
      </c>
      <c r="J2044" s="323">
        <v>0</v>
      </c>
    </row>
    <row r="2046" spans="1:22" ht="16.5" x14ac:dyDescent="0.25">
      <c r="A2046" s="432" t="s">
        <v>2706</v>
      </c>
      <c r="B2046" s="432"/>
      <c r="C2046" s="432"/>
      <c r="D2046" s="432"/>
      <c r="E2046" s="432"/>
      <c r="F2046" s="432"/>
      <c r="G2046" s="432"/>
      <c r="H2046" s="432"/>
      <c r="I2046" s="432"/>
      <c r="J2046" s="432"/>
      <c r="K2046" s="432"/>
    </row>
    <row r="2047" spans="1:22" ht="57" x14ac:dyDescent="0.25">
      <c r="A2047" s="336" t="s">
        <v>2707</v>
      </c>
      <c r="B2047" s="337" t="s">
        <v>2708</v>
      </c>
      <c r="C2047" s="337" t="s">
        <v>945</v>
      </c>
      <c r="D2047" s="338" t="s">
        <v>2709</v>
      </c>
      <c r="E2047" s="324">
        <v>23</v>
      </c>
      <c r="F2047" s="339"/>
      <c r="G2047" s="340"/>
      <c r="H2047" s="324"/>
      <c r="I2047" s="341"/>
      <c r="J2047" s="324"/>
      <c r="K2047" s="341"/>
      <c r="Q2047" s="323">
        <v>1491.92</v>
      </c>
      <c r="R2047" s="323">
        <v>31584.84</v>
      </c>
      <c r="S2047" s="323">
        <v>1392.45</v>
      </c>
      <c r="T2047" s="323">
        <v>19043.8</v>
      </c>
      <c r="U2047" s="323">
        <v>0</v>
      </c>
      <c r="V2047" s="323">
        <v>0</v>
      </c>
    </row>
    <row r="2048" spans="1:22" x14ac:dyDescent="0.25">
      <c r="A2048" s="336"/>
      <c r="B2048" s="337"/>
      <c r="C2048" s="337" t="s">
        <v>187</v>
      </c>
      <c r="D2048" s="338"/>
      <c r="E2048" s="324"/>
      <c r="F2048" s="339">
        <v>108.11</v>
      </c>
      <c r="G2048" s="340" t="s">
        <v>2710</v>
      </c>
      <c r="H2048" s="324">
        <v>1</v>
      </c>
      <c r="I2048" s="341">
        <v>1989.22</v>
      </c>
      <c r="J2048" s="324">
        <v>23.35</v>
      </c>
      <c r="K2048" s="341">
        <v>46448.29</v>
      </c>
    </row>
    <row r="2049" spans="1:22" x14ac:dyDescent="0.25">
      <c r="A2049" s="336"/>
      <c r="B2049" s="337"/>
      <c r="C2049" s="337" t="s">
        <v>184</v>
      </c>
      <c r="D2049" s="338" t="s">
        <v>177</v>
      </c>
      <c r="E2049" s="324">
        <v>75</v>
      </c>
      <c r="F2049" s="339"/>
      <c r="G2049" s="340"/>
      <c r="H2049" s="324"/>
      <c r="I2049" s="341">
        <v>1491.92</v>
      </c>
      <c r="J2049" s="324">
        <v>68</v>
      </c>
      <c r="K2049" s="341">
        <v>31584.84</v>
      </c>
    </row>
    <row r="2050" spans="1:22" x14ac:dyDescent="0.25">
      <c r="A2050" s="336"/>
      <c r="B2050" s="337"/>
      <c r="C2050" s="337" t="s">
        <v>183</v>
      </c>
      <c r="D2050" s="338" t="s">
        <v>177</v>
      </c>
      <c r="E2050" s="324">
        <v>70</v>
      </c>
      <c r="F2050" s="339"/>
      <c r="G2050" s="340"/>
      <c r="H2050" s="324"/>
      <c r="I2050" s="341">
        <v>1392.45</v>
      </c>
      <c r="J2050" s="324">
        <v>41</v>
      </c>
      <c r="K2050" s="341">
        <v>19043.8</v>
      </c>
    </row>
    <row r="2051" spans="1:22" x14ac:dyDescent="0.25">
      <c r="A2051" s="344"/>
      <c r="B2051" s="345"/>
      <c r="C2051" s="345" t="s">
        <v>182</v>
      </c>
      <c r="D2051" s="346" t="s">
        <v>181</v>
      </c>
      <c r="E2051" s="347">
        <v>6.3</v>
      </c>
      <c r="F2051" s="348"/>
      <c r="G2051" s="349" t="s">
        <v>2710</v>
      </c>
      <c r="H2051" s="347">
        <v>1</v>
      </c>
      <c r="I2051" s="350">
        <v>115.92</v>
      </c>
      <c r="J2051" s="347"/>
      <c r="K2051" s="350"/>
    </row>
    <row r="2052" spans="1:22" x14ac:dyDescent="0.25">
      <c r="A2052" s="351"/>
      <c r="B2052" s="351"/>
      <c r="C2052" s="352" t="s">
        <v>173</v>
      </c>
      <c r="D2052" s="351"/>
      <c r="E2052" s="351"/>
      <c r="F2052" s="351"/>
      <c r="G2052" s="351"/>
      <c r="H2052" s="431">
        <v>4873.59</v>
      </c>
      <c r="I2052" s="431"/>
      <c r="J2052" s="431">
        <v>97076.93</v>
      </c>
      <c r="K2052" s="431"/>
      <c r="O2052" s="353">
        <v>4873.59</v>
      </c>
      <c r="P2052" s="353">
        <v>97076.93</v>
      </c>
    </row>
    <row r="2054" spans="1:22" ht="43.5" x14ac:dyDescent="0.25">
      <c r="A2054" s="336" t="s">
        <v>2711</v>
      </c>
      <c r="B2054" s="337" t="s">
        <v>2712</v>
      </c>
      <c r="C2054" s="337" t="s">
        <v>944</v>
      </c>
      <c r="D2054" s="338" t="s">
        <v>2713</v>
      </c>
      <c r="E2054" s="324">
        <v>6</v>
      </c>
      <c r="F2054" s="339"/>
      <c r="G2054" s="340"/>
      <c r="H2054" s="324"/>
      <c r="I2054" s="341"/>
      <c r="J2054" s="324"/>
      <c r="K2054" s="341"/>
      <c r="Q2054" s="323">
        <v>933.77</v>
      </c>
      <c r="R2054" s="323">
        <v>19768.43</v>
      </c>
      <c r="S2054" s="323">
        <v>871.51</v>
      </c>
      <c r="T2054" s="323">
        <v>11919.2</v>
      </c>
      <c r="U2054" s="323">
        <v>0</v>
      </c>
      <c r="V2054" s="323">
        <v>0</v>
      </c>
    </row>
    <row r="2055" spans="1:22" x14ac:dyDescent="0.25">
      <c r="A2055" s="336"/>
      <c r="B2055" s="337"/>
      <c r="C2055" s="337" t="s">
        <v>187</v>
      </c>
      <c r="D2055" s="338"/>
      <c r="E2055" s="324"/>
      <c r="F2055" s="339">
        <v>259.38</v>
      </c>
      <c r="G2055" s="340" t="s">
        <v>2710</v>
      </c>
      <c r="H2055" s="324">
        <v>1</v>
      </c>
      <c r="I2055" s="341">
        <v>1245.02</v>
      </c>
      <c r="J2055" s="324">
        <v>23.35</v>
      </c>
      <c r="K2055" s="341">
        <v>29071.22</v>
      </c>
    </row>
    <row r="2056" spans="1:22" x14ac:dyDescent="0.25">
      <c r="A2056" s="336"/>
      <c r="B2056" s="337"/>
      <c r="C2056" s="337" t="s">
        <v>184</v>
      </c>
      <c r="D2056" s="338" t="s">
        <v>177</v>
      </c>
      <c r="E2056" s="324">
        <v>75</v>
      </c>
      <c r="F2056" s="339"/>
      <c r="G2056" s="340"/>
      <c r="H2056" s="324"/>
      <c r="I2056" s="341">
        <v>933.77</v>
      </c>
      <c r="J2056" s="324">
        <v>68</v>
      </c>
      <c r="K2056" s="341">
        <v>19768.43</v>
      </c>
    </row>
    <row r="2057" spans="1:22" x14ac:dyDescent="0.25">
      <c r="A2057" s="336"/>
      <c r="B2057" s="337"/>
      <c r="C2057" s="337" t="s">
        <v>183</v>
      </c>
      <c r="D2057" s="338" t="s">
        <v>177</v>
      </c>
      <c r="E2057" s="324">
        <v>70</v>
      </c>
      <c r="F2057" s="339"/>
      <c r="G2057" s="340"/>
      <c r="H2057" s="324"/>
      <c r="I2057" s="341">
        <v>871.51</v>
      </c>
      <c r="J2057" s="324">
        <v>41</v>
      </c>
      <c r="K2057" s="341">
        <v>11919.2</v>
      </c>
    </row>
    <row r="2058" spans="1:22" x14ac:dyDescent="0.25">
      <c r="A2058" s="344"/>
      <c r="B2058" s="345"/>
      <c r="C2058" s="345" t="s">
        <v>182</v>
      </c>
      <c r="D2058" s="346" t="s">
        <v>181</v>
      </c>
      <c r="E2058" s="347">
        <v>15</v>
      </c>
      <c r="F2058" s="348"/>
      <c r="G2058" s="349" t="s">
        <v>2710</v>
      </c>
      <c r="H2058" s="347">
        <v>1</v>
      </c>
      <c r="I2058" s="350">
        <v>72</v>
      </c>
      <c r="J2058" s="347"/>
      <c r="K2058" s="350"/>
    </row>
    <row r="2059" spans="1:22" x14ac:dyDescent="0.25">
      <c r="A2059" s="351"/>
      <c r="B2059" s="351"/>
      <c r="C2059" s="352" t="s">
        <v>173</v>
      </c>
      <c r="D2059" s="351"/>
      <c r="E2059" s="351"/>
      <c r="F2059" s="351"/>
      <c r="G2059" s="351"/>
      <c r="H2059" s="431">
        <v>3050.3</v>
      </c>
      <c r="I2059" s="431"/>
      <c r="J2059" s="431">
        <v>60758.85</v>
      </c>
      <c r="K2059" s="431"/>
      <c r="O2059" s="353">
        <v>3050.3</v>
      </c>
      <c r="P2059" s="353">
        <v>60758.85</v>
      </c>
    </row>
    <row r="2061" spans="1:22" ht="43.5" x14ac:dyDescent="0.25">
      <c r="A2061" s="336" t="s">
        <v>2714</v>
      </c>
      <c r="B2061" s="337" t="s">
        <v>2715</v>
      </c>
      <c r="C2061" s="337" t="s">
        <v>943</v>
      </c>
      <c r="D2061" s="338" t="s">
        <v>2709</v>
      </c>
      <c r="E2061" s="324">
        <v>39</v>
      </c>
      <c r="F2061" s="339"/>
      <c r="G2061" s="340"/>
      <c r="H2061" s="324"/>
      <c r="I2061" s="341"/>
      <c r="J2061" s="324"/>
      <c r="K2061" s="341"/>
      <c r="Q2061" s="323">
        <v>1614.14</v>
      </c>
      <c r="R2061" s="323">
        <v>34172.31</v>
      </c>
      <c r="S2061" s="323">
        <v>1506.53</v>
      </c>
      <c r="T2061" s="323">
        <v>20603.89</v>
      </c>
      <c r="U2061" s="323">
        <v>0</v>
      </c>
      <c r="V2061" s="323">
        <v>0</v>
      </c>
    </row>
    <row r="2062" spans="1:22" x14ac:dyDescent="0.25">
      <c r="C2062" s="342" t="s">
        <v>2716</v>
      </c>
    </row>
    <row r="2063" spans="1:22" x14ac:dyDescent="0.25">
      <c r="A2063" s="336"/>
      <c r="B2063" s="337"/>
      <c r="C2063" s="337" t="s">
        <v>187</v>
      </c>
      <c r="D2063" s="338"/>
      <c r="E2063" s="324"/>
      <c r="F2063" s="339">
        <v>68.98</v>
      </c>
      <c r="G2063" s="340" t="s">
        <v>2710</v>
      </c>
      <c r="H2063" s="324">
        <v>1</v>
      </c>
      <c r="I2063" s="341">
        <v>2152.1799999999998</v>
      </c>
      <c r="J2063" s="324">
        <v>23.35</v>
      </c>
      <c r="K2063" s="341">
        <v>50253.4</v>
      </c>
    </row>
    <row r="2064" spans="1:22" x14ac:dyDescent="0.25">
      <c r="A2064" s="336"/>
      <c r="B2064" s="337"/>
      <c r="C2064" s="337" t="s">
        <v>184</v>
      </c>
      <c r="D2064" s="338" t="s">
        <v>177</v>
      </c>
      <c r="E2064" s="324">
        <v>75</v>
      </c>
      <c r="F2064" s="339"/>
      <c r="G2064" s="340"/>
      <c r="H2064" s="324"/>
      <c r="I2064" s="341">
        <v>1614.14</v>
      </c>
      <c r="J2064" s="324">
        <v>68</v>
      </c>
      <c r="K2064" s="341">
        <v>34172.31</v>
      </c>
    </row>
    <row r="2065" spans="1:22" x14ac:dyDescent="0.25">
      <c r="A2065" s="336"/>
      <c r="B2065" s="337"/>
      <c r="C2065" s="337" t="s">
        <v>183</v>
      </c>
      <c r="D2065" s="338" t="s">
        <v>177</v>
      </c>
      <c r="E2065" s="324">
        <v>70</v>
      </c>
      <c r="F2065" s="339"/>
      <c r="G2065" s="340"/>
      <c r="H2065" s="324"/>
      <c r="I2065" s="341">
        <v>1506.53</v>
      </c>
      <c r="J2065" s="324">
        <v>41</v>
      </c>
      <c r="K2065" s="341">
        <v>20603.89</v>
      </c>
    </row>
    <row r="2066" spans="1:22" x14ac:dyDescent="0.25">
      <c r="A2066" s="344"/>
      <c r="B2066" s="345"/>
      <c r="C2066" s="345" t="s">
        <v>182</v>
      </c>
      <c r="D2066" s="346" t="s">
        <v>181</v>
      </c>
      <c r="E2066" s="347">
        <v>3.9</v>
      </c>
      <c r="F2066" s="348"/>
      <c r="G2066" s="349" t="s">
        <v>2710</v>
      </c>
      <c r="H2066" s="347">
        <v>1</v>
      </c>
      <c r="I2066" s="350">
        <v>121.68</v>
      </c>
      <c r="J2066" s="347"/>
      <c r="K2066" s="350"/>
    </row>
    <row r="2067" spans="1:22" x14ac:dyDescent="0.25">
      <c r="A2067" s="351"/>
      <c r="B2067" s="351"/>
      <c r="C2067" s="352" t="s">
        <v>173</v>
      </c>
      <c r="D2067" s="351"/>
      <c r="E2067" s="351"/>
      <c r="F2067" s="351"/>
      <c r="G2067" s="351"/>
      <c r="H2067" s="431">
        <v>5272.85</v>
      </c>
      <c r="I2067" s="431"/>
      <c r="J2067" s="431">
        <v>105029.6</v>
      </c>
      <c r="K2067" s="431"/>
      <c r="O2067" s="353">
        <v>5272.85</v>
      </c>
      <c r="P2067" s="353">
        <v>105029.6</v>
      </c>
    </row>
    <row r="2070" spans="1:22" x14ac:dyDescent="0.25">
      <c r="A2070" s="428" t="s">
        <v>2717</v>
      </c>
      <c r="B2070" s="428"/>
      <c r="C2070" s="428"/>
      <c r="D2070" s="428"/>
      <c r="E2070" s="428"/>
      <c r="F2070" s="428"/>
      <c r="G2070" s="428"/>
      <c r="H2070" s="429">
        <v>13196.74</v>
      </c>
      <c r="I2070" s="430"/>
      <c r="J2070" s="429">
        <v>262865.38</v>
      </c>
      <c r="K2070" s="430"/>
    </row>
    <row r="2071" spans="1:22" hidden="1" x14ac:dyDescent="0.25">
      <c r="A2071" s="323" t="s">
        <v>172</v>
      </c>
      <c r="I2071" s="323">
        <v>0</v>
      </c>
      <c r="J2071" s="323">
        <v>0</v>
      </c>
    </row>
    <row r="2072" spans="1:22" hidden="1" x14ac:dyDescent="0.25">
      <c r="A2072" s="323" t="s">
        <v>171</v>
      </c>
      <c r="I2072" s="323">
        <v>0</v>
      </c>
      <c r="J2072" s="323">
        <v>0</v>
      </c>
    </row>
    <row r="2074" spans="1:22" ht="16.5" x14ac:dyDescent="0.25">
      <c r="A2074" s="432" t="s">
        <v>2718</v>
      </c>
      <c r="B2074" s="432"/>
      <c r="C2074" s="432"/>
      <c r="D2074" s="432"/>
      <c r="E2074" s="432"/>
      <c r="F2074" s="432"/>
      <c r="G2074" s="432"/>
      <c r="H2074" s="432"/>
      <c r="I2074" s="432"/>
      <c r="J2074" s="432"/>
      <c r="K2074" s="432"/>
    </row>
    <row r="2075" spans="1:22" ht="57" x14ac:dyDescent="0.25">
      <c r="A2075" s="336" t="s">
        <v>2719</v>
      </c>
      <c r="B2075" s="337" t="s">
        <v>2397</v>
      </c>
      <c r="C2075" s="337" t="s">
        <v>904</v>
      </c>
      <c r="D2075" s="338" t="s">
        <v>2387</v>
      </c>
      <c r="E2075" s="324">
        <v>0.65</v>
      </c>
      <c r="F2075" s="339"/>
      <c r="G2075" s="340"/>
      <c r="H2075" s="324"/>
      <c r="I2075" s="341"/>
      <c r="J2075" s="324"/>
      <c r="K2075" s="341"/>
      <c r="Q2075" s="323">
        <v>305.02</v>
      </c>
      <c r="R2075" s="323">
        <v>5697.75</v>
      </c>
      <c r="S2075" s="323">
        <v>205.19</v>
      </c>
      <c r="T2075" s="323">
        <v>2654.64</v>
      </c>
      <c r="U2075" s="323">
        <v>12.22</v>
      </c>
      <c r="V2075" s="323">
        <v>255.88</v>
      </c>
    </row>
    <row r="2076" spans="1:22" x14ac:dyDescent="0.25">
      <c r="C2076" s="342" t="s">
        <v>2720</v>
      </c>
    </row>
    <row r="2077" spans="1:22" x14ac:dyDescent="0.25">
      <c r="A2077" s="336"/>
      <c r="B2077" s="337"/>
      <c r="C2077" s="337" t="s">
        <v>187</v>
      </c>
      <c r="D2077" s="338"/>
      <c r="E2077" s="324"/>
      <c r="F2077" s="339">
        <v>370.95</v>
      </c>
      <c r="G2077" s="340" t="s">
        <v>2059</v>
      </c>
      <c r="H2077" s="324">
        <v>1</v>
      </c>
      <c r="I2077" s="341">
        <v>277.29000000000002</v>
      </c>
      <c r="J2077" s="324">
        <v>23.35</v>
      </c>
      <c r="K2077" s="341">
        <v>6474.72</v>
      </c>
    </row>
    <row r="2078" spans="1:22" x14ac:dyDescent="0.25">
      <c r="A2078" s="336"/>
      <c r="B2078" s="337"/>
      <c r="C2078" s="337" t="s">
        <v>174</v>
      </c>
      <c r="D2078" s="338"/>
      <c r="E2078" s="324"/>
      <c r="F2078" s="339">
        <v>43.16</v>
      </c>
      <c r="G2078" s="340" t="s">
        <v>2060</v>
      </c>
      <c r="H2078" s="324">
        <v>1</v>
      </c>
      <c r="I2078" s="341">
        <v>35.07</v>
      </c>
      <c r="J2078" s="324">
        <v>8.93</v>
      </c>
      <c r="K2078" s="341">
        <v>313.18</v>
      </c>
    </row>
    <row r="2079" spans="1:22" x14ac:dyDescent="0.25">
      <c r="A2079" s="336"/>
      <c r="B2079" s="337"/>
      <c r="C2079" s="337" t="s">
        <v>179</v>
      </c>
      <c r="D2079" s="338"/>
      <c r="E2079" s="324"/>
      <c r="F2079" s="339">
        <v>8.59</v>
      </c>
      <c r="G2079" s="340" t="s">
        <v>2060</v>
      </c>
      <c r="H2079" s="324">
        <v>1</v>
      </c>
      <c r="I2079" s="354">
        <v>6.98</v>
      </c>
      <c r="J2079" s="324">
        <v>23.35</v>
      </c>
      <c r="K2079" s="354">
        <v>162.97999999999999</v>
      </c>
    </row>
    <row r="2080" spans="1:22" x14ac:dyDescent="0.25">
      <c r="A2080" s="336"/>
      <c r="B2080" s="337"/>
      <c r="C2080" s="337" t="s">
        <v>195</v>
      </c>
      <c r="D2080" s="338"/>
      <c r="E2080" s="324"/>
      <c r="F2080" s="339">
        <v>18.13</v>
      </c>
      <c r="G2080" s="340" t="s">
        <v>185</v>
      </c>
      <c r="H2080" s="324">
        <v>1</v>
      </c>
      <c r="I2080" s="341">
        <v>11.78</v>
      </c>
      <c r="J2080" s="324">
        <v>5.42</v>
      </c>
      <c r="K2080" s="341">
        <v>63.85</v>
      </c>
    </row>
    <row r="2081" spans="1:22" ht="57" x14ac:dyDescent="0.25">
      <c r="A2081" s="336" t="s">
        <v>2721</v>
      </c>
      <c r="B2081" s="337" t="s">
        <v>2399</v>
      </c>
      <c r="C2081" s="337" t="s">
        <v>725</v>
      </c>
      <c r="D2081" s="338" t="s">
        <v>1451</v>
      </c>
      <c r="E2081" s="324">
        <v>4</v>
      </c>
      <c r="F2081" s="339">
        <v>74.37</v>
      </c>
      <c r="G2081" s="343" t="s">
        <v>185</v>
      </c>
      <c r="H2081" s="324">
        <v>1</v>
      </c>
      <c r="I2081" s="341">
        <v>297.48</v>
      </c>
      <c r="J2081" s="324">
        <v>11.27</v>
      </c>
      <c r="K2081" s="341">
        <v>3352.6</v>
      </c>
      <c r="Q2081" s="323">
        <v>0</v>
      </c>
      <c r="R2081" s="323">
        <v>0</v>
      </c>
      <c r="S2081" s="323">
        <v>0</v>
      </c>
      <c r="T2081" s="323">
        <v>0</v>
      </c>
      <c r="U2081" s="323">
        <v>0</v>
      </c>
      <c r="V2081" s="323">
        <v>0</v>
      </c>
    </row>
    <row r="2082" spans="1:22" ht="57" x14ac:dyDescent="0.25">
      <c r="A2082" s="336" t="s">
        <v>2722</v>
      </c>
      <c r="B2082" s="337" t="s">
        <v>2401</v>
      </c>
      <c r="C2082" s="337" t="s">
        <v>903</v>
      </c>
      <c r="D2082" s="338" t="s">
        <v>1342</v>
      </c>
      <c r="E2082" s="324">
        <v>65</v>
      </c>
      <c r="F2082" s="339">
        <v>31.75</v>
      </c>
      <c r="G2082" s="343" t="s">
        <v>185</v>
      </c>
      <c r="H2082" s="324">
        <v>1</v>
      </c>
      <c r="I2082" s="341">
        <v>2063.75</v>
      </c>
      <c r="J2082" s="324">
        <v>8.52</v>
      </c>
      <c r="K2082" s="341">
        <v>17583.150000000001</v>
      </c>
      <c r="Q2082" s="323">
        <v>0</v>
      </c>
      <c r="R2082" s="323">
        <v>0</v>
      </c>
      <c r="S2082" s="323">
        <v>0</v>
      </c>
      <c r="T2082" s="323">
        <v>0</v>
      </c>
      <c r="U2082" s="323">
        <v>0</v>
      </c>
      <c r="V2082" s="323">
        <v>0</v>
      </c>
    </row>
    <row r="2083" spans="1:22" x14ac:dyDescent="0.25">
      <c r="A2083" s="336"/>
      <c r="B2083" s="337"/>
      <c r="C2083" s="337" t="s">
        <v>184</v>
      </c>
      <c r="D2083" s="338" t="s">
        <v>177</v>
      </c>
      <c r="E2083" s="324">
        <v>110</v>
      </c>
      <c r="F2083" s="339"/>
      <c r="G2083" s="340"/>
      <c r="H2083" s="324"/>
      <c r="I2083" s="341">
        <v>305.02</v>
      </c>
      <c r="J2083" s="324">
        <v>88</v>
      </c>
      <c r="K2083" s="341">
        <v>5697.75</v>
      </c>
    </row>
    <row r="2084" spans="1:22" x14ac:dyDescent="0.25">
      <c r="A2084" s="336"/>
      <c r="B2084" s="337"/>
      <c r="C2084" s="337" t="s">
        <v>183</v>
      </c>
      <c r="D2084" s="338" t="s">
        <v>177</v>
      </c>
      <c r="E2084" s="324">
        <v>74</v>
      </c>
      <c r="F2084" s="339"/>
      <c r="G2084" s="340"/>
      <c r="H2084" s="324"/>
      <c r="I2084" s="341">
        <v>205.19</v>
      </c>
      <c r="J2084" s="324">
        <v>41</v>
      </c>
      <c r="K2084" s="341">
        <v>2654.64</v>
      </c>
    </row>
    <row r="2085" spans="1:22" x14ac:dyDescent="0.25">
      <c r="A2085" s="336"/>
      <c r="B2085" s="337"/>
      <c r="C2085" s="337" t="s">
        <v>178</v>
      </c>
      <c r="D2085" s="338" t="s">
        <v>177</v>
      </c>
      <c r="E2085" s="324">
        <v>175</v>
      </c>
      <c r="F2085" s="339"/>
      <c r="G2085" s="340"/>
      <c r="H2085" s="324"/>
      <c r="I2085" s="341">
        <v>12.22</v>
      </c>
      <c r="J2085" s="324">
        <v>157</v>
      </c>
      <c r="K2085" s="341">
        <v>255.88</v>
      </c>
    </row>
    <row r="2086" spans="1:22" x14ac:dyDescent="0.25">
      <c r="A2086" s="344"/>
      <c r="B2086" s="345"/>
      <c r="C2086" s="345" t="s">
        <v>182</v>
      </c>
      <c r="D2086" s="346" t="s">
        <v>181</v>
      </c>
      <c r="E2086" s="347">
        <v>29.7</v>
      </c>
      <c r="F2086" s="348"/>
      <c r="G2086" s="349" t="s">
        <v>2059</v>
      </c>
      <c r="H2086" s="347">
        <v>1</v>
      </c>
      <c r="I2086" s="350">
        <v>22.2</v>
      </c>
      <c r="J2086" s="347"/>
      <c r="K2086" s="350"/>
    </row>
    <row r="2087" spans="1:22" x14ac:dyDescent="0.25">
      <c r="A2087" s="351"/>
      <c r="B2087" s="351"/>
      <c r="C2087" s="352" t="s">
        <v>173</v>
      </c>
      <c r="D2087" s="351"/>
      <c r="E2087" s="351"/>
      <c r="F2087" s="351"/>
      <c r="G2087" s="351"/>
      <c r="H2087" s="431">
        <v>3207.8</v>
      </c>
      <c r="I2087" s="431"/>
      <c r="J2087" s="431">
        <v>36395.769999999997</v>
      </c>
      <c r="K2087" s="431"/>
      <c r="O2087" s="353">
        <v>3207.8</v>
      </c>
      <c r="P2087" s="353">
        <v>36395.769999999997</v>
      </c>
    </row>
    <row r="2089" spans="1:22" ht="57" x14ac:dyDescent="0.25">
      <c r="A2089" s="336" t="s">
        <v>2723</v>
      </c>
      <c r="B2089" s="337" t="s">
        <v>2402</v>
      </c>
      <c r="C2089" s="337" t="s">
        <v>902</v>
      </c>
      <c r="D2089" s="338" t="s">
        <v>2387</v>
      </c>
      <c r="E2089" s="324">
        <v>0.17</v>
      </c>
      <c r="F2089" s="339"/>
      <c r="G2089" s="340"/>
      <c r="H2089" s="324"/>
      <c r="I2089" s="341"/>
      <c r="J2089" s="324"/>
      <c r="K2089" s="341"/>
      <c r="Q2089" s="323">
        <v>79.77</v>
      </c>
      <c r="R2089" s="323">
        <v>1490.14</v>
      </c>
      <c r="S2089" s="323">
        <v>53.66</v>
      </c>
      <c r="T2089" s="323">
        <v>694.27</v>
      </c>
      <c r="U2089" s="323">
        <v>3.2</v>
      </c>
      <c r="V2089" s="323">
        <v>67.09</v>
      </c>
    </row>
    <row r="2090" spans="1:22" x14ac:dyDescent="0.25">
      <c r="C2090" s="342" t="s">
        <v>2724</v>
      </c>
    </row>
    <row r="2091" spans="1:22" x14ac:dyDescent="0.25">
      <c r="A2091" s="336"/>
      <c r="B2091" s="337"/>
      <c r="C2091" s="337" t="s">
        <v>187</v>
      </c>
      <c r="D2091" s="338"/>
      <c r="E2091" s="324"/>
      <c r="F2091" s="339">
        <v>370.95</v>
      </c>
      <c r="G2091" s="340" t="s">
        <v>2059</v>
      </c>
      <c r="H2091" s="324">
        <v>1</v>
      </c>
      <c r="I2091" s="341">
        <v>72.52</v>
      </c>
      <c r="J2091" s="324">
        <v>23.35</v>
      </c>
      <c r="K2091" s="341">
        <v>1693.34</v>
      </c>
    </row>
    <row r="2092" spans="1:22" x14ac:dyDescent="0.25">
      <c r="A2092" s="336"/>
      <c r="B2092" s="337"/>
      <c r="C2092" s="337" t="s">
        <v>174</v>
      </c>
      <c r="D2092" s="338"/>
      <c r="E2092" s="324"/>
      <c r="F2092" s="339">
        <v>43.16</v>
      </c>
      <c r="G2092" s="340" t="s">
        <v>2060</v>
      </c>
      <c r="H2092" s="324">
        <v>1</v>
      </c>
      <c r="I2092" s="341">
        <v>9.17</v>
      </c>
      <c r="J2092" s="324">
        <v>8.93</v>
      </c>
      <c r="K2092" s="341">
        <v>81.89</v>
      </c>
    </row>
    <row r="2093" spans="1:22" x14ac:dyDescent="0.25">
      <c r="A2093" s="336"/>
      <c r="B2093" s="337"/>
      <c r="C2093" s="337" t="s">
        <v>179</v>
      </c>
      <c r="D2093" s="338"/>
      <c r="E2093" s="324"/>
      <c r="F2093" s="339">
        <v>8.59</v>
      </c>
      <c r="G2093" s="340" t="s">
        <v>2060</v>
      </c>
      <c r="H2093" s="324">
        <v>1</v>
      </c>
      <c r="I2093" s="354">
        <v>1.83</v>
      </c>
      <c r="J2093" s="324">
        <v>23.35</v>
      </c>
      <c r="K2093" s="354">
        <v>42.73</v>
      </c>
    </row>
    <row r="2094" spans="1:22" x14ac:dyDescent="0.25">
      <c r="A2094" s="336"/>
      <c r="B2094" s="337"/>
      <c r="C2094" s="337" t="s">
        <v>195</v>
      </c>
      <c r="D2094" s="338"/>
      <c r="E2094" s="324"/>
      <c r="F2094" s="339">
        <v>18.13</v>
      </c>
      <c r="G2094" s="340" t="s">
        <v>185</v>
      </c>
      <c r="H2094" s="324">
        <v>1</v>
      </c>
      <c r="I2094" s="341">
        <v>3.08</v>
      </c>
      <c r="J2094" s="324">
        <v>5.42</v>
      </c>
      <c r="K2094" s="341">
        <v>16.690000000000001</v>
      </c>
    </row>
    <row r="2095" spans="1:22" ht="57" x14ac:dyDescent="0.25">
      <c r="A2095" s="336" t="s">
        <v>2725</v>
      </c>
      <c r="B2095" s="337" t="s">
        <v>2726</v>
      </c>
      <c r="C2095" s="337" t="s">
        <v>757</v>
      </c>
      <c r="D2095" s="338" t="s">
        <v>1451</v>
      </c>
      <c r="E2095" s="324">
        <v>2</v>
      </c>
      <c r="F2095" s="339">
        <v>113.32</v>
      </c>
      <c r="G2095" s="343" t="s">
        <v>185</v>
      </c>
      <c r="H2095" s="324">
        <v>1</v>
      </c>
      <c r="I2095" s="341">
        <v>226.64</v>
      </c>
      <c r="J2095" s="324">
        <v>11.93</v>
      </c>
      <c r="K2095" s="341">
        <v>2703.82</v>
      </c>
      <c r="Q2095" s="323">
        <v>0</v>
      </c>
      <c r="R2095" s="323">
        <v>0</v>
      </c>
      <c r="S2095" s="323">
        <v>0</v>
      </c>
      <c r="T2095" s="323">
        <v>0</v>
      </c>
      <c r="U2095" s="323">
        <v>0</v>
      </c>
      <c r="V2095" s="323">
        <v>0</v>
      </c>
    </row>
    <row r="2096" spans="1:22" ht="57" x14ac:dyDescent="0.25">
      <c r="A2096" s="336" t="s">
        <v>2727</v>
      </c>
      <c r="B2096" s="337" t="s">
        <v>2405</v>
      </c>
      <c r="C2096" s="337" t="s">
        <v>901</v>
      </c>
      <c r="D2096" s="338" t="s">
        <v>1342</v>
      </c>
      <c r="E2096" s="324">
        <v>17</v>
      </c>
      <c r="F2096" s="339">
        <v>33.31</v>
      </c>
      <c r="G2096" s="343" t="s">
        <v>185</v>
      </c>
      <c r="H2096" s="324">
        <v>1</v>
      </c>
      <c r="I2096" s="341">
        <v>566.27</v>
      </c>
      <c r="J2096" s="324">
        <v>10.32</v>
      </c>
      <c r="K2096" s="341">
        <v>5843.91</v>
      </c>
      <c r="Q2096" s="323">
        <v>0</v>
      </c>
      <c r="R2096" s="323">
        <v>0</v>
      </c>
      <c r="S2096" s="323">
        <v>0</v>
      </c>
      <c r="T2096" s="323">
        <v>0</v>
      </c>
      <c r="U2096" s="323">
        <v>0</v>
      </c>
      <c r="V2096" s="323">
        <v>0</v>
      </c>
    </row>
    <row r="2097" spans="1:22" x14ac:dyDescent="0.25">
      <c r="A2097" s="336"/>
      <c r="B2097" s="337"/>
      <c r="C2097" s="337" t="s">
        <v>184</v>
      </c>
      <c r="D2097" s="338" t="s">
        <v>177</v>
      </c>
      <c r="E2097" s="324">
        <v>110</v>
      </c>
      <c r="F2097" s="339"/>
      <c r="G2097" s="340"/>
      <c r="H2097" s="324"/>
      <c r="I2097" s="341">
        <v>79.77</v>
      </c>
      <c r="J2097" s="324">
        <v>88</v>
      </c>
      <c r="K2097" s="341">
        <v>1490.14</v>
      </c>
    </row>
    <row r="2098" spans="1:22" x14ac:dyDescent="0.25">
      <c r="A2098" s="336"/>
      <c r="B2098" s="337"/>
      <c r="C2098" s="337" t="s">
        <v>183</v>
      </c>
      <c r="D2098" s="338" t="s">
        <v>177</v>
      </c>
      <c r="E2098" s="324">
        <v>74</v>
      </c>
      <c r="F2098" s="339"/>
      <c r="G2098" s="340"/>
      <c r="H2098" s="324"/>
      <c r="I2098" s="341">
        <v>53.66</v>
      </c>
      <c r="J2098" s="324">
        <v>41</v>
      </c>
      <c r="K2098" s="341">
        <v>694.27</v>
      </c>
    </row>
    <row r="2099" spans="1:22" x14ac:dyDescent="0.25">
      <c r="A2099" s="336"/>
      <c r="B2099" s="337"/>
      <c r="C2099" s="337" t="s">
        <v>178</v>
      </c>
      <c r="D2099" s="338" t="s">
        <v>177</v>
      </c>
      <c r="E2099" s="324">
        <v>175</v>
      </c>
      <c r="F2099" s="339"/>
      <c r="G2099" s="340"/>
      <c r="H2099" s="324"/>
      <c r="I2099" s="341">
        <v>3.2</v>
      </c>
      <c r="J2099" s="324">
        <v>157</v>
      </c>
      <c r="K2099" s="341">
        <v>67.09</v>
      </c>
    </row>
    <row r="2100" spans="1:22" x14ac:dyDescent="0.25">
      <c r="A2100" s="344"/>
      <c r="B2100" s="345"/>
      <c r="C2100" s="345" t="s">
        <v>182</v>
      </c>
      <c r="D2100" s="346" t="s">
        <v>181</v>
      </c>
      <c r="E2100" s="347">
        <v>29.7</v>
      </c>
      <c r="F2100" s="348"/>
      <c r="G2100" s="349" t="s">
        <v>2059</v>
      </c>
      <c r="H2100" s="347">
        <v>1</v>
      </c>
      <c r="I2100" s="350">
        <v>5.81</v>
      </c>
      <c r="J2100" s="347"/>
      <c r="K2100" s="350"/>
    </row>
    <row r="2101" spans="1:22" x14ac:dyDescent="0.25">
      <c r="A2101" s="351"/>
      <c r="B2101" s="351"/>
      <c r="C2101" s="352" t="s">
        <v>173</v>
      </c>
      <c r="D2101" s="351"/>
      <c r="E2101" s="351"/>
      <c r="F2101" s="351"/>
      <c r="G2101" s="351"/>
      <c r="H2101" s="431">
        <v>1014.31</v>
      </c>
      <c r="I2101" s="431"/>
      <c r="J2101" s="431">
        <v>12591.15</v>
      </c>
      <c r="K2101" s="431"/>
      <c r="O2101" s="353">
        <v>1014.31</v>
      </c>
      <c r="P2101" s="353">
        <v>12591.15</v>
      </c>
    </row>
    <row r="2103" spans="1:22" ht="57" x14ac:dyDescent="0.25">
      <c r="A2103" s="336" t="s">
        <v>2728</v>
      </c>
      <c r="B2103" s="337" t="s">
        <v>2409</v>
      </c>
      <c r="C2103" s="337" t="s">
        <v>900</v>
      </c>
      <c r="D2103" s="338" t="s">
        <v>2387</v>
      </c>
      <c r="E2103" s="324">
        <v>1.1100000000000001</v>
      </c>
      <c r="F2103" s="339"/>
      <c r="G2103" s="340"/>
      <c r="H2103" s="324"/>
      <c r="I2103" s="341"/>
      <c r="J2103" s="324"/>
      <c r="K2103" s="341"/>
      <c r="Q2103" s="323">
        <v>652.41</v>
      </c>
      <c r="R2103" s="323">
        <v>12187.02</v>
      </c>
      <c r="S2103" s="323">
        <v>438.89</v>
      </c>
      <c r="T2103" s="323">
        <v>5678.04</v>
      </c>
      <c r="U2103" s="323">
        <v>30.4</v>
      </c>
      <c r="V2103" s="323">
        <v>636.78</v>
      </c>
    </row>
    <row r="2104" spans="1:22" x14ac:dyDescent="0.25">
      <c r="C2104" s="342" t="s">
        <v>2729</v>
      </c>
    </row>
    <row r="2105" spans="1:22" x14ac:dyDescent="0.25">
      <c r="A2105" s="336"/>
      <c r="B2105" s="337"/>
      <c r="C2105" s="337" t="s">
        <v>187</v>
      </c>
      <c r="D2105" s="338"/>
      <c r="E2105" s="324"/>
      <c r="F2105" s="339">
        <v>464.63</v>
      </c>
      <c r="G2105" s="340" t="s">
        <v>2059</v>
      </c>
      <c r="H2105" s="324">
        <v>1</v>
      </c>
      <c r="I2105" s="341">
        <v>593.1</v>
      </c>
      <c r="J2105" s="324">
        <v>23.35</v>
      </c>
      <c r="K2105" s="341">
        <v>13848.89</v>
      </c>
    </row>
    <row r="2106" spans="1:22" x14ac:dyDescent="0.25">
      <c r="A2106" s="336"/>
      <c r="B2106" s="337"/>
      <c r="C2106" s="337" t="s">
        <v>174</v>
      </c>
      <c r="D2106" s="338"/>
      <c r="E2106" s="324"/>
      <c r="F2106" s="339">
        <v>79</v>
      </c>
      <c r="G2106" s="340" t="s">
        <v>2060</v>
      </c>
      <c r="H2106" s="324">
        <v>1</v>
      </c>
      <c r="I2106" s="341">
        <v>109.61</v>
      </c>
      <c r="J2106" s="324">
        <v>8.1999999999999993</v>
      </c>
      <c r="K2106" s="341">
        <v>898.8</v>
      </c>
    </row>
    <row r="2107" spans="1:22" x14ac:dyDescent="0.25">
      <c r="A2107" s="336"/>
      <c r="B2107" s="337"/>
      <c r="C2107" s="337" t="s">
        <v>179</v>
      </c>
      <c r="D2107" s="338"/>
      <c r="E2107" s="324"/>
      <c r="F2107" s="339">
        <v>12.52</v>
      </c>
      <c r="G2107" s="340" t="s">
        <v>2060</v>
      </c>
      <c r="H2107" s="324">
        <v>1</v>
      </c>
      <c r="I2107" s="354">
        <v>17.37</v>
      </c>
      <c r="J2107" s="324">
        <v>23.35</v>
      </c>
      <c r="K2107" s="354">
        <v>405.59</v>
      </c>
    </row>
    <row r="2108" spans="1:22" x14ac:dyDescent="0.25">
      <c r="A2108" s="336"/>
      <c r="B2108" s="337"/>
      <c r="C2108" s="337" t="s">
        <v>195</v>
      </c>
      <c r="D2108" s="338"/>
      <c r="E2108" s="324"/>
      <c r="F2108" s="339">
        <v>21.21</v>
      </c>
      <c r="G2108" s="340" t="s">
        <v>185</v>
      </c>
      <c r="H2108" s="324">
        <v>1</v>
      </c>
      <c r="I2108" s="341">
        <v>23.54</v>
      </c>
      <c r="J2108" s="324">
        <v>5.42</v>
      </c>
      <c r="K2108" s="341">
        <v>127.59</v>
      </c>
    </row>
    <row r="2109" spans="1:22" ht="57" x14ac:dyDescent="0.25">
      <c r="A2109" s="336" t="s">
        <v>2730</v>
      </c>
      <c r="B2109" s="337" t="s">
        <v>2731</v>
      </c>
      <c r="C2109" s="337" t="s">
        <v>752</v>
      </c>
      <c r="D2109" s="338" t="s">
        <v>1451</v>
      </c>
      <c r="E2109" s="324">
        <v>2</v>
      </c>
      <c r="F2109" s="339">
        <v>169.99</v>
      </c>
      <c r="G2109" s="343" t="s">
        <v>185</v>
      </c>
      <c r="H2109" s="324">
        <v>1</v>
      </c>
      <c r="I2109" s="341">
        <v>339.98</v>
      </c>
      <c r="J2109" s="324">
        <v>11.27</v>
      </c>
      <c r="K2109" s="341">
        <v>3831.57</v>
      </c>
      <c r="Q2109" s="323">
        <v>0</v>
      </c>
      <c r="R2109" s="323">
        <v>0</v>
      </c>
      <c r="S2109" s="323">
        <v>0</v>
      </c>
      <c r="T2109" s="323">
        <v>0</v>
      </c>
      <c r="U2109" s="323">
        <v>0</v>
      </c>
      <c r="V2109" s="323">
        <v>0</v>
      </c>
    </row>
    <row r="2110" spans="1:22" ht="57" x14ac:dyDescent="0.25">
      <c r="A2110" s="336" t="s">
        <v>2732</v>
      </c>
      <c r="B2110" s="337" t="s">
        <v>2414</v>
      </c>
      <c r="C2110" s="337" t="s">
        <v>899</v>
      </c>
      <c r="D2110" s="338" t="s">
        <v>1342</v>
      </c>
      <c r="E2110" s="324">
        <v>111</v>
      </c>
      <c r="F2110" s="339">
        <v>44.54</v>
      </c>
      <c r="G2110" s="343" t="s">
        <v>185</v>
      </c>
      <c r="H2110" s="324">
        <v>1</v>
      </c>
      <c r="I2110" s="341">
        <v>4943.9399999999996</v>
      </c>
      <c r="J2110" s="324">
        <v>10.79</v>
      </c>
      <c r="K2110" s="341">
        <v>53345.11</v>
      </c>
      <c r="Q2110" s="323">
        <v>0</v>
      </c>
      <c r="R2110" s="323">
        <v>0</v>
      </c>
      <c r="S2110" s="323">
        <v>0</v>
      </c>
      <c r="T2110" s="323">
        <v>0</v>
      </c>
      <c r="U2110" s="323">
        <v>0</v>
      </c>
      <c r="V2110" s="323">
        <v>0</v>
      </c>
    </row>
    <row r="2111" spans="1:22" x14ac:dyDescent="0.25">
      <c r="A2111" s="336"/>
      <c r="B2111" s="337"/>
      <c r="C2111" s="337" t="s">
        <v>184</v>
      </c>
      <c r="D2111" s="338" t="s">
        <v>177</v>
      </c>
      <c r="E2111" s="324">
        <v>110</v>
      </c>
      <c r="F2111" s="339"/>
      <c r="G2111" s="340"/>
      <c r="H2111" s="324"/>
      <c r="I2111" s="341">
        <v>652.41</v>
      </c>
      <c r="J2111" s="324">
        <v>88</v>
      </c>
      <c r="K2111" s="341">
        <v>12187.02</v>
      </c>
    </row>
    <row r="2112" spans="1:22" x14ac:dyDescent="0.25">
      <c r="A2112" s="336"/>
      <c r="B2112" s="337"/>
      <c r="C2112" s="337" t="s">
        <v>183</v>
      </c>
      <c r="D2112" s="338" t="s">
        <v>177</v>
      </c>
      <c r="E2112" s="324">
        <v>74</v>
      </c>
      <c r="F2112" s="339"/>
      <c r="G2112" s="340"/>
      <c r="H2112" s="324"/>
      <c r="I2112" s="341">
        <v>438.89</v>
      </c>
      <c r="J2112" s="324">
        <v>41</v>
      </c>
      <c r="K2112" s="341">
        <v>5678.04</v>
      </c>
    </row>
    <row r="2113" spans="1:22" x14ac:dyDescent="0.25">
      <c r="A2113" s="336"/>
      <c r="B2113" s="337"/>
      <c r="C2113" s="337" t="s">
        <v>178</v>
      </c>
      <c r="D2113" s="338" t="s">
        <v>177</v>
      </c>
      <c r="E2113" s="324">
        <v>175</v>
      </c>
      <c r="F2113" s="339"/>
      <c r="G2113" s="340"/>
      <c r="H2113" s="324"/>
      <c r="I2113" s="341">
        <v>30.4</v>
      </c>
      <c r="J2113" s="324">
        <v>157</v>
      </c>
      <c r="K2113" s="341">
        <v>636.78</v>
      </c>
    </row>
    <row r="2114" spans="1:22" x14ac:dyDescent="0.25">
      <c r="A2114" s="344"/>
      <c r="B2114" s="345"/>
      <c r="C2114" s="345" t="s">
        <v>182</v>
      </c>
      <c r="D2114" s="346" t="s">
        <v>181</v>
      </c>
      <c r="E2114" s="347">
        <v>37.200000000000003</v>
      </c>
      <c r="F2114" s="348"/>
      <c r="G2114" s="349" t="s">
        <v>2059</v>
      </c>
      <c r="H2114" s="347">
        <v>1</v>
      </c>
      <c r="I2114" s="350">
        <v>47.49</v>
      </c>
      <c r="J2114" s="347"/>
      <c r="K2114" s="350"/>
    </row>
    <row r="2115" spans="1:22" x14ac:dyDescent="0.25">
      <c r="A2115" s="351"/>
      <c r="B2115" s="351"/>
      <c r="C2115" s="352" t="s">
        <v>173</v>
      </c>
      <c r="D2115" s="351"/>
      <c r="E2115" s="351"/>
      <c r="F2115" s="351"/>
      <c r="G2115" s="351"/>
      <c r="H2115" s="431">
        <v>7131.87</v>
      </c>
      <c r="I2115" s="431"/>
      <c r="J2115" s="431">
        <v>90553.8</v>
      </c>
      <c r="K2115" s="431"/>
      <c r="O2115" s="353">
        <v>7131.87</v>
      </c>
      <c r="P2115" s="353">
        <v>90553.8</v>
      </c>
    </row>
    <row r="2117" spans="1:22" ht="57" x14ac:dyDescent="0.25">
      <c r="A2117" s="336" t="s">
        <v>2733</v>
      </c>
      <c r="B2117" s="337" t="s">
        <v>2734</v>
      </c>
      <c r="C2117" s="337" t="s">
        <v>745</v>
      </c>
      <c r="D2117" s="338" t="s">
        <v>2387</v>
      </c>
      <c r="E2117" s="324">
        <v>0.38</v>
      </c>
      <c r="F2117" s="339"/>
      <c r="G2117" s="340"/>
      <c r="H2117" s="324"/>
      <c r="I2117" s="341"/>
      <c r="J2117" s="324"/>
      <c r="K2117" s="341"/>
      <c r="Q2117" s="323">
        <v>320.95</v>
      </c>
      <c r="R2117" s="323">
        <v>5995.29</v>
      </c>
      <c r="S2117" s="323">
        <v>215.91</v>
      </c>
      <c r="T2117" s="323">
        <v>2793.26</v>
      </c>
      <c r="U2117" s="323">
        <v>14.67</v>
      </c>
      <c r="V2117" s="323">
        <v>307.2</v>
      </c>
    </row>
    <row r="2118" spans="1:22" x14ac:dyDescent="0.25">
      <c r="C2118" s="342" t="s">
        <v>2735</v>
      </c>
    </row>
    <row r="2119" spans="1:22" x14ac:dyDescent="0.25">
      <c r="A2119" s="336"/>
      <c r="B2119" s="337"/>
      <c r="C2119" s="337" t="s">
        <v>187</v>
      </c>
      <c r="D2119" s="338"/>
      <c r="E2119" s="324"/>
      <c r="F2119" s="339">
        <v>667.66</v>
      </c>
      <c r="G2119" s="340" t="s">
        <v>2059</v>
      </c>
      <c r="H2119" s="324">
        <v>1</v>
      </c>
      <c r="I2119" s="341">
        <v>291.77</v>
      </c>
      <c r="J2119" s="324">
        <v>23.35</v>
      </c>
      <c r="K2119" s="341">
        <v>6812.83</v>
      </c>
    </row>
    <row r="2120" spans="1:22" x14ac:dyDescent="0.25">
      <c r="A2120" s="336"/>
      <c r="B2120" s="337"/>
      <c r="C2120" s="337" t="s">
        <v>174</v>
      </c>
      <c r="D2120" s="338"/>
      <c r="E2120" s="324"/>
      <c r="F2120" s="339">
        <v>121.61</v>
      </c>
      <c r="G2120" s="340" t="s">
        <v>2060</v>
      </c>
      <c r="H2120" s="324">
        <v>1</v>
      </c>
      <c r="I2120" s="341">
        <v>57.76</v>
      </c>
      <c r="J2120" s="324">
        <v>9.14</v>
      </c>
      <c r="K2120" s="341">
        <v>527.92999999999995</v>
      </c>
    </row>
    <row r="2121" spans="1:22" x14ac:dyDescent="0.25">
      <c r="A2121" s="336"/>
      <c r="B2121" s="337"/>
      <c r="C2121" s="337" t="s">
        <v>179</v>
      </c>
      <c r="D2121" s="338"/>
      <c r="E2121" s="324"/>
      <c r="F2121" s="339">
        <v>17.649999999999999</v>
      </c>
      <c r="G2121" s="340" t="s">
        <v>2060</v>
      </c>
      <c r="H2121" s="324">
        <v>1</v>
      </c>
      <c r="I2121" s="354">
        <v>8.3800000000000008</v>
      </c>
      <c r="J2121" s="324">
        <v>23.35</v>
      </c>
      <c r="K2121" s="354">
        <v>195.67</v>
      </c>
    </row>
    <row r="2122" spans="1:22" x14ac:dyDescent="0.25">
      <c r="A2122" s="336"/>
      <c r="B2122" s="337"/>
      <c r="C2122" s="337" t="s">
        <v>195</v>
      </c>
      <c r="D2122" s="338"/>
      <c r="E2122" s="324"/>
      <c r="F2122" s="339">
        <v>144.03</v>
      </c>
      <c r="G2122" s="340" t="s">
        <v>185</v>
      </c>
      <c r="H2122" s="324">
        <v>1</v>
      </c>
      <c r="I2122" s="341">
        <v>54.73</v>
      </c>
      <c r="J2122" s="324">
        <v>5.52</v>
      </c>
      <c r="K2122" s="341">
        <v>302.11</v>
      </c>
    </row>
    <row r="2123" spans="1:22" ht="57" x14ac:dyDescent="0.25">
      <c r="A2123" s="336" t="s">
        <v>2736</v>
      </c>
      <c r="B2123" s="337" t="s">
        <v>2411</v>
      </c>
      <c r="C2123" s="337" t="s">
        <v>748</v>
      </c>
      <c r="D2123" s="338" t="s">
        <v>1451</v>
      </c>
      <c r="E2123" s="324">
        <v>2</v>
      </c>
      <c r="F2123" s="339">
        <v>255</v>
      </c>
      <c r="G2123" s="343" t="s">
        <v>185</v>
      </c>
      <c r="H2123" s="324">
        <v>1</v>
      </c>
      <c r="I2123" s="341">
        <v>510</v>
      </c>
      <c r="J2123" s="324">
        <v>11.85</v>
      </c>
      <c r="K2123" s="341">
        <v>6043.5</v>
      </c>
      <c r="Q2123" s="323">
        <v>0</v>
      </c>
      <c r="R2123" s="323">
        <v>0</v>
      </c>
      <c r="S2123" s="323">
        <v>0</v>
      </c>
      <c r="T2123" s="323">
        <v>0</v>
      </c>
      <c r="U2123" s="323">
        <v>0</v>
      </c>
      <c r="V2123" s="323">
        <v>0</v>
      </c>
    </row>
    <row r="2124" spans="1:22" ht="57" x14ac:dyDescent="0.25">
      <c r="A2124" s="336" t="s">
        <v>2737</v>
      </c>
      <c r="B2124" s="337" t="s">
        <v>2738</v>
      </c>
      <c r="C2124" s="337" t="s">
        <v>743</v>
      </c>
      <c r="D2124" s="338" t="s">
        <v>1342</v>
      </c>
      <c r="E2124" s="324">
        <v>38</v>
      </c>
      <c r="F2124" s="339">
        <v>99.45</v>
      </c>
      <c r="G2124" s="343" t="s">
        <v>185</v>
      </c>
      <c r="H2124" s="324">
        <v>1</v>
      </c>
      <c r="I2124" s="341">
        <v>3779.1</v>
      </c>
      <c r="J2124" s="324">
        <v>9.59</v>
      </c>
      <c r="K2124" s="341">
        <v>36241.57</v>
      </c>
      <c r="Q2124" s="323">
        <v>0</v>
      </c>
      <c r="R2124" s="323">
        <v>0</v>
      </c>
      <c r="S2124" s="323">
        <v>0</v>
      </c>
      <c r="T2124" s="323">
        <v>0</v>
      </c>
      <c r="U2124" s="323">
        <v>0</v>
      </c>
      <c r="V2124" s="323">
        <v>0</v>
      </c>
    </row>
    <row r="2125" spans="1:22" x14ac:dyDescent="0.25">
      <c r="A2125" s="336"/>
      <c r="B2125" s="337"/>
      <c r="C2125" s="337" t="s">
        <v>184</v>
      </c>
      <c r="D2125" s="338" t="s">
        <v>177</v>
      </c>
      <c r="E2125" s="324">
        <v>110</v>
      </c>
      <c r="F2125" s="339"/>
      <c r="G2125" s="340"/>
      <c r="H2125" s="324"/>
      <c r="I2125" s="341">
        <v>320.95</v>
      </c>
      <c r="J2125" s="324">
        <v>88</v>
      </c>
      <c r="K2125" s="341">
        <v>5995.29</v>
      </c>
    </row>
    <row r="2126" spans="1:22" x14ac:dyDescent="0.25">
      <c r="A2126" s="336"/>
      <c r="B2126" s="337"/>
      <c r="C2126" s="337" t="s">
        <v>183</v>
      </c>
      <c r="D2126" s="338" t="s">
        <v>177</v>
      </c>
      <c r="E2126" s="324">
        <v>74</v>
      </c>
      <c r="F2126" s="339"/>
      <c r="G2126" s="340"/>
      <c r="H2126" s="324"/>
      <c r="I2126" s="341">
        <v>215.91</v>
      </c>
      <c r="J2126" s="324">
        <v>41</v>
      </c>
      <c r="K2126" s="341">
        <v>2793.26</v>
      </c>
    </row>
    <row r="2127" spans="1:22" x14ac:dyDescent="0.25">
      <c r="A2127" s="336"/>
      <c r="B2127" s="337"/>
      <c r="C2127" s="337" t="s">
        <v>178</v>
      </c>
      <c r="D2127" s="338" t="s">
        <v>177</v>
      </c>
      <c r="E2127" s="324">
        <v>175</v>
      </c>
      <c r="F2127" s="339"/>
      <c r="G2127" s="340"/>
      <c r="H2127" s="324"/>
      <c r="I2127" s="341">
        <v>14.67</v>
      </c>
      <c r="J2127" s="324">
        <v>157</v>
      </c>
      <c r="K2127" s="341">
        <v>307.2</v>
      </c>
    </row>
    <row r="2128" spans="1:22" x14ac:dyDescent="0.25">
      <c r="A2128" s="344"/>
      <c r="B2128" s="345"/>
      <c r="C2128" s="345" t="s">
        <v>182</v>
      </c>
      <c r="D2128" s="346" t="s">
        <v>181</v>
      </c>
      <c r="E2128" s="347">
        <v>55.5</v>
      </c>
      <c r="F2128" s="348"/>
      <c r="G2128" s="349" t="s">
        <v>2059</v>
      </c>
      <c r="H2128" s="347">
        <v>1</v>
      </c>
      <c r="I2128" s="350">
        <v>24.25</v>
      </c>
      <c r="J2128" s="347"/>
      <c r="K2128" s="350"/>
    </row>
    <row r="2129" spans="1:22" x14ac:dyDescent="0.25">
      <c r="A2129" s="351"/>
      <c r="B2129" s="351"/>
      <c r="C2129" s="352" t="s">
        <v>173</v>
      </c>
      <c r="D2129" s="351"/>
      <c r="E2129" s="351"/>
      <c r="F2129" s="351"/>
      <c r="G2129" s="351"/>
      <c r="H2129" s="431">
        <v>5244.89</v>
      </c>
      <c r="I2129" s="431"/>
      <c r="J2129" s="431">
        <v>59023.69</v>
      </c>
      <c r="K2129" s="431"/>
      <c r="O2129" s="353">
        <v>5244.89</v>
      </c>
      <c r="P2129" s="353">
        <v>59023.69</v>
      </c>
    </row>
    <row r="2131" spans="1:22" ht="57" x14ac:dyDescent="0.25">
      <c r="A2131" s="336" t="s">
        <v>2739</v>
      </c>
      <c r="B2131" s="337" t="s">
        <v>2415</v>
      </c>
      <c r="C2131" s="337" t="s">
        <v>897</v>
      </c>
      <c r="D2131" s="338" t="s">
        <v>2387</v>
      </c>
      <c r="E2131" s="324">
        <v>0.36</v>
      </c>
      <c r="F2131" s="339"/>
      <c r="G2131" s="340"/>
      <c r="H2131" s="324"/>
      <c r="I2131" s="341"/>
      <c r="J2131" s="324"/>
      <c r="K2131" s="341"/>
      <c r="Q2131" s="323">
        <v>304.05</v>
      </c>
      <c r="R2131" s="323">
        <v>5679.67</v>
      </c>
      <c r="S2131" s="323">
        <v>204.54</v>
      </c>
      <c r="T2131" s="323">
        <v>2646.21</v>
      </c>
      <c r="U2131" s="323">
        <v>13.9</v>
      </c>
      <c r="V2131" s="323">
        <v>291.08</v>
      </c>
    </row>
    <row r="2132" spans="1:22" x14ac:dyDescent="0.25">
      <c r="C2132" s="342" t="s">
        <v>2740</v>
      </c>
    </row>
    <row r="2133" spans="1:22" x14ac:dyDescent="0.25">
      <c r="A2133" s="336"/>
      <c r="B2133" s="337"/>
      <c r="C2133" s="337" t="s">
        <v>187</v>
      </c>
      <c r="D2133" s="338"/>
      <c r="E2133" s="324"/>
      <c r="F2133" s="339">
        <v>667.66</v>
      </c>
      <c r="G2133" s="340" t="s">
        <v>2059</v>
      </c>
      <c r="H2133" s="324">
        <v>1</v>
      </c>
      <c r="I2133" s="341">
        <v>276.41000000000003</v>
      </c>
      <c r="J2133" s="324">
        <v>23.35</v>
      </c>
      <c r="K2133" s="341">
        <v>6454.17</v>
      </c>
    </row>
    <row r="2134" spans="1:22" x14ac:dyDescent="0.25">
      <c r="A2134" s="336"/>
      <c r="B2134" s="337"/>
      <c r="C2134" s="337" t="s">
        <v>174</v>
      </c>
      <c r="D2134" s="338"/>
      <c r="E2134" s="324"/>
      <c r="F2134" s="339">
        <v>121.61</v>
      </c>
      <c r="G2134" s="340" t="s">
        <v>2060</v>
      </c>
      <c r="H2134" s="324">
        <v>1</v>
      </c>
      <c r="I2134" s="341">
        <v>54.72</v>
      </c>
      <c r="J2134" s="324">
        <v>9.14</v>
      </c>
      <c r="K2134" s="341">
        <v>500.14</v>
      </c>
    </row>
    <row r="2135" spans="1:22" x14ac:dyDescent="0.25">
      <c r="A2135" s="336"/>
      <c r="B2135" s="337"/>
      <c r="C2135" s="337" t="s">
        <v>179</v>
      </c>
      <c r="D2135" s="338"/>
      <c r="E2135" s="324"/>
      <c r="F2135" s="339">
        <v>17.649999999999999</v>
      </c>
      <c r="G2135" s="340" t="s">
        <v>2060</v>
      </c>
      <c r="H2135" s="324">
        <v>1</v>
      </c>
      <c r="I2135" s="354">
        <v>7.94</v>
      </c>
      <c r="J2135" s="324">
        <v>23.35</v>
      </c>
      <c r="K2135" s="354">
        <v>185.4</v>
      </c>
    </row>
    <row r="2136" spans="1:22" x14ac:dyDescent="0.25">
      <c r="A2136" s="336"/>
      <c r="B2136" s="337"/>
      <c r="C2136" s="337" t="s">
        <v>195</v>
      </c>
      <c r="D2136" s="338"/>
      <c r="E2136" s="324"/>
      <c r="F2136" s="339">
        <v>146.32</v>
      </c>
      <c r="G2136" s="340" t="s">
        <v>185</v>
      </c>
      <c r="H2136" s="324">
        <v>1</v>
      </c>
      <c r="I2136" s="341">
        <v>52.68</v>
      </c>
      <c r="J2136" s="324">
        <v>5.51</v>
      </c>
      <c r="K2136" s="341">
        <v>290.27</v>
      </c>
    </row>
    <row r="2137" spans="1:22" ht="57" x14ac:dyDescent="0.25">
      <c r="A2137" s="336" t="s">
        <v>2741</v>
      </c>
      <c r="B2137" s="337" t="s">
        <v>2742</v>
      </c>
      <c r="C2137" s="337" t="s">
        <v>896</v>
      </c>
      <c r="D2137" s="338" t="s">
        <v>1451</v>
      </c>
      <c r="E2137" s="324">
        <v>2</v>
      </c>
      <c r="F2137" s="339">
        <v>926.1</v>
      </c>
      <c r="G2137" s="343" t="s">
        <v>185</v>
      </c>
      <c r="H2137" s="324">
        <v>1</v>
      </c>
      <c r="I2137" s="341">
        <v>1852.2</v>
      </c>
      <c r="J2137" s="324">
        <v>11.76</v>
      </c>
      <c r="K2137" s="341">
        <v>21781.87</v>
      </c>
      <c r="Q2137" s="323">
        <v>0</v>
      </c>
      <c r="R2137" s="323">
        <v>0</v>
      </c>
      <c r="S2137" s="323">
        <v>0</v>
      </c>
      <c r="T2137" s="323">
        <v>0</v>
      </c>
      <c r="U2137" s="323">
        <v>0</v>
      </c>
      <c r="V2137" s="323">
        <v>0</v>
      </c>
    </row>
    <row r="2138" spans="1:22" ht="57" x14ac:dyDescent="0.25">
      <c r="A2138" s="336" t="s">
        <v>2743</v>
      </c>
      <c r="B2138" s="337" t="s">
        <v>2416</v>
      </c>
      <c r="C2138" s="337" t="s">
        <v>895</v>
      </c>
      <c r="D2138" s="338" t="s">
        <v>1342</v>
      </c>
      <c r="E2138" s="324">
        <v>36</v>
      </c>
      <c r="F2138" s="339">
        <v>111.92</v>
      </c>
      <c r="G2138" s="343" t="s">
        <v>185</v>
      </c>
      <c r="H2138" s="324">
        <v>1</v>
      </c>
      <c r="I2138" s="341">
        <v>4029.12</v>
      </c>
      <c r="J2138" s="324">
        <v>10.01</v>
      </c>
      <c r="K2138" s="341">
        <v>40331.49</v>
      </c>
      <c r="Q2138" s="323">
        <v>0</v>
      </c>
      <c r="R2138" s="323">
        <v>0</v>
      </c>
      <c r="S2138" s="323">
        <v>0</v>
      </c>
      <c r="T2138" s="323">
        <v>0</v>
      </c>
      <c r="U2138" s="323">
        <v>0</v>
      </c>
      <c r="V2138" s="323">
        <v>0</v>
      </c>
    </row>
    <row r="2139" spans="1:22" x14ac:dyDescent="0.25">
      <c r="A2139" s="336"/>
      <c r="B2139" s="337"/>
      <c r="C2139" s="337" t="s">
        <v>184</v>
      </c>
      <c r="D2139" s="338" t="s">
        <v>177</v>
      </c>
      <c r="E2139" s="324">
        <v>110</v>
      </c>
      <c r="F2139" s="339"/>
      <c r="G2139" s="340"/>
      <c r="H2139" s="324"/>
      <c r="I2139" s="341">
        <v>304.05</v>
      </c>
      <c r="J2139" s="324">
        <v>88</v>
      </c>
      <c r="K2139" s="341">
        <v>5679.67</v>
      </c>
    </row>
    <row r="2140" spans="1:22" x14ac:dyDescent="0.25">
      <c r="A2140" s="336"/>
      <c r="B2140" s="337"/>
      <c r="C2140" s="337" t="s">
        <v>183</v>
      </c>
      <c r="D2140" s="338" t="s">
        <v>177</v>
      </c>
      <c r="E2140" s="324">
        <v>74</v>
      </c>
      <c r="F2140" s="339"/>
      <c r="G2140" s="340"/>
      <c r="H2140" s="324"/>
      <c r="I2140" s="341">
        <v>204.54</v>
      </c>
      <c r="J2140" s="324">
        <v>41</v>
      </c>
      <c r="K2140" s="341">
        <v>2646.21</v>
      </c>
    </row>
    <row r="2141" spans="1:22" x14ac:dyDescent="0.25">
      <c r="A2141" s="336"/>
      <c r="B2141" s="337"/>
      <c r="C2141" s="337" t="s">
        <v>178</v>
      </c>
      <c r="D2141" s="338" t="s">
        <v>177</v>
      </c>
      <c r="E2141" s="324">
        <v>175</v>
      </c>
      <c r="F2141" s="339"/>
      <c r="G2141" s="340"/>
      <c r="H2141" s="324"/>
      <c r="I2141" s="341">
        <v>13.9</v>
      </c>
      <c r="J2141" s="324">
        <v>157</v>
      </c>
      <c r="K2141" s="341">
        <v>291.08</v>
      </c>
    </row>
    <row r="2142" spans="1:22" x14ac:dyDescent="0.25">
      <c r="A2142" s="344"/>
      <c r="B2142" s="345"/>
      <c r="C2142" s="345" t="s">
        <v>182</v>
      </c>
      <c r="D2142" s="346" t="s">
        <v>181</v>
      </c>
      <c r="E2142" s="347">
        <v>55.5</v>
      </c>
      <c r="F2142" s="348"/>
      <c r="G2142" s="349" t="s">
        <v>2059</v>
      </c>
      <c r="H2142" s="347">
        <v>1</v>
      </c>
      <c r="I2142" s="350">
        <v>22.98</v>
      </c>
      <c r="J2142" s="347"/>
      <c r="K2142" s="350"/>
    </row>
    <row r="2143" spans="1:22" x14ac:dyDescent="0.25">
      <c r="A2143" s="351"/>
      <c r="B2143" s="351"/>
      <c r="C2143" s="352" t="s">
        <v>173</v>
      </c>
      <c r="D2143" s="351"/>
      <c r="E2143" s="351"/>
      <c r="F2143" s="351"/>
      <c r="G2143" s="351"/>
      <c r="H2143" s="431">
        <v>6787.62</v>
      </c>
      <c r="I2143" s="431"/>
      <c r="J2143" s="431">
        <v>77974.899999999994</v>
      </c>
      <c r="K2143" s="431"/>
      <c r="O2143" s="353">
        <v>6787.62</v>
      </c>
      <c r="P2143" s="353">
        <v>77974.899999999994</v>
      </c>
    </row>
    <row r="2145" spans="1:22" ht="72" x14ac:dyDescent="0.25">
      <c r="A2145" s="336" t="s">
        <v>2744</v>
      </c>
      <c r="B2145" s="337" t="s">
        <v>2417</v>
      </c>
      <c r="C2145" s="337" t="s">
        <v>894</v>
      </c>
      <c r="D2145" s="338" t="s">
        <v>1351</v>
      </c>
      <c r="E2145" s="324">
        <v>1</v>
      </c>
      <c r="F2145" s="339"/>
      <c r="G2145" s="340"/>
      <c r="H2145" s="324"/>
      <c r="I2145" s="341"/>
      <c r="J2145" s="324"/>
      <c r="K2145" s="341"/>
      <c r="Q2145" s="323">
        <v>873.66</v>
      </c>
      <c r="R2145" s="323">
        <v>16523.97</v>
      </c>
      <c r="S2145" s="323">
        <v>559.14</v>
      </c>
      <c r="T2145" s="323">
        <v>8363.98</v>
      </c>
      <c r="U2145" s="323">
        <v>0.4</v>
      </c>
      <c r="V2145" s="323">
        <v>8.43</v>
      </c>
    </row>
    <row r="2146" spans="1:22" x14ac:dyDescent="0.25">
      <c r="C2146" s="342" t="s">
        <v>2745</v>
      </c>
    </row>
    <row r="2147" spans="1:22" x14ac:dyDescent="0.25">
      <c r="A2147" s="336"/>
      <c r="B2147" s="337"/>
      <c r="C2147" s="337" t="s">
        <v>187</v>
      </c>
      <c r="D2147" s="338"/>
      <c r="E2147" s="324"/>
      <c r="F2147" s="339">
        <v>759.7</v>
      </c>
      <c r="G2147" s="340" t="s">
        <v>2059</v>
      </c>
      <c r="H2147" s="324">
        <v>1</v>
      </c>
      <c r="I2147" s="341">
        <v>873.66</v>
      </c>
      <c r="J2147" s="324">
        <v>23.35</v>
      </c>
      <c r="K2147" s="341">
        <v>20399.96</v>
      </c>
    </row>
    <row r="2148" spans="1:22" x14ac:dyDescent="0.25">
      <c r="A2148" s="336"/>
      <c r="B2148" s="337"/>
      <c r="C2148" s="337" t="s">
        <v>174</v>
      </c>
      <c r="D2148" s="338"/>
      <c r="E2148" s="324"/>
      <c r="F2148" s="339">
        <v>0.74</v>
      </c>
      <c r="G2148" s="340" t="s">
        <v>2060</v>
      </c>
      <c r="H2148" s="324">
        <v>1</v>
      </c>
      <c r="I2148" s="341">
        <v>0.93</v>
      </c>
      <c r="J2148" s="324">
        <v>9.73</v>
      </c>
      <c r="K2148" s="341">
        <v>9.0500000000000007</v>
      </c>
    </row>
    <row r="2149" spans="1:22" x14ac:dyDescent="0.25">
      <c r="A2149" s="336"/>
      <c r="B2149" s="337"/>
      <c r="C2149" s="337" t="s">
        <v>179</v>
      </c>
      <c r="D2149" s="338"/>
      <c r="E2149" s="324"/>
      <c r="F2149" s="339">
        <v>0.18</v>
      </c>
      <c r="G2149" s="340" t="s">
        <v>2060</v>
      </c>
      <c r="H2149" s="324">
        <v>1</v>
      </c>
      <c r="I2149" s="354">
        <v>0.23</v>
      </c>
      <c r="J2149" s="324">
        <v>23.35</v>
      </c>
      <c r="K2149" s="354">
        <v>5.37</v>
      </c>
    </row>
    <row r="2150" spans="1:22" x14ac:dyDescent="0.25">
      <c r="A2150" s="336"/>
      <c r="B2150" s="337"/>
      <c r="C2150" s="337" t="s">
        <v>195</v>
      </c>
      <c r="D2150" s="338"/>
      <c r="E2150" s="324"/>
      <c r="F2150" s="339">
        <v>1.68</v>
      </c>
      <c r="G2150" s="340" t="s">
        <v>185</v>
      </c>
      <c r="H2150" s="324">
        <v>1</v>
      </c>
      <c r="I2150" s="341">
        <v>1.68</v>
      </c>
      <c r="J2150" s="324">
        <v>5.42</v>
      </c>
      <c r="K2150" s="341">
        <v>9.11</v>
      </c>
    </row>
    <row r="2151" spans="1:22" ht="42.75" x14ac:dyDescent="0.25">
      <c r="A2151" s="336" t="s">
        <v>2746</v>
      </c>
      <c r="B2151" s="337" t="s">
        <v>1894</v>
      </c>
      <c r="C2151" s="337" t="s">
        <v>391</v>
      </c>
      <c r="D2151" s="338" t="s">
        <v>1323</v>
      </c>
      <c r="E2151" s="324">
        <v>2.46E-2</v>
      </c>
      <c r="F2151" s="339">
        <v>42508.19</v>
      </c>
      <c r="G2151" s="343" t="s">
        <v>185</v>
      </c>
      <c r="H2151" s="324">
        <v>1</v>
      </c>
      <c r="I2151" s="341">
        <v>1045.7</v>
      </c>
      <c r="J2151" s="324">
        <v>1.31</v>
      </c>
      <c r="K2151" s="341">
        <v>1369.87</v>
      </c>
      <c r="Q2151" s="323">
        <v>0</v>
      </c>
      <c r="R2151" s="323">
        <v>0</v>
      </c>
      <c r="S2151" s="323">
        <v>0</v>
      </c>
      <c r="T2151" s="323">
        <v>0</v>
      </c>
      <c r="U2151" s="323">
        <v>0</v>
      </c>
      <c r="V2151" s="323">
        <v>0</v>
      </c>
    </row>
    <row r="2152" spans="1:22" ht="28.5" x14ac:dyDescent="0.25">
      <c r="A2152" s="336" t="s">
        <v>2747</v>
      </c>
      <c r="B2152" s="337" t="s">
        <v>2420</v>
      </c>
      <c r="C2152" s="337" t="s">
        <v>893</v>
      </c>
      <c r="D2152" s="338" t="s">
        <v>1374</v>
      </c>
      <c r="E2152" s="324">
        <v>2.7</v>
      </c>
      <c r="F2152" s="339">
        <v>20.190000000000001</v>
      </c>
      <c r="G2152" s="343" t="s">
        <v>185</v>
      </c>
      <c r="H2152" s="324">
        <v>1</v>
      </c>
      <c r="I2152" s="341">
        <v>54.51</v>
      </c>
      <c r="J2152" s="324">
        <v>2.56</v>
      </c>
      <c r="K2152" s="341">
        <v>139.55000000000001</v>
      </c>
      <c r="Q2152" s="323">
        <v>0</v>
      </c>
      <c r="R2152" s="323">
        <v>0</v>
      </c>
      <c r="S2152" s="323">
        <v>0</v>
      </c>
      <c r="T2152" s="323">
        <v>0</v>
      </c>
      <c r="U2152" s="323">
        <v>0</v>
      </c>
      <c r="V2152" s="323">
        <v>0</v>
      </c>
    </row>
    <row r="2153" spans="1:22" x14ac:dyDescent="0.25">
      <c r="A2153" s="336"/>
      <c r="B2153" s="337"/>
      <c r="C2153" s="337" t="s">
        <v>184</v>
      </c>
      <c r="D2153" s="338" t="s">
        <v>177</v>
      </c>
      <c r="E2153" s="324">
        <v>100</v>
      </c>
      <c r="F2153" s="339"/>
      <c r="G2153" s="340"/>
      <c r="H2153" s="324"/>
      <c r="I2153" s="341">
        <v>873.66</v>
      </c>
      <c r="J2153" s="324">
        <v>81</v>
      </c>
      <c r="K2153" s="341">
        <v>16523.97</v>
      </c>
    </row>
    <row r="2154" spans="1:22" x14ac:dyDescent="0.25">
      <c r="A2154" s="336"/>
      <c r="B2154" s="337"/>
      <c r="C2154" s="337" t="s">
        <v>183</v>
      </c>
      <c r="D2154" s="338" t="s">
        <v>177</v>
      </c>
      <c r="E2154" s="324">
        <v>64</v>
      </c>
      <c r="F2154" s="339"/>
      <c r="G2154" s="340"/>
      <c r="H2154" s="324"/>
      <c r="I2154" s="341">
        <v>559.14</v>
      </c>
      <c r="J2154" s="324">
        <v>41</v>
      </c>
      <c r="K2154" s="341">
        <v>8363.98</v>
      </c>
    </row>
    <row r="2155" spans="1:22" x14ac:dyDescent="0.25">
      <c r="A2155" s="336"/>
      <c r="B2155" s="337"/>
      <c r="C2155" s="337" t="s">
        <v>178</v>
      </c>
      <c r="D2155" s="338" t="s">
        <v>177</v>
      </c>
      <c r="E2155" s="324">
        <v>175</v>
      </c>
      <c r="F2155" s="339"/>
      <c r="G2155" s="340"/>
      <c r="H2155" s="324"/>
      <c r="I2155" s="341">
        <v>0.4</v>
      </c>
      <c r="J2155" s="324">
        <v>157</v>
      </c>
      <c r="K2155" s="341">
        <v>8.43</v>
      </c>
    </row>
    <row r="2156" spans="1:22" x14ac:dyDescent="0.25">
      <c r="A2156" s="344"/>
      <c r="B2156" s="345"/>
      <c r="C2156" s="345" t="s">
        <v>182</v>
      </c>
      <c r="D2156" s="346" t="s">
        <v>181</v>
      </c>
      <c r="E2156" s="347">
        <v>64.599999999999994</v>
      </c>
      <c r="F2156" s="348"/>
      <c r="G2156" s="349" t="s">
        <v>2059</v>
      </c>
      <c r="H2156" s="347">
        <v>1</v>
      </c>
      <c r="I2156" s="350">
        <v>74.290000000000006</v>
      </c>
      <c r="J2156" s="347"/>
      <c r="K2156" s="350"/>
    </row>
    <row r="2157" spans="1:22" x14ac:dyDescent="0.25">
      <c r="A2157" s="351"/>
      <c r="B2157" s="351"/>
      <c r="C2157" s="352" t="s">
        <v>173</v>
      </c>
      <c r="D2157" s="351"/>
      <c r="E2157" s="351"/>
      <c r="F2157" s="351"/>
      <c r="G2157" s="351"/>
      <c r="H2157" s="431">
        <v>3409.68</v>
      </c>
      <c r="I2157" s="431"/>
      <c r="J2157" s="431">
        <v>46823.92</v>
      </c>
      <c r="K2157" s="431"/>
      <c r="O2157" s="353">
        <v>3409.68</v>
      </c>
      <c r="P2157" s="353">
        <v>46823.92</v>
      </c>
    </row>
    <row r="2159" spans="1:22" ht="42.75" x14ac:dyDescent="0.25">
      <c r="A2159" s="336" t="s">
        <v>2748</v>
      </c>
      <c r="B2159" s="337" t="s">
        <v>2421</v>
      </c>
      <c r="C2159" s="337" t="s">
        <v>737</v>
      </c>
      <c r="D2159" s="338" t="s">
        <v>2422</v>
      </c>
      <c r="E2159" s="324">
        <v>26.7</v>
      </c>
      <c r="F2159" s="339"/>
      <c r="G2159" s="340"/>
      <c r="H2159" s="324"/>
      <c r="I2159" s="341"/>
      <c r="J2159" s="324"/>
      <c r="K2159" s="341"/>
      <c r="Q2159" s="323">
        <v>799.13</v>
      </c>
      <c r="R2159" s="323">
        <v>14968.68</v>
      </c>
      <c r="S2159" s="323">
        <v>614.71</v>
      </c>
      <c r="T2159" s="323">
        <v>8407.07</v>
      </c>
      <c r="U2159" s="323">
        <v>154.19</v>
      </c>
      <c r="V2159" s="323">
        <v>3230.07</v>
      </c>
    </row>
    <row r="2160" spans="1:22" x14ac:dyDescent="0.25">
      <c r="C2160" s="342" t="s">
        <v>2749</v>
      </c>
    </row>
    <row r="2161" spans="1:22" x14ac:dyDescent="0.25">
      <c r="A2161" s="336"/>
      <c r="B2161" s="337"/>
      <c r="C2161" s="337" t="s">
        <v>187</v>
      </c>
      <c r="D2161" s="338"/>
      <c r="E2161" s="324"/>
      <c r="F2161" s="339">
        <v>28.6</v>
      </c>
      <c r="G2161" s="340" t="s">
        <v>2059</v>
      </c>
      <c r="H2161" s="324">
        <v>1</v>
      </c>
      <c r="I2161" s="341">
        <v>878.16</v>
      </c>
      <c r="J2161" s="324">
        <v>23.35</v>
      </c>
      <c r="K2161" s="341">
        <v>20505.04</v>
      </c>
    </row>
    <row r="2162" spans="1:22" x14ac:dyDescent="0.25">
      <c r="A2162" s="336"/>
      <c r="B2162" s="337"/>
      <c r="C2162" s="337" t="s">
        <v>174</v>
      </c>
      <c r="D2162" s="338"/>
      <c r="E2162" s="324"/>
      <c r="F2162" s="339">
        <v>13.2</v>
      </c>
      <c r="G2162" s="340" t="s">
        <v>2060</v>
      </c>
      <c r="H2162" s="324">
        <v>1</v>
      </c>
      <c r="I2162" s="341">
        <v>440.55</v>
      </c>
      <c r="J2162" s="324">
        <v>8.9499999999999993</v>
      </c>
      <c r="K2162" s="341">
        <v>3942.92</v>
      </c>
    </row>
    <row r="2163" spans="1:22" x14ac:dyDescent="0.25">
      <c r="A2163" s="336"/>
      <c r="B2163" s="337"/>
      <c r="C2163" s="337" t="s">
        <v>179</v>
      </c>
      <c r="D2163" s="338"/>
      <c r="E2163" s="324"/>
      <c r="F2163" s="339">
        <v>2.64</v>
      </c>
      <c r="G2163" s="340" t="s">
        <v>2060</v>
      </c>
      <c r="H2163" s="324">
        <v>1</v>
      </c>
      <c r="I2163" s="354">
        <v>88.11</v>
      </c>
      <c r="J2163" s="324">
        <v>23.35</v>
      </c>
      <c r="K2163" s="354">
        <v>2057.37</v>
      </c>
    </row>
    <row r="2164" spans="1:22" x14ac:dyDescent="0.25">
      <c r="A2164" s="336"/>
      <c r="B2164" s="337"/>
      <c r="C2164" s="337" t="s">
        <v>195</v>
      </c>
      <c r="D2164" s="338"/>
      <c r="E2164" s="324"/>
      <c r="F2164" s="339">
        <v>59.82</v>
      </c>
      <c r="G2164" s="340" t="s">
        <v>185</v>
      </c>
      <c r="H2164" s="324">
        <v>1</v>
      </c>
      <c r="I2164" s="341">
        <v>1597.19</v>
      </c>
      <c r="J2164" s="324">
        <v>19.829999999999998</v>
      </c>
      <c r="K2164" s="341">
        <v>31672.28</v>
      </c>
    </row>
    <row r="2165" spans="1:22" ht="71.25" x14ac:dyDescent="0.25">
      <c r="A2165" s="336" t="s">
        <v>2750</v>
      </c>
      <c r="B2165" s="337" t="s">
        <v>2424</v>
      </c>
      <c r="C2165" s="337" t="s">
        <v>892</v>
      </c>
      <c r="D2165" s="338" t="s">
        <v>1342</v>
      </c>
      <c r="E2165" s="324">
        <v>400.5</v>
      </c>
      <c r="F2165" s="339">
        <v>6.29</v>
      </c>
      <c r="G2165" s="343" t="s">
        <v>185</v>
      </c>
      <c r="H2165" s="324">
        <v>1</v>
      </c>
      <c r="I2165" s="341">
        <v>2519.15</v>
      </c>
      <c r="J2165" s="324">
        <v>5.68</v>
      </c>
      <c r="K2165" s="341">
        <v>14308.77</v>
      </c>
      <c r="Q2165" s="323">
        <v>0</v>
      </c>
      <c r="R2165" s="323">
        <v>0</v>
      </c>
      <c r="S2165" s="323">
        <v>0</v>
      </c>
      <c r="T2165" s="323">
        <v>0</v>
      </c>
      <c r="U2165" s="323">
        <v>0</v>
      </c>
      <c r="V2165" s="323">
        <v>0</v>
      </c>
    </row>
    <row r="2166" spans="1:22" ht="114" x14ac:dyDescent="0.25">
      <c r="A2166" s="336" t="s">
        <v>2751</v>
      </c>
      <c r="B2166" s="337" t="s">
        <v>2425</v>
      </c>
      <c r="C2166" s="337" t="s">
        <v>891</v>
      </c>
      <c r="D2166" s="338" t="s">
        <v>1347</v>
      </c>
      <c r="E2166" s="324">
        <v>6.6749999999999998</v>
      </c>
      <c r="F2166" s="339">
        <v>126.76</v>
      </c>
      <c r="G2166" s="343" t="s">
        <v>185</v>
      </c>
      <c r="H2166" s="324">
        <v>1</v>
      </c>
      <c r="I2166" s="341">
        <v>846.12</v>
      </c>
      <c r="J2166" s="324">
        <v>5.83</v>
      </c>
      <c r="K2166" s="341">
        <v>4932.88</v>
      </c>
      <c r="Q2166" s="323">
        <v>0</v>
      </c>
      <c r="R2166" s="323">
        <v>0</v>
      </c>
      <c r="S2166" s="323">
        <v>0</v>
      </c>
      <c r="T2166" s="323">
        <v>0</v>
      </c>
      <c r="U2166" s="323">
        <v>0</v>
      </c>
      <c r="V2166" s="323">
        <v>0</v>
      </c>
    </row>
    <row r="2167" spans="1:22" ht="128.25" x14ac:dyDescent="0.25">
      <c r="A2167" s="336" t="s">
        <v>2752</v>
      </c>
      <c r="B2167" s="337" t="s">
        <v>2432</v>
      </c>
      <c r="C2167" s="337" t="s">
        <v>890</v>
      </c>
      <c r="D2167" s="338" t="s">
        <v>1342</v>
      </c>
      <c r="E2167" s="324">
        <v>68.25</v>
      </c>
      <c r="F2167" s="339">
        <v>50.57</v>
      </c>
      <c r="G2167" s="343" t="s">
        <v>185</v>
      </c>
      <c r="H2167" s="324">
        <v>1</v>
      </c>
      <c r="I2167" s="341">
        <v>3451.4</v>
      </c>
      <c r="J2167" s="324">
        <v>2.91</v>
      </c>
      <c r="K2167" s="341">
        <v>10043.57</v>
      </c>
      <c r="Q2167" s="323">
        <v>0</v>
      </c>
      <c r="R2167" s="323">
        <v>0</v>
      </c>
      <c r="S2167" s="323">
        <v>0</v>
      </c>
      <c r="T2167" s="323">
        <v>0</v>
      </c>
      <c r="U2167" s="323">
        <v>0</v>
      </c>
      <c r="V2167" s="323">
        <v>0</v>
      </c>
    </row>
    <row r="2168" spans="1:22" ht="128.25" x14ac:dyDescent="0.25">
      <c r="A2168" s="336" t="s">
        <v>2753</v>
      </c>
      <c r="B2168" s="337" t="s">
        <v>2434</v>
      </c>
      <c r="C2168" s="337" t="s">
        <v>889</v>
      </c>
      <c r="D2168" s="338" t="s">
        <v>1342</v>
      </c>
      <c r="E2168" s="324">
        <v>17.850000000000001</v>
      </c>
      <c r="F2168" s="339">
        <v>56.82</v>
      </c>
      <c r="G2168" s="343" t="s">
        <v>185</v>
      </c>
      <c r="H2168" s="324">
        <v>1</v>
      </c>
      <c r="I2168" s="341">
        <v>1014.24</v>
      </c>
      <c r="J2168" s="324">
        <v>2.86</v>
      </c>
      <c r="K2168" s="341">
        <v>2900.73</v>
      </c>
      <c r="Q2168" s="323">
        <v>0</v>
      </c>
      <c r="R2168" s="323">
        <v>0</v>
      </c>
      <c r="S2168" s="323">
        <v>0</v>
      </c>
      <c r="T2168" s="323">
        <v>0</v>
      </c>
      <c r="U2168" s="323">
        <v>0</v>
      </c>
      <c r="V2168" s="323">
        <v>0</v>
      </c>
    </row>
    <row r="2169" spans="1:22" ht="128.25" x14ac:dyDescent="0.25">
      <c r="A2169" s="336" t="s">
        <v>2754</v>
      </c>
      <c r="B2169" s="337" t="s">
        <v>2438</v>
      </c>
      <c r="C2169" s="337" t="s">
        <v>888</v>
      </c>
      <c r="D2169" s="338" t="s">
        <v>1342</v>
      </c>
      <c r="E2169" s="324">
        <v>116.55</v>
      </c>
      <c r="F2169" s="339">
        <v>110.23</v>
      </c>
      <c r="G2169" s="343" t="s">
        <v>185</v>
      </c>
      <c r="H2169" s="324">
        <v>1</v>
      </c>
      <c r="I2169" s="341">
        <v>12847.31</v>
      </c>
      <c r="J2169" s="324">
        <v>2.89</v>
      </c>
      <c r="K2169" s="341">
        <v>37128.730000000003</v>
      </c>
      <c r="Q2169" s="323">
        <v>0</v>
      </c>
      <c r="R2169" s="323">
        <v>0</v>
      </c>
      <c r="S2169" s="323">
        <v>0</v>
      </c>
      <c r="T2169" s="323">
        <v>0</v>
      </c>
      <c r="U2169" s="323">
        <v>0</v>
      </c>
      <c r="V2169" s="323">
        <v>0</v>
      </c>
    </row>
    <row r="2170" spans="1:22" ht="128.25" x14ac:dyDescent="0.25">
      <c r="A2170" s="336" t="s">
        <v>2755</v>
      </c>
      <c r="B2170" s="337" t="s">
        <v>2756</v>
      </c>
      <c r="C2170" s="337" t="s">
        <v>887</v>
      </c>
      <c r="D2170" s="338" t="s">
        <v>1342</v>
      </c>
      <c r="E2170" s="324">
        <v>39.9</v>
      </c>
      <c r="F2170" s="339">
        <v>143.18</v>
      </c>
      <c r="G2170" s="343" t="s">
        <v>185</v>
      </c>
      <c r="H2170" s="324">
        <v>1</v>
      </c>
      <c r="I2170" s="341">
        <v>5712.88</v>
      </c>
      <c r="J2170" s="324">
        <v>2.89</v>
      </c>
      <c r="K2170" s="341">
        <v>16510.22</v>
      </c>
      <c r="Q2170" s="323">
        <v>0</v>
      </c>
      <c r="R2170" s="323">
        <v>0</v>
      </c>
      <c r="S2170" s="323">
        <v>0</v>
      </c>
      <c r="T2170" s="323">
        <v>0</v>
      </c>
      <c r="U2170" s="323">
        <v>0</v>
      </c>
      <c r="V2170" s="323">
        <v>0</v>
      </c>
    </row>
    <row r="2171" spans="1:22" ht="128.25" x14ac:dyDescent="0.25">
      <c r="A2171" s="336" t="s">
        <v>2757</v>
      </c>
      <c r="B2171" s="337" t="s">
        <v>2440</v>
      </c>
      <c r="C2171" s="337" t="s">
        <v>886</v>
      </c>
      <c r="D2171" s="338" t="s">
        <v>1342</v>
      </c>
      <c r="E2171" s="324">
        <v>37.799999999999997</v>
      </c>
      <c r="F2171" s="339">
        <v>159.38</v>
      </c>
      <c r="G2171" s="343" t="s">
        <v>185</v>
      </c>
      <c r="H2171" s="324">
        <v>1</v>
      </c>
      <c r="I2171" s="341">
        <v>6024.56</v>
      </c>
      <c r="J2171" s="324">
        <v>2.89</v>
      </c>
      <c r="K2171" s="341">
        <v>17410.98</v>
      </c>
      <c r="Q2171" s="323">
        <v>0</v>
      </c>
      <c r="R2171" s="323">
        <v>0</v>
      </c>
      <c r="S2171" s="323">
        <v>0</v>
      </c>
      <c r="T2171" s="323">
        <v>0</v>
      </c>
      <c r="U2171" s="323">
        <v>0</v>
      </c>
      <c r="V2171" s="323">
        <v>0</v>
      </c>
    </row>
    <row r="2172" spans="1:22" ht="57" x14ac:dyDescent="0.25">
      <c r="A2172" s="336" t="s">
        <v>2758</v>
      </c>
      <c r="B2172" s="337" t="s">
        <v>2426</v>
      </c>
      <c r="C2172" s="337" t="s">
        <v>731</v>
      </c>
      <c r="D2172" s="338" t="s">
        <v>2427</v>
      </c>
      <c r="E2172" s="324">
        <v>3.3374999999999999</v>
      </c>
      <c r="F2172" s="339">
        <v>231.64</v>
      </c>
      <c r="G2172" s="343" t="s">
        <v>185</v>
      </c>
      <c r="H2172" s="324">
        <v>1</v>
      </c>
      <c r="I2172" s="341">
        <v>773.1</v>
      </c>
      <c r="J2172" s="324">
        <v>2.88</v>
      </c>
      <c r="K2172" s="341">
        <v>2226.5300000000002</v>
      </c>
      <c r="Q2172" s="323">
        <v>0</v>
      </c>
      <c r="R2172" s="323">
        <v>0</v>
      </c>
      <c r="S2172" s="323">
        <v>0</v>
      </c>
      <c r="T2172" s="323">
        <v>0</v>
      </c>
      <c r="U2172" s="323">
        <v>0</v>
      </c>
      <c r="V2172" s="323">
        <v>0</v>
      </c>
    </row>
    <row r="2173" spans="1:22" ht="57" x14ac:dyDescent="0.25">
      <c r="A2173" s="336" t="s">
        <v>2759</v>
      </c>
      <c r="B2173" s="337" t="s">
        <v>2429</v>
      </c>
      <c r="C2173" s="337" t="s">
        <v>730</v>
      </c>
      <c r="D2173" s="338" t="s">
        <v>2427</v>
      </c>
      <c r="E2173" s="324">
        <v>-24.831</v>
      </c>
      <c r="F2173" s="339">
        <v>34.75</v>
      </c>
      <c r="G2173" s="343" t="s">
        <v>185</v>
      </c>
      <c r="H2173" s="324">
        <v>1</v>
      </c>
      <c r="I2173" s="341">
        <v>-862.88</v>
      </c>
      <c r="J2173" s="324">
        <v>34.270000000000003</v>
      </c>
      <c r="K2173" s="341">
        <v>-29570.9</v>
      </c>
      <c r="Q2173" s="323">
        <v>0</v>
      </c>
      <c r="R2173" s="323">
        <v>0</v>
      </c>
      <c r="S2173" s="323">
        <v>0</v>
      </c>
      <c r="T2173" s="323">
        <v>0</v>
      </c>
      <c r="U2173" s="323">
        <v>0</v>
      </c>
      <c r="V2173" s="323">
        <v>0</v>
      </c>
    </row>
    <row r="2174" spans="1:22" x14ac:dyDescent="0.25">
      <c r="A2174" s="336"/>
      <c r="B2174" s="337"/>
      <c r="C2174" s="337" t="s">
        <v>184</v>
      </c>
      <c r="D2174" s="338" t="s">
        <v>177</v>
      </c>
      <c r="E2174" s="324">
        <v>91</v>
      </c>
      <c r="F2174" s="339"/>
      <c r="G2174" s="340"/>
      <c r="H2174" s="324"/>
      <c r="I2174" s="341">
        <v>799.13</v>
      </c>
      <c r="J2174" s="324">
        <v>73</v>
      </c>
      <c r="K2174" s="341">
        <v>14968.68</v>
      </c>
    </row>
    <row r="2175" spans="1:22" x14ac:dyDescent="0.25">
      <c r="A2175" s="336"/>
      <c r="B2175" s="337"/>
      <c r="C2175" s="337" t="s">
        <v>183</v>
      </c>
      <c r="D2175" s="338" t="s">
        <v>177</v>
      </c>
      <c r="E2175" s="324">
        <v>70</v>
      </c>
      <c r="F2175" s="339"/>
      <c r="G2175" s="340"/>
      <c r="H2175" s="324"/>
      <c r="I2175" s="341">
        <v>614.71</v>
      </c>
      <c r="J2175" s="324">
        <v>41</v>
      </c>
      <c r="K2175" s="341">
        <v>8407.07</v>
      </c>
    </row>
    <row r="2176" spans="1:22" x14ac:dyDescent="0.25">
      <c r="A2176" s="336"/>
      <c r="B2176" s="337"/>
      <c r="C2176" s="337" t="s">
        <v>178</v>
      </c>
      <c r="D2176" s="338" t="s">
        <v>177</v>
      </c>
      <c r="E2176" s="324">
        <v>175</v>
      </c>
      <c r="F2176" s="339"/>
      <c r="G2176" s="340"/>
      <c r="H2176" s="324"/>
      <c r="I2176" s="341">
        <v>154.19</v>
      </c>
      <c r="J2176" s="324">
        <v>157</v>
      </c>
      <c r="K2176" s="341">
        <v>3230.07</v>
      </c>
    </row>
    <row r="2177" spans="1:22" x14ac:dyDescent="0.25">
      <c r="A2177" s="344"/>
      <c r="B2177" s="345"/>
      <c r="C2177" s="345" t="s">
        <v>182</v>
      </c>
      <c r="D2177" s="346" t="s">
        <v>181</v>
      </c>
      <c r="E2177" s="347">
        <v>2.2000000000000002</v>
      </c>
      <c r="F2177" s="348"/>
      <c r="G2177" s="349" t="s">
        <v>2059</v>
      </c>
      <c r="H2177" s="347">
        <v>1</v>
      </c>
      <c r="I2177" s="350">
        <v>67.55</v>
      </c>
      <c r="J2177" s="347"/>
      <c r="K2177" s="350"/>
    </row>
    <row r="2178" spans="1:22" x14ac:dyDescent="0.25">
      <c r="A2178" s="351"/>
      <c r="B2178" s="351"/>
      <c r="C2178" s="352" t="s">
        <v>173</v>
      </c>
      <c r="D2178" s="351"/>
      <c r="E2178" s="351"/>
      <c r="F2178" s="351"/>
      <c r="G2178" s="351"/>
      <c r="H2178" s="431">
        <v>36809.81</v>
      </c>
      <c r="I2178" s="431"/>
      <c r="J2178" s="431">
        <v>158617.57</v>
      </c>
      <c r="K2178" s="431"/>
      <c r="O2178" s="353">
        <v>36809.81</v>
      </c>
      <c r="P2178" s="353">
        <v>158617.57</v>
      </c>
    </row>
    <row r="2180" spans="1:22" ht="57" x14ac:dyDescent="0.25">
      <c r="A2180" s="336" t="s">
        <v>2760</v>
      </c>
      <c r="B2180" s="337" t="s">
        <v>2442</v>
      </c>
      <c r="C2180" s="337" t="s">
        <v>741</v>
      </c>
      <c r="D2180" s="338" t="s">
        <v>2387</v>
      </c>
      <c r="E2180" s="324">
        <v>1.93</v>
      </c>
      <c r="F2180" s="339"/>
      <c r="G2180" s="340"/>
      <c r="H2180" s="324"/>
      <c r="I2180" s="341"/>
      <c r="J2180" s="324"/>
      <c r="K2180" s="341"/>
      <c r="Q2180" s="323">
        <v>339.22</v>
      </c>
      <c r="R2180" s="323">
        <v>6336.59</v>
      </c>
      <c r="S2180" s="323">
        <v>228.2</v>
      </c>
      <c r="T2180" s="323">
        <v>2952.27</v>
      </c>
      <c r="U2180" s="323">
        <v>0</v>
      </c>
      <c r="V2180" s="323">
        <v>0</v>
      </c>
    </row>
    <row r="2181" spans="1:22" x14ac:dyDescent="0.25">
      <c r="C2181" s="342" t="s">
        <v>2761</v>
      </c>
    </row>
    <row r="2182" spans="1:22" x14ac:dyDescent="0.25">
      <c r="A2182" s="336"/>
      <c r="B2182" s="337"/>
      <c r="C2182" s="337" t="s">
        <v>187</v>
      </c>
      <c r="D2182" s="338"/>
      <c r="E2182" s="324"/>
      <c r="F2182" s="339">
        <v>138.94</v>
      </c>
      <c r="G2182" s="340" t="s">
        <v>2059</v>
      </c>
      <c r="H2182" s="324">
        <v>1</v>
      </c>
      <c r="I2182" s="341">
        <v>308.38</v>
      </c>
      <c r="J2182" s="324">
        <v>23.35</v>
      </c>
      <c r="K2182" s="341">
        <v>7200.67</v>
      </c>
    </row>
    <row r="2183" spans="1:22" x14ac:dyDescent="0.25">
      <c r="A2183" s="336"/>
      <c r="B2183" s="337"/>
      <c r="C2183" s="337" t="s">
        <v>195</v>
      </c>
      <c r="D2183" s="338"/>
      <c r="E2183" s="324"/>
      <c r="F2183" s="339">
        <v>8.4</v>
      </c>
      <c r="G2183" s="340" t="s">
        <v>185</v>
      </c>
      <c r="H2183" s="324">
        <v>1</v>
      </c>
      <c r="I2183" s="341">
        <v>16.21</v>
      </c>
      <c r="J2183" s="324">
        <v>4.87</v>
      </c>
      <c r="K2183" s="341">
        <v>78.94</v>
      </c>
    </row>
    <row r="2184" spans="1:22" x14ac:dyDescent="0.25">
      <c r="A2184" s="336"/>
      <c r="B2184" s="337"/>
      <c r="C2184" s="337" t="s">
        <v>184</v>
      </c>
      <c r="D2184" s="338" t="s">
        <v>177</v>
      </c>
      <c r="E2184" s="324">
        <v>110</v>
      </c>
      <c r="F2184" s="339"/>
      <c r="G2184" s="340"/>
      <c r="H2184" s="324"/>
      <c r="I2184" s="341">
        <v>339.22</v>
      </c>
      <c r="J2184" s="324">
        <v>88</v>
      </c>
      <c r="K2184" s="341">
        <v>6336.59</v>
      </c>
    </row>
    <row r="2185" spans="1:22" x14ac:dyDescent="0.25">
      <c r="A2185" s="336"/>
      <c r="B2185" s="337"/>
      <c r="C2185" s="337" t="s">
        <v>183</v>
      </c>
      <c r="D2185" s="338" t="s">
        <v>177</v>
      </c>
      <c r="E2185" s="324">
        <v>74</v>
      </c>
      <c r="F2185" s="339"/>
      <c r="G2185" s="340"/>
      <c r="H2185" s="324"/>
      <c r="I2185" s="341">
        <v>228.2</v>
      </c>
      <c r="J2185" s="324">
        <v>41</v>
      </c>
      <c r="K2185" s="341">
        <v>2952.27</v>
      </c>
    </row>
    <row r="2186" spans="1:22" x14ac:dyDescent="0.25">
      <c r="A2186" s="344"/>
      <c r="B2186" s="345"/>
      <c r="C2186" s="345" t="s">
        <v>182</v>
      </c>
      <c r="D2186" s="346" t="s">
        <v>181</v>
      </c>
      <c r="E2186" s="347">
        <v>9.25</v>
      </c>
      <c r="F2186" s="348"/>
      <c r="G2186" s="349" t="s">
        <v>2059</v>
      </c>
      <c r="H2186" s="347">
        <v>1</v>
      </c>
      <c r="I2186" s="350">
        <v>20.53</v>
      </c>
      <c r="J2186" s="347"/>
      <c r="K2186" s="350"/>
    </row>
    <row r="2187" spans="1:22" x14ac:dyDescent="0.25">
      <c r="A2187" s="351"/>
      <c r="B2187" s="351"/>
      <c r="C2187" s="352" t="s">
        <v>173</v>
      </c>
      <c r="D2187" s="351"/>
      <c r="E2187" s="351"/>
      <c r="F2187" s="351"/>
      <c r="G2187" s="351"/>
      <c r="H2187" s="431">
        <v>892.01</v>
      </c>
      <c r="I2187" s="431"/>
      <c r="J2187" s="431">
        <v>16568.47</v>
      </c>
      <c r="K2187" s="431"/>
      <c r="O2187" s="353">
        <v>892.01</v>
      </c>
      <c r="P2187" s="353">
        <v>16568.47</v>
      </c>
    </row>
    <row r="2189" spans="1:22" ht="57" x14ac:dyDescent="0.25">
      <c r="A2189" s="336" t="s">
        <v>2762</v>
      </c>
      <c r="B2189" s="337" t="s">
        <v>2443</v>
      </c>
      <c r="C2189" s="337" t="s">
        <v>739</v>
      </c>
      <c r="D2189" s="338" t="s">
        <v>2387</v>
      </c>
      <c r="E2189" s="324">
        <v>0.74</v>
      </c>
      <c r="F2189" s="339"/>
      <c r="G2189" s="340"/>
      <c r="H2189" s="324"/>
      <c r="I2189" s="341"/>
      <c r="J2189" s="324"/>
      <c r="K2189" s="341"/>
      <c r="Q2189" s="323">
        <v>130.06</v>
      </c>
      <c r="R2189" s="323">
        <v>2429.59</v>
      </c>
      <c r="S2189" s="323">
        <v>87.5</v>
      </c>
      <c r="T2189" s="323">
        <v>1131.97</v>
      </c>
      <c r="U2189" s="323">
        <v>0</v>
      </c>
      <c r="V2189" s="323">
        <v>0</v>
      </c>
    </row>
    <row r="2190" spans="1:22" x14ac:dyDescent="0.25">
      <c r="C2190" s="342" t="s">
        <v>2763</v>
      </c>
    </row>
    <row r="2191" spans="1:22" x14ac:dyDescent="0.25">
      <c r="A2191" s="336"/>
      <c r="B2191" s="337"/>
      <c r="C2191" s="337" t="s">
        <v>187</v>
      </c>
      <c r="D2191" s="338"/>
      <c r="E2191" s="324"/>
      <c r="F2191" s="339">
        <v>138.94</v>
      </c>
      <c r="G2191" s="340" t="s">
        <v>2059</v>
      </c>
      <c r="H2191" s="324">
        <v>1</v>
      </c>
      <c r="I2191" s="341">
        <v>118.24</v>
      </c>
      <c r="J2191" s="324">
        <v>23.35</v>
      </c>
      <c r="K2191" s="341">
        <v>2760.9</v>
      </c>
    </row>
    <row r="2192" spans="1:22" x14ac:dyDescent="0.25">
      <c r="A2192" s="336"/>
      <c r="B2192" s="337"/>
      <c r="C2192" s="337" t="s">
        <v>195</v>
      </c>
      <c r="D2192" s="338"/>
      <c r="E2192" s="324"/>
      <c r="F2192" s="339">
        <v>28.2</v>
      </c>
      <c r="G2192" s="340" t="s">
        <v>185</v>
      </c>
      <c r="H2192" s="324">
        <v>1</v>
      </c>
      <c r="I2192" s="341">
        <v>20.87</v>
      </c>
      <c r="J2192" s="324">
        <v>4.8</v>
      </c>
      <c r="K2192" s="341">
        <v>100.18</v>
      </c>
    </row>
    <row r="2193" spans="1:22" x14ac:dyDescent="0.25">
      <c r="A2193" s="336"/>
      <c r="B2193" s="337"/>
      <c r="C2193" s="337" t="s">
        <v>184</v>
      </c>
      <c r="D2193" s="338" t="s">
        <v>177</v>
      </c>
      <c r="E2193" s="324">
        <v>110</v>
      </c>
      <c r="F2193" s="339"/>
      <c r="G2193" s="340"/>
      <c r="H2193" s="324"/>
      <c r="I2193" s="341">
        <v>130.06</v>
      </c>
      <c r="J2193" s="324">
        <v>88</v>
      </c>
      <c r="K2193" s="341">
        <v>2429.59</v>
      </c>
    </row>
    <row r="2194" spans="1:22" x14ac:dyDescent="0.25">
      <c r="A2194" s="336"/>
      <c r="B2194" s="337"/>
      <c r="C2194" s="337" t="s">
        <v>183</v>
      </c>
      <c r="D2194" s="338" t="s">
        <v>177</v>
      </c>
      <c r="E2194" s="324">
        <v>74</v>
      </c>
      <c r="F2194" s="339"/>
      <c r="G2194" s="340"/>
      <c r="H2194" s="324"/>
      <c r="I2194" s="341">
        <v>87.5</v>
      </c>
      <c r="J2194" s="324">
        <v>41</v>
      </c>
      <c r="K2194" s="341">
        <v>1131.97</v>
      </c>
    </row>
    <row r="2195" spans="1:22" x14ac:dyDescent="0.25">
      <c r="A2195" s="344"/>
      <c r="B2195" s="345"/>
      <c r="C2195" s="345" t="s">
        <v>182</v>
      </c>
      <c r="D2195" s="346" t="s">
        <v>181</v>
      </c>
      <c r="E2195" s="347">
        <v>9.25</v>
      </c>
      <c r="F2195" s="348"/>
      <c r="G2195" s="349" t="s">
        <v>2059</v>
      </c>
      <c r="H2195" s="347">
        <v>1</v>
      </c>
      <c r="I2195" s="350">
        <v>7.87</v>
      </c>
      <c r="J2195" s="347"/>
      <c r="K2195" s="350"/>
    </row>
    <row r="2196" spans="1:22" x14ac:dyDescent="0.25">
      <c r="A2196" s="351"/>
      <c r="B2196" s="351"/>
      <c r="C2196" s="352" t="s">
        <v>173</v>
      </c>
      <c r="D2196" s="351"/>
      <c r="E2196" s="351"/>
      <c r="F2196" s="351"/>
      <c r="G2196" s="351"/>
      <c r="H2196" s="431">
        <v>356.67</v>
      </c>
      <c r="I2196" s="431"/>
      <c r="J2196" s="431">
        <v>6422.64</v>
      </c>
      <c r="K2196" s="431"/>
      <c r="O2196" s="353">
        <v>356.67</v>
      </c>
      <c r="P2196" s="353">
        <v>6422.64</v>
      </c>
    </row>
    <row r="2199" spans="1:22" x14ac:dyDescent="0.25">
      <c r="A2199" s="428" t="s">
        <v>2764</v>
      </c>
      <c r="B2199" s="428"/>
      <c r="C2199" s="428"/>
      <c r="D2199" s="428"/>
      <c r="E2199" s="428"/>
      <c r="F2199" s="428"/>
      <c r="G2199" s="428"/>
      <c r="H2199" s="429">
        <v>64854.66</v>
      </c>
      <c r="I2199" s="430"/>
      <c r="J2199" s="429">
        <v>504971.91</v>
      </c>
      <c r="K2199" s="430"/>
    </row>
    <row r="2200" spans="1:22" hidden="1" x14ac:dyDescent="0.25">
      <c r="A2200" s="323" t="s">
        <v>172</v>
      </c>
      <c r="I2200" s="323">
        <v>0</v>
      </c>
      <c r="J2200" s="323">
        <v>0</v>
      </c>
    </row>
    <row r="2201" spans="1:22" hidden="1" x14ac:dyDescent="0.25">
      <c r="A2201" s="323" t="s">
        <v>171</v>
      </c>
      <c r="I2201" s="323">
        <v>0</v>
      </c>
      <c r="J2201" s="323">
        <v>0</v>
      </c>
    </row>
    <row r="2203" spans="1:22" ht="16.5" x14ac:dyDescent="0.25">
      <c r="A2203" s="432" t="s">
        <v>2765</v>
      </c>
      <c r="B2203" s="432"/>
      <c r="C2203" s="432"/>
      <c r="D2203" s="432"/>
      <c r="E2203" s="432"/>
      <c r="F2203" s="432"/>
      <c r="G2203" s="432"/>
      <c r="H2203" s="432"/>
      <c r="I2203" s="432"/>
      <c r="J2203" s="432"/>
      <c r="K2203" s="432"/>
    </row>
    <row r="2204" spans="1:22" ht="28.5" x14ac:dyDescent="0.25">
      <c r="A2204" s="336" t="s">
        <v>2766</v>
      </c>
      <c r="B2204" s="337" t="s">
        <v>2767</v>
      </c>
      <c r="C2204" s="337" t="s">
        <v>942</v>
      </c>
      <c r="D2204" s="338" t="s">
        <v>2768</v>
      </c>
      <c r="E2204" s="324">
        <v>2</v>
      </c>
      <c r="F2204" s="339"/>
      <c r="G2204" s="340"/>
      <c r="H2204" s="324"/>
      <c r="I2204" s="341"/>
      <c r="J2204" s="324"/>
      <c r="K2204" s="341"/>
      <c r="Q2204" s="323">
        <v>1343.76</v>
      </c>
      <c r="R2204" s="323">
        <v>25101.439999999999</v>
      </c>
      <c r="S2204" s="323">
        <v>903.98</v>
      </c>
      <c r="T2204" s="323">
        <v>11694.99</v>
      </c>
      <c r="U2204" s="323">
        <v>154.77000000000001</v>
      </c>
      <c r="V2204" s="323">
        <v>3242.16</v>
      </c>
    </row>
    <row r="2205" spans="1:22" ht="29.25" x14ac:dyDescent="0.25">
      <c r="A2205" s="336"/>
      <c r="B2205" s="337"/>
      <c r="C2205" s="337" t="s">
        <v>187</v>
      </c>
      <c r="D2205" s="338"/>
      <c r="E2205" s="324"/>
      <c r="F2205" s="339">
        <v>505.84</v>
      </c>
      <c r="G2205" s="340" t="s">
        <v>2563</v>
      </c>
      <c r="H2205" s="324">
        <v>1</v>
      </c>
      <c r="I2205" s="341">
        <v>1221.5999999999999</v>
      </c>
      <c r="J2205" s="324">
        <v>23.35</v>
      </c>
      <c r="K2205" s="341">
        <v>28524.36</v>
      </c>
    </row>
    <row r="2206" spans="1:22" ht="29.25" x14ac:dyDescent="0.25">
      <c r="A2206" s="336"/>
      <c r="B2206" s="337"/>
      <c r="C2206" s="337" t="s">
        <v>174</v>
      </c>
      <c r="D2206" s="338"/>
      <c r="E2206" s="324"/>
      <c r="F2206" s="339">
        <v>150.68</v>
      </c>
      <c r="G2206" s="340" t="s">
        <v>2564</v>
      </c>
      <c r="H2206" s="324">
        <v>1</v>
      </c>
      <c r="I2206" s="341">
        <v>395.54</v>
      </c>
      <c r="J2206" s="324">
        <v>9.3699999999999992</v>
      </c>
      <c r="K2206" s="341">
        <v>3706.21</v>
      </c>
    </row>
    <row r="2207" spans="1:22" ht="29.25" x14ac:dyDescent="0.25">
      <c r="A2207" s="336"/>
      <c r="B2207" s="337"/>
      <c r="C2207" s="337" t="s">
        <v>179</v>
      </c>
      <c r="D2207" s="338"/>
      <c r="E2207" s="324"/>
      <c r="F2207" s="339">
        <v>33.69</v>
      </c>
      <c r="G2207" s="340" t="s">
        <v>2564</v>
      </c>
      <c r="H2207" s="324">
        <v>1</v>
      </c>
      <c r="I2207" s="354">
        <v>88.44</v>
      </c>
      <c r="J2207" s="324">
        <v>23.35</v>
      </c>
      <c r="K2207" s="354">
        <v>2065.0700000000002</v>
      </c>
    </row>
    <row r="2208" spans="1:22" x14ac:dyDescent="0.25">
      <c r="A2208" s="336"/>
      <c r="B2208" s="337"/>
      <c r="C2208" s="337" t="s">
        <v>195</v>
      </c>
      <c r="D2208" s="338"/>
      <c r="E2208" s="324"/>
      <c r="F2208" s="339">
        <v>40.1</v>
      </c>
      <c r="G2208" s="340" t="s">
        <v>185</v>
      </c>
      <c r="H2208" s="324">
        <v>1</v>
      </c>
      <c r="I2208" s="341">
        <v>80.2</v>
      </c>
      <c r="J2208" s="324">
        <v>5.42</v>
      </c>
      <c r="K2208" s="341">
        <v>434.68</v>
      </c>
    </row>
    <row r="2209" spans="1:22" ht="182.25" x14ac:dyDescent="0.25">
      <c r="A2209" s="357" t="s">
        <v>2769</v>
      </c>
      <c r="B2209" s="358" t="s">
        <v>2447</v>
      </c>
      <c r="C2209" s="358" t="s">
        <v>3709</v>
      </c>
      <c r="D2209" s="359" t="s">
        <v>1703</v>
      </c>
      <c r="E2209" s="360">
        <v>1</v>
      </c>
      <c r="F2209" s="361">
        <v>654647.07999999996</v>
      </c>
      <c r="G2209" s="362" t="s">
        <v>185</v>
      </c>
      <c r="H2209" s="360">
        <v>1</v>
      </c>
      <c r="I2209" s="363">
        <v>654647.07999999996</v>
      </c>
      <c r="J2209" s="360">
        <v>4.4000000000000004</v>
      </c>
      <c r="K2209" s="363">
        <v>2880447.15</v>
      </c>
      <c r="Q2209" s="323">
        <v>0</v>
      </c>
      <c r="R2209" s="323">
        <v>0</v>
      </c>
      <c r="S2209" s="323">
        <v>0</v>
      </c>
      <c r="T2209" s="323">
        <v>0</v>
      </c>
      <c r="U2209" s="323">
        <v>0</v>
      </c>
      <c r="V2209" s="323">
        <v>0</v>
      </c>
    </row>
    <row r="2210" spans="1:22" ht="182.25" x14ac:dyDescent="0.25">
      <c r="A2210" s="357" t="s">
        <v>2770</v>
      </c>
      <c r="B2210" s="358" t="s">
        <v>2447</v>
      </c>
      <c r="C2210" s="358" t="s">
        <v>3710</v>
      </c>
      <c r="D2210" s="359" t="s">
        <v>1703</v>
      </c>
      <c r="E2210" s="360">
        <v>1</v>
      </c>
      <c r="F2210" s="361">
        <v>792467.5</v>
      </c>
      <c r="G2210" s="362" t="s">
        <v>185</v>
      </c>
      <c r="H2210" s="360">
        <v>1</v>
      </c>
      <c r="I2210" s="363">
        <v>792467.5</v>
      </c>
      <c r="J2210" s="360">
        <v>4.4000000000000004</v>
      </c>
      <c r="K2210" s="363">
        <v>3486857</v>
      </c>
      <c r="Q2210" s="323">
        <v>0</v>
      </c>
      <c r="R2210" s="323">
        <v>0</v>
      </c>
      <c r="S2210" s="323">
        <v>0</v>
      </c>
      <c r="T2210" s="323">
        <v>0</v>
      </c>
      <c r="U2210" s="323">
        <v>0</v>
      </c>
      <c r="V2210" s="323">
        <v>0</v>
      </c>
    </row>
    <row r="2211" spans="1:22" x14ac:dyDescent="0.25">
      <c r="A2211" s="336"/>
      <c r="B2211" s="337"/>
      <c r="C2211" s="337" t="s">
        <v>184</v>
      </c>
      <c r="D2211" s="338" t="s">
        <v>177</v>
      </c>
      <c r="E2211" s="324">
        <v>110</v>
      </c>
      <c r="F2211" s="339"/>
      <c r="G2211" s="340"/>
      <c r="H2211" s="324"/>
      <c r="I2211" s="341">
        <v>1343.76</v>
      </c>
      <c r="J2211" s="324">
        <v>88</v>
      </c>
      <c r="K2211" s="341">
        <v>25101.439999999999</v>
      </c>
    </row>
    <row r="2212" spans="1:22" x14ac:dyDescent="0.25">
      <c r="A2212" s="336"/>
      <c r="B2212" s="337"/>
      <c r="C2212" s="337" t="s">
        <v>183</v>
      </c>
      <c r="D2212" s="338" t="s">
        <v>177</v>
      </c>
      <c r="E2212" s="324">
        <v>74</v>
      </c>
      <c r="F2212" s="339"/>
      <c r="G2212" s="340"/>
      <c r="H2212" s="324"/>
      <c r="I2212" s="341">
        <v>903.98</v>
      </c>
      <c r="J2212" s="324">
        <v>41</v>
      </c>
      <c r="K2212" s="341">
        <v>11694.99</v>
      </c>
    </row>
    <row r="2213" spans="1:22" x14ac:dyDescent="0.25">
      <c r="A2213" s="336"/>
      <c r="B2213" s="337"/>
      <c r="C2213" s="337" t="s">
        <v>178</v>
      </c>
      <c r="D2213" s="338" t="s">
        <v>177</v>
      </c>
      <c r="E2213" s="324">
        <v>175</v>
      </c>
      <c r="F2213" s="339"/>
      <c r="G2213" s="340"/>
      <c r="H2213" s="324"/>
      <c r="I2213" s="341">
        <v>154.77000000000001</v>
      </c>
      <c r="J2213" s="324">
        <v>157</v>
      </c>
      <c r="K2213" s="341">
        <v>3242.16</v>
      </c>
    </row>
    <row r="2214" spans="1:22" ht="29.25" x14ac:dyDescent="0.25">
      <c r="A2214" s="344"/>
      <c r="B2214" s="345"/>
      <c r="C2214" s="345" t="s">
        <v>182</v>
      </c>
      <c r="D2214" s="346" t="s">
        <v>181</v>
      </c>
      <c r="E2214" s="347">
        <v>40.5</v>
      </c>
      <c r="F2214" s="348"/>
      <c r="G2214" s="349" t="s">
        <v>2563</v>
      </c>
      <c r="H2214" s="347">
        <v>1</v>
      </c>
      <c r="I2214" s="350">
        <v>97.81</v>
      </c>
      <c r="J2214" s="347"/>
      <c r="K2214" s="350"/>
    </row>
    <row r="2215" spans="1:22" x14ac:dyDescent="0.25">
      <c r="A2215" s="351"/>
      <c r="B2215" s="351"/>
      <c r="C2215" s="352" t="s">
        <v>173</v>
      </c>
      <c r="D2215" s="351"/>
      <c r="E2215" s="351"/>
      <c r="F2215" s="351"/>
      <c r="G2215" s="351"/>
      <c r="H2215" s="431">
        <v>1451214.43</v>
      </c>
      <c r="I2215" s="431"/>
      <c r="J2215" s="431">
        <v>6440007.9900000002</v>
      </c>
      <c r="K2215" s="431"/>
      <c r="O2215" s="353">
        <v>1451214.43</v>
      </c>
      <c r="P2215" s="353">
        <v>6440007.9900000002</v>
      </c>
    </row>
    <row r="2217" spans="1:22" ht="28.5" x14ac:dyDescent="0.25">
      <c r="A2217" s="336" t="s">
        <v>2771</v>
      </c>
      <c r="B2217" s="337" t="s">
        <v>2772</v>
      </c>
      <c r="C2217" s="337" t="s">
        <v>938</v>
      </c>
      <c r="D2217" s="338" t="s">
        <v>1693</v>
      </c>
      <c r="E2217" s="324">
        <v>31</v>
      </c>
      <c r="F2217" s="339"/>
      <c r="G2217" s="340"/>
      <c r="H2217" s="324"/>
      <c r="I2217" s="341"/>
      <c r="J2217" s="324"/>
      <c r="K2217" s="341"/>
      <c r="Q2217" s="323">
        <v>4754.9799999999996</v>
      </c>
      <c r="R2217" s="323">
        <v>88823.05</v>
      </c>
      <c r="S2217" s="323">
        <v>3198.81</v>
      </c>
      <c r="T2217" s="323">
        <v>41383.46</v>
      </c>
      <c r="U2217" s="323">
        <v>4.2699999999999996</v>
      </c>
      <c r="V2217" s="323">
        <v>89.44</v>
      </c>
    </row>
    <row r="2218" spans="1:22" x14ac:dyDescent="0.25">
      <c r="C2218" s="342" t="s">
        <v>2773</v>
      </c>
    </row>
    <row r="2219" spans="1:22" ht="29.25" x14ac:dyDescent="0.25">
      <c r="A2219" s="336"/>
      <c r="B2219" s="337"/>
      <c r="C2219" s="337" t="s">
        <v>187</v>
      </c>
      <c r="D2219" s="338"/>
      <c r="E2219" s="324"/>
      <c r="F2219" s="339">
        <v>115.48</v>
      </c>
      <c r="G2219" s="340" t="s">
        <v>2563</v>
      </c>
      <c r="H2219" s="324">
        <v>1</v>
      </c>
      <c r="I2219" s="341">
        <v>4322.71</v>
      </c>
      <c r="J2219" s="324">
        <v>23.35</v>
      </c>
      <c r="K2219" s="341">
        <v>100935.28</v>
      </c>
    </row>
    <row r="2220" spans="1:22" ht="29.25" x14ac:dyDescent="0.25">
      <c r="A2220" s="336"/>
      <c r="B2220" s="337"/>
      <c r="C2220" s="337" t="s">
        <v>174</v>
      </c>
      <c r="D2220" s="338"/>
      <c r="E2220" s="324"/>
      <c r="F2220" s="339">
        <v>0.73</v>
      </c>
      <c r="G2220" s="340" t="s">
        <v>2564</v>
      </c>
      <c r="H2220" s="324">
        <v>1</v>
      </c>
      <c r="I2220" s="341">
        <v>29.7</v>
      </c>
      <c r="J2220" s="324">
        <v>5.78</v>
      </c>
      <c r="K2220" s="341">
        <v>171.67</v>
      </c>
    </row>
    <row r="2221" spans="1:22" ht="29.25" x14ac:dyDescent="0.25">
      <c r="A2221" s="336"/>
      <c r="B2221" s="337"/>
      <c r="C2221" s="337" t="s">
        <v>179</v>
      </c>
      <c r="D2221" s="338"/>
      <c r="E2221" s="324"/>
      <c r="F2221" s="339">
        <v>0.06</v>
      </c>
      <c r="G2221" s="340" t="s">
        <v>2564</v>
      </c>
      <c r="H2221" s="324">
        <v>1</v>
      </c>
      <c r="I2221" s="354">
        <v>2.44</v>
      </c>
      <c r="J2221" s="324">
        <v>23.35</v>
      </c>
      <c r="K2221" s="354">
        <v>56.97</v>
      </c>
    </row>
    <row r="2222" spans="1:22" x14ac:dyDescent="0.25">
      <c r="A2222" s="336"/>
      <c r="B2222" s="337"/>
      <c r="C2222" s="337" t="s">
        <v>195</v>
      </c>
      <c r="D2222" s="338"/>
      <c r="E2222" s="324"/>
      <c r="F2222" s="339">
        <v>6.78</v>
      </c>
      <c r="G2222" s="340" t="s">
        <v>185</v>
      </c>
      <c r="H2222" s="324">
        <v>1</v>
      </c>
      <c r="I2222" s="341">
        <v>210.18</v>
      </c>
      <c r="J2222" s="324">
        <v>1.82</v>
      </c>
      <c r="K2222" s="341">
        <v>382.53</v>
      </c>
    </row>
    <row r="2223" spans="1:22" x14ac:dyDescent="0.25">
      <c r="A2223" s="336"/>
      <c r="B2223" s="337"/>
      <c r="C2223" s="337" t="s">
        <v>184</v>
      </c>
      <c r="D2223" s="338" t="s">
        <v>177</v>
      </c>
      <c r="E2223" s="324">
        <v>110</v>
      </c>
      <c r="F2223" s="339"/>
      <c r="G2223" s="340"/>
      <c r="H2223" s="324"/>
      <c r="I2223" s="341">
        <v>4754.9799999999996</v>
      </c>
      <c r="J2223" s="324">
        <v>88</v>
      </c>
      <c r="K2223" s="341">
        <v>88823.05</v>
      </c>
    </row>
    <row r="2224" spans="1:22" x14ac:dyDescent="0.25">
      <c r="A2224" s="336"/>
      <c r="B2224" s="337"/>
      <c r="C2224" s="337" t="s">
        <v>183</v>
      </c>
      <c r="D2224" s="338" t="s">
        <v>177</v>
      </c>
      <c r="E2224" s="324">
        <v>74</v>
      </c>
      <c r="F2224" s="339"/>
      <c r="G2224" s="340"/>
      <c r="H2224" s="324"/>
      <c r="I2224" s="341">
        <v>3198.81</v>
      </c>
      <c r="J2224" s="324">
        <v>41</v>
      </c>
      <c r="K2224" s="341">
        <v>41383.46</v>
      </c>
    </row>
    <row r="2225" spans="1:22" x14ac:dyDescent="0.25">
      <c r="A2225" s="336"/>
      <c r="B2225" s="337"/>
      <c r="C2225" s="337" t="s">
        <v>178</v>
      </c>
      <c r="D2225" s="338" t="s">
        <v>177</v>
      </c>
      <c r="E2225" s="324">
        <v>175</v>
      </c>
      <c r="F2225" s="339"/>
      <c r="G2225" s="340"/>
      <c r="H2225" s="324"/>
      <c r="I2225" s="341">
        <v>4.2699999999999996</v>
      </c>
      <c r="J2225" s="324">
        <v>157</v>
      </c>
      <c r="K2225" s="341">
        <v>89.44</v>
      </c>
    </row>
    <row r="2226" spans="1:22" ht="29.25" x14ac:dyDescent="0.25">
      <c r="A2226" s="344"/>
      <c r="B2226" s="345"/>
      <c r="C2226" s="345" t="s">
        <v>182</v>
      </c>
      <c r="D2226" s="346" t="s">
        <v>181</v>
      </c>
      <c r="E2226" s="347">
        <v>9.06</v>
      </c>
      <c r="F2226" s="348"/>
      <c r="G2226" s="349" t="s">
        <v>2563</v>
      </c>
      <c r="H2226" s="347">
        <v>1</v>
      </c>
      <c r="I2226" s="350">
        <v>339.14</v>
      </c>
      <c r="J2226" s="347"/>
      <c r="K2226" s="350"/>
    </row>
    <row r="2227" spans="1:22" x14ac:dyDescent="0.25">
      <c r="A2227" s="351"/>
      <c r="B2227" s="351"/>
      <c r="C2227" s="352" t="s">
        <v>173</v>
      </c>
      <c r="D2227" s="351"/>
      <c r="E2227" s="351"/>
      <c r="F2227" s="351"/>
      <c r="G2227" s="351"/>
      <c r="H2227" s="431">
        <v>12520.65</v>
      </c>
      <c r="I2227" s="431"/>
      <c r="J2227" s="431">
        <v>231785.43</v>
      </c>
      <c r="K2227" s="431"/>
      <c r="O2227" s="353">
        <v>12520.65</v>
      </c>
      <c r="P2227" s="353">
        <v>231785.43</v>
      </c>
    </row>
    <row r="2229" spans="1:22" ht="28.5" x14ac:dyDescent="0.25">
      <c r="A2229" s="336" t="s">
        <v>2774</v>
      </c>
      <c r="B2229" s="337" t="s">
        <v>2775</v>
      </c>
      <c r="C2229" s="337" t="s">
        <v>941</v>
      </c>
      <c r="D2229" s="338" t="s">
        <v>1693</v>
      </c>
      <c r="E2229" s="324">
        <v>21</v>
      </c>
      <c r="F2229" s="339"/>
      <c r="G2229" s="340"/>
      <c r="H2229" s="324"/>
      <c r="I2229" s="341"/>
      <c r="J2229" s="324"/>
      <c r="K2229" s="341"/>
      <c r="Q2229" s="323">
        <v>4400.4399999999996</v>
      </c>
      <c r="R2229" s="323">
        <v>82200.22</v>
      </c>
      <c r="S2229" s="323">
        <v>2960.3</v>
      </c>
      <c r="T2229" s="323">
        <v>38297.83</v>
      </c>
      <c r="U2229" s="323">
        <v>3.87</v>
      </c>
      <c r="V2229" s="323">
        <v>81.010000000000005</v>
      </c>
    </row>
    <row r="2230" spans="1:22" x14ac:dyDescent="0.25">
      <c r="C2230" s="342" t="s">
        <v>2776</v>
      </c>
    </row>
    <row r="2231" spans="1:22" ht="29.25" x14ac:dyDescent="0.25">
      <c r="A2231" s="336"/>
      <c r="B2231" s="337"/>
      <c r="C2231" s="337" t="s">
        <v>187</v>
      </c>
      <c r="D2231" s="338"/>
      <c r="E2231" s="324"/>
      <c r="F2231" s="339">
        <v>157.76</v>
      </c>
      <c r="G2231" s="340" t="s">
        <v>2563</v>
      </c>
      <c r="H2231" s="324">
        <v>1</v>
      </c>
      <c r="I2231" s="341">
        <v>4000.4</v>
      </c>
      <c r="J2231" s="324">
        <v>23.35</v>
      </c>
      <c r="K2231" s="341">
        <v>93409.34</v>
      </c>
    </row>
    <row r="2232" spans="1:22" ht="29.25" x14ac:dyDescent="0.25">
      <c r="A2232" s="336"/>
      <c r="B2232" s="337"/>
      <c r="C2232" s="337" t="s">
        <v>174</v>
      </c>
      <c r="D2232" s="338"/>
      <c r="E2232" s="324"/>
      <c r="F2232" s="339">
        <v>0.83</v>
      </c>
      <c r="G2232" s="340" t="s">
        <v>2564</v>
      </c>
      <c r="H2232" s="324">
        <v>1</v>
      </c>
      <c r="I2232" s="341">
        <v>22.88</v>
      </c>
      <c r="J2232" s="324">
        <v>6.16</v>
      </c>
      <c r="K2232" s="341">
        <v>140.94</v>
      </c>
    </row>
    <row r="2233" spans="1:22" ht="29.25" x14ac:dyDescent="0.25">
      <c r="A2233" s="336"/>
      <c r="B2233" s="337"/>
      <c r="C2233" s="337" t="s">
        <v>179</v>
      </c>
      <c r="D2233" s="338"/>
      <c r="E2233" s="324"/>
      <c r="F2233" s="339">
        <v>0.08</v>
      </c>
      <c r="G2233" s="340" t="s">
        <v>2564</v>
      </c>
      <c r="H2233" s="324">
        <v>1</v>
      </c>
      <c r="I2233" s="354">
        <v>2.21</v>
      </c>
      <c r="J2233" s="324">
        <v>23.35</v>
      </c>
      <c r="K2233" s="354">
        <v>51.6</v>
      </c>
    </row>
    <row r="2234" spans="1:22" x14ac:dyDescent="0.25">
      <c r="A2234" s="336"/>
      <c r="B2234" s="337"/>
      <c r="C2234" s="337" t="s">
        <v>195</v>
      </c>
      <c r="D2234" s="338"/>
      <c r="E2234" s="324"/>
      <c r="F2234" s="339">
        <v>6.78</v>
      </c>
      <c r="G2234" s="340" t="s">
        <v>185</v>
      </c>
      <c r="H2234" s="324">
        <v>1</v>
      </c>
      <c r="I2234" s="341">
        <v>142.38</v>
      </c>
      <c r="J2234" s="324">
        <v>1.82</v>
      </c>
      <c r="K2234" s="341">
        <v>259.13</v>
      </c>
    </row>
    <row r="2235" spans="1:22" x14ac:dyDescent="0.25">
      <c r="A2235" s="336"/>
      <c r="B2235" s="337"/>
      <c r="C2235" s="337" t="s">
        <v>184</v>
      </c>
      <c r="D2235" s="338" t="s">
        <v>177</v>
      </c>
      <c r="E2235" s="324">
        <v>110</v>
      </c>
      <c r="F2235" s="339"/>
      <c r="G2235" s="340"/>
      <c r="H2235" s="324"/>
      <c r="I2235" s="341">
        <v>4400.4399999999996</v>
      </c>
      <c r="J2235" s="324">
        <v>88</v>
      </c>
      <c r="K2235" s="341">
        <v>82200.22</v>
      </c>
    </row>
    <row r="2236" spans="1:22" x14ac:dyDescent="0.25">
      <c r="A2236" s="336"/>
      <c r="B2236" s="337"/>
      <c r="C2236" s="337" t="s">
        <v>183</v>
      </c>
      <c r="D2236" s="338" t="s">
        <v>177</v>
      </c>
      <c r="E2236" s="324">
        <v>74</v>
      </c>
      <c r="F2236" s="339"/>
      <c r="G2236" s="340"/>
      <c r="H2236" s="324"/>
      <c r="I2236" s="341">
        <v>2960.3</v>
      </c>
      <c r="J2236" s="324">
        <v>41</v>
      </c>
      <c r="K2236" s="341">
        <v>38297.83</v>
      </c>
    </row>
    <row r="2237" spans="1:22" x14ac:dyDescent="0.25">
      <c r="A2237" s="336"/>
      <c r="B2237" s="337"/>
      <c r="C2237" s="337" t="s">
        <v>178</v>
      </c>
      <c r="D2237" s="338" t="s">
        <v>177</v>
      </c>
      <c r="E2237" s="324">
        <v>175</v>
      </c>
      <c r="F2237" s="339"/>
      <c r="G2237" s="340"/>
      <c r="H2237" s="324"/>
      <c r="I2237" s="341">
        <v>3.87</v>
      </c>
      <c r="J2237" s="324">
        <v>157</v>
      </c>
      <c r="K2237" s="341">
        <v>81.010000000000005</v>
      </c>
    </row>
    <row r="2238" spans="1:22" ht="29.25" x14ac:dyDescent="0.25">
      <c r="A2238" s="344"/>
      <c r="B2238" s="345"/>
      <c r="C2238" s="345" t="s">
        <v>182</v>
      </c>
      <c r="D2238" s="346" t="s">
        <v>181</v>
      </c>
      <c r="E2238" s="347">
        <v>12.37</v>
      </c>
      <c r="F2238" s="348"/>
      <c r="G2238" s="349" t="s">
        <v>2563</v>
      </c>
      <c r="H2238" s="347">
        <v>1</v>
      </c>
      <c r="I2238" s="350">
        <v>313.67</v>
      </c>
      <c r="J2238" s="347"/>
      <c r="K2238" s="350"/>
    </row>
    <row r="2239" spans="1:22" x14ac:dyDescent="0.25">
      <c r="A2239" s="351"/>
      <c r="B2239" s="351"/>
      <c r="C2239" s="352" t="s">
        <v>173</v>
      </c>
      <c r="D2239" s="351"/>
      <c r="E2239" s="351"/>
      <c r="F2239" s="351"/>
      <c r="G2239" s="351"/>
      <c r="H2239" s="431">
        <v>11530.27</v>
      </c>
      <c r="I2239" s="431"/>
      <c r="J2239" s="431">
        <v>214388.47</v>
      </c>
      <c r="K2239" s="431"/>
      <c r="O2239" s="353">
        <v>11530.27</v>
      </c>
      <c r="P2239" s="353">
        <v>214388.47</v>
      </c>
    </row>
    <row r="2241" spans="1:22" ht="125.25" x14ac:dyDescent="0.25">
      <c r="A2241" s="364" t="s">
        <v>2777</v>
      </c>
      <c r="B2241" s="365" t="s">
        <v>2447</v>
      </c>
      <c r="C2241" s="365" t="s">
        <v>3711</v>
      </c>
      <c r="D2241" s="366" t="s">
        <v>1703</v>
      </c>
      <c r="E2241" s="367">
        <v>2</v>
      </c>
      <c r="F2241" s="368">
        <v>13600.2</v>
      </c>
      <c r="G2241" s="369" t="s">
        <v>185</v>
      </c>
      <c r="H2241" s="367">
        <v>1</v>
      </c>
      <c r="I2241" s="370">
        <v>27200.400000000001</v>
      </c>
      <c r="J2241" s="367">
        <v>4.4000000000000004</v>
      </c>
      <c r="K2241" s="370">
        <v>119681.76</v>
      </c>
      <c r="Q2241" s="323">
        <v>0</v>
      </c>
      <c r="R2241" s="323">
        <v>0</v>
      </c>
      <c r="S2241" s="323">
        <v>0</v>
      </c>
      <c r="T2241" s="323">
        <v>0</v>
      </c>
      <c r="U2241" s="323">
        <v>0</v>
      </c>
      <c r="V2241" s="323">
        <v>0</v>
      </c>
    </row>
    <row r="2242" spans="1:22" x14ac:dyDescent="0.25">
      <c r="A2242" s="371"/>
      <c r="B2242" s="371"/>
      <c r="C2242" s="372" t="s">
        <v>173</v>
      </c>
      <c r="D2242" s="371"/>
      <c r="E2242" s="371"/>
      <c r="F2242" s="371"/>
      <c r="G2242" s="371"/>
      <c r="H2242" s="433">
        <v>27200.400000000001</v>
      </c>
      <c r="I2242" s="433"/>
      <c r="J2242" s="433">
        <v>119681.76</v>
      </c>
      <c r="K2242" s="433"/>
      <c r="O2242" s="353">
        <v>27200.400000000001</v>
      </c>
      <c r="P2242" s="353">
        <v>119681.76</v>
      </c>
    </row>
    <row r="2244" spans="1:22" ht="125.25" x14ac:dyDescent="0.25">
      <c r="A2244" s="364" t="s">
        <v>2778</v>
      </c>
      <c r="B2244" s="365" t="s">
        <v>2447</v>
      </c>
      <c r="C2244" s="365" t="s">
        <v>3712</v>
      </c>
      <c r="D2244" s="366" t="s">
        <v>1703</v>
      </c>
      <c r="E2244" s="367">
        <v>2</v>
      </c>
      <c r="F2244" s="368">
        <v>14825.26</v>
      </c>
      <c r="G2244" s="369" t="s">
        <v>185</v>
      </c>
      <c r="H2244" s="367">
        <v>1</v>
      </c>
      <c r="I2244" s="370">
        <v>29650.52</v>
      </c>
      <c r="J2244" s="367">
        <v>4.4000000000000004</v>
      </c>
      <c r="K2244" s="370">
        <v>130462.29</v>
      </c>
      <c r="Q2244" s="323">
        <v>0</v>
      </c>
      <c r="R2244" s="323">
        <v>0</v>
      </c>
      <c r="S2244" s="323">
        <v>0</v>
      </c>
      <c r="T2244" s="323">
        <v>0</v>
      </c>
      <c r="U2244" s="323">
        <v>0</v>
      </c>
      <c r="V2244" s="323">
        <v>0</v>
      </c>
    </row>
    <row r="2245" spans="1:22" x14ac:dyDescent="0.25">
      <c r="A2245" s="371"/>
      <c r="B2245" s="371"/>
      <c r="C2245" s="372" t="s">
        <v>173</v>
      </c>
      <c r="D2245" s="371"/>
      <c r="E2245" s="371"/>
      <c r="F2245" s="371"/>
      <c r="G2245" s="371"/>
      <c r="H2245" s="433">
        <v>29650.52</v>
      </c>
      <c r="I2245" s="433"/>
      <c r="J2245" s="433">
        <v>130462.29</v>
      </c>
      <c r="K2245" s="433"/>
      <c r="O2245" s="353">
        <v>29650.52</v>
      </c>
      <c r="P2245" s="353">
        <v>130462.29</v>
      </c>
    </row>
    <row r="2247" spans="1:22" ht="125.25" x14ac:dyDescent="0.25">
      <c r="A2247" s="364" t="s">
        <v>2779</v>
      </c>
      <c r="B2247" s="365" t="s">
        <v>2447</v>
      </c>
      <c r="C2247" s="365" t="s">
        <v>3713</v>
      </c>
      <c r="D2247" s="366" t="s">
        <v>1703</v>
      </c>
      <c r="E2247" s="367">
        <v>10</v>
      </c>
      <c r="F2247" s="368">
        <v>15734.5</v>
      </c>
      <c r="G2247" s="369" t="s">
        <v>185</v>
      </c>
      <c r="H2247" s="367">
        <v>1</v>
      </c>
      <c r="I2247" s="370">
        <v>157345</v>
      </c>
      <c r="J2247" s="367">
        <v>4.4000000000000004</v>
      </c>
      <c r="K2247" s="370">
        <v>692318</v>
      </c>
      <c r="Q2247" s="323">
        <v>0</v>
      </c>
      <c r="R2247" s="323">
        <v>0</v>
      </c>
      <c r="S2247" s="323">
        <v>0</v>
      </c>
      <c r="T2247" s="323">
        <v>0</v>
      </c>
      <c r="U2247" s="323">
        <v>0</v>
      </c>
      <c r="V2247" s="323">
        <v>0</v>
      </c>
    </row>
    <row r="2248" spans="1:22" x14ac:dyDescent="0.25">
      <c r="A2248" s="371"/>
      <c r="B2248" s="371"/>
      <c r="C2248" s="372" t="s">
        <v>173</v>
      </c>
      <c r="D2248" s="371"/>
      <c r="E2248" s="371"/>
      <c r="F2248" s="371"/>
      <c r="G2248" s="371"/>
      <c r="H2248" s="433">
        <v>157345</v>
      </c>
      <c r="I2248" s="433"/>
      <c r="J2248" s="433">
        <v>692318</v>
      </c>
      <c r="K2248" s="433"/>
      <c r="O2248" s="353">
        <v>157345</v>
      </c>
      <c r="P2248" s="353">
        <v>692318</v>
      </c>
    </row>
    <row r="2250" spans="1:22" ht="125.25" x14ac:dyDescent="0.25">
      <c r="A2250" s="364" t="s">
        <v>2780</v>
      </c>
      <c r="B2250" s="365" t="s">
        <v>2447</v>
      </c>
      <c r="C2250" s="365" t="s">
        <v>3714</v>
      </c>
      <c r="D2250" s="366" t="s">
        <v>1703</v>
      </c>
      <c r="E2250" s="367">
        <v>17</v>
      </c>
      <c r="F2250" s="368">
        <v>19419.28</v>
      </c>
      <c r="G2250" s="369" t="s">
        <v>185</v>
      </c>
      <c r="H2250" s="367">
        <v>1</v>
      </c>
      <c r="I2250" s="370">
        <v>330127.76</v>
      </c>
      <c r="J2250" s="367">
        <v>4.4000000000000004</v>
      </c>
      <c r="K2250" s="370">
        <v>1452562.14</v>
      </c>
      <c r="Q2250" s="323">
        <v>0</v>
      </c>
      <c r="R2250" s="323">
        <v>0</v>
      </c>
      <c r="S2250" s="323">
        <v>0</v>
      </c>
      <c r="T2250" s="323">
        <v>0</v>
      </c>
      <c r="U2250" s="323">
        <v>0</v>
      </c>
      <c r="V2250" s="323">
        <v>0</v>
      </c>
    </row>
    <row r="2251" spans="1:22" x14ac:dyDescent="0.25">
      <c r="A2251" s="371"/>
      <c r="B2251" s="371"/>
      <c r="C2251" s="372" t="s">
        <v>173</v>
      </c>
      <c r="D2251" s="371"/>
      <c r="E2251" s="371"/>
      <c r="F2251" s="371"/>
      <c r="G2251" s="371"/>
      <c r="H2251" s="433">
        <v>330127.76</v>
      </c>
      <c r="I2251" s="433"/>
      <c r="J2251" s="433">
        <v>1452562.14</v>
      </c>
      <c r="K2251" s="433"/>
      <c r="O2251" s="353">
        <v>330127.76</v>
      </c>
      <c r="P2251" s="353">
        <v>1452562.14</v>
      </c>
    </row>
    <row r="2253" spans="1:22" ht="125.25" x14ac:dyDescent="0.25">
      <c r="A2253" s="364" t="s">
        <v>2781</v>
      </c>
      <c r="B2253" s="365" t="s">
        <v>2447</v>
      </c>
      <c r="C2253" s="365" t="s">
        <v>3715</v>
      </c>
      <c r="D2253" s="366" t="s">
        <v>1703</v>
      </c>
      <c r="E2253" s="367">
        <v>12</v>
      </c>
      <c r="F2253" s="368">
        <v>22185.27</v>
      </c>
      <c r="G2253" s="369" t="s">
        <v>185</v>
      </c>
      <c r="H2253" s="367">
        <v>1</v>
      </c>
      <c r="I2253" s="370">
        <v>266223.24</v>
      </c>
      <c r="J2253" s="367">
        <v>4.4000000000000004</v>
      </c>
      <c r="K2253" s="370">
        <v>1171382.26</v>
      </c>
      <c r="Q2253" s="323">
        <v>0</v>
      </c>
      <c r="R2253" s="323">
        <v>0</v>
      </c>
      <c r="S2253" s="323">
        <v>0</v>
      </c>
      <c r="T2253" s="323">
        <v>0</v>
      </c>
      <c r="U2253" s="323">
        <v>0</v>
      </c>
      <c r="V2253" s="323">
        <v>0</v>
      </c>
    </row>
    <row r="2254" spans="1:22" x14ac:dyDescent="0.25">
      <c r="A2254" s="371"/>
      <c r="B2254" s="371"/>
      <c r="C2254" s="372" t="s">
        <v>173</v>
      </c>
      <c r="D2254" s="371"/>
      <c r="E2254" s="371"/>
      <c r="F2254" s="371"/>
      <c r="G2254" s="371"/>
      <c r="H2254" s="433">
        <v>266223.24</v>
      </c>
      <c r="I2254" s="433"/>
      <c r="J2254" s="433">
        <v>1171382.26</v>
      </c>
      <c r="K2254" s="433"/>
      <c r="O2254" s="353">
        <v>266223.24</v>
      </c>
      <c r="P2254" s="353">
        <v>1171382.26</v>
      </c>
    </row>
    <row r="2256" spans="1:22" ht="125.25" x14ac:dyDescent="0.25">
      <c r="A2256" s="364" t="s">
        <v>2782</v>
      </c>
      <c r="B2256" s="365" t="s">
        <v>2447</v>
      </c>
      <c r="C2256" s="365" t="s">
        <v>3716</v>
      </c>
      <c r="D2256" s="366" t="s">
        <v>1703</v>
      </c>
      <c r="E2256" s="367">
        <v>9</v>
      </c>
      <c r="F2256" s="368">
        <v>24635.4</v>
      </c>
      <c r="G2256" s="369" t="s">
        <v>185</v>
      </c>
      <c r="H2256" s="367">
        <v>1</v>
      </c>
      <c r="I2256" s="370">
        <v>221718.6</v>
      </c>
      <c r="J2256" s="367">
        <v>4.4000000000000004</v>
      </c>
      <c r="K2256" s="370">
        <v>975561.84</v>
      </c>
      <c r="Q2256" s="323">
        <v>0</v>
      </c>
      <c r="R2256" s="323">
        <v>0</v>
      </c>
      <c r="S2256" s="323">
        <v>0</v>
      </c>
      <c r="T2256" s="323">
        <v>0</v>
      </c>
      <c r="U2256" s="323">
        <v>0</v>
      </c>
      <c r="V2256" s="323">
        <v>0</v>
      </c>
    </row>
    <row r="2257" spans="1:22" x14ac:dyDescent="0.25">
      <c r="A2257" s="371"/>
      <c r="B2257" s="371"/>
      <c r="C2257" s="372" t="s">
        <v>173</v>
      </c>
      <c r="D2257" s="371"/>
      <c r="E2257" s="371"/>
      <c r="F2257" s="371"/>
      <c r="G2257" s="371"/>
      <c r="H2257" s="433">
        <v>221718.6</v>
      </c>
      <c r="I2257" s="433"/>
      <c r="J2257" s="433">
        <v>975561.84</v>
      </c>
      <c r="K2257" s="433"/>
      <c r="O2257" s="353">
        <v>221718.6</v>
      </c>
      <c r="P2257" s="353">
        <v>975561.84</v>
      </c>
    </row>
    <row r="2259" spans="1:22" ht="42.75" x14ac:dyDescent="0.25">
      <c r="A2259" s="336" t="s">
        <v>2783</v>
      </c>
      <c r="B2259" s="337" t="s">
        <v>2784</v>
      </c>
      <c r="C2259" s="337" t="s">
        <v>940</v>
      </c>
      <c r="D2259" s="338" t="s">
        <v>1451</v>
      </c>
      <c r="E2259" s="324">
        <v>52</v>
      </c>
      <c r="F2259" s="339">
        <v>265.42</v>
      </c>
      <c r="G2259" s="340" t="s">
        <v>185</v>
      </c>
      <c r="H2259" s="324">
        <v>1</v>
      </c>
      <c r="I2259" s="341">
        <v>13801.84</v>
      </c>
      <c r="J2259" s="324">
        <v>6.31</v>
      </c>
      <c r="K2259" s="341">
        <v>87089.61</v>
      </c>
      <c r="Q2259" s="323">
        <v>0</v>
      </c>
      <c r="R2259" s="323">
        <v>0</v>
      </c>
      <c r="S2259" s="323">
        <v>0</v>
      </c>
      <c r="T2259" s="323">
        <v>0</v>
      </c>
      <c r="U2259" s="323">
        <v>0</v>
      </c>
      <c r="V2259" s="323">
        <v>0</v>
      </c>
    </row>
    <row r="2260" spans="1:22" x14ac:dyDescent="0.25">
      <c r="A2260" s="355"/>
      <c r="B2260" s="355"/>
      <c r="C2260" s="356" t="s">
        <v>2785</v>
      </c>
      <c r="D2260" s="355"/>
      <c r="E2260" s="355"/>
      <c r="F2260" s="355"/>
      <c r="G2260" s="355"/>
      <c r="H2260" s="355"/>
      <c r="I2260" s="355"/>
      <c r="J2260" s="355"/>
      <c r="K2260" s="355"/>
    </row>
    <row r="2261" spans="1:22" x14ac:dyDescent="0.25">
      <c r="A2261" s="351"/>
      <c r="B2261" s="351"/>
      <c r="C2261" s="352" t="s">
        <v>173</v>
      </c>
      <c r="D2261" s="351"/>
      <c r="E2261" s="351"/>
      <c r="F2261" s="351"/>
      <c r="G2261" s="351"/>
      <c r="H2261" s="431">
        <v>13801.84</v>
      </c>
      <c r="I2261" s="431"/>
      <c r="J2261" s="431">
        <v>87089.61</v>
      </c>
      <c r="K2261" s="431"/>
      <c r="O2261" s="353">
        <v>13801.84</v>
      </c>
      <c r="P2261" s="353">
        <v>87089.61</v>
      </c>
    </row>
    <row r="2263" spans="1:22" ht="42.75" x14ac:dyDescent="0.25">
      <c r="A2263" s="336" t="s">
        <v>2786</v>
      </c>
      <c r="B2263" s="337" t="s">
        <v>2787</v>
      </c>
      <c r="C2263" s="337" t="s">
        <v>939</v>
      </c>
      <c r="D2263" s="338" t="s">
        <v>1693</v>
      </c>
      <c r="E2263" s="324">
        <v>53</v>
      </c>
      <c r="F2263" s="339"/>
      <c r="G2263" s="340"/>
      <c r="H2263" s="324"/>
      <c r="I2263" s="341"/>
      <c r="J2263" s="324"/>
      <c r="K2263" s="341"/>
      <c r="Q2263" s="323">
        <v>408.44</v>
      </c>
      <c r="R2263" s="323">
        <v>6441.7</v>
      </c>
      <c r="S2263" s="323">
        <v>240.05</v>
      </c>
      <c r="T2263" s="323">
        <v>3429.99</v>
      </c>
      <c r="U2263" s="323">
        <v>0</v>
      </c>
      <c r="V2263" s="323">
        <v>0</v>
      </c>
    </row>
    <row r="2264" spans="1:22" x14ac:dyDescent="0.25">
      <c r="A2264" s="336"/>
      <c r="B2264" s="337"/>
      <c r="C2264" s="337" t="s">
        <v>187</v>
      </c>
      <c r="D2264" s="338"/>
      <c r="E2264" s="324"/>
      <c r="F2264" s="339">
        <v>6.76</v>
      </c>
      <c r="G2264" s="340" t="s">
        <v>185</v>
      </c>
      <c r="H2264" s="324">
        <v>1</v>
      </c>
      <c r="I2264" s="341">
        <v>358.28</v>
      </c>
      <c r="J2264" s="324">
        <v>23.35</v>
      </c>
      <c r="K2264" s="341">
        <v>8365.84</v>
      </c>
    </row>
    <row r="2265" spans="1:22" x14ac:dyDescent="0.25">
      <c r="A2265" s="336"/>
      <c r="B2265" s="337"/>
      <c r="C2265" s="337" t="s">
        <v>195</v>
      </c>
      <c r="D2265" s="338"/>
      <c r="E2265" s="324"/>
      <c r="F2265" s="339">
        <v>0.35</v>
      </c>
      <c r="G2265" s="340" t="s">
        <v>185</v>
      </c>
      <c r="H2265" s="324">
        <v>1</v>
      </c>
      <c r="I2265" s="341">
        <v>18.55</v>
      </c>
      <c r="J2265" s="324">
        <v>5.43</v>
      </c>
      <c r="K2265" s="341">
        <v>100.73</v>
      </c>
    </row>
    <row r="2266" spans="1:22" x14ac:dyDescent="0.25">
      <c r="A2266" s="336"/>
      <c r="B2266" s="337"/>
      <c r="C2266" s="337" t="s">
        <v>184</v>
      </c>
      <c r="D2266" s="338" t="s">
        <v>177</v>
      </c>
      <c r="E2266" s="324">
        <v>114</v>
      </c>
      <c r="F2266" s="339"/>
      <c r="G2266" s="340"/>
      <c r="H2266" s="324"/>
      <c r="I2266" s="341">
        <v>408.44</v>
      </c>
      <c r="J2266" s="324">
        <v>77</v>
      </c>
      <c r="K2266" s="341">
        <v>6441.7</v>
      </c>
    </row>
    <row r="2267" spans="1:22" x14ac:dyDescent="0.25">
      <c r="A2267" s="336"/>
      <c r="B2267" s="337"/>
      <c r="C2267" s="337" t="s">
        <v>183</v>
      </c>
      <c r="D2267" s="338" t="s">
        <v>177</v>
      </c>
      <c r="E2267" s="324">
        <v>67</v>
      </c>
      <c r="F2267" s="339"/>
      <c r="G2267" s="340"/>
      <c r="H2267" s="324"/>
      <c r="I2267" s="341">
        <v>240.05</v>
      </c>
      <c r="J2267" s="324">
        <v>41</v>
      </c>
      <c r="K2267" s="341">
        <v>3429.99</v>
      </c>
    </row>
    <row r="2268" spans="1:22" x14ac:dyDescent="0.25">
      <c r="A2268" s="344"/>
      <c r="B2268" s="345"/>
      <c r="C2268" s="345" t="s">
        <v>182</v>
      </c>
      <c r="D2268" s="346" t="s">
        <v>181</v>
      </c>
      <c r="E2268" s="347">
        <v>0.52</v>
      </c>
      <c r="F2268" s="348"/>
      <c r="G2268" s="349" t="s">
        <v>185</v>
      </c>
      <c r="H2268" s="347">
        <v>1</v>
      </c>
      <c r="I2268" s="350">
        <v>27.56</v>
      </c>
      <c r="J2268" s="347"/>
      <c r="K2268" s="350"/>
    </row>
    <row r="2269" spans="1:22" x14ac:dyDescent="0.25">
      <c r="A2269" s="351"/>
      <c r="B2269" s="351"/>
      <c r="C2269" s="352" t="s">
        <v>173</v>
      </c>
      <c r="D2269" s="351"/>
      <c r="E2269" s="351"/>
      <c r="F2269" s="351"/>
      <c r="G2269" s="351"/>
      <c r="H2269" s="431">
        <v>1025.32</v>
      </c>
      <c r="I2269" s="431"/>
      <c r="J2269" s="431">
        <v>18338.259999999998</v>
      </c>
      <c r="K2269" s="431"/>
      <c r="O2269" s="353">
        <v>1025.32</v>
      </c>
      <c r="P2269" s="353">
        <v>18338.259999999998</v>
      </c>
    </row>
    <row r="2271" spans="1:22" ht="111" x14ac:dyDescent="0.25">
      <c r="A2271" s="344" t="s">
        <v>2788</v>
      </c>
      <c r="B2271" s="345" t="s">
        <v>2447</v>
      </c>
      <c r="C2271" s="345" t="s">
        <v>3717</v>
      </c>
      <c r="D2271" s="346" t="s">
        <v>1703</v>
      </c>
      <c r="E2271" s="347">
        <v>52</v>
      </c>
      <c r="F2271" s="348">
        <v>1718.9</v>
      </c>
      <c r="G2271" s="349" t="s">
        <v>185</v>
      </c>
      <c r="H2271" s="347">
        <v>1</v>
      </c>
      <c r="I2271" s="350">
        <v>89382.8</v>
      </c>
      <c r="J2271" s="347">
        <v>5.42</v>
      </c>
      <c r="K2271" s="350">
        <v>484454.78</v>
      </c>
      <c r="Q2271" s="323">
        <v>0</v>
      </c>
      <c r="R2271" s="323">
        <v>0</v>
      </c>
      <c r="S2271" s="323">
        <v>0</v>
      </c>
      <c r="T2271" s="323">
        <v>0</v>
      </c>
      <c r="U2271" s="323">
        <v>0</v>
      </c>
      <c r="V2271" s="323">
        <v>0</v>
      </c>
    </row>
    <row r="2272" spans="1:22" x14ac:dyDescent="0.25">
      <c r="A2272" s="351"/>
      <c r="B2272" s="351"/>
      <c r="C2272" s="352" t="s">
        <v>173</v>
      </c>
      <c r="D2272" s="351"/>
      <c r="E2272" s="351"/>
      <c r="F2272" s="351"/>
      <c r="G2272" s="351"/>
      <c r="H2272" s="431">
        <v>89382.8</v>
      </c>
      <c r="I2272" s="431"/>
      <c r="J2272" s="431">
        <v>484454.78</v>
      </c>
      <c r="K2272" s="431"/>
      <c r="O2272" s="353">
        <v>89382.8</v>
      </c>
      <c r="P2272" s="353">
        <v>484454.78</v>
      </c>
    </row>
    <row r="2274" spans="1:22" ht="82.5" x14ac:dyDescent="0.25">
      <c r="A2274" s="344" t="s">
        <v>2789</v>
      </c>
      <c r="B2274" s="345" t="s">
        <v>2447</v>
      </c>
      <c r="C2274" s="345" t="s">
        <v>3718</v>
      </c>
      <c r="D2274" s="346" t="s">
        <v>1703</v>
      </c>
      <c r="E2274" s="347">
        <v>6</v>
      </c>
      <c r="F2274" s="348">
        <v>1064.73</v>
      </c>
      <c r="G2274" s="349" t="s">
        <v>185</v>
      </c>
      <c r="H2274" s="347">
        <v>1</v>
      </c>
      <c r="I2274" s="350">
        <v>6388.38</v>
      </c>
      <c r="J2274" s="347">
        <v>5.42</v>
      </c>
      <c r="K2274" s="350">
        <v>34625.019999999997</v>
      </c>
      <c r="Q2274" s="323">
        <v>0</v>
      </c>
      <c r="R2274" s="323">
        <v>0</v>
      </c>
      <c r="S2274" s="323">
        <v>0</v>
      </c>
      <c r="T2274" s="323">
        <v>0</v>
      </c>
      <c r="U2274" s="323">
        <v>0</v>
      </c>
      <c r="V2274" s="323">
        <v>0</v>
      </c>
    </row>
    <row r="2275" spans="1:22" x14ac:dyDescent="0.25">
      <c r="A2275" s="351"/>
      <c r="B2275" s="351"/>
      <c r="C2275" s="352" t="s">
        <v>173</v>
      </c>
      <c r="D2275" s="351"/>
      <c r="E2275" s="351"/>
      <c r="F2275" s="351"/>
      <c r="G2275" s="351"/>
      <c r="H2275" s="431">
        <v>6388.38</v>
      </c>
      <c r="I2275" s="431"/>
      <c r="J2275" s="431">
        <v>34625.019999999997</v>
      </c>
      <c r="K2275" s="431"/>
      <c r="O2275" s="353">
        <v>6388.38</v>
      </c>
      <c r="P2275" s="353">
        <v>34625.019999999997</v>
      </c>
    </row>
    <row r="2277" spans="1:22" ht="68.25" x14ac:dyDescent="0.25">
      <c r="A2277" s="364" t="s">
        <v>2790</v>
      </c>
      <c r="B2277" s="365" t="s">
        <v>2447</v>
      </c>
      <c r="C2277" s="365" t="s">
        <v>3719</v>
      </c>
      <c r="D2277" s="366" t="s">
        <v>1703</v>
      </c>
      <c r="E2277" s="367">
        <v>1</v>
      </c>
      <c r="F2277" s="368">
        <v>31545.41</v>
      </c>
      <c r="G2277" s="369" t="s">
        <v>185</v>
      </c>
      <c r="H2277" s="367">
        <v>1</v>
      </c>
      <c r="I2277" s="370">
        <v>31545.41</v>
      </c>
      <c r="J2277" s="367">
        <v>4.4000000000000004</v>
      </c>
      <c r="K2277" s="370">
        <v>138799.79999999999</v>
      </c>
      <c r="Q2277" s="323">
        <v>0</v>
      </c>
      <c r="R2277" s="323">
        <v>0</v>
      </c>
      <c r="S2277" s="323">
        <v>0</v>
      </c>
      <c r="T2277" s="323">
        <v>0</v>
      </c>
      <c r="U2277" s="323">
        <v>0</v>
      </c>
      <c r="V2277" s="323">
        <v>0</v>
      </c>
    </row>
    <row r="2278" spans="1:22" x14ac:dyDescent="0.25">
      <c r="A2278" s="371"/>
      <c r="B2278" s="371"/>
      <c r="C2278" s="372" t="s">
        <v>173</v>
      </c>
      <c r="D2278" s="371"/>
      <c r="E2278" s="371"/>
      <c r="F2278" s="371"/>
      <c r="G2278" s="371"/>
      <c r="H2278" s="433">
        <v>31545.41</v>
      </c>
      <c r="I2278" s="433"/>
      <c r="J2278" s="433">
        <v>138799.79999999999</v>
      </c>
      <c r="K2278" s="433"/>
      <c r="O2278" s="353">
        <v>31545.41</v>
      </c>
      <c r="P2278" s="353">
        <v>138799.79999999999</v>
      </c>
    </row>
    <row r="2280" spans="1:22" ht="28.5" x14ac:dyDescent="0.25">
      <c r="A2280" s="336" t="s">
        <v>2791</v>
      </c>
      <c r="B2280" s="337" t="s">
        <v>2772</v>
      </c>
      <c r="C2280" s="337" t="s">
        <v>938</v>
      </c>
      <c r="D2280" s="338" t="s">
        <v>1693</v>
      </c>
      <c r="E2280" s="324">
        <v>8</v>
      </c>
      <c r="F2280" s="339"/>
      <c r="G2280" s="340"/>
      <c r="H2280" s="324"/>
      <c r="I2280" s="341"/>
      <c r="J2280" s="324"/>
      <c r="K2280" s="341"/>
      <c r="Q2280" s="323">
        <v>1227.0899999999999</v>
      </c>
      <c r="R2280" s="323">
        <v>22922.12</v>
      </c>
      <c r="S2280" s="323">
        <v>825.5</v>
      </c>
      <c r="T2280" s="323">
        <v>10679.62</v>
      </c>
      <c r="U2280" s="323">
        <v>1.1000000000000001</v>
      </c>
      <c r="V2280" s="323">
        <v>23.09</v>
      </c>
    </row>
    <row r="2281" spans="1:22" x14ac:dyDescent="0.25">
      <c r="C2281" s="342" t="s">
        <v>2792</v>
      </c>
    </row>
    <row r="2282" spans="1:22" ht="29.25" x14ac:dyDescent="0.25">
      <c r="A2282" s="336"/>
      <c r="B2282" s="337"/>
      <c r="C2282" s="337" t="s">
        <v>187</v>
      </c>
      <c r="D2282" s="338"/>
      <c r="E2282" s="324"/>
      <c r="F2282" s="339">
        <v>115.48</v>
      </c>
      <c r="G2282" s="340" t="s">
        <v>2563</v>
      </c>
      <c r="H2282" s="324">
        <v>1</v>
      </c>
      <c r="I2282" s="341">
        <v>1115.54</v>
      </c>
      <c r="J2282" s="324">
        <v>23.35</v>
      </c>
      <c r="K2282" s="341">
        <v>26047.86</v>
      </c>
    </row>
    <row r="2283" spans="1:22" ht="29.25" x14ac:dyDescent="0.25">
      <c r="A2283" s="336"/>
      <c r="B2283" s="337"/>
      <c r="C2283" s="337" t="s">
        <v>174</v>
      </c>
      <c r="D2283" s="338"/>
      <c r="E2283" s="324"/>
      <c r="F2283" s="339">
        <v>0.73</v>
      </c>
      <c r="G2283" s="340" t="s">
        <v>2564</v>
      </c>
      <c r="H2283" s="324">
        <v>1</v>
      </c>
      <c r="I2283" s="341">
        <v>7.67</v>
      </c>
      <c r="J2283" s="324">
        <v>5.78</v>
      </c>
      <c r="K2283" s="341">
        <v>44.33</v>
      </c>
    </row>
    <row r="2284" spans="1:22" ht="29.25" x14ac:dyDescent="0.25">
      <c r="A2284" s="336"/>
      <c r="B2284" s="337"/>
      <c r="C2284" s="337" t="s">
        <v>179</v>
      </c>
      <c r="D2284" s="338"/>
      <c r="E2284" s="324"/>
      <c r="F2284" s="339">
        <v>0.06</v>
      </c>
      <c r="G2284" s="340" t="s">
        <v>2564</v>
      </c>
      <c r="H2284" s="324">
        <v>1</v>
      </c>
      <c r="I2284" s="354">
        <v>0.63</v>
      </c>
      <c r="J2284" s="324">
        <v>23.35</v>
      </c>
      <c r="K2284" s="354">
        <v>14.71</v>
      </c>
    </row>
    <row r="2285" spans="1:22" x14ac:dyDescent="0.25">
      <c r="A2285" s="336"/>
      <c r="B2285" s="337"/>
      <c r="C2285" s="337" t="s">
        <v>195</v>
      </c>
      <c r="D2285" s="338"/>
      <c r="E2285" s="324"/>
      <c r="F2285" s="339">
        <v>6.78</v>
      </c>
      <c r="G2285" s="340" t="s">
        <v>185</v>
      </c>
      <c r="H2285" s="324">
        <v>1</v>
      </c>
      <c r="I2285" s="341">
        <v>54.24</v>
      </c>
      <c r="J2285" s="324">
        <v>1.82</v>
      </c>
      <c r="K2285" s="341">
        <v>98.72</v>
      </c>
    </row>
    <row r="2286" spans="1:22" x14ac:dyDescent="0.25">
      <c r="A2286" s="336"/>
      <c r="B2286" s="337"/>
      <c r="C2286" s="337" t="s">
        <v>184</v>
      </c>
      <c r="D2286" s="338" t="s">
        <v>177</v>
      </c>
      <c r="E2286" s="324">
        <v>110</v>
      </c>
      <c r="F2286" s="339"/>
      <c r="G2286" s="340"/>
      <c r="H2286" s="324"/>
      <c r="I2286" s="341">
        <v>1227.0899999999999</v>
      </c>
      <c r="J2286" s="324">
        <v>88</v>
      </c>
      <c r="K2286" s="341">
        <v>22922.12</v>
      </c>
    </row>
    <row r="2287" spans="1:22" x14ac:dyDescent="0.25">
      <c r="A2287" s="336"/>
      <c r="B2287" s="337"/>
      <c r="C2287" s="337" t="s">
        <v>183</v>
      </c>
      <c r="D2287" s="338" t="s">
        <v>177</v>
      </c>
      <c r="E2287" s="324">
        <v>74</v>
      </c>
      <c r="F2287" s="339"/>
      <c r="G2287" s="340"/>
      <c r="H2287" s="324"/>
      <c r="I2287" s="341">
        <v>825.5</v>
      </c>
      <c r="J2287" s="324">
        <v>41</v>
      </c>
      <c r="K2287" s="341">
        <v>10679.62</v>
      </c>
    </row>
    <row r="2288" spans="1:22" x14ac:dyDescent="0.25">
      <c r="A2288" s="336"/>
      <c r="B2288" s="337"/>
      <c r="C2288" s="337" t="s">
        <v>178</v>
      </c>
      <c r="D2288" s="338" t="s">
        <v>177</v>
      </c>
      <c r="E2288" s="324">
        <v>175</v>
      </c>
      <c r="F2288" s="339"/>
      <c r="G2288" s="340"/>
      <c r="H2288" s="324"/>
      <c r="I2288" s="341">
        <v>1.1000000000000001</v>
      </c>
      <c r="J2288" s="324">
        <v>157</v>
      </c>
      <c r="K2288" s="341">
        <v>23.09</v>
      </c>
    </row>
    <row r="2289" spans="1:22" ht="29.25" x14ac:dyDescent="0.25">
      <c r="A2289" s="344"/>
      <c r="B2289" s="345"/>
      <c r="C2289" s="345" t="s">
        <v>182</v>
      </c>
      <c r="D2289" s="346" t="s">
        <v>181</v>
      </c>
      <c r="E2289" s="347">
        <v>9.06</v>
      </c>
      <c r="F2289" s="348"/>
      <c r="G2289" s="349" t="s">
        <v>2563</v>
      </c>
      <c r="H2289" s="347">
        <v>1</v>
      </c>
      <c r="I2289" s="350">
        <v>87.52</v>
      </c>
      <c r="J2289" s="347"/>
      <c r="K2289" s="350"/>
    </row>
    <row r="2290" spans="1:22" x14ac:dyDescent="0.25">
      <c r="A2290" s="351"/>
      <c r="B2290" s="351"/>
      <c r="C2290" s="352" t="s">
        <v>173</v>
      </c>
      <c r="D2290" s="351"/>
      <c r="E2290" s="351"/>
      <c r="F2290" s="351"/>
      <c r="G2290" s="351"/>
      <c r="H2290" s="431">
        <v>3231.14</v>
      </c>
      <c r="I2290" s="431"/>
      <c r="J2290" s="431">
        <v>59815.74</v>
      </c>
      <c r="K2290" s="431"/>
      <c r="O2290" s="353">
        <v>3231.14</v>
      </c>
      <c r="P2290" s="353">
        <v>59815.74</v>
      </c>
    </row>
    <row r="2292" spans="1:22" ht="28.5" x14ac:dyDescent="0.25">
      <c r="A2292" s="336" t="s">
        <v>2793</v>
      </c>
      <c r="B2292" s="337" t="s">
        <v>2794</v>
      </c>
      <c r="C2292" s="337" t="s">
        <v>937</v>
      </c>
      <c r="D2292" s="338" t="s">
        <v>1693</v>
      </c>
      <c r="E2292" s="324">
        <v>8</v>
      </c>
      <c r="F2292" s="339"/>
      <c r="G2292" s="340"/>
      <c r="H2292" s="324"/>
      <c r="I2292" s="341"/>
      <c r="J2292" s="324"/>
      <c r="K2292" s="341"/>
      <c r="Q2292" s="323">
        <v>1868.26</v>
      </c>
      <c r="R2292" s="323">
        <v>34899.14</v>
      </c>
      <c r="S2292" s="323">
        <v>1256.83</v>
      </c>
      <c r="T2292" s="323">
        <v>16259.83</v>
      </c>
      <c r="U2292" s="323">
        <v>3.68</v>
      </c>
      <c r="V2292" s="323">
        <v>76.989999999999995</v>
      </c>
    </row>
    <row r="2293" spans="1:22" ht="29.25" x14ac:dyDescent="0.25">
      <c r="A2293" s="336"/>
      <c r="B2293" s="337"/>
      <c r="C2293" s="337" t="s">
        <v>187</v>
      </c>
      <c r="D2293" s="338"/>
      <c r="E2293" s="324"/>
      <c r="F2293" s="339">
        <v>175.82</v>
      </c>
      <c r="G2293" s="340" t="s">
        <v>2563</v>
      </c>
      <c r="H2293" s="324">
        <v>1</v>
      </c>
      <c r="I2293" s="341">
        <v>1698.42</v>
      </c>
      <c r="J2293" s="324">
        <v>23.35</v>
      </c>
      <c r="K2293" s="341">
        <v>39658.11</v>
      </c>
    </row>
    <row r="2294" spans="1:22" ht="29.25" x14ac:dyDescent="0.25">
      <c r="A2294" s="336"/>
      <c r="B2294" s="337"/>
      <c r="C2294" s="337" t="s">
        <v>174</v>
      </c>
      <c r="D2294" s="338"/>
      <c r="E2294" s="324"/>
      <c r="F2294" s="339">
        <v>1.66</v>
      </c>
      <c r="G2294" s="340" t="s">
        <v>2564</v>
      </c>
      <c r="H2294" s="324">
        <v>1</v>
      </c>
      <c r="I2294" s="341">
        <v>17.43</v>
      </c>
      <c r="J2294" s="324">
        <v>6.61</v>
      </c>
      <c r="K2294" s="341">
        <v>115.21</v>
      </c>
    </row>
    <row r="2295" spans="1:22" ht="29.25" x14ac:dyDescent="0.25">
      <c r="A2295" s="336"/>
      <c r="B2295" s="337"/>
      <c r="C2295" s="337" t="s">
        <v>179</v>
      </c>
      <c r="D2295" s="338"/>
      <c r="E2295" s="324"/>
      <c r="F2295" s="339">
        <v>0.2</v>
      </c>
      <c r="G2295" s="340" t="s">
        <v>2564</v>
      </c>
      <c r="H2295" s="324">
        <v>1</v>
      </c>
      <c r="I2295" s="354">
        <v>2.1</v>
      </c>
      <c r="J2295" s="324">
        <v>23.35</v>
      </c>
      <c r="K2295" s="354">
        <v>49.04</v>
      </c>
    </row>
    <row r="2296" spans="1:22" x14ac:dyDescent="0.25">
      <c r="A2296" s="336"/>
      <c r="B2296" s="337"/>
      <c r="C2296" s="337" t="s">
        <v>195</v>
      </c>
      <c r="D2296" s="338"/>
      <c r="E2296" s="324"/>
      <c r="F2296" s="339">
        <v>86.02</v>
      </c>
      <c r="G2296" s="340" t="s">
        <v>185</v>
      </c>
      <c r="H2296" s="324">
        <v>1</v>
      </c>
      <c r="I2296" s="341">
        <v>688.16</v>
      </c>
      <c r="J2296" s="324">
        <v>5.3</v>
      </c>
      <c r="K2296" s="341">
        <v>3647.25</v>
      </c>
    </row>
    <row r="2297" spans="1:22" ht="42.75" x14ac:dyDescent="0.25">
      <c r="A2297" s="336" t="s">
        <v>2795</v>
      </c>
      <c r="B2297" s="337" t="s">
        <v>2796</v>
      </c>
      <c r="C2297" s="337" t="s">
        <v>936</v>
      </c>
      <c r="D2297" s="338" t="s">
        <v>1374</v>
      </c>
      <c r="E2297" s="324">
        <v>100</v>
      </c>
      <c r="F2297" s="339">
        <v>28.98</v>
      </c>
      <c r="G2297" s="343" t="s">
        <v>185</v>
      </c>
      <c r="H2297" s="324">
        <v>1</v>
      </c>
      <c r="I2297" s="341">
        <v>2898</v>
      </c>
      <c r="J2297" s="324">
        <v>3.71</v>
      </c>
      <c r="K2297" s="341">
        <v>10751.58</v>
      </c>
      <c r="Q2297" s="323">
        <v>0</v>
      </c>
      <c r="R2297" s="323">
        <v>0</v>
      </c>
      <c r="S2297" s="323">
        <v>0</v>
      </c>
      <c r="T2297" s="323">
        <v>0</v>
      </c>
      <c r="U2297" s="323">
        <v>0</v>
      </c>
      <c r="V2297" s="323">
        <v>0</v>
      </c>
    </row>
    <row r="2298" spans="1:22" x14ac:dyDescent="0.25">
      <c r="A2298" s="336"/>
      <c r="B2298" s="337"/>
      <c r="C2298" s="337" t="s">
        <v>184</v>
      </c>
      <c r="D2298" s="338" t="s">
        <v>177</v>
      </c>
      <c r="E2298" s="324">
        <v>110</v>
      </c>
      <c r="F2298" s="339"/>
      <c r="G2298" s="340"/>
      <c r="H2298" s="324"/>
      <c r="I2298" s="341">
        <v>1868.26</v>
      </c>
      <c r="J2298" s="324">
        <v>88</v>
      </c>
      <c r="K2298" s="341">
        <v>34899.14</v>
      </c>
    </row>
    <row r="2299" spans="1:22" x14ac:dyDescent="0.25">
      <c r="A2299" s="336"/>
      <c r="B2299" s="337"/>
      <c r="C2299" s="337" t="s">
        <v>183</v>
      </c>
      <c r="D2299" s="338" t="s">
        <v>177</v>
      </c>
      <c r="E2299" s="324">
        <v>74</v>
      </c>
      <c r="F2299" s="339"/>
      <c r="G2299" s="340"/>
      <c r="H2299" s="324"/>
      <c r="I2299" s="341">
        <v>1256.83</v>
      </c>
      <c r="J2299" s="324">
        <v>41</v>
      </c>
      <c r="K2299" s="341">
        <v>16259.83</v>
      </c>
    </row>
    <row r="2300" spans="1:22" x14ac:dyDescent="0.25">
      <c r="A2300" s="336"/>
      <c r="B2300" s="337"/>
      <c r="C2300" s="337" t="s">
        <v>178</v>
      </c>
      <c r="D2300" s="338" t="s">
        <v>177</v>
      </c>
      <c r="E2300" s="324">
        <v>175</v>
      </c>
      <c r="F2300" s="339"/>
      <c r="G2300" s="340"/>
      <c r="H2300" s="324"/>
      <c r="I2300" s="341">
        <v>3.68</v>
      </c>
      <c r="J2300" s="324">
        <v>157</v>
      </c>
      <c r="K2300" s="341">
        <v>76.989999999999995</v>
      </c>
    </row>
    <row r="2301" spans="1:22" ht="29.25" x14ac:dyDescent="0.25">
      <c r="A2301" s="344"/>
      <c r="B2301" s="345"/>
      <c r="C2301" s="345" t="s">
        <v>182</v>
      </c>
      <c r="D2301" s="346" t="s">
        <v>181</v>
      </c>
      <c r="E2301" s="347">
        <v>13.72</v>
      </c>
      <c r="F2301" s="348"/>
      <c r="G2301" s="349" t="s">
        <v>2563</v>
      </c>
      <c r="H2301" s="347">
        <v>1</v>
      </c>
      <c r="I2301" s="350">
        <v>132.54</v>
      </c>
      <c r="J2301" s="347"/>
      <c r="K2301" s="350"/>
    </row>
    <row r="2302" spans="1:22" x14ac:dyDescent="0.25">
      <c r="A2302" s="351"/>
      <c r="B2302" s="351"/>
      <c r="C2302" s="352" t="s">
        <v>173</v>
      </c>
      <c r="D2302" s="351"/>
      <c r="E2302" s="351"/>
      <c r="F2302" s="351"/>
      <c r="G2302" s="351"/>
      <c r="H2302" s="431">
        <v>8430.7800000000007</v>
      </c>
      <c r="I2302" s="431"/>
      <c r="J2302" s="431">
        <v>105408.11</v>
      </c>
      <c r="K2302" s="431"/>
      <c r="O2302" s="353">
        <v>8430.7800000000007</v>
      </c>
      <c r="P2302" s="353">
        <v>105408.11</v>
      </c>
    </row>
    <row r="2304" spans="1:22" ht="57" x14ac:dyDescent="0.25">
      <c r="A2304" s="336" t="s">
        <v>2797</v>
      </c>
      <c r="B2304" s="337" t="s">
        <v>2798</v>
      </c>
      <c r="C2304" s="337" t="s">
        <v>935</v>
      </c>
      <c r="D2304" s="338" t="s">
        <v>1693</v>
      </c>
      <c r="E2304" s="324">
        <v>12</v>
      </c>
      <c r="F2304" s="339"/>
      <c r="G2304" s="340"/>
      <c r="H2304" s="324"/>
      <c r="I2304" s="341"/>
      <c r="J2304" s="324"/>
      <c r="K2304" s="341"/>
      <c r="Q2304" s="323">
        <v>366.35</v>
      </c>
      <c r="R2304" s="323">
        <v>5777.9</v>
      </c>
      <c r="S2304" s="323">
        <v>215.31</v>
      </c>
      <c r="T2304" s="323">
        <v>3076.54</v>
      </c>
      <c r="U2304" s="323">
        <v>0</v>
      </c>
      <c r="V2304" s="323">
        <v>0</v>
      </c>
    </row>
    <row r="2305" spans="1:22" x14ac:dyDescent="0.25">
      <c r="C2305" s="342" t="s">
        <v>2799</v>
      </c>
    </row>
    <row r="2306" spans="1:22" x14ac:dyDescent="0.25">
      <c r="A2306" s="336"/>
      <c r="B2306" s="337"/>
      <c r="C2306" s="337" t="s">
        <v>187</v>
      </c>
      <c r="D2306" s="338"/>
      <c r="E2306" s="324"/>
      <c r="F2306" s="339">
        <v>26.78</v>
      </c>
      <c r="G2306" s="340" t="s">
        <v>185</v>
      </c>
      <c r="H2306" s="324">
        <v>1</v>
      </c>
      <c r="I2306" s="341">
        <v>321.36</v>
      </c>
      <c r="J2306" s="324">
        <v>23.35</v>
      </c>
      <c r="K2306" s="341">
        <v>7503.76</v>
      </c>
    </row>
    <row r="2307" spans="1:22" x14ac:dyDescent="0.25">
      <c r="A2307" s="336"/>
      <c r="B2307" s="337"/>
      <c r="C2307" s="337" t="s">
        <v>195</v>
      </c>
      <c r="D2307" s="338"/>
      <c r="E2307" s="324"/>
      <c r="F2307" s="339">
        <v>0.21</v>
      </c>
      <c r="G2307" s="340" t="s">
        <v>185</v>
      </c>
      <c r="H2307" s="324">
        <v>1</v>
      </c>
      <c r="I2307" s="341">
        <v>2.52</v>
      </c>
      <c r="J2307" s="324">
        <v>5.43</v>
      </c>
      <c r="K2307" s="341">
        <v>13.68</v>
      </c>
    </row>
    <row r="2308" spans="1:22" x14ac:dyDescent="0.25">
      <c r="A2308" s="336"/>
      <c r="B2308" s="337"/>
      <c r="C2308" s="337" t="s">
        <v>184</v>
      </c>
      <c r="D2308" s="338" t="s">
        <v>177</v>
      </c>
      <c r="E2308" s="324">
        <v>114</v>
      </c>
      <c r="F2308" s="339"/>
      <c r="G2308" s="340"/>
      <c r="H2308" s="324"/>
      <c r="I2308" s="341">
        <v>366.35</v>
      </c>
      <c r="J2308" s="324">
        <v>77</v>
      </c>
      <c r="K2308" s="341">
        <v>5777.9</v>
      </c>
    </row>
    <row r="2309" spans="1:22" x14ac:dyDescent="0.25">
      <c r="A2309" s="336"/>
      <c r="B2309" s="337"/>
      <c r="C2309" s="337" t="s">
        <v>183</v>
      </c>
      <c r="D2309" s="338" t="s">
        <v>177</v>
      </c>
      <c r="E2309" s="324">
        <v>67</v>
      </c>
      <c r="F2309" s="339"/>
      <c r="G2309" s="340"/>
      <c r="H2309" s="324"/>
      <c r="I2309" s="341">
        <v>215.31</v>
      </c>
      <c r="J2309" s="324">
        <v>41</v>
      </c>
      <c r="K2309" s="341">
        <v>3076.54</v>
      </c>
    </row>
    <row r="2310" spans="1:22" x14ac:dyDescent="0.25">
      <c r="A2310" s="344"/>
      <c r="B2310" s="345"/>
      <c r="C2310" s="345" t="s">
        <v>182</v>
      </c>
      <c r="D2310" s="346" t="s">
        <v>181</v>
      </c>
      <c r="E2310" s="347">
        <v>2.06</v>
      </c>
      <c r="F2310" s="348"/>
      <c r="G2310" s="349" t="s">
        <v>185</v>
      </c>
      <c r="H2310" s="347">
        <v>1</v>
      </c>
      <c r="I2310" s="350">
        <v>24.72</v>
      </c>
      <c r="J2310" s="347"/>
      <c r="K2310" s="350"/>
    </row>
    <row r="2311" spans="1:22" x14ac:dyDescent="0.25">
      <c r="A2311" s="351"/>
      <c r="B2311" s="351"/>
      <c r="C2311" s="352" t="s">
        <v>173</v>
      </c>
      <c r="D2311" s="351"/>
      <c r="E2311" s="351"/>
      <c r="F2311" s="351"/>
      <c r="G2311" s="351"/>
      <c r="H2311" s="431">
        <v>905.54</v>
      </c>
      <c r="I2311" s="431"/>
      <c r="J2311" s="431">
        <v>16371.88</v>
      </c>
      <c r="K2311" s="431"/>
      <c r="O2311" s="353">
        <v>905.54</v>
      </c>
      <c r="P2311" s="353">
        <v>16371.88</v>
      </c>
    </row>
    <row r="2313" spans="1:22" ht="82.5" x14ac:dyDescent="0.25">
      <c r="A2313" s="364" t="s">
        <v>2800</v>
      </c>
      <c r="B2313" s="365" t="s">
        <v>2447</v>
      </c>
      <c r="C2313" s="365" t="s">
        <v>3720</v>
      </c>
      <c r="D2313" s="366" t="s">
        <v>1451</v>
      </c>
      <c r="E2313" s="367">
        <v>2</v>
      </c>
      <c r="F2313" s="368">
        <v>20768.77</v>
      </c>
      <c r="G2313" s="369" t="s">
        <v>185</v>
      </c>
      <c r="H2313" s="367">
        <v>1</v>
      </c>
      <c r="I2313" s="370">
        <v>41537.54</v>
      </c>
      <c r="J2313" s="367">
        <v>4.4000000000000004</v>
      </c>
      <c r="K2313" s="370">
        <v>182765.18</v>
      </c>
      <c r="Q2313" s="323">
        <v>0</v>
      </c>
      <c r="R2313" s="323">
        <v>0</v>
      </c>
      <c r="S2313" s="323">
        <v>0</v>
      </c>
      <c r="T2313" s="323">
        <v>0</v>
      </c>
      <c r="U2313" s="323">
        <v>0</v>
      </c>
      <c r="V2313" s="323">
        <v>0</v>
      </c>
    </row>
    <row r="2314" spans="1:22" x14ac:dyDescent="0.25">
      <c r="A2314" s="371"/>
      <c r="B2314" s="371"/>
      <c r="C2314" s="372" t="s">
        <v>173</v>
      </c>
      <c r="D2314" s="371"/>
      <c r="E2314" s="371"/>
      <c r="F2314" s="371"/>
      <c r="G2314" s="371"/>
      <c r="H2314" s="433">
        <v>41537.54</v>
      </c>
      <c r="I2314" s="433"/>
      <c r="J2314" s="433">
        <v>182765.18</v>
      </c>
      <c r="K2314" s="433"/>
      <c r="O2314" s="353">
        <v>41537.54</v>
      </c>
      <c r="P2314" s="353">
        <v>182765.18</v>
      </c>
    </row>
    <row r="2316" spans="1:22" ht="82.5" x14ac:dyDescent="0.25">
      <c r="A2316" s="364" t="s">
        <v>2801</v>
      </c>
      <c r="B2316" s="365" t="s">
        <v>2447</v>
      </c>
      <c r="C2316" s="365" t="s">
        <v>3721</v>
      </c>
      <c r="D2316" s="366" t="s">
        <v>1451</v>
      </c>
      <c r="E2316" s="367">
        <v>4</v>
      </c>
      <c r="F2316" s="368">
        <v>25362.78</v>
      </c>
      <c r="G2316" s="369" t="s">
        <v>185</v>
      </c>
      <c r="H2316" s="367">
        <v>1</v>
      </c>
      <c r="I2316" s="370">
        <v>101451.12</v>
      </c>
      <c r="J2316" s="367">
        <v>4.4000000000000004</v>
      </c>
      <c r="K2316" s="370">
        <v>446384.93</v>
      </c>
      <c r="Q2316" s="323">
        <v>0</v>
      </c>
      <c r="R2316" s="323">
        <v>0</v>
      </c>
      <c r="S2316" s="323">
        <v>0</v>
      </c>
      <c r="T2316" s="323">
        <v>0</v>
      </c>
      <c r="U2316" s="323">
        <v>0</v>
      </c>
      <c r="V2316" s="323">
        <v>0</v>
      </c>
    </row>
    <row r="2317" spans="1:22" x14ac:dyDescent="0.25">
      <c r="A2317" s="371"/>
      <c r="B2317" s="371"/>
      <c r="C2317" s="372" t="s">
        <v>173</v>
      </c>
      <c r="D2317" s="371"/>
      <c r="E2317" s="371"/>
      <c r="F2317" s="371"/>
      <c r="G2317" s="371"/>
      <c r="H2317" s="433">
        <v>101451.12</v>
      </c>
      <c r="I2317" s="433"/>
      <c r="J2317" s="433">
        <v>446384.93</v>
      </c>
      <c r="K2317" s="433"/>
      <c r="O2317" s="353">
        <v>101451.12</v>
      </c>
      <c r="P2317" s="353">
        <v>446384.93</v>
      </c>
    </row>
    <row r="2319" spans="1:22" ht="82.5" x14ac:dyDescent="0.25">
      <c r="A2319" s="364" t="s">
        <v>2802</v>
      </c>
      <c r="B2319" s="365" t="s">
        <v>2447</v>
      </c>
      <c r="C2319" s="365" t="s">
        <v>3722</v>
      </c>
      <c r="D2319" s="366" t="s">
        <v>1451</v>
      </c>
      <c r="E2319" s="367">
        <v>2</v>
      </c>
      <c r="F2319" s="368">
        <v>27276.95</v>
      </c>
      <c r="G2319" s="369" t="s">
        <v>185</v>
      </c>
      <c r="H2319" s="367">
        <v>1</v>
      </c>
      <c r="I2319" s="370">
        <v>54553.9</v>
      </c>
      <c r="J2319" s="367">
        <v>4.4000000000000004</v>
      </c>
      <c r="K2319" s="370">
        <v>240037.16</v>
      </c>
      <c r="Q2319" s="323">
        <v>0</v>
      </c>
      <c r="R2319" s="323">
        <v>0</v>
      </c>
      <c r="S2319" s="323">
        <v>0</v>
      </c>
      <c r="T2319" s="323">
        <v>0</v>
      </c>
      <c r="U2319" s="323">
        <v>0</v>
      </c>
      <c r="V2319" s="323">
        <v>0</v>
      </c>
    </row>
    <row r="2320" spans="1:22" x14ac:dyDescent="0.25">
      <c r="A2320" s="371"/>
      <c r="B2320" s="371"/>
      <c r="C2320" s="372" t="s">
        <v>173</v>
      </c>
      <c r="D2320" s="371"/>
      <c r="E2320" s="371"/>
      <c r="F2320" s="371"/>
      <c r="G2320" s="371"/>
      <c r="H2320" s="433">
        <v>54553.9</v>
      </c>
      <c r="I2320" s="433"/>
      <c r="J2320" s="433">
        <v>240037.16</v>
      </c>
      <c r="K2320" s="433"/>
      <c r="O2320" s="353">
        <v>54553.9</v>
      </c>
      <c r="P2320" s="353">
        <v>240037.16</v>
      </c>
    </row>
    <row r="2322" spans="1:22" ht="54" x14ac:dyDescent="0.25">
      <c r="A2322" s="364" t="s">
        <v>2803</v>
      </c>
      <c r="B2322" s="365" t="s">
        <v>2447</v>
      </c>
      <c r="C2322" s="365" t="s">
        <v>3723</v>
      </c>
      <c r="D2322" s="366" t="s">
        <v>1451</v>
      </c>
      <c r="E2322" s="367">
        <v>4</v>
      </c>
      <c r="F2322" s="368">
        <v>690.96</v>
      </c>
      <c r="G2322" s="369" t="s">
        <v>185</v>
      </c>
      <c r="H2322" s="367">
        <v>1</v>
      </c>
      <c r="I2322" s="370">
        <v>2763.84</v>
      </c>
      <c r="J2322" s="367">
        <v>4.4000000000000004</v>
      </c>
      <c r="K2322" s="370">
        <v>12160.9</v>
      </c>
      <c r="Q2322" s="323">
        <v>0</v>
      </c>
      <c r="R2322" s="323">
        <v>0</v>
      </c>
      <c r="S2322" s="323">
        <v>0</v>
      </c>
      <c r="T2322" s="323">
        <v>0</v>
      </c>
      <c r="U2322" s="323">
        <v>0</v>
      </c>
      <c r="V2322" s="323">
        <v>0</v>
      </c>
    </row>
    <row r="2323" spans="1:22" x14ac:dyDescent="0.25">
      <c r="A2323" s="371"/>
      <c r="B2323" s="371"/>
      <c r="C2323" s="372" t="s">
        <v>173</v>
      </c>
      <c r="D2323" s="371"/>
      <c r="E2323" s="371"/>
      <c r="F2323" s="371"/>
      <c r="G2323" s="371"/>
      <c r="H2323" s="433">
        <v>2763.84</v>
      </c>
      <c r="I2323" s="433"/>
      <c r="J2323" s="433">
        <v>12160.9</v>
      </c>
      <c r="K2323" s="433"/>
      <c r="O2323" s="353">
        <v>2763.84</v>
      </c>
      <c r="P2323" s="353">
        <v>12160.9</v>
      </c>
    </row>
    <row r="2325" spans="1:22" ht="68.25" x14ac:dyDescent="0.25">
      <c r="A2325" s="364" t="s">
        <v>2804</v>
      </c>
      <c r="B2325" s="365" t="s">
        <v>2447</v>
      </c>
      <c r="C2325" s="365" t="s">
        <v>3724</v>
      </c>
      <c r="D2325" s="366" t="s">
        <v>1451</v>
      </c>
      <c r="E2325" s="367">
        <v>8</v>
      </c>
      <c r="F2325" s="368">
        <v>246.77</v>
      </c>
      <c r="G2325" s="369" t="s">
        <v>185</v>
      </c>
      <c r="H2325" s="367">
        <v>1</v>
      </c>
      <c r="I2325" s="370">
        <v>1974.16</v>
      </c>
      <c r="J2325" s="367">
        <v>4.4000000000000004</v>
      </c>
      <c r="K2325" s="370">
        <v>8686.2999999999993</v>
      </c>
      <c r="Q2325" s="323">
        <v>0</v>
      </c>
      <c r="R2325" s="323">
        <v>0</v>
      </c>
      <c r="S2325" s="323">
        <v>0</v>
      </c>
      <c r="T2325" s="323">
        <v>0</v>
      </c>
      <c r="U2325" s="323">
        <v>0</v>
      </c>
      <c r="V2325" s="323">
        <v>0</v>
      </c>
    </row>
    <row r="2326" spans="1:22" x14ac:dyDescent="0.25">
      <c r="A2326" s="371"/>
      <c r="B2326" s="371"/>
      <c r="C2326" s="372" t="s">
        <v>173</v>
      </c>
      <c r="D2326" s="371"/>
      <c r="E2326" s="371"/>
      <c r="F2326" s="371"/>
      <c r="G2326" s="371"/>
      <c r="H2326" s="433">
        <v>1974.16</v>
      </c>
      <c r="I2326" s="433"/>
      <c r="J2326" s="433">
        <v>8686.2999999999993</v>
      </c>
      <c r="K2326" s="433"/>
      <c r="O2326" s="353">
        <v>1974.16</v>
      </c>
      <c r="P2326" s="353">
        <v>8686.2999999999993</v>
      </c>
    </row>
    <row r="2328" spans="1:22" x14ac:dyDescent="0.25">
      <c r="A2328" s="336" t="s">
        <v>2805</v>
      </c>
      <c r="B2328" s="337" t="s">
        <v>2806</v>
      </c>
      <c r="C2328" s="337" t="s">
        <v>934</v>
      </c>
      <c r="D2328" s="338" t="s">
        <v>2807</v>
      </c>
      <c r="E2328" s="324">
        <v>52</v>
      </c>
      <c r="F2328" s="339"/>
      <c r="G2328" s="340"/>
      <c r="H2328" s="324"/>
      <c r="I2328" s="341"/>
      <c r="J2328" s="324"/>
      <c r="K2328" s="341"/>
      <c r="Q2328" s="323">
        <v>4330.6099999999997</v>
      </c>
      <c r="R2328" s="323">
        <v>80895.83</v>
      </c>
      <c r="S2328" s="323">
        <v>2913.32</v>
      </c>
      <c r="T2328" s="323">
        <v>37690.1</v>
      </c>
      <c r="U2328" s="323">
        <v>125.58</v>
      </c>
      <c r="V2328" s="323">
        <v>2630.69</v>
      </c>
    </row>
    <row r="2329" spans="1:22" x14ac:dyDescent="0.25">
      <c r="A2329" s="336"/>
      <c r="B2329" s="337"/>
      <c r="C2329" s="337" t="s">
        <v>187</v>
      </c>
      <c r="D2329" s="338"/>
      <c r="E2329" s="324"/>
      <c r="F2329" s="339">
        <v>75.709999999999994</v>
      </c>
      <c r="G2329" s="340" t="s">
        <v>185</v>
      </c>
      <c r="H2329" s="324">
        <v>1</v>
      </c>
      <c r="I2329" s="341">
        <v>3936.92</v>
      </c>
      <c r="J2329" s="324">
        <v>23.35</v>
      </c>
      <c r="K2329" s="341">
        <v>91927.08</v>
      </c>
    </row>
    <row r="2330" spans="1:22" x14ac:dyDescent="0.25">
      <c r="A2330" s="336"/>
      <c r="B2330" s="337"/>
      <c r="C2330" s="337" t="s">
        <v>174</v>
      </c>
      <c r="D2330" s="338"/>
      <c r="E2330" s="324"/>
      <c r="F2330" s="339">
        <v>9.61</v>
      </c>
      <c r="G2330" s="340" t="s">
        <v>185</v>
      </c>
      <c r="H2330" s="324">
        <v>1</v>
      </c>
      <c r="I2330" s="341">
        <v>499.72</v>
      </c>
      <c r="J2330" s="324">
        <v>8.24</v>
      </c>
      <c r="K2330" s="341">
        <v>4117.6899999999996</v>
      </c>
    </row>
    <row r="2331" spans="1:22" x14ac:dyDescent="0.25">
      <c r="A2331" s="336"/>
      <c r="B2331" s="337"/>
      <c r="C2331" s="337" t="s">
        <v>179</v>
      </c>
      <c r="D2331" s="338"/>
      <c r="E2331" s="324"/>
      <c r="F2331" s="339">
        <v>1.38</v>
      </c>
      <c r="G2331" s="340" t="s">
        <v>185</v>
      </c>
      <c r="H2331" s="324">
        <v>1</v>
      </c>
      <c r="I2331" s="354">
        <v>71.760000000000005</v>
      </c>
      <c r="J2331" s="324">
        <v>23.35</v>
      </c>
      <c r="K2331" s="354">
        <v>1675.6</v>
      </c>
    </row>
    <row r="2332" spans="1:22" x14ac:dyDescent="0.25">
      <c r="A2332" s="336"/>
      <c r="B2332" s="337"/>
      <c r="C2332" s="337" t="s">
        <v>195</v>
      </c>
      <c r="D2332" s="338"/>
      <c r="E2332" s="324"/>
      <c r="F2332" s="339">
        <v>57.16</v>
      </c>
      <c r="G2332" s="340" t="s">
        <v>185</v>
      </c>
      <c r="H2332" s="324">
        <v>1</v>
      </c>
      <c r="I2332" s="341">
        <v>2972.32</v>
      </c>
      <c r="J2332" s="324">
        <v>4.04</v>
      </c>
      <c r="K2332" s="341">
        <v>12008.17</v>
      </c>
    </row>
    <row r="2333" spans="1:22" ht="114" x14ac:dyDescent="0.25">
      <c r="A2333" s="357" t="s">
        <v>2808</v>
      </c>
      <c r="B2333" s="358" t="s">
        <v>2809</v>
      </c>
      <c r="C2333" s="358" t="s">
        <v>933</v>
      </c>
      <c r="D2333" s="359" t="s">
        <v>1451</v>
      </c>
      <c r="E2333" s="360">
        <v>52</v>
      </c>
      <c r="F2333" s="361">
        <v>749.53</v>
      </c>
      <c r="G2333" s="362" t="s">
        <v>185</v>
      </c>
      <c r="H2333" s="360">
        <v>1</v>
      </c>
      <c r="I2333" s="363">
        <v>38975.56</v>
      </c>
      <c r="J2333" s="360">
        <v>6.04</v>
      </c>
      <c r="K2333" s="363">
        <v>235412.38</v>
      </c>
      <c r="Q2333" s="323">
        <v>0</v>
      </c>
      <c r="R2333" s="323">
        <v>0</v>
      </c>
      <c r="S2333" s="323">
        <v>0</v>
      </c>
      <c r="T2333" s="323">
        <v>0</v>
      </c>
      <c r="U2333" s="323">
        <v>0</v>
      </c>
      <c r="V2333" s="323">
        <v>0</v>
      </c>
    </row>
    <row r="2334" spans="1:22" x14ac:dyDescent="0.25">
      <c r="A2334" s="336"/>
      <c r="B2334" s="337"/>
      <c r="C2334" s="337" t="s">
        <v>184</v>
      </c>
      <c r="D2334" s="338" t="s">
        <v>177</v>
      </c>
      <c r="E2334" s="324">
        <v>110</v>
      </c>
      <c r="F2334" s="339"/>
      <c r="G2334" s="340"/>
      <c r="H2334" s="324"/>
      <c r="I2334" s="341">
        <v>4330.6099999999997</v>
      </c>
      <c r="J2334" s="324">
        <v>88</v>
      </c>
      <c r="K2334" s="341">
        <v>80895.83</v>
      </c>
    </row>
    <row r="2335" spans="1:22" x14ac:dyDescent="0.25">
      <c r="A2335" s="336"/>
      <c r="B2335" s="337"/>
      <c r="C2335" s="337" t="s">
        <v>183</v>
      </c>
      <c r="D2335" s="338" t="s">
        <v>177</v>
      </c>
      <c r="E2335" s="324">
        <v>74</v>
      </c>
      <c r="F2335" s="339"/>
      <c r="G2335" s="340"/>
      <c r="H2335" s="324"/>
      <c r="I2335" s="341">
        <v>2913.32</v>
      </c>
      <c r="J2335" s="324">
        <v>41</v>
      </c>
      <c r="K2335" s="341">
        <v>37690.1</v>
      </c>
    </row>
    <row r="2336" spans="1:22" x14ac:dyDescent="0.25">
      <c r="A2336" s="336"/>
      <c r="B2336" s="337"/>
      <c r="C2336" s="337" t="s">
        <v>178</v>
      </c>
      <c r="D2336" s="338" t="s">
        <v>177</v>
      </c>
      <c r="E2336" s="324">
        <v>175</v>
      </c>
      <c r="F2336" s="339"/>
      <c r="G2336" s="340"/>
      <c r="H2336" s="324"/>
      <c r="I2336" s="341">
        <v>125.58</v>
      </c>
      <c r="J2336" s="324">
        <v>157</v>
      </c>
      <c r="K2336" s="341">
        <v>2630.69</v>
      </c>
    </row>
    <row r="2337" spans="1:22" x14ac:dyDescent="0.25">
      <c r="A2337" s="344"/>
      <c r="B2337" s="345"/>
      <c r="C2337" s="345" t="s">
        <v>182</v>
      </c>
      <c r="D2337" s="346" t="s">
        <v>181</v>
      </c>
      <c r="E2337" s="347">
        <v>6.14</v>
      </c>
      <c r="F2337" s="348"/>
      <c r="G2337" s="349" t="s">
        <v>185</v>
      </c>
      <c r="H2337" s="347">
        <v>1</v>
      </c>
      <c r="I2337" s="350">
        <v>319.27999999999997</v>
      </c>
      <c r="J2337" s="347"/>
      <c r="K2337" s="350"/>
    </row>
    <row r="2338" spans="1:22" x14ac:dyDescent="0.25">
      <c r="A2338" s="351"/>
      <c r="B2338" s="351"/>
      <c r="C2338" s="352" t="s">
        <v>173</v>
      </c>
      <c r="D2338" s="351"/>
      <c r="E2338" s="351"/>
      <c r="F2338" s="351"/>
      <c r="G2338" s="351"/>
      <c r="H2338" s="431">
        <v>53754.03</v>
      </c>
      <c r="I2338" s="431"/>
      <c r="J2338" s="431">
        <v>464681.94</v>
      </c>
      <c r="K2338" s="431"/>
      <c r="O2338" s="353">
        <v>53754.03</v>
      </c>
      <c r="P2338" s="353">
        <v>464681.94</v>
      </c>
    </row>
    <row r="2340" spans="1:22" ht="42.75" x14ac:dyDescent="0.25">
      <c r="A2340" s="336" t="s">
        <v>2810</v>
      </c>
      <c r="B2340" s="337" t="s">
        <v>2811</v>
      </c>
      <c r="C2340" s="337" t="s">
        <v>932</v>
      </c>
      <c r="D2340" s="338" t="s">
        <v>1487</v>
      </c>
      <c r="E2340" s="324">
        <v>91.9</v>
      </c>
      <c r="F2340" s="339"/>
      <c r="G2340" s="340"/>
      <c r="H2340" s="324"/>
      <c r="I2340" s="341"/>
      <c r="J2340" s="324"/>
      <c r="K2340" s="341"/>
      <c r="Q2340" s="323">
        <v>6216.41</v>
      </c>
      <c r="R2340" s="323">
        <v>147319.57999999999</v>
      </c>
      <c r="S2340" s="323">
        <v>6216.41</v>
      </c>
      <c r="T2340" s="323">
        <v>88825.04</v>
      </c>
      <c r="U2340" s="323">
        <v>812.18</v>
      </c>
      <c r="V2340" s="323">
        <v>17013.68</v>
      </c>
    </row>
    <row r="2341" spans="1:22" x14ac:dyDescent="0.25">
      <c r="C2341" s="342" t="s">
        <v>2812</v>
      </c>
    </row>
    <row r="2342" spans="1:22" x14ac:dyDescent="0.25">
      <c r="A2342" s="336"/>
      <c r="B2342" s="337"/>
      <c r="C2342" s="337" t="s">
        <v>187</v>
      </c>
      <c r="D2342" s="338"/>
      <c r="E2342" s="324"/>
      <c r="F2342" s="339">
        <v>100.96</v>
      </c>
      <c r="G2342" s="340" t="s">
        <v>185</v>
      </c>
      <c r="H2342" s="324">
        <v>1</v>
      </c>
      <c r="I2342" s="341">
        <v>9278.2199999999993</v>
      </c>
      <c r="J2342" s="324">
        <v>23.35</v>
      </c>
      <c r="K2342" s="341">
        <v>216646.44</v>
      </c>
    </row>
    <row r="2343" spans="1:22" x14ac:dyDescent="0.25">
      <c r="A2343" s="336"/>
      <c r="B2343" s="337"/>
      <c r="C2343" s="337" t="s">
        <v>174</v>
      </c>
      <c r="D2343" s="338"/>
      <c r="E2343" s="324"/>
      <c r="F2343" s="339">
        <v>20.58</v>
      </c>
      <c r="G2343" s="340" t="s">
        <v>185</v>
      </c>
      <c r="H2343" s="324">
        <v>1</v>
      </c>
      <c r="I2343" s="341">
        <v>1891.3</v>
      </c>
      <c r="J2343" s="324">
        <v>9.77</v>
      </c>
      <c r="K2343" s="341">
        <v>18478</v>
      </c>
    </row>
    <row r="2344" spans="1:22" x14ac:dyDescent="0.25">
      <c r="A2344" s="336"/>
      <c r="B2344" s="337"/>
      <c r="C2344" s="337" t="s">
        <v>179</v>
      </c>
      <c r="D2344" s="338"/>
      <c r="E2344" s="324"/>
      <c r="F2344" s="339">
        <v>5.05</v>
      </c>
      <c r="G2344" s="340" t="s">
        <v>185</v>
      </c>
      <c r="H2344" s="324">
        <v>1</v>
      </c>
      <c r="I2344" s="354">
        <v>464.1</v>
      </c>
      <c r="J2344" s="324">
        <v>23.35</v>
      </c>
      <c r="K2344" s="354">
        <v>10836.74</v>
      </c>
    </row>
    <row r="2345" spans="1:22" x14ac:dyDescent="0.25">
      <c r="A2345" s="336"/>
      <c r="B2345" s="337"/>
      <c r="C2345" s="337" t="s">
        <v>195</v>
      </c>
      <c r="D2345" s="338"/>
      <c r="E2345" s="324"/>
      <c r="F2345" s="339">
        <v>4.6100000000000003</v>
      </c>
      <c r="G2345" s="340" t="s">
        <v>185</v>
      </c>
      <c r="H2345" s="324">
        <v>1</v>
      </c>
      <c r="I2345" s="341">
        <v>423.66</v>
      </c>
      <c r="J2345" s="324">
        <v>5.42</v>
      </c>
      <c r="K2345" s="341">
        <v>2296.2399999999998</v>
      </c>
    </row>
    <row r="2346" spans="1:22" x14ac:dyDescent="0.25">
      <c r="A2346" s="336"/>
      <c r="B2346" s="337"/>
      <c r="C2346" s="337" t="s">
        <v>184</v>
      </c>
      <c r="D2346" s="338" t="s">
        <v>177</v>
      </c>
      <c r="E2346" s="324">
        <v>67</v>
      </c>
      <c r="F2346" s="339"/>
      <c r="G2346" s="340"/>
      <c r="H2346" s="324"/>
      <c r="I2346" s="341">
        <v>6216.41</v>
      </c>
      <c r="J2346" s="324">
        <v>68</v>
      </c>
      <c r="K2346" s="341">
        <v>147319.57999999999</v>
      </c>
    </row>
    <row r="2347" spans="1:22" x14ac:dyDescent="0.25">
      <c r="A2347" s="336"/>
      <c r="B2347" s="337"/>
      <c r="C2347" s="337" t="s">
        <v>183</v>
      </c>
      <c r="D2347" s="338" t="s">
        <v>177</v>
      </c>
      <c r="E2347" s="324">
        <v>67</v>
      </c>
      <c r="F2347" s="339"/>
      <c r="G2347" s="340"/>
      <c r="H2347" s="324"/>
      <c r="I2347" s="341">
        <v>6216.41</v>
      </c>
      <c r="J2347" s="324">
        <v>41</v>
      </c>
      <c r="K2347" s="341">
        <v>88825.04</v>
      </c>
    </row>
    <row r="2348" spans="1:22" x14ac:dyDescent="0.25">
      <c r="A2348" s="336"/>
      <c r="B2348" s="337"/>
      <c r="C2348" s="337" t="s">
        <v>178</v>
      </c>
      <c r="D2348" s="338" t="s">
        <v>177</v>
      </c>
      <c r="E2348" s="324">
        <v>175</v>
      </c>
      <c r="F2348" s="339"/>
      <c r="G2348" s="340"/>
      <c r="H2348" s="324"/>
      <c r="I2348" s="341">
        <v>812.18</v>
      </c>
      <c r="J2348" s="324">
        <v>157</v>
      </c>
      <c r="K2348" s="341">
        <v>17013.68</v>
      </c>
    </row>
    <row r="2349" spans="1:22" x14ac:dyDescent="0.25">
      <c r="A2349" s="344"/>
      <c r="B2349" s="345"/>
      <c r="C2349" s="345" t="s">
        <v>182</v>
      </c>
      <c r="D2349" s="346" t="s">
        <v>181</v>
      </c>
      <c r="E2349" s="347">
        <v>8</v>
      </c>
      <c r="F2349" s="348"/>
      <c r="G2349" s="349" t="s">
        <v>185</v>
      </c>
      <c r="H2349" s="347">
        <v>1</v>
      </c>
      <c r="I2349" s="350">
        <v>735.2</v>
      </c>
      <c r="J2349" s="347"/>
      <c r="K2349" s="350"/>
    </row>
    <row r="2350" spans="1:22" x14ac:dyDescent="0.25">
      <c r="A2350" s="351"/>
      <c r="B2350" s="351"/>
      <c r="C2350" s="352" t="s">
        <v>173</v>
      </c>
      <c r="D2350" s="351"/>
      <c r="E2350" s="351"/>
      <c r="F2350" s="351"/>
      <c r="G2350" s="351"/>
      <c r="H2350" s="431">
        <v>24838.18</v>
      </c>
      <c r="I2350" s="431"/>
      <c r="J2350" s="431">
        <v>490578.98</v>
      </c>
      <c r="K2350" s="431"/>
      <c r="O2350" s="353">
        <v>24838.18</v>
      </c>
      <c r="P2350" s="353">
        <v>490578.98</v>
      </c>
    </row>
    <row r="2352" spans="1:22" ht="57" x14ac:dyDescent="0.25">
      <c r="A2352" s="344" t="s">
        <v>2813</v>
      </c>
      <c r="B2352" s="345" t="s">
        <v>2814</v>
      </c>
      <c r="C2352" s="345" t="s">
        <v>931</v>
      </c>
      <c r="D2352" s="346" t="s">
        <v>1342</v>
      </c>
      <c r="E2352" s="347">
        <v>270</v>
      </c>
      <c r="F2352" s="348">
        <v>4.37</v>
      </c>
      <c r="G2352" s="349" t="s">
        <v>185</v>
      </c>
      <c r="H2352" s="347">
        <v>1</v>
      </c>
      <c r="I2352" s="350">
        <v>1179.9000000000001</v>
      </c>
      <c r="J2352" s="347">
        <v>14.46</v>
      </c>
      <c r="K2352" s="350">
        <v>17061.349999999999</v>
      </c>
      <c r="Q2352" s="323">
        <v>0</v>
      </c>
      <c r="R2352" s="323">
        <v>0</v>
      </c>
      <c r="S2352" s="323">
        <v>0</v>
      </c>
      <c r="T2352" s="323">
        <v>0</v>
      </c>
      <c r="U2352" s="323">
        <v>0</v>
      </c>
      <c r="V2352" s="323">
        <v>0</v>
      </c>
    </row>
    <row r="2353" spans="1:22" x14ac:dyDescent="0.25">
      <c r="A2353" s="351"/>
      <c r="B2353" s="351"/>
      <c r="C2353" s="352" t="s">
        <v>173</v>
      </c>
      <c r="D2353" s="351"/>
      <c r="E2353" s="351"/>
      <c r="F2353" s="351"/>
      <c r="G2353" s="351"/>
      <c r="H2353" s="431">
        <v>1179.9000000000001</v>
      </c>
      <c r="I2353" s="431"/>
      <c r="J2353" s="431">
        <v>17061.349999999999</v>
      </c>
      <c r="K2353" s="431"/>
      <c r="O2353" s="353">
        <v>1179.9000000000001</v>
      </c>
      <c r="P2353" s="353">
        <v>17061.349999999999</v>
      </c>
    </row>
    <row r="2355" spans="1:22" ht="57" x14ac:dyDescent="0.25">
      <c r="A2355" s="344" t="s">
        <v>2815</v>
      </c>
      <c r="B2355" s="345" t="s">
        <v>2816</v>
      </c>
      <c r="C2355" s="345" t="s">
        <v>930</v>
      </c>
      <c r="D2355" s="346" t="s">
        <v>1342</v>
      </c>
      <c r="E2355" s="347">
        <v>130</v>
      </c>
      <c r="F2355" s="348">
        <v>7.73</v>
      </c>
      <c r="G2355" s="349" t="s">
        <v>185</v>
      </c>
      <c r="H2355" s="347">
        <v>1</v>
      </c>
      <c r="I2355" s="350">
        <v>1004.9</v>
      </c>
      <c r="J2355" s="347">
        <v>13.43</v>
      </c>
      <c r="K2355" s="350">
        <v>13495.81</v>
      </c>
      <c r="Q2355" s="323">
        <v>0</v>
      </c>
      <c r="R2355" s="323">
        <v>0</v>
      </c>
      <c r="S2355" s="323">
        <v>0</v>
      </c>
      <c r="T2355" s="323">
        <v>0</v>
      </c>
      <c r="U2355" s="323">
        <v>0</v>
      </c>
      <c r="V2355" s="323">
        <v>0</v>
      </c>
    </row>
    <row r="2356" spans="1:22" x14ac:dyDescent="0.25">
      <c r="A2356" s="351"/>
      <c r="B2356" s="351"/>
      <c r="C2356" s="352" t="s">
        <v>173</v>
      </c>
      <c r="D2356" s="351"/>
      <c r="E2356" s="351"/>
      <c r="F2356" s="351"/>
      <c r="G2356" s="351"/>
      <c r="H2356" s="431">
        <v>1004.9</v>
      </c>
      <c r="I2356" s="431"/>
      <c r="J2356" s="431">
        <v>13495.81</v>
      </c>
      <c r="K2356" s="431"/>
      <c r="O2356" s="353">
        <v>1004.9</v>
      </c>
      <c r="P2356" s="353">
        <v>13495.81</v>
      </c>
    </row>
    <row r="2358" spans="1:22" ht="57" x14ac:dyDescent="0.25">
      <c r="A2358" s="344" t="s">
        <v>2817</v>
      </c>
      <c r="B2358" s="345" t="s">
        <v>2818</v>
      </c>
      <c r="C2358" s="345" t="s">
        <v>929</v>
      </c>
      <c r="D2358" s="346" t="s">
        <v>1342</v>
      </c>
      <c r="E2358" s="347">
        <v>130</v>
      </c>
      <c r="F2358" s="348">
        <v>10.28</v>
      </c>
      <c r="G2358" s="349" t="s">
        <v>185</v>
      </c>
      <c r="H2358" s="347">
        <v>1</v>
      </c>
      <c r="I2358" s="350">
        <v>1336.4</v>
      </c>
      <c r="J2358" s="347">
        <v>13.77</v>
      </c>
      <c r="K2358" s="350">
        <v>18402.23</v>
      </c>
      <c r="Q2358" s="323">
        <v>0</v>
      </c>
      <c r="R2358" s="323">
        <v>0</v>
      </c>
      <c r="S2358" s="323">
        <v>0</v>
      </c>
      <c r="T2358" s="323">
        <v>0</v>
      </c>
      <c r="U2358" s="323">
        <v>0</v>
      </c>
      <c r="V2358" s="323">
        <v>0</v>
      </c>
    </row>
    <row r="2359" spans="1:22" x14ac:dyDescent="0.25">
      <c r="A2359" s="351"/>
      <c r="B2359" s="351"/>
      <c r="C2359" s="352" t="s">
        <v>173</v>
      </c>
      <c r="D2359" s="351"/>
      <c r="E2359" s="351"/>
      <c r="F2359" s="351"/>
      <c r="G2359" s="351"/>
      <c r="H2359" s="431">
        <v>1336.4</v>
      </c>
      <c r="I2359" s="431"/>
      <c r="J2359" s="431">
        <v>18402.23</v>
      </c>
      <c r="K2359" s="431"/>
      <c r="O2359" s="353">
        <v>1336.4</v>
      </c>
      <c r="P2359" s="353">
        <v>18402.23</v>
      </c>
    </row>
    <row r="2361" spans="1:22" ht="57" x14ac:dyDescent="0.25">
      <c r="A2361" s="344" t="s">
        <v>2819</v>
      </c>
      <c r="B2361" s="345" t="s">
        <v>2820</v>
      </c>
      <c r="C2361" s="345" t="s">
        <v>928</v>
      </c>
      <c r="D2361" s="346" t="s">
        <v>1342</v>
      </c>
      <c r="E2361" s="347">
        <v>23</v>
      </c>
      <c r="F2361" s="348">
        <v>15.1</v>
      </c>
      <c r="G2361" s="349" t="s">
        <v>185</v>
      </c>
      <c r="H2361" s="347">
        <v>1</v>
      </c>
      <c r="I2361" s="350">
        <v>347.3</v>
      </c>
      <c r="J2361" s="347">
        <v>12.61</v>
      </c>
      <c r="K2361" s="350">
        <v>4379.45</v>
      </c>
      <c r="Q2361" s="323">
        <v>0</v>
      </c>
      <c r="R2361" s="323">
        <v>0</v>
      </c>
      <c r="S2361" s="323">
        <v>0</v>
      </c>
      <c r="T2361" s="323">
        <v>0</v>
      </c>
      <c r="U2361" s="323">
        <v>0</v>
      </c>
      <c r="V2361" s="323">
        <v>0</v>
      </c>
    </row>
    <row r="2362" spans="1:22" x14ac:dyDescent="0.25">
      <c r="A2362" s="351"/>
      <c r="B2362" s="351"/>
      <c r="C2362" s="352" t="s">
        <v>173</v>
      </c>
      <c r="D2362" s="351"/>
      <c r="E2362" s="351"/>
      <c r="F2362" s="351"/>
      <c r="G2362" s="351"/>
      <c r="H2362" s="431">
        <v>347.3</v>
      </c>
      <c r="I2362" s="431"/>
      <c r="J2362" s="431">
        <v>4379.45</v>
      </c>
      <c r="K2362" s="431"/>
      <c r="O2362" s="353">
        <v>347.3</v>
      </c>
      <c r="P2362" s="353">
        <v>4379.45</v>
      </c>
    </row>
    <row r="2364" spans="1:22" ht="57" x14ac:dyDescent="0.25">
      <c r="A2364" s="344" t="s">
        <v>2821</v>
      </c>
      <c r="B2364" s="345" t="s">
        <v>2818</v>
      </c>
      <c r="C2364" s="345" t="s">
        <v>929</v>
      </c>
      <c r="D2364" s="346" t="s">
        <v>1342</v>
      </c>
      <c r="E2364" s="347">
        <v>270</v>
      </c>
      <c r="F2364" s="348">
        <v>10.28</v>
      </c>
      <c r="G2364" s="349" t="s">
        <v>185</v>
      </c>
      <c r="H2364" s="347">
        <v>1</v>
      </c>
      <c r="I2364" s="350">
        <v>2775.6</v>
      </c>
      <c r="J2364" s="347">
        <v>13.77</v>
      </c>
      <c r="K2364" s="350">
        <v>38220.01</v>
      </c>
      <c r="Q2364" s="323">
        <v>0</v>
      </c>
      <c r="R2364" s="323">
        <v>0</v>
      </c>
      <c r="S2364" s="323">
        <v>0</v>
      </c>
      <c r="T2364" s="323">
        <v>0</v>
      </c>
      <c r="U2364" s="323">
        <v>0</v>
      </c>
      <c r="V2364" s="323">
        <v>0</v>
      </c>
    </row>
    <row r="2365" spans="1:22" x14ac:dyDescent="0.25">
      <c r="A2365" s="351"/>
      <c r="B2365" s="351"/>
      <c r="C2365" s="352" t="s">
        <v>173</v>
      </c>
      <c r="D2365" s="351"/>
      <c r="E2365" s="351"/>
      <c r="F2365" s="351"/>
      <c r="G2365" s="351"/>
      <c r="H2365" s="431">
        <v>2775.6</v>
      </c>
      <c r="I2365" s="431"/>
      <c r="J2365" s="431">
        <v>38220.01</v>
      </c>
      <c r="K2365" s="431"/>
      <c r="O2365" s="353">
        <v>2775.6</v>
      </c>
      <c r="P2365" s="353">
        <v>38220.01</v>
      </c>
    </row>
    <row r="2367" spans="1:22" ht="57" x14ac:dyDescent="0.25">
      <c r="A2367" s="344" t="s">
        <v>2822</v>
      </c>
      <c r="B2367" s="345" t="s">
        <v>2820</v>
      </c>
      <c r="C2367" s="345" t="s">
        <v>928</v>
      </c>
      <c r="D2367" s="346" t="s">
        <v>1342</v>
      </c>
      <c r="E2367" s="347">
        <v>96</v>
      </c>
      <c r="F2367" s="348">
        <v>15.1</v>
      </c>
      <c r="G2367" s="349" t="s">
        <v>185</v>
      </c>
      <c r="H2367" s="347">
        <v>1</v>
      </c>
      <c r="I2367" s="350">
        <v>1449.6</v>
      </c>
      <c r="J2367" s="347">
        <v>12.61</v>
      </c>
      <c r="K2367" s="350">
        <v>18279.46</v>
      </c>
      <c r="Q2367" s="323">
        <v>0</v>
      </c>
      <c r="R2367" s="323">
        <v>0</v>
      </c>
      <c r="S2367" s="323">
        <v>0</v>
      </c>
      <c r="T2367" s="323">
        <v>0</v>
      </c>
      <c r="U2367" s="323">
        <v>0</v>
      </c>
      <c r="V2367" s="323">
        <v>0</v>
      </c>
    </row>
    <row r="2368" spans="1:22" x14ac:dyDescent="0.25">
      <c r="A2368" s="351"/>
      <c r="B2368" s="351"/>
      <c r="C2368" s="352" t="s">
        <v>173</v>
      </c>
      <c r="D2368" s="351"/>
      <c r="E2368" s="351"/>
      <c r="F2368" s="351"/>
      <c r="G2368" s="351"/>
      <c r="H2368" s="431">
        <v>1449.6</v>
      </c>
      <c r="I2368" s="431"/>
      <c r="J2368" s="431">
        <v>18279.46</v>
      </c>
      <c r="K2368" s="431"/>
      <c r="O2368" s="353">
        <v>1449.6</v>
      </c>
      <c r="P2368" s="353">
        <v>18279.46</v>
      </c>
    </row>
    <row r="2370" spans="1:22" ht="42.75" x14ac:dyDescent="0.25">
      <c r="A2370" s="336" t="s">
        <v>2823</v>
      </c>
      <c r="B2370" s="337" t="s">
        <v>2824</v>
      </c>
      <c r="C2370" s="337" t="s">
        <v>927</v>
      </c>
      <c r="D2370" s="338" t="s">
        <v>1487</v>
      </c>
      <c r="E2370" s="324">
        <v>28</v>
      </c>
      <c r="F2370" s="339"/>
      <c r="G2370" s="340"/>
      <c r="H2370" s="324"/>
      <c r="I2370" s="341"/>
      <c r="J2370" s="324"/>
      <c r="K2370" s="341"/>
      <c r="Q2370" s="323">
        <v>2367.5100000000002</v>
      </c>
      <c r="R2370" s="323">
        <v>56106.5</v>
      </c>
      <c r="S2370" s="323">
        <v>2367.5100000000002</v>
      </c>
      <c r="T2370" s="323">
        <v>33828.92</v>
      </c>
      <c r="U2370" s="323">
        <v>117.6</v>
      </c>
      <c r="V2370" s="323">
        <v>2463.52</v>
      </c>
    </row>
    <row r="2371" spans="1:22" x14ac:dyDescent="0.25">
      <c r="C2371" s="342" t="s">
        <v>2825</v>
      </c>
    </row>
    <row r="2372" spans="1:22" x14ac:dyDescent="0.25">
      <c r="A2372" s="336"/>
      <c r="B2372" s="337"/>
      <c r="C2372" s="337" t="s">
        <v>187</v>
      </c>
      <c r="D2372" s="338"/>
      <c r="E2372" s="324"/>
      <c r="F2372" s="339">
        <v>126.2</v>
      </c>
      <c r="G2372" s="340" t="s">
        <v>185</v>
      </c>
      <c r="H2372" s="324">
        <v>1</v>
      </c>
      <c r="I2372" s="341">
        <v>3533.6</v>
      </c>
      <c r="J2372" s="324">
        <v>23.35</v>
      </c>
      <c r="K2372" s="341">
        <v>82509.56</v>
      </c>
    </row>
    <row r="2373" spans="1:22" x14ac:dyDescent="0.25">
      <c r="A2373" s="336"/>
      <c r="B2373" s="337"/>
      <c r="C2373" s="337" t="s">
        <v>174</v>
      </c>
      <c r="D2373" s="338"/>
      <c r="E2373" s="324"/>
      <c r="F2373" s="339">
        <v>9.6999999999999993</v>
      </c>
      <c r="G2373" s="340" t="s">
        <v>185</v>
      </c>
      <c r="H2373" s="324">
        <v>1</v>
      </c>
      <c r="I2373" s="341">
        <v>271.60000000000002</v>
      </c>
      <c r="J2373" s="324">
        <v>9.8000000000000007</v>
      </c>
      <c r="K2373" s="341">
        <v>2661.68</v>
      </c>
    </row>
    <row r="2374" spans="1:22" x14ac:dyDescent="0.25">
      <c r="A2374" s="336"/>
      <c r="B2374" s="337"/>
      <c r="C2374" s="337" t="s">
        <v>179</v>
      </c>
      <c r="D2374" s="338"/>
      <c r="E2374" s="324"/>
      <c r="F2374" s="339">
        <v>2.4</v>
      </c>
      <c r="G2374" s="340" t="s">
        <v>185</v>
      </c>
      <c r="H2374" s="324">
        <v>1</v>
      </c>
      <c r="I2374" s="354">
        <v>67.2</v>
      </c>
      <c r="J2374" s="324">
        <v>23.35</v>
      </c>
      <c r="K2374" s="354">
        <v>1569.12</v>
      </c>
    </row>
    <row r="2375" spans="1:22" x14ac:dyDescent="0.25">
      <c r="A2375" s="336"/>
      <c r="B2375" s="337"/>
      <c r="C2375" s="337" t="s">
        <v>195</v>
      </c>
      <c r="D2375" s="338"/>
      <c r="E2375" s="324"/>
      <c r="F2375" s="339">
        <v>10.7</v>
      </c>
      <c r="G2375" s="340" t="s">
        <v>185</v>
      </c>
      <c r="H2375" s="324">
        <v>1</v>
      </c>
      <c r="I2375" s="341">
        <v>299.60000000000002</v>
      </c>
      <c r="J2375" s="324">
        <v>5.42</v>
      </c>
      <c r="K2375" s="341">
        <v>1623.83</v>
      </c>
    </row>
    <row r="2376" spans="1:22" x14ac:dyDescent="0.25">
      <c r="A2376" s="336"/>
      <c r="B2376" s="337"/>
      <c r="C2376" s="337" t="s">
        <v>184</v>
      </c>
      <c r="D2376" s="338" t="s">
        <v>177</v>
      </c>
      <c r="E2376" s="324">
        <v>67</v>
      </c>
      <c r="F2376" s="339"/>
      <c r="G2376" s="340"/>
      <c r="H2376" s="324"/>
      <c r="I2376" s="341">
        <v>2367.5100000000002</v>
      </c>
      <c r="J2376" s="324">
        <v>68</v>
      </c>
      <c r="K2376" s="341">
        <v>56106.5</v>
      </c>
    </row>
    <row r="2377" spans="1:22" x14ac:dyDescent="0.25">
      <c r="A2377" s="336"/>
      <c r="B2377" s="337"/>
      <c r="C2377" s="337" t="s">
        <v>183</v>
      </c>
      <c r="D2377" s="338" t="s">
        <v>177</v>
      </c>
      <c r="E2377" s="324">
        <v>67</v>
      </c>
      <c r="F2377" s="339"/>
      <c r="G2377" s="340"/>
      <c r="H2377" s="324"/>
      <c r="I2377" s="341">
        <v>2367.5100000000002</v>
      </c>
      <c r="J2377" s="324">
        <v>41</v>
      </c>
      <c r="K2377" s="341">
        <v>33828.92</v>
      </c>
    </row>
    <row r="2378" spans="1:22" x14ac:dyDescent="0.25">
      <c r="A2378" s="336"/>
      <c r="B2378" s="337"/>
      <c r="C2378" s="337" t="s">
        <v>178</v>
      </c>
      <c r="D2378" s="338" t="s">
        <v>177</v>
      </c>
      <c r="E2378" s="324">
        <v>175</v>
      </c>
      <c r="F2378" s="339"/>
      <c r="G2378" s="340"/>
      <c r="H2378" s="324"/>
      <c r="I2378" s="341">
        <v>117.6</v>
      </c>
      <c r="J2378" s="324">
        <v>157</v>
      </c>
      <c r="K2378" s="341">
        <v>2463.52</v>
      </c>
    </row>
    <row r="2379" spans="1:22" x14ac:dyDescent="0.25">
      <c r="A2379" s="344"/>
      <c r="B2379" s="345"/>
      <c r="C2379" s="345" t="s">
        <v>182</v>
      </c>
      <c r="D2379" s="346" t="s">
        <v>181</v>
      </c>
      <c r="E2379" s="347">
        <v>10</v>
      </c>
      <c r="F2379" s="348"/>
      <c r="G2379" s="349" t="s">
        <v>185</v>
      </c>
      <c r="H2379" s="347">
        <v>1</v>
      </c>
      <c r="I2379" s="350">
        <v>280</v>
      </c>
      <c r="J2379" s="347"/>
      <c r="K2379" s="350"/>
    </row>
    <row r="2380" spans="1:22" x14ac:dyDescent="0.25">
      <c r="A2380" s="351"/>
      <c r="B2380" s="351"/>
      <c r="C2380" s="352" t="s">
        <v>173</v>
      </c>
      <c r="D2380" s="351"/>
      <c r="E2380" s="351"/>
      <c r="F2380" s="351"/>
      <c r="G2380" s="351"/>
      <c r="H2380" s="431">
        <v>8957.42</v>
      </c>
      <c r="I2380" s="431"/>
      <c r="J2380" s="431">
        <v>179194.01</v>
      </c>
      <c r="K2380" s="431"/>
      <c r="O2380" s="353">
        <v>8957.42</v>
      </c>
      <c r="P2380" s="353">
        <v>179194.01</v>
      </c>
    </row>
    <row r="2382" spans="1:22" ht="57" x14ac:dyDescent="0.25">
      <c r="A2382" s="344" t="s">
        <v>2826</v>
      </c>
      <c r="B2382" s="345" t="s">
        <v>2827</v>
      </c>
      <c r="C2382" s="345" t="s">
        <v>926</v>
      </c>
      <c r="D2382" s="346" t="s">
        <v>1342</v>
      </c>
      <c r="E2382" s="347">
        <v>184</v>
      </c>
      <c r="F2382" s="348">
        <v>17.55</v>
      </c>
      <c r="G2382" s="349" t="s">
        <v>185</v>
      </c>
      <c r="H2382" s="347">
        <v>1</v>
      </c>
      <c r="I2382" s="350">
        <v>3229.2</v>
      </c>
      <c r="J2382" s="347">
        <v>13.28</v>
      </c>
      <c r="K2382" s="350">
        <v>42883.78</v>
      </c>
      <c r="Q2382" s="323">
        <v>0</v>
      </c>
      <c r="R2382" s="323">
        <v>0</v>
      </c>
      <c r="S2382" s="323">
        <v>0</v>
      </c>
      <c r="T2382" s="323">
        <v>0</v>
      </c>
      <c r="U2382" s="323">
        <v>0</v>
      </c>
      <c r="V2382" s="323">
        <v>0</v>
      </c>
    </row>
    <row r="2383" spans="1:22" x14ac:dyDescent="0.25">
      <c r="A2383" s="351"/>
      <c r="B2383" s="351"/>
      <c r="C2383" s="352" t="s">
        <v>173</v>
      </c>
      <c r="D2383" s="351"/>
      <c r="E2383" s="351"/>
      <c r="F2383" s="351"/>
      <c r="G2383" s="351"/>
      <c r="H2383" s="431">
        <v>3229.2</v>
      </c>
      <c r="I2383" s="431"/>
      <c r="J2383" s="431">
        <v>42883.78</v>
      </c>
      <c r="K2383" s="431"/>
      <c r="O2383" s="353">
        <v>3229.2</v>
      </c>
      <c r="P2383" s="353">
        <v>42883.78</v>
      </c>
    </row>
    <row r="2385" spans="1:22" ht="57" x14ac:dyDescent="0.25">
      <c r="A2385" s="344" t="s">
        <v>2828</v>
      </c>
      <c r="B2385" s="345" t="s">
        <v>2829</v>
      </c>
      <c r="C2385" s="345" t="s">
        <v>925</v>
      </c>
      <c r="D2385" s="346" t="s">
        <v>1342</v>
      </c>
      <c r="E2385" s="347">
        <v>30</v>
      </c>
      <c r="F2385" s="348">
        <v>26.84</v>
      </c>
      <c r="G2385" s="349" t="s">
        <v>185</v>
      </c>
      <c r="H2385" s="347">
        <v>1</v>
      </c>
      <c r="I2385" s="350">
        <v>805.2</v>
      </c>
      <c r="J2385" s="347">
        <v>13.97</v>
      </c>
      <c r="K2385" s="350">
        <v>11248.64</v>
      </c>
      <c r="Q2385" s="323">
        <v>0</v>
      </c>
      <c r="R2385" s="323">
        <v>0</v>
      </c>
      <c r="S2385" s="323">
        <v>0</v>
      </c>
      <c r="T2385" s="323">
        <v>0</v>
      </c>
      <c r="U2385" s="323">
        <v>0</v>
      </c>
      <c r="V2385" s="323">
        <v>0</v>
      </c>
    </row>
    <row r="2386" spans="1:22" x14ac:dyDescent="0.25">
      <c r="A2386" s="351"/>
      <c r="B2386" s="351"/>
      <c r="C2386" s="352" t="s">
        <v>173</v>
      </c>
      <c r="D2386" s="351"/>
      <c r="E2386" s="351"/>
      <c r="F2386" s="351"/>
      <c r="G2386" s="351"/>
      <c r="H2386" s="431">
        <v>805.2</v>
      </c>
      <c r="I2386" s="431"/>
      <c r="J2386" s="431">
        <v>11248.64</v>
      </c>
      <c r="K2386" s="431"/>
      <c r="O2386" s="353">
        <v>805.2</v>
      </c>
      <c r="P2386" s="353">
        <v>11248.64</v>
      </c>
    </row>
    <row r="2388" spans="1:22" ht="57" x14ac:dyDescent="0.25">
      <c r="A2388" s="344" t="s">
        <v>2830</v>
      </c>
      <c r="B2388" s="345" t="s">
        <v>2831</v>
      </c>
      <c r="C2388" s="345" t="s">
        <v>924</v>
      </c>
      <c r="D2388" s="346" t="s">
        <v>1342</v>
      </c>
      <c r="E2388" s="347">
        <v>66</v>
      </c>
      <c r="F2388" s="348">
        <v>44.57</v>
      </c>
      <c r="G2388" s="349" t="s">
        <v>185</v>
      </c>
      <c r="H2388" s="347">
        <v>1</v>
      </c>
      <c r="I2388" s="350">
        <v>2941.62</v>
      </c>
      <c r="J2388" s="347">
        <v>11.83</v>
      </c>
      <c r="K2388" s="350">
        <v>34799.360000000001</v>
      </c>
      <c r="Q2388" s="323">
        <v>0</v>
      </c>
      <c r="R2388" s="323">
        <v>0</v>
      </c>
      <c r="S2388" s="323">
        <v>0</v>
      </c>
      <c r="T2388" s="323">
        <v>0</v>
      </c>
      <c r="U2388" s="323">
        <v>0</v>
      </c>
      <c r="V2388" s="323">
        <v>0</v>
      </c>
    </row>
    <row r="2389" spans="1:22" x14ac:dyDescent="0.25">
      <c r="A2389" s="351"/>
      <c r="B2389" s="351"/>
      <c r="C2389" s="352" t="s">
        <v>173</v>
      </c>
      <c r="D2389" s="351"/>
      <c r="E2389" s="351"/>
      <c r="F2389" s="351"/>
      <c r="G2389" s="351"/>
      <c r="H2389" s="431">
        <v>2941.62</v>
      </c>
      <c r="I2389" s="431"/>
      <c r="J2389" s="431">
        <v>34799.360000000001</v>
      </c>
      <c r="K2389" s="431"/>
      <c r="O2389" s="353">
        <v>2941.62</v>
      </c>
      <c r="P2389" s="353">
        <v>34799.360000000001</v>
      </c>
    </row>
    <row r="2391" spans="1:22" ht="42.75" x14ac:dyDescent="0.25">
      <c r="A2391" s="336" t="s">
        <v>2832</v>
      </c>
      <c r="B2391" s="337" t="s">
        <v>2833</v>
      </c>
      <c r="C2391" s="337" t="s">
        <v>923</v>
      </c>
      <c r="D2391" s="338" t="s">
        <v>1487</v>
      </c>
      <c r="E2391" s="324">
        <v>7.2</v>
      </c>
      <c r="F2391" s="339"/>
      <c r="G2391" s="340"/>
      <c r="H2391" s="324"/>
      <c r="I2391" s="341"/>
      <c r="J2391" s="324"/>
      <c r="K2391" s="341"/>
      <c r="Q2391" s="323">
        <v>608.79</v>
      </c>
      <c r="R2391" s="323">
        <v>14427.38</v>
      </c>
      <c r="S2391" s="323">
        <v>608.79</v>
      </c>
      <c r="T2391" s="323">
        <v>8698.86</v>
      </c>
      <c r="U2391" s="323">
        <v>40.83</v>
      </c>
      <c r="V2391" s="323">
        <v>855.27</v>
      </c>
    </row>
    <row r="2392" spans="1:22" x14ac:dyDescent="0.25">
      <c r="C2392" s="342" t="s">
        <v>2834</v>
      </c>
    </row>
    <row r="2393" spans="1:22" x14ac:dyDescent="0.25">
      <c r="A2393" s="336"/>
      <c r="B2393" s="337"/>
      <c r="C2393" s="337" t="s">
        <v>187</v>
      </c>
      <c r="D2393" s="338"/>
      <c r="E2393" s="324"/>
      <c r="F2393" s="339">
        <v>126.2</v>
      </c>
      <c r="G2393" s="340" t="s">
        <v>185</v>
      </c>
      <c r="H2393" s="324">
        <v>1</v>
      </c>
      <c r="I2393" s="341">
        <v>908.64</v>
      </c>
      <c r="J2393" s="324">
        <v>23.35</v>
      </c>
      <c r="K2393" s="341">
        <v>21216.74</v>
      </c>
    </row>
    <row r="2394" spans="1:22" x14ac:dyDescent="0.25">
      <c r="A2394" s="336"/>
      <c r="B2394" s="337"/>
      <c r="C2394" s="337" t="s">
        <v>174</v>
      </c>
      <c r="D2394" s="338"/>
      <c r="E2394" s="324"/>
      <c r="F2394" s="339">
        <v>13.18</v>
      </c>
      <c r="G2394" s="340" t="s">
        <v>185</v>
      </c>
      <c r="H2394" s="324">
        <v>1</v>
      </c>
      <c r="I2394" s="341">
        <v>94.9</v>
      </c>
      <c r="J2394" s="324">
        <v>9.77</v>
      </c>
      <c r="K2394" s="341">
        <v>927.17</v>
      </c>
    </row>
    <row r="2395" spans="1:22" x14ac:dyDescent="0.25">
      <c r="A2395" s="336"/>
      <c r="B2395" s="337"/>
      <c r="C2395" s="337" t="s">
        <v>179</v>
      </c>
      <c r="D2395" s="338"/>
      <c r="E2395" s="324"/>
      <c r="F2395" s="339">
        <v>3.24</v>
      </c>
      <c r="G2395" s="340" t="s">
        <v>185</v>
      </c>
      <c r="H2395" s="324">
        <v>1</v>
      </c>
      <c r="I2395" s="354">
        <v>23.33</v>
      </c>
      <c r="J2395" s="324">
        <v>23.35</v>
      </c>
      <c r="K2395" s="354">
        <v>544.76</v>
      </c>
    </row>
    <row r="2396" spans="1:22" x14ac:dyDescent="0.25">
      <c r="A2396" s="336"/>
      <c r="B2396" s="337"/>
      <c r="C2396" s="337" t="s">
        <v>195</v>
      </c>
      <c r="D2396" s="338"/>
      <c r="E2396" s="324"/>
      <c r="F2396" s="339">
        <v>24.58</v>
      </c>
      <c r="G2396" s="340" t="s">
        <v>185</v>
      </c>
      <c r="H2396" s="324">
        <v>1</v>
      </c>
      <c r="I2396" s="341">
        <v>176.98</v>
      </c>
      <c r="J2396" s="324">
        <v>5.42</v>
      </c>
      <c r="K2396" s="341">
        <v>959.23</v>
      </c>
    </row>
    <row r="2397" spans="1:22" x14ac:dyDescent="0.25">
      <c r="A2397" s="336"/>
      <c r="B2397" s="337"/>
      <c r="C2397" s="337" t="s">
        <v>184</v>
      </c>
      <c r="D2397" s="338" t="s">
        <v>177</v>
      </c>
      <c r="E2397" s="324">
        <v>67</v>
      </c>
      <c r="F2397" s="339"/>
      <c r="G2397" s="340"/>
      <c r="H2397" s="324"/>
      <c r="I2397" s="341">
        <v>608.79</v>
      </c>
      <c r="J2397" s="324">
        <v>68</v>
      </c>
      <c r="K2397" s="341">
        <v>14427.38</v>
      </c>
    </row>
    <row r="2398" spans="1:22" x14ac:dyDescent="0.25">
      <c r="A2398" s="336"/>
      <c r="B2398" s="337"/>
      <c r="C2398" s="337" t="s">
        <v>183</v>
      </c>
      <c r="D2398" s="338" t="s">
        <v>177</v>
      </c>
      <c r="E2398" s="324">
        <v>67</v>
      </c>
      <c r="F2398" s="339"/>
      <c r="G2398" s="340"/>
      <c r="H2398" s="324"/>
      <c r="I2398" s="341">
        <v>608.79</v>
      </c>
      <c r="J2398" s="324">
        <v>41</v>
      </c>
      <c r="K2398" s="341">
        <v>8698.86</v>
      </c>
    </row>
    <row r="2399" spans="1:22" x14ac:dyDescent="0.25">
      <c r="A2399" s="336"/>
      <c r="B2399" s="337"/>
      <c r="C2399" s="337" t="s">
        <v>178</v>
      </c>
      <c r="D2399" s="338" t="s">
        <v>177</v>
      </c>
      <c r="E2399" s="324">
        <v>175</v>
      </c>
      <c r="F2399" s="339"/>
      <c r="G2399" s="340"/>
      <c r="H2399" s="324"/>
      <c r="I2399" s="341">
        <v>40.83</v>
      </c>
      <c r="J2399" s="324">
        <v>157</v>
      </c>
      <c r="K2399" s="341">
        <v>855.27</v>
      </c>
    </row>
    <row r="2400" spans="1:22" x14ac:dyDescent="0.25">
      <c r="A2400" s="344"/>
      <c r="B2400" s="345"/>
      <c r="C2400" s="345" t="s">
        <v>182</v>
      </c>
      <c r="D2400" s="346" t="s">
        <v>181</v>
      </c>
      <c r="E2400" s="347">
        <v>10</v>
      </c>
      <c r="F2400" s="348"/>
      <c r="G2400" s="349" t="s">
        <v>185</v>
      </c>
      <c r="H2400" s="347">
        <v>1</v>
      </c>
      <c r="I2400" s="350">
        <v>72</v>
      </c>
      <c r="J2400" s="347"/>
      <c r="K2400" s="350"/>
    </row>
    <row r="2401" spans="1:22" x14ac:dyDescent="0.25">
      <c r="A2401" s="351"/>
      <c r="B2401" s="351"/>
      <c r="C2401" s="352" t="s">
        <v>173</v>
      </c>
      <c r="D2401" s="351"/>
      <c r="E2401" s="351"/>
      <c r="F2401" s="351"/>
      <c r="G2401" s="351"/>
      <c r="H2401" s="431">
        <v>2438.9299999999998</v>
      </c>
      <c r="I2401" s="431"/>
      <c r="J2401" s="431">
        <v>47084.65</v>
      </c>
      <c r="K2401" s="431"/>
      <c r="O2401" s="353">
        <v>2438.9299999999998</v>
      </c>
      <c r="P2401" s="353">
        <v>47084.65</v>
      </c>
    </row>
    <row r="2403" spans="1:22" ht="42.75" x14ac:dyDescent="0.25">
      <c r="A2403" s="344" t="s">
        <v>2835</v>
      </c>
      <c r="B2403" s="345" t="s">
        <v>2836</v>
      </c>
      <c r="C2403" s="345" t="s">
        <v>922</v>
      </c>
      <c r="D2403" s="346" t="s">
        <v>1342</v>
      </c>
      <c r="E2403" s="347">
        <v>72</v>
      </c>
      <c r="F2403" s="348">
        <v>44.26</v>
      </c>
      <c r="G2403" s="349" t="s">
        <v>185</v>
      </c>
      <c r="H2403" s="347">
        <v>1</v>
      </c>
      <c r="I2403" s="350">
        <v>3186.72</v>
      </c>
      <c r="J2403" s="347">
        <v>13.94</v>
      </c>
      <c r="K2403" s="350">
        <v>44422.879999999997</v>
      </c>
      <c r="Q2403" s="323">
        <v>0</v>
      </c>
      <c r="R2403" s="323">
        <v>0</v>
      </c>
      <c r="S2403" s="323">
        <v>0</v>
      </c>
      <c r="T2403" s="323">
        <v>0</v>
      </c>
      <c r="U2403" s="323">
        <v>0</v>
      </c>
      <c r="V2403" s="323">
        <v>0</v>
      </c>
    </row>
    <row r="2404" spans="1:22" x14ac:dyDescent="0.25">
      <c r="A2404" s="351"/>
      <c r="B2404" s="351"/>
      <c r="C2404" s="352" t="s">
        <v>173</v>
      </c>
      <c r="D2404" s="351"/>
      <c r="E2404" s="351"/>
      <c r="F2404" s="351"/>
      <c r="G2404" s="351"/>
      <c r="H2404" s="431">
        <v>3186.72</v>
      </c>
      <c r="I2404" s="431"/>
      <c r="J2404" s="431">
        <v>44422.879999999997</v>
      </c>
      <c r="K2404" s="431"/>
      <c r="O2404" s="353">
        <v>3186.72</v>
      </c>
      <c r="P2404" s="353">
        <v>44422.879999999997</v>
      </c>
    </row>
    <row r="2406" spans="1:22" ht="42.75" x14ac:dyDescent="0.25">
      <c r="A2406" s="336" t="s">
        <v>2837</v>
      </c>
      <c r="B2406" s="337" t="s">
        <v>2838</v>
      </c>
      <c r="C2406" s="337" t="s">
        <v>921</v>
      </c>
      <c r="D2406" s="338" t="s">
        <v>1487</v>
      </c>
      <c r="E2406" s="324">
        <v>8.6999999999999993</v>
      </c>
      <c r="F2406" s="339"/>
      <c r="G2406" s="340"/>
      <c r="H2406" s="324"/>
      <c r="I2406" s="341"/>
      <c r="J2406" s="324"/>
      <c r="K2406" s="341"/>
      <c r="Q2406" s="323">
        <v>735.62</v>
      </c>
      <c r="R2406" s="323">
        <v>17433.09</v>
      </c>
      <c r="S2406" s="323">
        <v>735.62</v>
      </c>
      <c r="T2406" s="323">
        <v>10511.13</v>
      </c>
      <c r="U2406" s="323">
        <v>126.98</v>
      </c>
      <c r="V2406" s="323">
        <v>2660.02</v>
      </c>
    </row>
    <row r="2407" spans="1:22" x14ac:dyDescent="0.25">
      <c r="C2407" s="342" t="s">
        <v>2839</v>
      </c>
    </row>
    <row r="2408" spans="1:22" x14ac:dyDescent="0.25">
      <c r="A2408" s="336"/>
      <c r="B2408" s="337"/>
      <c r="C2408" s="337" t="s">
        <v>187</v>
      </c>
      <c r="D2408" s="338"/>
      <c r="E2408" s="324"/>
      <c r="F2408" s="339">
        <v>126.2</v>
      </c>
      <c r="G2408" s="340" t="s">
        <v>185</v>
      </c>
      <c r="H2408" s="324">
        <v>1</v>
      </c>
      <c r="I2408" s="341">
        <v>1097.94</v>
      </c>
      <c r="J2408" s="324">
        <v>23.35</v>
      </c>
      <c r="K2408" s="341">
        <v>25636.9</v>
      </c>
    </row>
    <row r="2409" spans="1:22" x14ac:dyDescent="0.25">
      <c r="A2409" s="336"/>
      <c r="B2409" s="337"/>
      <c r="C2409" s="337" t="s">
        <v>174</v>
      </c>
      <c r="D2409" s="338"/>
      <c r="E2409" s="324"/>
      <c r="F2409" s="339">
        <v>35.4</v>
      </c>
      <c r="G2409" s="340" t="s">
        <v>185</v>
      </c>
      <c r="H2409" s="324">
        <v>1</v>
      </c>
      <c r="I2409" s="341">
        <v>307.98</v>
      </c>
      <c r="J2409" s="324">
        <v>9.59</v>
      </c>
      <c r="K2409" s="341">
        <v>2953.53</v>
      </c>
    </row>
    <row r="2410" spans="1:22" x14ac:dyDescent="0.25">
      <c r="A2410" s="336"/>
      <c r="B2410" s="337"/>
      <c r="C2410" s="337" t="s">
        <v>179</v>
      </c>
      <c r="D2410" s="338"/>
      <c r="E2410" s="324"/>
      <c r="F2410" s="339">
        <v>8.34</v>
      </c>
      <c r="G2410" s="340" t="s">
        <v>185</v>
      </c>
      <c r="H2410" s="324">
        <v>1</v>
      </c>
      <c r="I2410" s="354">
        <v>72.56</v>
      </c>
      <c r="J2410" s="324">
        <v>23.35</v>
      </c>
      <c r="K2410" s="354">
        <v>1694.28</v>
      </c>
    </row>
    <row r="2411" spans="1:22" x14ac:dyDescent="0.25">
      <c r="A2411" s="336"/>
      <c r="B2411" s="337"/>
      <c r="C2411" s="337" t="s">
        <v>195</v>
      </c>
      <c r="D2411" s="338"/>
      <c r="E2411" s="324"/>
      <c r="F2411" s="339">
        <v>26.29</v>
      </c>
      <c r="G2411" s="340" t="s">
        <v>185</v>
      </c>
      <c r="H2411" s="324">
        <v>1</v>
      </c>
      <c r="I2411" s="341">
        <v>228.72</v>
      </c>
      <c r="J2411" s="324">
        <v>5.42</v>
      </c>
      <c r="K2411" s="341">
        <v>1239.6600000000001</v>
      </c>
    </row>
    <row r="2412" spans="1:22" x14ac:dyDescent="0.25">
      <c r="A2412" s="336"/>
      <c r="B2412" s="337"/>
      <c r="C2412" s="337" t="s">
        <v>184</v>
      </c>
      <c r="D2412" s="338" t="s">
        <v>177</v>
      </c>
      <c r="E2412" s="324">
        <v>67</v>
      </c>
      <c r="F2412" s="339"/>
      <c r="G2412" s="340"/>
      <c r="H2412" s="324"/>
      <c r="I2412" s="341">
        <v>735.62</v>
      </c>
      <c r="J2412" s="324">
        <v>68</v>
      </c>
      <c r="K2412" s="341">
        <v>17433.09</v>
      </c>
    </row>
    <row r="2413" spans="1:22" x14ac:dyDescent="0.25">
      <c r="A2413" s="336"/>
      <c r="B2413" s="337"/>
      <c r="C2413" s="337" t="s">
        <v>183</v>
      </c>
      <c r="D2413" s="338" t="s">
        <v>177</v>
      </c>
      <c r="E2413" s="324">
        <v>67</v>
      </c>
      <c r="F2413" s="339"/>
      <c r="G2413" s="340"/>
      <c r="H2413" s="324"/>
      <c r="I2413" s="341">
        <v>735.62</v>
      </c>
      <c r="J2413" s="324">
        <v>41</v>
      </c>
      <c r="K2413" s="341">
        <v>10511.13</v>
      </c>
    </row>
    <row r="2414" spans="1:22" x14ac:dyDescent="0.25">
      <c r="A2414" s="336"/>
      <c r="B2414" s="337"/>
      <c r="C2414" s="337" t="s">
        <v>178</v>
      </c>
      <c r="D2414" s="338" t="s">
        <v>177</v>
      </c>
      <c r="E2414" s="324">
        <v>175</v>
      </c>
      <c r="F2414" s="339"/>
      <c r="G2414" s="340"/>
      <c r="H2414" s="324"/>
      <c r="I2414" s="341">
        <v>126.98</v>
      </c>
      <c r="J2414" s="324">
        <v>157</v>
      </c>
      <c r="K2414" s="341">
        <v>2660.02</v>
      </c>
    </row>
    <row r="2415" spans="1:22" x14ac:dyDescent="0.25">
      <c r="A2415" s="344"/>
      <c r="B2415" s="345"/>
      <c r="C2415" s="345" t="s">
        <v>182</v>
      </c>
      <c r="D2415" s="346" t="s">
        <v>181</v>
      </c>
      <c r="E2415" s="347">
        <v>10</v>
      </c>
      <c r="F2415" s="348"/>
      <c r="G2415" s="349" t="s">
        <v>185</v>
      </c>
      <c r="H2415" s="347">
        <v>1</v>
      </c>
      <c r="I2415" s="350">
        <v>87</v>
      </c>
      <c r="J2415" s="347"/>
      <c r="K2415" s="350"/>
    </row>
    <row r="2416" spans="1:22" x14ac:dyDescent="0.25">
      <c r="A2416" s="351"/>
      <c r="B2416" s="351"/>
      <c r="C2416" s="352" t="s">
        <v>173</v>
      </c>
      <c r="D2416" s="351"/>
      <c r="E2416" s="351"/>
      <c r="F2416" s="351"/>
      <c r="G2416" s="351"/>
      <c r="H2416" s="431">
        <v>3232.86</v>
      </c>
      <c r="I2416" s="431"/>
      <c r="J2416" s="431">
        <v>60434.33</v>
      </c>
      <c r="K2416" s="431"/>
      <c r="O2416" s="353">
        <v>3232.86</v>
      </c>
      <c r="P2416" s="353">
        <v>60434.33</v>
      </c>
    </row>
    <row r="2418" spans="1:22" ht="42.75" x14ac:dyDescent="0.25">
      <c r="A2418" s="344" t="s">
        <v>2840</v>
      </c>
      <c r="B2418" s="345" t="s">
        <v>2841</v>
      </c>
      <c r="C2418" s="345" t="s">
        <v>920</v>
      </c>
      <c r="D2418" s="346" t="s">
        <v>1342</v>
      </c>
      <c r="E2418" s="347">
        <v>87</v>
      </c>
      <c r="F2418" s="348">
        <v>87.31</v>
      </c>
      <c r="G2418" s="349" t="s">
        <v>185</v>
      </c>
      <c r="H2418" s="347">
        <v>1</v>
      </c>
      <c r="I2418" s="350">
        <v>7595.97</v>
      </c>
      <c r="J2418" s="347">
        <v>13.82</v>
      </c>
      <c r="K2418" s="350">
        <v>104976.31</v>
      </c>
      <c r="Q2418" s="323">
        <v>0</v>
      </c>
      <c r="R2418" s="323">
        <v>0</v>
      </c>
      <c r="S2418" s="323">
        <v>0</v>
      </c>
      <c r="T2418" s="323">
        <v>0</v>
      </c>
      <c r="U2418" s="323">
        <v>0</v>
      </c>
      <c r="V2418" s="323">
        <v>0</v>
      </c>
    </row>
    <row r="2419" spans="1:22" x14ac:dyDescent="0.25">
      <c r="A2419" s="351"/>
      <c r="B2419" s="351"/>
      <c r="C2419" s="352" t="s">
        <v>173</v>
      </c>
      <c r="D2419" s="351"/>
      <c r="E2419" s="351"/>
      <c r="F2419" s="351"/>
      <c r="G2419" s="351"/>
      <c r="H2419" s="431">
        <v>7595.97</v>
      </c>
      <c r="I2419" s="431"/>
      <c r="J2419" s="431">
        <v>104976.31</v>
      </c>
      <c r="K2419" s="431"/>
      <c r="O2419" s="353">
        <v>7595.97</v>
      </c>
      <c r="P2419" s="353">
        <v>104976.31</v>
      </c>
    </row>
    <row r="2421" spans="1:22" ht="42.75" x14ac:dyDescent="0.25">
      <c r="A2421" s="336" t="s">
        <v>2842</v>
      </c>
      <c r="B2421" s="337" t="s">
        <v>2421</v>
      </c>
      <c r="C2421" s="337" t="s">
        <v>737</v>
      </c>
      <c r="D2421" s="338" t="s">
        <v>2422</v>
      </c>
      <c r="E2421" s="324">
        <v>135.80000000000001</v>
      </c>
      <c r="F2421" s="339"/>
      <c r="G2421" s="340"/>
      <c r="H2421" s="324"/>
      <c r="I2421" s="341"/>
      <c r="J2421" s="324"/>
      <c r="K2421" s="341"/>
      <c r="Q2421" s="323">
        <v>4064.48</v>
      </c>
      <c r="R2421" s="323">
        <v>76133.039999999994</v>
      </c>
      <c r="S2421" s="323">
        <v>3126.52</v>
      </c>
      <c r="T2421" s="323">
        <v>42759.65</v>
      </c>
      <c r="U2421" s="323">
        <v>784.25</v>
      </c>
      <c r="V2421" s="323">
        <v>16428.59</v>
      </c>
    </row>
    <row r="2422" spans="1:22" x14ac:dyDescent="0.25">
      <c r="C2422" s="342" t="s">
        <v>2843</v>
      </c>
    </row>
    <row r="2423" spans="1:22" x14ac:dyDescent="0.25">
      <c r="A2423" s="336"/>
      <c r="B2423" s="337"/>
      <c r="C2423" s="337" t="s">
        <v>187</v>
      </c>
      <c r="D2423" s="338"/>
      <c r="E2423" s="324"/>
      <c r="F2423" s="339">
        <v>28.6</v>
      </c>
      <c r="G2423" s="340" t="s">
        <v>2059</v>
      </c>
      <c r="H2423" s="324">
        <v>1</v>
      </c>
      <c r="I2423" s="341">
        <v>4466.46</v>
      </c>
      <c r="J2423" s="324">
        <v>23.35</v>
      </c>
      <c r="K2423" s="341">
        <v>104291.84</v>
      </c>
    </row>
    <row r="2424" spans="1:22" x14ac:dyDescent="0.25">
      <c r="A2424" s="336"/>
      <c r="B2424" s="337"/>
      <c r="C2424" s="337" t="s">
        <v>174</v>
      </c>
      <c r="D2424" s="338"/>
      <c r="E2424" s="324"/>
      <c r="F2424" s="339">
        <v>13.2</v>
      </c>
      <c r="G2424" s="340" t="s">
        <v>2060</v>
      </c>
      <c r="H2424" s="324">
        <v>1</v>
      </c>
      <c r="I2424" s="341">
        <v>2240.6999999999998</v>
      </c>
      <c r="J2424" s="324">
        <v>8.9499999999999993</v>
      </c>
      <c r="K2424" s="341">
        <v>20054.27</v>
      </c>
    </row>
    <row r="2425" spans="1:22" x14ac:dyDescent="0.25">
      <c r="A2425" s="336"/>
      <c r="B2425" s="337"/>
      <c r="C2425" s="337" t="s">
        <v>179</v>
      </c>
      <c r="D2425" s="338"/>
      <c r="E2425" s="324"/>
      <c r="F2425" s="339">
        <v>2.64</v>
      </c>
      <c r="G2425" s="340" t="s">
        <v>2060</v>
      </c>
      <c r="H2425" s="324">
        <v>1</v>
      </c>
      <c r="I2425" s="354">
        <v>448.14</v>
      </c>
      <c r="J2425" s="324">
        <v>23.35</v>
      </c>
      <c r="K2425" s="354">
        <v>10464.07</v>
      </c>
    </row>
    <row r="2426" spans="1:22" x14ac:dyDescent="0.25">
      <c r="A2426" s="336"/>
      <c r="B2426" s="337"/>
      <c r="C2426" s="337" t="s">
        <v>195</v>
      </c>
      <c r="D2426" s="338"/>
      <c r="E2426" s="324"/>
      <c r="F2426" s="339">
        <v>59.82</v>
      </c>
      <c r="G2426" s="340" t="s">
        <v>185</v>
      </c>
      <c r="H2426" s="324">
        <v>1</v>
      </c>
      <c r="I2426" s="341">
        <v>8123.56</v>
      </c>
      <c r="J2426" s="324">
        <v>19.829999999999998</v>
      </c>
      <c r="K2426" s="341">
        <v>161090.19</v>
      </c>
    </row>
    <row r="2427" spans="1:22" ht="71.25" x14ac:dyDescent="0.25">
      <c r="A2427" s="336" t="s">
        <v>2844</v>
      </c>
      <c r="B2427" s="337" t="s">
        <v>2424</v>
      </c>
      <c r="C2427" s="337" t="s">
        <v>892</v>
      </c>
      <c r="D2427" s="338" t="s">
        <v>1342</v>
      </c>
      <c r="E2427" s="324">
        <v>2037</v>
      </c>
      <c r="F2427" s="339">
        <v>6.29</v>
      </c>
      <c r="G2427" s="343" t="s">
        <v>185</v>
      </c>
      <c r="H2427" s="324">
        <v>1</v>
      </c>
      <c r="I2427" s="341">
        <v>12812.73</v>
      </c>
      <c r="J2427" s="324">
        <v>5.68</v>
      </c>
      <c r="K2427" s="341">
        <v>72776.31</v>
      </c>
      <c r="Q2427" s="323">
        <v>0</v>
      </c>
      <c r="R2427" s="323">
        <v>0</v>
      </c>
      <c r="S2427" s="323">
        <v>0</v>
      </c>
      <c r="T2427" s="323">
        <v>0</v>
      </c>
      <c r="U2427" s="323">
        <v>0</v>
      </c>
      <c r="V2427" s="323">
        <v>0</v>
      </c>
    </row>
    <row r="2428" spans="1:22" ht="114" x14ac:dyDescent="0.25">
      <c r="A2428" s="336" t="s">
        <v>2845</v>
      </c>
      <c r="B2428" s="337" t="s">
        <v>2425</v>
      </c>
      <c r="C2428" s="337" t="s">
        <v>891</v>
      </c>
      <c r="D2428" s="338" t="s">
        <v>1347</v>
      </c>
      <c r="E2428" s="324">
        <v>33.950000000000003</v>
      </c>
      <c r="F2428" s="339">
        <v>126.76</v>
      </c>
      <c r="G2428" s="343" t="s">
        <v>185</v>
      </c>
      <c r="H2428" s="324">
        <v>1</v>
      </c>
      <c r="I2428" s="341">
        <v>4303.5</v>
      </c>
      <c r="J2428" s="324">
        <v>5.83</v>
      </c>
      <c r="K2428" s="341">
        <v>25089.41</v>
      </c>
      <c r="Q2428" s="323">
        <v>0</v>
      </c>
      <c r="R2428" s="323">
        <v>0</v>
      </c>
      <c r="S2428" s="323">
        <v>0</v>
      </c>
      <c r="T2428" s="323">
        <v>0</v>
      </c>
      <c r="U2428" s="323">
        <v>0</v>
      </c>
      <c r="V2428" s="323">
        <v>0</v>
      </c>
    </row>
    <row r="2429" spans="1:22" ht="114" x14ac:dyDescent="0.25">
      <c r="A2429" s="336" t="s">
        <v>2846</v>
      </c>
      <c r="B2429" s="337" t="s">
        <v>2847</v>
      </c>
      <c r="C2429" s="337" t="s">
        <v>735</v>
      </c>
      <c r="D2429" s="338" t="s">
        <v>1342</v>
      </c>
      <c r="E2429" s="324">
        <v>1199</v>
      </c>
      <c r="F2429" s="339">
        <v>24.54</v>
      </c>
      <c r="G2429" s="343" t="s">
        <v>185</v>
      </c>
      <c r="H2429" s="324">
        <v>1</v>
      </c>
      <c r="I2429" s="341">
        <v>29423.46</v>
      </c>
      <c r="J2429" s="324">
        <v>2.0699999999999998</v>
      </c>
      <c r="K2429" s="341">
        <v>60906.559999999998</v>
      </c>
      <c r="Q2429" s="323">
        <v>0</v>
      </c>
      <c r="R2429" s="323">
        <v>0</v>
      </c>
      <c r="S2429" s="323">
        <v>0</v>
      </c>
      <c r="T2429" s="323">
        <v>0</v>
      </c>
      <c r="U2429" s="323">
        <v>0</v>
      </c>
      <c r="V2429" s="323">
        <v>0</v>
      </c>
    </row>
    <row r="2430" spans="1:22" ht="114" x14ac:dyDescent="0.25">
      <c r="A2430" s="336" t="s">
        <v>2848</v>
      </c>
      <c r="B2430" s="337" t="s">
        <v>2849</v>
      </c>
      <c r="C2430" s="337" t="s">
        <v>734</v>
      </c>
      <c r="D2430" s="338" t="s">
        <v>1342</v>
      </c>
      <c r="E2430" s="324">
        <v>72</v>
      </c>
      <c r="F2430" s="339">
        <v>26.16</v>
      </c>
      <c r="G2430" s="343" t="s">
        <v>185</v>
      </c>
      <c r="H2430" s="324">
        <v>1</v>
      </c>
      <c r="I2430" s="341">
        <v>1883.52</v>
      </c>
      <c r="J2430" s="324">
        <v>2.11</v>
      </c>
      <c r="K2430" s="341">
        <v>3974.23</v>
      </c>
      <c r="Q2430" s="323">
        <v>0</v>
      </c>
      <c r="R2430" s="323">
        <v>0</v>
      </c>
      <c r="S2430" s="323">
        <v>0</v>
      </c>
      <c r="T2430" s="323">
        <v>0</v>
      </c>
      <c r="U2430" s="323">
        <v>0</v>
      </c>
      <c r="V2430" s="323">
        <v>0</v>
      </c>
    </row>
    <row r="2431" spans="1:22" ht="114" x14ac:dyDescent="0.25">
      <c r="A2431" s="336" t="s">
        <v>2850</v>
      </c>
      <c r="B2431" s="337" t="s">
        <v>2851</v>
      </c>
      <c r="C2431" s="337" t="s">
        <v>919</v>
      </c>
      <c r="D2431" s="338" t="s">
        <v>1342</v>
      </c>
      <c r="E2431" s="324">
        <v>87</v>
      </c>
      <c r="F2431" s="339">
        <v>38.97</v>
      </c>
      <c r="G2431" s="343" t="s">
        <v>185</v>
      </c>
      <c r="H2431" s="324">
        <v>1</v>
      </c>
      <c r="I2431" s="341">
        <v>3390.39</v>
      </c>
      <c r="J2431" s="324">
        <v>2.14</v>
      </c>
      <c r="K2431" s="341">
        <v>7255.43</v>
      </c>
      <c r="Q2431" s="323">
        <v>0</v>
      </c>
      <c r="R2431" s="323">
        <v>0</v>
      </c>
      <c r="S2431" s="323">
        <v>0</v>
      </c>
      <c r="T2431" s="323">
        <v>0</v>
      </c>
      <c r="U2431" s="323">
        <v>0</v>
      </c>
      <c r="V2431" s="323">
        <v>0</v>
      </c>
    </row>
    <row r="2432" spans="1:22" ht="57" x14ac:dyDescent="0.25">
      <c r="A2432" s="336" t="s">
        <v>2852</v>
      </c>
      <c r="B2432" s="337" t="s">
        <v>2426</v>
      </c>
      <c r="C2432" s="337" t="s">
        <v>731</v>
      </c>
      <c r="D2432" s="338" t="s">
        <v>2427</v>
      </c>
      <c r="E2432" s="324">
        <v>16.975000000000001</v>
      </c>
      <c r="F2432" s="339">
        <v>231.64</v>
      </c>
      <c r="G2432" s="343" t="s">
        <v>185</v>
      </c>
      <c r="H2432" s="324">
        <v>1</v>
      </c>
      <c r="I2432" s="341">
        <v>3932.09</v>
      </c>
      <c r="J2432" s="324">
        <v>2.88</v>
      </c>
      <c r="K2432" s="341">
        <v>11324.42</v>
      </c>
      <c r="Q2432" s="323">
        <v>0</v>
      </c>
      <c r="R2432" s="323">
        <v>0</v>
      </c>
      <c r="S2432" s="323">
        <v>0</v>
      </c>
      <c r="T2432" s="323">
        <v>0</v>
      </c>
      <c r="U2432" s="323">
        <v>0</v>
      </c>
      <c r="V2432" s="323">
        <v>0</v>
      </c>
    </row>
    <row r="2433" spans="1:22" ht="57" x14ac:dyDescent="0.25">
      <c r="A2433" s="336" t="s">
        <v>2853</v>
      </c>
      <c r="B2433" s="337" t="s">
        <v>2429</v>
      </c>
      <c r="C2433" s="337" t="s">
        <v>730</v>
      </c>
      <c r="D2433" s="338" t="s">
        <v>2427</v>
      </c>
      <c r="E2433" s="324">
        <v>-126.294</v>
      </c>
      <c r="F2433" s="339">
        <v>34.75</v>
      </c>
      <c r="G2433" s="343" t="s">
        <v>185</v>
      </c>
      <c r="H2433" s="324">
        <v>1</v>
      </c>
      <c r="I2433" s="341">
        <v>-4388.72</v>
      </c>
      <c r="J2433" s="324">
        <v>34.270000000000003</v>
      </c>
      <c r="K2433" s="341">
        <v>-150401.43</v>
      </c>
      <c r="Q2433" s="323">
        <v>0</v>
      </c>
      <c r="R2433" s="323">
        <v>0</v>
      </c>
      <c r="S2433" s="323">
        <v>0</v>
      </c>
      <c r="T2433" s="323">
        <v>0</v>
      </c>
      <c r="U2433" s="323">
        <v>0</v>
      </c>
      <c r="V2433" s="323">
        <v>0</v>
      </c>
    </row>
    <row r="2434" spans="1:22" x14ac:dyDescent="0.25">
      <c r="A2434" s="336"/>
      <c r="B2434" s="337"/>
      <c r="C2434" s="337" t="s">
        <v>184</v>
      </c>
      <c r="D2434" s="338" t="s">
        <v>177</v>
      </c>
      <c r="E2434" s="324">
        <v>91</v>
      </c>
      <c r="F2434" s="339"/>
      <c r="G2434" s="340"/>
      <c r="H2434" s="324"/>
      <c r="I2434" s="341">
        <v>4064.48</v>
      </c>
      <c r="J2434" s="324">
        <v>73</v>
      </c>
      <c r="K2434" s="341">
        <v>76133.039999999994</v>
      </c>
    </row>
    <row r="2435" spans="1:22" x14ac:dyDescent="0.25">
      <c r="A2435" s="336"/>
      <c r="B2435" s="337"/>
      <c r="C2435" s="337" t="s">
        <v>183</v>
      </c>
      <c r="D2435" s="338" t="s">
        <v>177</v>
      </c>
      <c r="E2435" s="324">
        <v>70</v>
      </c>
      <c r="F2435" s="339"/>
      <c r="G2435" s="340"/>
      <c r="H2435" s="324"/>
      <c r="I2435" s="341">
        <v>3126.52</v>
      </c>
      <c r="J2435" s="324">
        <v>41</v>
      </c>
      <c r="K2435" s="341">
        <v>42759.65</v>
      </c>
    </row>
    <row r="2436" spans="1:22" x14ac:dyDescent="0.25">
      <c r="A2436" s="336"/>
      <c r="B2436" s="337"/>
      <c r="C2436" s="337" t="s">
        <v>178</v>
      </c>
      <c r="D2436" s="338" t="s">
        <v>177</v>
      </c>
      <c r="E2436" s="324">
        <v>175</v>
      </c>
      <c r="F2436" s="339"/>
      <c r="G2436" s="340"/>
      <c r="H2436" s="324"/>
      <c r="I2436" s="341">
        <v>784.25</v>
      </c>
      <c r="J2436" s="324">
        <v>157</v>
      </c>
      <c r="K2436" s="341">
        <v>16428.59</v>
      </c>
    </row>
    <row r="2437" spans="1:22" x14ac:dyDescent="0.25">
      <c r="A2437" s="344"/>
      <c r="B2437" s="345"/>
      <c r="C2437" s="345" t="s">
        <v>182</v>
      </c>
      <c r="D2437" s="346" t="s">
        <v>181</v>
      </c>
      <c r="E2437" s="347">
        <v>2.2000000000000002</v>
      </c>
      <c r="F2437" s="348"/>
      <c r="G2437" s="349" t="s">
        <v>2059</v>
      </c>
      <c r="H2437" s="347">
        <v>1</v>
      </c>
      <c r="I2437" s="350">
        <v>343.57</v>
      </c>
      <c r="J2437" s="347"/>
      <c r="K2437" s="350"/>
    </row>
    <row r="2438" spans="1:22" x14ac:dyDescent="0.25">
      <c r="A2438" s="351"/>
      <c r="B2438" s="351"/>
      <c r="C2438" s="352" t="s">
        <v>173</v>
      </c>
      <c r="D2438" s="351"/>
      <c r="E2438" s="351"/>
      <c r="F2438" s="351"/>
      <c r="G2438" s="351"/>
      <c r="H2438" s="431">
        <v>74162.94</v>
      </c>
      <c r="I2438" s="431"/>
      <c r="J2438" s="431">
        <v>451682.51</v>
      </c>
      <c r="K2438" s="431"/>
      <c r="O2438" s="353">
        <v>74162.94</v>
      </c>
      <c r="P2438" s="353">
        <v>451682.51</v>
      </c>
    </row>
    <row r="2440" spans="1:22" ht="85.5" x14ac:dyDescent="0.25">
      <c r="A2440" s="336" t="s">
        <v>2854</v>
      </c>
      <c r="B2440" s="337" t="s">
        <v>2855</v>
      </c>
      <c r="C2440" s="337" t="s">
        <v>918</v>
      </c>
      <c r="D2440" s="338" t="s">
        <v>1476</v>
      </c>
      <c r="E2440" s="324">
        <v>3.1</v>
      </c>
      <c r="F2440" s="339"/>
      <c r="G2440" s="340"/>
      <c r="H2440" s="324"/>
      <c r="I2440" s="341"/>
      <c r="J2440" s="324"/>
      <c r="K2440" s="341"/>
      <c r="Q2440" s="323">
        <v>707.09</v>
      </c>
      <c r="R2440" s="323">
        <v>13208.46</v>
      </c>
      <c r="S2440" s="323">
        <v>475.68</v>
      </c>
      <c r="T2440" s="323">
        <v>6153.94</v>
      </c>
      <c r="U2440" s="323">
        <v>10.17</v>
      </c>
      <c r="V2440" s="323">
        <v>212.99</v>
      </c>
    </row>
    <row r="2441" spans="1:22" x14ac:dyDescent="0.25">
      <c r="C2441" s="342" t="s">
        <v>2856</v>
      </c>
    </row>
    <row r="2442" spans="1:22" x14ac:dyDescent="0.25">
      <c r="A2442" s="336"/>
      <c r="B2442" s="337"/>
      <c r="C2442" s="337" t="s">
        <v>187</v>
      </c>
      <c r="D2442" s="338"/>
      <c r="E2442" s="324"/>
      <c r="F2442" s="339">
        <v>180.31</v>
      </c>
      <c r="G2442" s="340" t="s">
        <v>2059</v>
      </c>
      <c r="H2442" s="324">
        <v>1</v>
      </c>
      <c r="I2442" s="341">
        <v>642.80999999999995</v>
      </c>
      <c r="J2442" s="324">
        <v>23.35</v>
      </c>
      <c r="K2442" s="341">
        <v>15009.61</v>
      </c>
    </row>
    <row r="2443" spans="1:22" x14ac:dyDescent="0.25">
      <c r="A2443" s="336"/>
      <c r="B2443" s="337"/>
      <c r="C2443" s="337" t="s">
        <v>174</v>
      </c>
      <c r="D2443" s="338"/>
      <c r="E2443" s="324"/>
      <c r="F2443" s="339">
        <v>25.6</v>
      </c>
      <c r="G2443" s="340" t="s">
        <v>2060</v>
      </c>
      <c r="H2443" s="324">
        <v>1</v>
      </c>
      <c r="I2443" s="341">
        <v>99.2</v>
      </c>
      <c r="J2443" s="324">
        <v>4.92</v>
      </c>
      <c r="K2443" s="341">
        <v>488.06</v>
      </c>
    </row>
    <row r="2444" spans="1:22" x14ac:dyDescent="0.25">
      <c r="A2444" s="336"/>
      <c r="B2444" s="337"/>
      <c r="C2444" s="337" t="s">
        <v>179</v>
      </c>
      <c r="D2444" s="338"/>
      <c r="E2444" s="324"/>
      <c r="F2444" s="339">
        <v>1.5</v>
      </c>
      <c r="G2444" s="340" t="s">
        <v>2060</v>
      </c>
      <c r="H2444" s="324">
        <v>1</v>
      </c>
      <c r="I2444" s="354">
        <v>5.81</v>
      </c>
      <c r="J2444" s="324">
        <v>23.35</v>
      </c>
      <c r="K2444" s="354">
        <v>135.66</v>
      </c>
    </row>
    <row r="2445" spans="1:22" x14ac:dyDescent="0.25">
      <c r="A2445" s="336"/>
      <c r="B2445" s="337"/>
      <c r="C2445" s="337" t="s">
        <v>195</v>
      </c>
      <c r="D2445" s="338"/>
      <c r="E2445" s="324"/>
      <c r="F2445" s="339">
        <v>153.13999999999999</v>
      </c>
      <c r="G2445" s="340" t="s">
        <v>185</v>
      </c>
      <c r="H2445" s="324">
        <v>1</v>
      </c>
      <c r="I2445" s="341">
        <v>474.73</v>
      </c>
      <c r="J2445" s="324">
        <v>2.19</v>
      </c>
      <c r="K2445" s="341">
        <v>1039.6600000000001</v>
      </c>
    </row>
    <row r="2446" spans="1:22" ht="71.25" x14ac:dyDescent="0.25">
      <c r="A2446" s="336" t="s">
        <v>2857</v>
      </c>
      <c r="B2446" s="337" t="s">
        <v>2858</v>
      </c>
      <c r="C2446" s="337" t="s">
        <v>917</v>
      </c>
      <c r="D2446" s="338" t="s">
        <v>1451</v>
      </c>
      <c r="E2446" s="324">
        <v>155</v>
      </c>
      <c r="F2446" s="339">
        <v>17.329999999999998</v>
      </c>
      <c r="G2446" s="343" t="s">
        <v>185</v>
      </c>
      <c r="H2446" s="324">
        <v>1</v>
      </c>
      <c r="I2446" s="341">
        <v>2686.15</v>
      </c>
      <c r="J2446" s="324">
        <v>5.96</v>
      </c>
      <c r="K2446" s="341">
        <v>16009.45</v>
      </c>
      <c r="Q2446" s="323">
        <v>0</v>
      </c>
      <c r="R2446" s="323">
        <v>0</v>
      </c>
      <c r="S2446" s="323">
        <v>0</v>
      </c>
      <c r="T2446" s="323">
        <v>0</v>
      </c>
      <c r="U2446" s="323">
        <v>0</v>
      </c>
      <c r="V2446" s="323">
        <v>0</v>
      </c>
    </row>
    <row r="2447" spans="1:22" ht="42.75" x14ac:dyDescent="0.25">
      <c r="A2447" s="336" t="s">
        <v>2859</v>
      </c>
      <c r="B2447" s="337" t="s">
        <v>2860</v>
      </c>
      <c r="C2447" s="337" t="s">
        <v>916</v>
      </c>
      <c r="D2447" s="338" t="s">
        <v>1342</v>
      </c>
      <c r="E2447" s="324">
        <v>317.75</v>
      </c>
      <c r="F2447" s="339">
        <v>10.85</v>
      </c>
      <c r="G2447" s="343" t="s">
        <v>185</v>
      </c>
      <c r="H2447" s="324">
        <v>1</v>
      </c>
      <c r="I2447" s="341">
        <v>3447.59</v>
      </c>
      <c r="J2447" s="324">
        <v>2.08</v>
      </c>
      <c r="K2447" s="341">
        <v>7170.99</v>
      </c>
      <c r="Q2447" s="323">
        <v>0</v>
      </c>
      <c r="R2447" s="323">
        <v>0</v>
      </c>
      <c r="S2447" s="323">
        <v>0</v>
      </c>
      <c r="T2447" s="323">
        <v>0</v>
      </c>
      <c r="U2447" s="323">
        <v>0</v>
      </c>
      <c r="V2447" s="323">
        <v>0</v>
      </c>
    </row>
    <row r="2448" spans="1:22" ht="28.5" x14ac:dyDescent="0.25">
      <c r="A2448" s="336" t="s">
        <v>2861</v>
      </c>
      <c r="B2448" s="337" t="s">
        <v>2862</v>
      </c>
      <c r="C2448" s="337" t="s">
        <v>910</v>
      </c>
      <c r="D2448" s="338" t="s">
        <v>1451</v>
      </c>
      <c r="E2448" s="324">
        <v>3</v>
      </c>
      <c r="F2448" s="339">
        <v>235.48</v>
      </c>
      <c r="G2448" s="343" t="s">
        <v>185</v>
      </c>
      <c r="H2448" s="324">
        <v>1</v>
      </c>
      <c r="I2448" s="341">
        <v>706.44</v>
      </c>
      <c r="J2448" s="324">
        <v>0.59</v>
      </c>
      <c r="K2448" s="341">
        <v>416.8</v>
      </c>
      <c r="Q2448" s="323">
        <v>0</v>
      </c>
      <c r="R2448" s="323">
        <v>0</v>
      </c>
      <c r="S2448" s="323">
        <v>0</v>
      </c>
      <c r="T2448" s="323">
        <v>0</v>
      </c>
      <c r="U2448" s="323">
        <v>0</v>
      </c>
      <c r="V2448" s="323">
        <v>0</v>
      </c>
    </row>
    <row r="2449" spans="1:22" x14ac:dyDescent="0.25">
      <c r="A2449" s="336"/>
      <c r="B2449" s="337"/>
      <c r="C2449" s="337" t="s">
        <v>184</v>
      </c>
      <c r="D2449" s="338" t="s">
        <v>177</v>
      </c>
      <c r="E2449" s="324">
        <v>110</v>
      </c>
      <c r="F2449" s="339"/>
      <c r="G2449" s="340"/>
      <c r="H2449" s="324"/>
      <c r="I2449" s="341">
        <v>707.09</v>
      </c>
      <c r="J2449" s="324">
        <v>88</v>
      </c>
      <c r="K2449" s="341">
        <v>13208.46</v>
      </c>
    </row>
    <row r="2450" spans="1:22" x14ac:dyDescent="0.25">
      <c r="A2450" s="336"/>
      <c r="B2450" s="337"/>
      <c r="C2450" s="337" t="s">
        <v>183</v>
      </c>
      <c r="D2450" s="338" t="s">
        <v>177</v>
      </c>
      <c r="E2450" s="324">
        <v>74</v>
      </c>
      <c r="F2450" s="339"/>
      <c r="G2450" s="340"/>
      <c r="H2450" s="324"/>
      <c r="I2450" s="341">
        <v>475.68</v>
      </c>
      <c r="J2450" s="324">
        <v>41</v>
      </c>
      <c r="K2450" s="341">
        <v>6153.94</v>
      </c>
    </row>
    <row r="2451" spans="1:22" x14ac:dyDescent="0.25">
      <c r="A2451" s="336"/>
      <c r="B2451" s="337"/>
      <c r="C2451" s="337" t="s">
        <v>178</v>
      </c>
      <c r="D2451" s="338" t="s">
        <v>177</v>
      </c>
      <c r="E2451" s="324">
        <v>175</v>
      </c>
      <c r="F2451" s="339"/>
      <c r="G2451" s="340"/>
      <c r="H2451" s="324"/>
      <c r="I2451" s="341">
        <v>10.17</v>
      </c>
      <c r="J2451" s="324">
        <v>157</v>
      </c>
      <c r="K2451" s="341">
        <v>212.99</v>
      </c>
    </row>
    <row r="2452" spans="1:22" x14ac:dyDescent="0.25">
      <c r="A2452" s="344"/>
      <c r="B2452" s="345"/>
      <c r="C2452" s="345" t="s">
        <v>182</v>
      </c>
      <c r="D2452" s="346" t="s">
        <v>181</v>
      </c>
      <c r="E2452" s="347">
        <v>14.56</v>
      </c>
      <c r="F2452" s="348"/>
      <c r="G2452" s="349" t="s">
        <v>2059</v>
      </c>
      <c r="H2452" s="347">
        <v>1</v>
      </c>
      <c r="I2452" s="350">
        <v>51.91</v>
      </c>
      <c r="J2452" s="347"/>
      <c r="K2452" s="350"/>
    </row>
    <row r="2453" spans="1:22" x14ac:dyDescent="0.25">
      <c r="A2453" s="351"/>
      <c r="B2453" s="351"/>
      <c r="C2453" s="352" t="s">
        <v>173</v>
      </c>
      <c r="D2453" s="351"/>
      <c r="E2453" s="351"/>
      <c r="F2453" s="351"/>
      <c r="G2453" s="351"/>
      <c r="H2453" s="431">
        <v>9249.86</v>
      </c>
      <c r="I2453" s="431"/>
      <c r="J2453" s="431">
        <v>59709.96</v>
      </c>
      <c r="K2453" s="431"/>
      <c r="O2453" s="353">
        <v>9249.86</v>
      </c>
      <c r="P2453" s="353">
        <v>59709.96</v>
      </c>
    </row>
    <row r="2455" spans="1:22" ht="85.5" x14ac:dyDescent="0.25">
      <c r="A2455" s="336" t="s">
        <v>2863</v>
      </c>
      <c r="B2455" s="337" t="s">
        <v>1044</v>
      </c>
      <c r="C2455" s="337" t="s">
        <v>915</v>
      </c>
      <c r="D2455" s="338" t="s">
        <v>1476</v>
      </c>
      <c r="E2455" s="324">
        <v>2</v>
      </c>
      <c r="F2455" s="339"/>
      <c r="G2455" s="340"/>
      <c r="H2455" s="324"/>
      <c r="I2455" s="341"/>
      <c r="J2455" s="324"/>
      <c r="K2455" s="341"/>
      <c r="Q2455" s="323">
        <v>440.4</v>
      </c>
      <c r="R2455" s="323">
        <v>8226.6</v>
      </c>
      <c r="S2455" s="323">
        <v>296.27</v>
      </c>
      <c r="T2455" s="323">
        <v>3832.85</v>
      </c>
      <c r="U2455" s="323">
        <v>7.67</v>
      </c>
      <c r="V2455" s="323">
        <v>160.56</v>
      </c>
    </row>
    <row r="2456" spans="1:22" x14ac:dyDescent="0.25">
      <c r="C2456" s="342" t="s">
        <v>2864</v>
      </c>
    </row>
    <row r="2457" spans="1:22" x14ac:dyDescent="0.25">
      <c r="A2457" s="336"/>
      <c r="B2457" s="337"/>
      <c r="C2457" s="337" t="s">
        <v>187</v>
      </c>
      <c r="D2457" s="338"/>
      <c r="E2457" s="324"/>
      <c r="F2457" s="339">
        <v>174.07</v>
      </c>
      <c r="G2457" s="340" t="s">
        <v>1338</v>
      </c>
      <c r="H2457" s="324">
        <v>1</v>
      </c>
      <c r="I2457" s="341">
        <v>400.36</v>
      </c>
      <c r="J2457" s="324">
        <v>23.35</v>
      </c>
      <c r="K2457" s="341">
        <v>9348.41</v>
      </c>
    </row>
    <row r="2458" spans="1:22" x14ac:dyDescent="0.25">
      <c r="A2458" s="336"/>
      <c r="B2458" s="337"/>
      <c r="C2458" s="337" t="s">
        <v>174</v>
      </c>
      <c r="D2458" s="338"/>
      <c r="E2458" s="324"/>
      <c r="F2458" s="339">
        <v>26.42</v>
      </c>
      <c r="G2458" s="340" t="s">
        <v>1339</v>
      </c>
      <c r="H2458" s="324">
        <v>1</v>
      </c>
      <c r="I2458" s="341">
        <v>66.05</v>
      </c>
      <c r="J2458" s="324">
        <v>9.94</v>
      </c>
      <c r="K2458" s="341">
        <v>656.54</v>
      </c>
    </row>
    <row r="2459" spans="1:22" x14ac:dyDescent="0.25">
      <c r="A2459" s="336"/>
      <c r="B2459" s="337"/>
      <c r="C2459" s="337" t="s">
        <v>179</v>
      </c>
      <c r="D2459" s="338"/>
      <c r="E2459" s="324"/>
      <c r="F2459" s="339">
        <v>1.75</v>
      </c>
      <c r="G2459" s="340" t="s">
        <v>1339</v>
      </c>
      <c r="H2459" s="324">
        <v>1</v>
      </c>
      <c r="I2459" s="354">
        <v>4.38</v>
      </c>
      <c r="J2459" s="324">
        <v>23.35</v>
      </c>
      <c r="K2459" s="354">
        <v>102.27</v>
      </c>
    </row>
    <row r="2460" spans="1:22" x14ac:dyDescent="0.25">
      <c r="A2460" s="336"/>
      <c r="B2460" s="337"/>
      <c r="C2460" s="337" t="s">
        <v>195</v>
      </c>
      <c r="D2460" s="338"/>
      <c r="E2460" s="324"/>
      <c r="F2460" s="339">
        <v>134.72999999999999</v>
      </c>
      <c r="G2460" s="340" t="s">
        <v>185</v>
      </c>
      <c r="H2460" s="324">
        <v>1</v>
      </c>
      <c r="I2460" s="341">
        <v>269.45999999999998</v>
      </c>
      <c r="J2460" s="324">
        <v>5.77</v>
      </c>
      <c r="K2460" s="341">
        <v>1554.78</v>
      </c>
    </row>
    <row r="2461" spans="1:22" ht="42.75" x14ac:dyDescent="0.25">
      <c r="A2461" s="336" t="s">
        <v>2865</v>
      </c>
      <c r="B2461" s="337" t="s">
        <v>2866</v>
      </c>
      <c r="C2461" s="337" t="s">
        <v>914</v>
      </c>
      <c r="D2461" s="338" t="s">
        <v>1342</v>
      </c>
      <c r="E2461" s="324">
        <v>205</v>
      </c>
      <c r="F2461" s="339">
        <v>17</v>
      </c>
      <c r="G2461" s="343" t="s">
        <v>185</v>
      </c>
      <c r="H2461" s="324">
        <v>1</v>
      </c>
      <c r="I2461" s="341">
        <v>3485</v>
      </c>
      <c r="J2461" s="324">
        <v>1.89</v>
      </c>
      <c r="K2461" s="341">
        <v>6586.65</v>
      </c>
      <c r="Q2461" s="323">
        <v>0</v>
      </c>
      <c r="R2461" s="323">
        <v>0</v>
      </c>
      <c r="S2461" s="323">
        <v>0</v>
      </c>
      <c r="T2461" s="323">
        <v>0</v>
      </c>
      <c r="U2461" s="323">
        <v>0</v>
      </c>
      <c r="V2461" s="323">
        <v>0</v>
      </c>
    </row>
    <row r="2462" spans="1:22" ht="28.5" x14ac:dyDescent="0.25">
      <c r="A2462" s="336" t="s">
        <v>2867</v>
      </c>
      <c r="B2462" s="337" t="s">
        <v>2862</v>
      </c>
      <c r="C2462" s="337" t="s">
        <v>910</v>
      </c>
      <c r="D2462" s="338" t="s">
        <v>1451</v>
      </c>
      <c r="E2462" s="324">
        <v>1.8</v>
      </c>
      <c r="F2462" s="339">
        <v>235.48</v>
      </c>
      <c r="G2462" s="343" t="s">
        <v>185</v>
      </c>
      <c r="H2462" s="324">
        <v>1</v>
      </c>
      <c r="I2462" s="341">
        <v>423.86</v>
      </c>
      <c r="J2462" s="324">
        <v>0.59</v>
      </c>
      <c r="K2462" s="341">
        <v>250.08</v>
      </c>
      <c r="Q2462" s="323">
        <v>0</v>
      </c>
      <c r="R2462" s="323">
        <v>0</v>
      </c>
      <c r="S2462" s="323">
        <v>0</v>
      </c>
      <c r="T2462" s="323">
        <v>0</v>
      </c>
      <c r="U2462" s="323">
        <v>0</v>
      </c>
      <c r="V2462" s="323">
        <v>0</v>
      </c>
    </row>
    <row r="2463" spans="1:22" x14ac:dyDescent="0.25">
      <c r="A2463" s="336"/>
      <c r="B2463" s="337"/>
      <c r="C2463" s="337" t="s">
        <v>184</v>
      </c>
      <c r="D2463" s="338" t="s">
        <v>177</v>
      </c>
      <c r="E2463" s="324">
        <v>110</v>
      </c>
      <c r="F2463" s="339"/>
      <c r="G2463" s="340"/>
      <c r="H2463" s="324"/>
      <c r="I2463" s="341">
        <v>440.4</v>
      </c>
      <c r="J2463" s="324">
        <v>88</v>
      </c>
      <c r="K2463" s="341">
        <v>8226.6</v>
      </c>
    </row>
    <row r="2464" spans="1:22" x14ac:dyDescent="0.25">
      <c r="A2464" s="336"/>
      <c r="B2464" s="337"/>
      <c r="C2464" s="337" t="s">
        <v>183</v>
      </c>
      <c r="D2464" s="338" t="s">
        <v>177</v>
      </c>
      <c r="E2464" s="324">
        <v>74</v>
      </c>
      <c r="F2464" s="339"/>
      <c r="G2464" s="340"/>
      <c r="H2464" s="324"/>
      <c r="I2464" s="341">
        <v>296.27</v>
      </c>
      <c r="J2464" s="324">
        <v>41</v>
      </c>
      <c r="K2464" s="341">
        <v>3832.85</v>
      </c>
    </row>
    <row r="2465" spans="1:22" x14ac:dyDescent="0.25">
      <c r="A2465" s="336"/>
      <c r="B2465" s="337"/>
      <c r="C2465" s="337" t="s">
        <v>178</v>
      </c>
      <c r="D2465" s="338" t="s">
        <v>177</v>
      </c>
      <c r="E2465" s="324">
        <v>175</v>
      </c>
      <c r="F2465" s="339"/>
      <c r="G2465" s="340"/>
      <c r="H2465" s="324"/>
      <c r="I2465" s="341">
        <v>7.67</v>
      </c>
      <c r="J2465" s="324">
        <v>157</v>
      </c>
      <c r="K2465" s="341">
        <v>160.56</v>
      </c>
    </row>
    <row r="2466" spans="1:22" x14ac:dyDescent="0.25">
      <c r="A2466" s="344"/>
      <c r="B2466" s="345"/>
      <c r="C2466" s="345" t="s">
        <v>182</v>
      </c>
      <c r="D2466" s="346" t="s">
        <v>181</v>
      </c>
      <c r="E2466" s="347">
        <v>14.08</v>
      </c>
      <c r="F2466" s="348"/>
      <c r="G2466" s="349" t="s">
        <v>1338</v>
      </c>
      <c r="H2466" s="347">
        <v>1</v>
      </c>
      <c r="I2466" s="350">
        <v>32.380000000000003</v>
      </c>
      <c r="J2466" s="347"/>
      <c r="K2466" s="350"/>
    </row>
    <row r="2467" spans="1:22" x14ac:dyDescent="0.25">
      <c r="A2467" s="351"/>
      <c r="B2467" s="351"/>
      <c r="C2467" s="352" t="s">
        <v>173</v>
      </c>
      <c r="D2467" s="351"/>
      <c r="E2467" s="351"/>
      <c r="F2467" s="351"/>
      <c r="G2467" s="351"/>
      <c r="H2467" s="431">
        <v>5389.07</v>
      </c>
      <c r="I2467" s="431"/>
      <c r="J2467" s="431">
        <v>30616.47</v>
      </c>
      <c r="K2467" s="431"/>
      <c r="O2467" s="353">
        <v>5389.07</v>
      </c>
      <c r="P2467" s="353">
        <v>30616.47</v>
      </c>
    </row>
    <row r="2469" spans="1:22" ht="85.5" x14ac:dyDescent="0.25">
      <c r="A2469" s="336" t="s">
        <v>2868</v>
      </c>
      <c r="B2469" s="337" t="s">
        <v>1043</v>
      </c>
      <c r="C2469" s="337" t="s">
        <v>913</v>
      </c>
      <c r="D2469" s="338" t="s">
        <v>1476</v>
      </c>
      <c r="E2469" s="324">
        <v>0.5</v>
      </c>
      <c r="F2469" s="339"/>
      <c r="G2469" s="340"/>
      <c r="H2469" s="324"/>
      <c r="I2469" s="341"/>
      <c r="J2469" s="324"/>
      <c r="K2469" s="341"/>
      <c r="Q2469" s="323">
        <v>107.24</v>
      </c>
      <c r="R2469" s="323">
        <v>2003.22</v>
      </c>
      <c r="S2469" s="323">
        <v>72.14</v>
      </c>
      <c r="T2469" s="323">
        <v>933.32</v>
      </c>
      <c r="U2469" s="323">
        <v>2.21</v>
      </c>
      <c r="V2469" s="323">
        <v>46.19</v>
      </c>
    </row>
    <row r="2470" spans="1:22" x14ac:dyDescent="0.25">
      <c r="C2470" s="342" t="s">
        <v>2869</v>
      </c>
    </row>
    <row r="2471" spans="1:22" x14ac:dyDescent="0.25">
      <c r="A2471" s="336"/>
      <c r="B2471" s="337"/>
      <c r="C2471" s="337" t="s">
        <v>187</v>
      </c>
      <c r="D2471" s="338"/>
      <c r="E2471" s="324"/>
      <c r="F2471" s="339">
        <v>169.54</v>
      </c>
      <c r="G2471" s="340" t="s">
        <v>1338</v>
      </c>
      <c r="H2471" s="324">
        <v>1</v>
      </c>
      <c r="I2471" s="341">
        <v>97.49</v>
      </c>
      <c r="J2471" s="324">
        <v>23.35</v>
      </c>
      <c r="K2471" s="341">
        <v>2276.39</v>
      </c>
    </row>
    <row r="2472" spans="1:22" x14ac:dyDescent="0.25">
      <c r="A2472" s="336"/>
      <c r="B2472" s="337"/>
      <c r="C2472" s="337" t="s">
        <v>174</v>
      </c>
      <c r="D2472" s="338"/>
      <c r="E2472" s="324"/>
      <c r="F2472" s="339">
        <v>27.42</v>
      </c>
      <c r="G2472" s="340" t="s">
        <v>1339</v>
      </c>
      <c r="H2472" s="324">
        <v>1</v>
      </c>
      <c r="I2472" s="341">
        <v>17.14</v>
      </c>
      <c r="J2472" s="324">
        <v>9.91</v>
      </c>
      <c r="K2472" s="341">
        <v>169.86</v>
      </c>
    </row>
    <row r="2473" spans="1:22" x14ac:dyDescent="0.25">
      <c r="A2473" s="336"/>
      <c r="B2473" s="337"/>
      <c r="C2473" s="337" t="s">
        <v>179</v>
      </c>
      <c r="D2473" s="338"/>
      <c r="E2473" s="324"/>
      <c r="F2473" s="339">
        <v>2.0099999999999998</v>
      </c>
      <c r="G2473" s="340" t="s">
        <v>1339</v>
      </c>
      <c r="H2473" s="324">
        <v>1</v>
      </c>
      <c r="I2473" s="354">
        <v>1.26</v>
      </c>
      <c r="J2473" s="324">
        <v>23.35</v>
      </c>
      <c r="K2473" s="354">
        <v>29.42</v>
      </c>
    </row>
    <row r="2474" spans="1:22" x14ac:dyDescent="0.25">
      <c r="A2474" s="336"/>
      <c r="B2474" s="337"/>
      <c r="C2474" s="337" t="s">
        <v>195</v>
      </c>
      <c r="D2474" s="338"/>
      <c r="E2474" s="324"/>
      <c r="F2474" s="339">
        <v>125.92</v>
      </c>
      <c r="G2474" s="340" t="s">
        <v>185</v>
      </c>
      <c r="H2474" s="324">
        <v>1</v>
      </c>
      <c r="I2474" s="341">
        <v>62.96</v>
      </c>
      <c r="J2474" s="324">
        <v>5.76</v>
      </c>
      <c r="K2474" s="341">
        <v>362.65</v>
      </c>
    </row>
    <row r="2475" spans="1:22" ht="71.25" x14ac:dyDescent="0.25">
      <c r="A2475" s="336" t="s">
        <v>2870</v>
      </c>
      <c r="B2475" s="337" t="s">
        <v>2871</v>
      </c>
      <c r="C2475" s="337" t="s">
        <v>912</v>
      </c>
      <c r="D2475" s="338" t="s">
        <v>1451</v>
      </c>
      <c r="E2475" s="324">
        <v>25</v>
      </c>
      <c r="F2475" s="339">
        <v>19.61</v>
      </c>
      <c r="G2475" s="343" t="s">
        <v>185</v>
      </c>
      <c r="H2475" s="324">
        <v>1</v>
      </c>
      <c r="I2475" s="341">
        <v>490.25</v>
      </c>
      <c r="J2475" s="324">
        <v>6.58</v>
      </c>
      <c r="K2475" s="341">
        <v>3225.85</v>
      </c>
      <c r="Q2475" s="323">
        <v>0</v>
      </c>
      <c r="R2475" s="323">
        <v>0</v>
      </c>
      <c r="S2475" s="323">
        <v>0</v>
      </c>
      <c r="T2475" s="323">
        <v>0</v>
      </c>
      <c r="U2475" s="323">
        <v>0</v>
      </c>
      <c r="V2475" s="323">
        <v>0</v>
      </c>
    </row>
    <row r="2476" spans="1:22" ht="42.75" x14ac:dyDescent="0.25">
      <c r="A2476" s="336" t="s">
        <v>2872</v>
      </c>
      <c r="B2476" s="337" t="s">
        <v>2873</v>
      </c>
      <c r="C2476" s="337" t="s">
        <v>911</v>
      </c>
      <c r="D2476" s="338" t="s">
        <v>1342</v>
      </c>
      <c r="E2476" s="324">
        <v>51.25</v>
      </c>
      <c r="F2476" s="339">
        <v>27.68</v>
      </c>
      <c r="G2476" s="343" t="s">
        <v>185</v>
      </c>
      <c r="H2476" s="324">
        <v>1</v>
      </c>
      <c r="I2476" s="341">
        <v>1418.6</v>
      </c>
      <c r="J2476" s="324">
        <v>1.88</v>
      </c>
      <c r="K2476" s="341">
        <v>2666.97</v>
      </c>
      <c r="Q2476" s="323">
        <v>0</v>
      </c>
      <c r="R2476" s="323">
        <v>0</v>
      </c>
      <c r="S2476" s="323">
        <v>0</v>
      </c>
      <c r="T2476" s="323">
        <v>0</v>
      </c>
      <c r="U2476" s="323">
        <v>0</v>
      </c>
      <c r="V2476" s="323">
        <v>0</v>
      </c>
    </row>
    <row r="2477" spans="1:22" ht="28.5" x14ac:dyDescent="0.25">
      <c r="A2477" s="336" t="s">
        <v>2874</v>
      </c>
      <c r="B2477" s="337" t="s">
        <v>2862</v>
      </c>
      <c r="C2477" s="337" t="s">
        <v>910</v>
      </c>
      <c r="D2477" s="338" t="s">
        <v>1451</v>
      </c>
      <c r="E2477" s="324">
        <v>1</v>
      </c>
      <c r="F2477" s="339">
        <v>235.48</v>
      </c>
      <c r="G2477" s="343" t="s">
        <v>185</v>
      </c>
      <c r="H2477" s="324">
        <v>1</v>
      </c>
      <c r="I2477" s="341">
        <v>235.48</v>
      </c>
      <c r="J2477" s="324">
        <v>0.59</v>
      </c>
      <c r="K2477" s="341">
        <v>138.93</v>
      </c>
      <c r="Q2477" s="323">
        <v>0</v>
      </c>
      <c r="R2477" s="323">
        <v>0</v>
      </c>
      <c r="S2477" s="323">
        <v>0</v>
      </c>
      <c r="T2477" s="323">
        <v>0</v>
      </c>
      <c r="U2477" s="323">
        <v>0</v>
      </c>
      <c r="V2477" s="323">
        <v>0</v>
      </c>
    </row>
    <row r="2478" spans="1:22" x14ac:dyDescent="0.25">
      <c r="A2478" s="336"/>
      <c r="B2478" s="337"/>
      <c r="C2478" s="337" t="s">
        <v>184</v>
      </c>
      <c r="D2478" s="338" t="s">
        <v>177</v>
      </c>
      <c r="E2478" s="324">
        <v>110</v>
      </c>
      <c r="F2478" s="339"/>
      <c r="G2478" s="340"/>
      <c r="H2478" s="324"/>
      <c r="I2478" s="341">
        <v>107.24</v>
      </c>
      <c r="J2478" s="324">
        <v>88</v>
      </c>
      <c r="K2478" s="341">
        <v>2003.22</v>
      </c>
    </row>
    <row r="2479" spans="1:22" x14ac:dyDescent="0.25">
      <c r="A2479" s="336"/>
      <c r="B2479" s="337"/>
      <c r="C2479" s="337" t="s">
        <v>183</v>
      </c>
      <c r="D2479" s="338" t="s">
        <v>177</v>
      </c>
      <c r="E2479" s="324">
        <v>74</v>
      </c>
      <c r="F2479" s="339"/>
      <c r="G2479" s="340"/>
      <c r="H2479" s="324"/>
      <c r="I2479" s="341">
        <v>72.14</v>
      </c>
      <c r="J2479" s="324">
        <v>41</v>
      </c>
      <c r="K2479" s="341">
        <v>933.32</v>
      </c>
    </row>
    <row r="2480" spans="1:22" x14ac:dyDescent="0.25">
      <c r="A2480" s="336"/>
      <c r="B2480" s="337"/>
      <c r="C2480" s="337" t="s">
        <v>178</v>
      </c>
      <c r="D2480" s="338" t="s">
        <v>177</v>
      </c>
      <c r="E2480" s="324">
        <v>175</v>
      </c>
      <c r="F2480" s="339"/>
      <c r="G2480" s="340"/>
      <c r="H2480" s="324"/>
      <c r="I2480" s="341">
        <v>2.21</v>
      </c>
      <c r="J2480" s="324">
        <v>157</v>
      </c>
      <c r="K2480" s="341">
        <v>46.19</v>
      </c>
    </row>
    <row r="2481" spans="1:22" x14ac:dyDescent="0.25">
      <c r="A2481" s="344"/>
      <c r="B2481" s="345"/>
      <c r="C2481" s="345" t="s">
        <v>182</v>
      </c>
      <c r="D2481" s="346" t="s">
        <v>181</v>
      </c>
      <c r="E2481" s="347">
        <v>13.73</v>
      </c>
      <c r="F2481" s="348"/>
      <c r="G2481" s="349" t="s">
        <v>1338</v>
      </c>
      <c r="H2481" s="347">
        <v>1</v>
      </c>
      <c r="I2481" s="350">
        <v>7.89</v>
      </c>
      <c r="J2481" s="347"/>
      <c r="K2481" s="350"/>
    </row>
    <row r="2482" spans="1:22" x14ac:dyDescent="0.25">
      <c r="A2482" s="351"/>
      <c r="B2482" s="351"/>
      <c r="C2482" s="352" t="s">
        <v>173</v>
      </c>
      <c r="D2482" s="351"/>
      <c r="E2482" s="351"/>
      <c r="F2482" s="351"/>
      <c r="G2482" s="351"/>
      <c r="H2482" s="431">
        <v>2503.5100000000002</v>
      </c>
      <c r="I2482" s="431"/>
      <c r="J2482" s="431">
        <v>11823.38</v>
      </c>
      <c r="K2482" s="431"/>
      <c r="O2482" s="353">
        <v>2503.5100000000002</v>
      </c>
      <c r="P2482" s="353">
        <v>11823.38</v>
      </c>
    </row>
    <row r="2484" spans="1:22" ht="41.25" x14ac:dyDescent="0.25">
      <c r="A2484" s="344" t="s">
        <v>2875</v>
      </c>
      <c r="B2484" s="345" t="s">
        <v>2447</v>
      </c>
      <c r="C2484" s="345" t="s">
        <v>3725</v>
      </c>
      <c r="D2484" s="346" t="s">
        <v>1451</v>
      </c>
      <c r="E2484" s="347">
        <v>90</v>
      </c>
      <c r="F2484" s="348">
        <v>313.64999999999998</v>
      </c>
      <c r="G2484" s="349" t="s">
        <v>185</v>
      </c>
      <c r="H2484" s="347">
        <v>1</v>
      </c>
      <c r="I2484" s="350">
        <v>28228.5</v>
      </c>
      <c r="J2484" s="347">
        <v>5.42</v>
      </c>
      <c r="K2484" s="350">
        <v>152998.47</v>
      </c>
      <c r="Q2484" s="323">
        <v>0</v>
      </c>
      <c r="R2484" s="323">
        <v>0</v>
      </c>
      <c r="S2484" s="323">
        <v>0</v>
      </c>
      <c r="T2484" s="323">
        <v>0</v>
      </c>
      <c r="U2484" s="323">
        <v>0</v>
      </c>
      <c r="V2484" s="323">
        <v>0</v>
      </c>
    </row>
    <row r="2485" spans="1:22" x14ac:dyDescent="0.25">
      <c r="A2485" s="351"/>
      <c r="B2485" s="351"/>
      <c r="C2485" s="352" t="s">
        <v>173</v>
      </c>
      <c r="D2485" s="351"/>
      <c r="E2485" s="351"/>
      <c r="F2485" s="351"/>
      <c r="G2485" s="351"/>
      <c r="H2485" s="431">
        <v>28228.5</v>
      </c>
      <c r="I2485" s="431"/>
      <c r="J2485" s="431">
        <v>152998.47</v>
      </c>
      <c r="K2485" s="431"/>
      <c r="O2485" s="353">
        <v>28228.5</v>
      </c>
      <c r="P2485" s="353">
        <v>152998.47</v>
      </c>
    </row>
    <row r="2487" spans="1:22" ht="57" x14ac:dyDescent="0.25">
      <c r="A2487" s="344" t="s">
        <v>2876</v>
      </c>
      <c r="B2487" s="345" t="s">
        <v>2877</v>
      </c>
      <c r="C2487" s="345" t="s">
        <v>909</v>
      </c>
      <c r="D2487" s="346" t="s">
        <v>1451</v>
      </c>
      <c r="E2487" s="347">
        <v>80</v>
      </c>
      <c r="F2487" s="348">
        <v>36.56</v>
      </c>
      <c r="G2487" s="349" t="s">
        <v>185</v>
      </c>
      <c r="H2487" s="347">
        <v>1</v>
      </c>
      <c r="I2487" s="350">
        <v>2924.8</v>
      </c>
      <c r="J2487" s="347">
        <v>5.66</v>
      </c>
      <c r="K2487" s="350">
        <v>16554.37</v>
      </c>
      <c r="Q2487" s="323">
        <v>0</v>
      </c>
      <c r="R2487" s="323">
        <v>0</v>
      </c>
      <c r="S2487" s="323">
        <v>0</v>
      </c>
      <c r="T2487" s="323">
        <v>0</v>
      </c>
      <c r="U2487" s="323">
        <v>0</v>
      </c>
      <c r="V2487" s="323">
        <v>0</v>
      </c>
    </row>
    <row r="2488" spans="1:22" x14ac:dyDescent="0.25">
      <c r="A2488" s="351"/>
      <c r="B2488" s="351"/>
      <c r="C2488" s="352" t="s">
        <v>173</v>
      </c>
      <c r="D2488" s="351"/>
      <c r="E2488" s="351"/>
      <c r="F2488" s="351"/>
      <c r="G2488" s="351"/>
      <c r="H2488" s="431">
        <v>2924.8</v>
      </c>
      <c r="I2488" s="431"/>
      <c r="J2488" s="431">
        <v>16554.37</v>
      </c>
      <c r="K2488" s="431"/>
      <c r="O2488" s="353">
        <v>2924.8</v>
      </c>
      <c r="P2488" s="353">
        <v>16554.37</v>
      </c>
    </row>
    <row r="2490" spans="1:22" ht="57" x14ac:dyDescent="0.25">
      <c r="A2490" s="344" t="s">
        <v>2878</v>
      </c>
      <c r="B2490" s="345" t="s">
        <v>2879</v>
      </c>
      <c r="C2490" s="345" t="s">
        <v>908</v>
      </c>
      <c r="D2490" s="346" t="s">
        <v>1451</v>
      </c>
      <c r="E2490" s="347">
        <v>50</v>
      </c>
      <c r="F2490" s="348">
        <v>78.959999999999994</v>
      </c>
      <c r="G2490" s="349" t="s">
        <v>185</v>
      </c>
      <c r="H2490" s="347">
        <v>1</v>
      </c>
      <c r="I2490" s="350">
        <v>3948</v>
      </c>
      <c r="J2490" s="347">
        <v>5.39</v>
      </c>
      <c r="K2490" s="350">
        <v>21279.72</v>
      </c>
      <c r="Q2490" s="323">
        <v>0</v>
      </c>
      <c r="R2490" s="323">
        <v>0</v>
      </c>
      <c r="S2490" s="323">
        <v>0</v>
      </c>
      <c r="T2490" s="323">
        <v>0</v>
      </c>
      <c r="U2490" s="323">
        <v>0</v>
      </c>
      <c r="V2490" s="323">
        <v>0</v>
      </c>
    </row>
    <row r="2491" spans="1:22" x14ac:dyDescent="0.25">
      <c r="A2491" s="351"/>
      <c r="B2491" s="351"/>
      <c r="C2491" s="352" t="s">
        <v>173</v>
      </c>
      <c r="D2491" s="351"/>
      <c r="E2491" s="351"/>
      <c r="F2491" s="351"/>
      <c r="G2491" s="351"/>
      <c r="H2491" s="431">
        <v>3948</v>
      </c>
      <c r="I2491" s="431"/>
      <c r="J2491" s="431">
        <v>21279.72</v>
      </c>
      <c r="K2491" s="431"/>
      <c r="O2491" s="353">
        <v>3948</v>
      </c>
      <c r="P2491" s="353">
        <v>21279.72</v>
      </c>
    </row>
    <row r="2493" spans="1:22" x14ac:dyDescent="0.25">
      <c r="A2493" s="336" t="s">
        <v>2880</v>
      </c>
      <c r="B2493" s="337" t="s">
        <v>2881</v>
      </c>
      <c r="C2493" s="337" t="s">
        <v>907</v>
      </c>
      <c r="D2493" s="338" t="s">
        <v>2882</v>
      </c>
      <c r="E2493" s="324">
        <v>2</v>
      </c>
      <c r="F2493" s="339"/>
      <c r="G2493" s="340"/>
      <c r="H2493" s="324"/>
      <c r="I2493" s="341"/>
      <c r="J2493" s="324"/>
      <c r="K2493" s="341"/>
      <c r="Q2493" s="323">
        <v>1844.78</v>
      </c>
      <c r="R2493" s="323">
        <v>34460.43</v>
      </c>
      <c r="S2493" s="323">
        <v>1241.03</v>
      </c>
      <c r="T2493" s="323">
        <v>16055.43</v>
      </c>
      <c r="U2493" s="323">
        <v>279.13</v>
      </c>
      <c r="V2493" s="323">
        <v>5847.2</v>
      </c>
    </row>
    <row r="2494" spans="1:22" ht="29.25" x14ac:dyDescent="0.25">
      <c r="A2494" s="336"/>
      <c r="B2494" s="337"/>
      <c r="C2494" s="337" t="s">
        <v>187</v>
      </c>
      <c r="D2494" s="338"/>
      <c r="E2494" s="324"/>
      <c r="F2494" s="339">
        <v>694.44</v>
      </c>
      <c r="G2494" s="340" t="s">
        <v>2456</v>
      </c>
      <c r="H2494" s="324">
        <v>1</v>
      </c>
      <c r="I2494" s="341">
        <v>1677.07</v>
      </c>
      <c r="J2494" s="324">
        <v>23.35</v>
      </c>
      <c r="K2494" s="341">
        <v>39159.58</v>
      </c>
    </row>
    <row r="2495" spans="1:22" ht="29.25" x14ac:dyDescent="0.25">
      <c r="A2495" s="336"/>
      <c r="B2495" s="337"/>
      <c r="C2495" s="337" t="s">
        <v>174</v>
      </c>
      <c r="D2495" s="338"/>
      <c r="E2495" s="324"/>
      <c r="F2495" s="339">
        <v>269.45</v>
      </c>
      <c r="G2495" s="340" t="s">
        <v>2457</v>
      </c>
      <c r="H2495" s="324">
        <v>1</v>
      </c>
      <c r="I2495" s="341">
        <v>707.31</v>
      </c>
      <c r="J2495" s="324">
        <v>9.41</v>
      </c>
      <c r="K2495" s="341">
        <v>6655.79</v>
      </c>
    </row>
    <row r="2496" spans="1:22" ht="29.25" x14ac:dyDescent="0.25">
      <c r="A2496" s="336"/>
      <c r="B2496" s="337"/>
      <c r="C2496" s="337" t="s">
        <v>179</v>
      </c>
      <c r="D2496" s="338"/>
      <c r="E2496" s="324"/>
      <c r="F2496" s="339">
        <v>60.76</v>
      </c>
      <c r="G2496" s="340" t="s">
        <v>2457</v>
      </c>
      <c r="H2496" s="324">
        <v>1</v>
      </c>
      <c r="I2496" s="354">
        <v>159.5</v>
      </c>
      <c r="J2496" s="324">
        <v>23.35</v>
      </c>
      <c r="K2496" s="354">
        <v>3724.33</v>
      </c>
    </row>
    <row r="2497" spans="1:22" x14ac:dyDescent="0.25">
      <c r="A2497" s="336"/>
      <c r="B2497" s="337"/>
      <c r="C2497" s="337" t="s">
        <v>195</v>
      </c>
      <c r="D2497" s="338"/>
      <c r="E2497" s="324"/>
      <c r="F2497" s="339">
        <v>52.8</v>
      </c>
      <c r="G2497" s="340" t="s">
        <v>185</v>
      </c>
      <c r="H2497" s="324">
        <v>1</v>
      </c>
      <c r="I2497" s="341">
        <v>105.6</v>
      </c>
      <c r="J2497" s="324">
        <v>5.42</v>
      </c>
      <c r="K2497" s="341">
        <v>572.35</v>
      </c>
    </row>
    <row r="2498" spans="1:22" ht="68.25" x14ac:dyDescent="0.25">
      <c r="A2498" s="357" t="s">
        <v>2883</v>
      </c>
      <c r="B2498" s="358" t="s">
        <v>2884</v>
      </c>
      <c r="C2498" s="358" t="s">
        <v>3726</v>
      </c>
      <c r="D2498" s="359" t="s">
        <v>1451</v>
      </c>
      <c r="E2498" s="360">
        <v>2</v>
      </c>
      <c r="F2498" s="361">
        <v>3612.73</v>
      </c>
      <c r="G2498" s="362" t="s">
        <v>185</v>
      </c>
      <c r="H2498" s="360">
        <v>1</v>
      </c>
      <c r="I2498" s="363">
        <v>7225.46</v>
      </c>
      <c r="J2498" s="360">
        <v>4.4000000000000004</v>
      </c>
      <c r="K2498" s="363">
        <v>31792.02</v>
      </c>
      <c r="Q2498" s="323">
        <v>0</v>
      </c>
      <c r="R2498" s="323">
        <v>0</v>
      </c>
      <c r="S2498" s="323">
        <v>0</v>
      </c>
      <c r="T2498" s="323">
        <v>0</v>
      </c>
      <c r="U2498" s="323">
        <v>0</v>
      </c>
      <c r="V2498" s="323">
        <v>0</v>
      </c>
    </row>
    <row r="2499" spans="1:22" x14ac:dyDescent="0.25">
      <c r="A2499" s="336"/>
      <c r="B2499" s="337"/>
      <c r="C2499" s="337" t="s">
        <v>184</v>
      </c>
      <c r="D2499" s="338" t="s">
        <v>177</v>
      </c>
      <c r="E2499" s="324">
        <v>110</v>
      </c>
      <c r="F2499" s="339"/>
      <c r="G2499" s="340"/>
      <c r="H2499" s="324"/>
      <c r="I2499" s="341">
        <v>1844.78</v>
      </c>
      <c r="J2499" s="324">
        <v>88</v>
      </c>
      <c r="K2499" s="341">
        <v>34460.43</v>
      </c>
    </row>
    <row r="2500" spans="1:22" x14ac:dyDescent="0.25">
      <c r="A2500" s="336"/>
      <c r="B2500" s="337"/>
      <c r="C2500" s="337" t="s">
        <v>183</v>
      </c>
      <c r="D2500" s="338" t="s">
        <v>177</v>
      </c>
      <c r="E2500" s="324">
        <v>74</v>
      </c>
      <c r="F2500" s="339"/>
      <c r="G2500" s="340"/>
      <c r="H2500" s="324"/>
      <c r="I2500" s="341">
        <v>1241.03</v>
      </c>
      <c r="J2500" s="324">
        <v>41</v>
      </c>
      <c r="K2500" s="341">
        <v>16055.43</v>
      </c>
    </row>
    <row r="2501" spans="1:22" x14ac:dyDescent="0.25">
      <c r="A2501" s="336"/>
      <c r="B2501" s="337"/>
      <c r="C2501" s="337" t="s">
        <v>178</v>
      </c>
      <c r="D2501" s="338" t="s">
        <v>177</v>
      </c>
      <c r="E2501" s="324">
        <v>175</v>
      </c>
      <c r="F2501" s="339"/>
      <c r="G2501" s="340"/>
      <c r="H2501" s="324"/>
      <c r="I2501" s="341">
        <v>279.13</v>
      </c>
      <c r="J2501" s="324">
        <v>157</v>
      </c>
      <c r="K2501" s="341">
        <v>5847.2</v>
      </c>
    </row>
    <row r="2502" spans="1:22" ht="29.25" x14ac:dyDescent="0.25">
      <c r="A2502" s="344"/>
      <c r="B2502" s="345"/>
      <c r="C2502" s="345" t="s">
        <v>182</v>
      </c>
      <c r="D2502" s="346" t="s">
        <v>181</v>
      </c>
      <c r="E2502" s="347">
        <v>55.6</v>
      </c>
      <c r="F2502" s="348"/>
      <c r="G2502" s="349" t="s">
        <v>2456</v>
      </c>
      <c r="H2502" s="347">
        <v>1</v>
      </c>
      <c r="I2502" s="350">
        <v>134.27000000000001</v>
      </c>
      <c r="J2502" s="347"/>
      <c r="K2502" s="350"/>
    </row>
    <row r="2503" spans="1:22" x14ac:dyDescent="0.25">
      <c r="A2503" s="351"/>
      <c r="B2503" s="351"/>
      <c r="C2503" s="352" t="s">
        <v>173</v>
      </c>
      <c r="D2503" s="351"/>
      <c r="E2503" s="351"/>
      <c r="F2503" s="351"/>
      <c r="G2503" s="351"/>
      <c r="H2503" s="431">
        <v>13080.38</v>
      </c>
      <c r="I2503" s="431"/>
      <c r="J2503" s="431">
        <v>134542.79999999999</v>
      </c>
      <c r="K2503" s="431"/>
      <c r="O2503" s="353">
        <v>13080.38</v>
      </c>
      <c r="P2503" s="353">
        <v>134542.79999999999</v>
      </c>
    </row>
    <row r="2506" spans="1:22" x14ac:dyDescent="0.25">
      <c r="A2506" s="428" t="s">
        <v>2885</v>
      </c>
      <c r="B2506" s="428"/>
      <c r="C2506" s="428"/>
      <c r="D2506" s="428"/>
      <c r="E2506" s="428"/>
      <c r="F2506" s="428"/>
      <c r="G2506" s="428"/>
      <c r="H2506" s="429">
        <v>3123083.53</v>
      </c>
      <c r="I2506" s="430"/>
      <c r="J2506" s="429">
        <v>15732438.720000001</v>
      </c>
      <c r="K2506" s="430"/>
    </row>
    <row r="2507" spans="1:22" hidden="1" x14ac:dyDescent="0.25">
      <c r="A2507" s="323" t="s">
        <v>172</v>
      </c>
      <c r="I2507" s="323">
        <v>0</v>
      </c>
      <c r="J2507" s="323">
        <v>0</v>
      </c>
    </row>
    <row r="2508" spans="1:22" hidden="1" x14ac:dyDescent="0.25">
      <c r="A2508" s="323" t="s">
        <v>171</v>
      </c>
      <c r="I2508" s="323">
        <v>0</v>
      </c>
      <c r="J2508" s="323">
        <v>0</v>
      </c>
    </row>
    <row r="2510" spans="1:22" ht="16.5" x14ac:dyDescent="0.25">
      <c r="A2510" s="432" t="s">
        <v>2706</v>
      </c>
      <c r="B2510" s="432"/>
      <c r="C2510" s="432"/>
      <c r="D2510" s="432"/>
      <c r="E2510" s="432"/>
      <c r="F2510" s="432"/>
      <c r="G2510" s="432"/>
      <c r="H2510" s="432"/>
      <c r="I2510" s="432"/>
      <c r="J2510" s="432"/>
      <c r="K2510" s="432"/>
    </row>
    <row r="2511" spans="1:22" ht="128.25" x14ac:dyDescent="0.25">
      <c r="A2511" s="336" t="s">
        <v>2886</v>
      </c>
      <c r="B2511" s="337" t="s">
        <v>2887</v>
      </c>
      <c r="C2511" s="337" t="s">
        <v>906</v>
      </c>
      <c r="D2511" s="338" t="s">
        <v>2888</v>
      </c>
      <c r="E2511" s="324">
        <v>60</v>
      </c>
      <c r="F2511" s="339"/>
      <c r="G2511" s="340"/>
      <c r="H2511" s="324"/>
      <c r="I2511" s="341"/>
      <c r="J2511" s="324"/>
      <c r="K2511" s="341"/>
      <c r="Q2511" s="323">
        <v>6367.68</v>
      </c>
      <c r="R2511" s="323">
        <v>134808.03</v>
      </c>
      <c r="S2511" s="323">
        <v>5943.17</v>
      </c>
      <c r="T2511" s="323">
        <v>81281.31</v>
      </c>
      <c r="U2511" s="323">
        <v>0</v>
      </c>
      <c r="V2511" s="323">
        <v>0</v>
      </c>
    </row>
    <row r="2512" spans="1:22" x14ac:dyDescent="0.25">
      <c r="A2512" s="336"/>
      <c r="B2512" s="337"/>
      <c r="C2512" s="337" t="s">
        <v>187</v>
      </c>
      <c r="D2512" s="338"/>
      <c r="E2512" s="324"/>
      <c r="F2512" s="339">
        <v>176.88</v>
      </c>
      <c r="G2512" s="340" t="s">
        <v>2710</v>
      </c>
      <c r="H2512" s="324">
        <v>1</v>
      </c>
      <c r="I2512" s="341">
        <v>8490.24</v>
      </c>
      <c r="J2512" s="324">
        <v>23.35</v>
      </c>
      <c r="K2512" s="341">
        <v>198247.1</v>
      </c>
    </row>
    <row r="2513" spans="1:22" x14ac:dyDescent="0.25">
      <c r="A2513" s="336"/>
      <c r="B2513" s="337"/>
      <c r="C2513" s="337" t="s">
        <v>184</v>
      </c>
      <c r="D2513" s="338" t="s">
        <v>177</v>
      </c>
      <c r="E2513" s="324">
        <v>75</v>
      </c>
      <c r="F2513" s="339"/>
      <c r="G2513" s="340"/>
      <c r="H2513" s="324"/>
      <c r="I2513" s="341">
        <v>6367.68</v>
      </c>
      <c r="J2513" s="324">
        <v>68</v>
      </c>
      <c r="K2513" s="341">
        <v>134808.03</v>
      </c>
    </row>
    <row r="2514" spans="1:22" x14ac:dyDescent="0.25">
      <c r="A2514" s="336"/>
      <c r="B2514" s="337"/>
      <c r="C2514" s="337" t="s">
        <v>183</v>
      </c>
      <c r="D2514" s="338" t="s">
        <v>177</v>
      </c>
      <c r="E2514" s="324">
        <v>70</v>
      </c>
      <c r="F2514" s="339"/>
      <c r="G2514" s="340"/>
      <c r="H2514" s="324"/>
      <c r="I2514" s="341">
        <v>5943.17</v>
      </c>
      <c r="J2514" s="324">
        <v>41</v>
      </c>
      <c r="K2514" s="341">
        <v>81281.31</v>
      </c>
    </row>
    <row r="2515" spans="1:22" x14ac:dyDescent="0.25">
      <c r="A2515" s="344"/>
      <c r="B2515" s="345"/>
      <c r="C2515" s="345" t="s">
        <v>182</v>
      </c>
      <c r="D2515" s="346" t="s">
        <v>181</v>
      </c>
      <c r="E2515" s="347">
        <v>10</v>
      </c>
      <c r="F2515" s="348"/>
      <c r="G2515" s="349" t="s">
        <v>2710</v>
      </c>
      <c r="H2515" s="347">
        <v>1</v>
      </c>
      <c r="I2515" s="350">
        <v>480</v>
      </c>
      <c r="J2515" s="347"/>
      <c r="K2515" s="350"/>
    </row>
    <row r="2516" spans="1:22" x14ac:dyDescent="0.25">
      <c r="A2516" s="351"/>
      <c r="B2516" s="351"/>
      <c r="C2516" s="352" t="s">
        <v>173</v>
      </c>
      <c r="D2516" s="351"/>
      <c r="E2516" s="351"/>
      <c r="F2516" s="351"/>
      <c r="G2516" s="351"/>
      <c r="H2516" s="431">
        <v>20801.09</v>
      </c>
      <c r="I2516" s="431"/>
      <c r="J2516" s="431">
        <v>414336.44</v>
      </c>
      <c r="K2516" s="431"/>
      <c r="O2516" s="353">
        <v>20801.09</v>
      </c>
      <c r="P2516" s="353">
        <v>414336.44</v>
      </c>
    </row>
    <row r="2518" spans="1:22" ht="43.5" x14ac:dyDescent="0.25">
      <c r="A2518" s="336" t="s">
        <v>2889</v>
      </c>
      <c r="B2518" s="337" t="s">
        <v>2890</v>
      </c>
      <c r="C2518" s="337" t="s">
        <v>905</v>
      </c>
      <c r="D2518" s="338" t="s">
        <v>2709</v>
      </c>
      <c r="E2518" s="324">
        <v>2</v>
      </c>
      <c r="F2518" s="339"/>
      <c r="G2518" s="340"/>
      <c r="H2518" s="324"/>
      <c r="I2518" s="341"/>
      <c r="J2518" s="324"/>
      <c r="K2518" s="341"/>
      <c r="Q2518" s="323">
        <v>186.76</v>
      </c>
      <c r="R2518" s="323">
        <v>3953.78</v>
      </c>
      <c r="S2518" s="323">
        <v>174.31</v>
      </c>
      <c r="T2518" s="323">
        <v>2383.9</v>
      </c>
      <c r="U2518" s="323">
        <v>0</v>
      </c>
      <c r="V2518" s="323">
        <v>0</v>
      </c>
    </row>
    <row r="2519" spans="1:22" x14ac:dyDescent="0.25">
      <c r="A2519" s="336"/>
      <c r="B2519" s="337"/>
      <c r="C2519" s="337" t="s">
        <v>187</v>
      </c>
      <c r="D2519" s="338"/>
      <c r="E2519" s="324"/>
      <c r="F2519" s="339">
        <v>155.63</v>
      </c>
      <c r="G2519" s="340" t="s">
        <v>2710</v>
      </c>
      <c r="H2519" s="324">
        <v>1</v>
      </c>
      <c r="I2519" s="341">
        <v>249.01</v>
      </c>
      <c r="J2519" s="324">
        <v>23.35</v>
      </c>
      <c r="K2519" s="341">
        <v>5814.38</v>
      </c>
    </row>
    <row r="2520" spans="1:22" x14ac:dyDescent="0.25">
      <c r="A2520" s="336"/>
      <c r="B2520" s="337"/>
      <c r="C2520" s="337" t="s">
        <v>184</v>
      </c>
      <c r="D2520" s="338" t="s">
        <v>177</v>
      </c>
      <c r="E2520" s="324">
        <v>75</v>
      </c>
      <c r="F2520" s="339"/>
      <c r="G2520" s="340"/>
      <c r="H2520" s="324"/>
      <c r="I2520" s="341">
        <v>186.76</v>
      </c>
      <c r="J2520" s="324">
        <v>68</v>
      </c>
      <c r="K2520" s="341">
        <v>3953.78</v>
      </c>
    </row>
    <row r="2521" spans="1:22" x14ac:dyDescent="0.25">
      <c r="A2521" s="336"/>
      <c r="B2521" s="337"/>
      <c r="C2521" s="337" t="s">
        <v>183</v>
      </c>
      <c r="D2521" s="338" t="s">
        <v>177</v>
      </c>
      <c r="E2521" s="324">
        <v>70</v>
      </c>
      <c r="F2521" s="339"/>
      <c r="G2521" s="340"/>
      <c r="H2521" s="324"/>
      <c r="I2521" s="341">
        <v>174.31</v>
      </c>
      <c r="J2521" s="324">
        <v>41</v>
      </c>
      <c r="K2521" s="341">
        <v>2383.9</v>
      </c>
    </row>
    <row r="2522" spans="1:22" x14ac:dyDescent="0.25">
      <c r="A2522" s="344"/>
      <c r="B2522" s="345"/>
      <c r="C2522" s="345" t="s">
        <v>182</v>
      </c>
      <c r="D2522" s="346" t="s">
        <v>181</v>
      </c>
      <c r="E2522" s="347">
        <v>9</v>
      </c>
      <c r="F2522" s="348"/>
      <c r="G2522" s="349" t="s">
        <v>2710</v>
      </c>
      <c r="H2522" s="347">
        <v>1</v>
      </c>
      <c r="I2522" s="350">
        <v>14.4</v>
      </c>
      <c r="J2522" s="347"/>
      <c r="K2522" s="350"/>
    </row>
    <row r="2523" spans="1:22" x14ac:dyDescent="0.25">
      <c r="A2523" s="351"/>
      <c r="B2523" s="351"/>
      <c r="C2523" s="352" t="s">
        <v>173</v>
      </c>
      <c r="D2523" s="351"/>
      <c r="E2523" s="351"/>
      <c r="F2523" s="351"/>
      <c r="G2523" s="351"/>
      <c r="H2523" s="431">
        <v>610.08000000000004</v>
      </c>
      <c r="I2523" s="431"/>
      <c r="J2523" s="431">
        <v>12152.06</v>
      </c>
      <c r="K2523" s="431"/>
      <c r="O2523" s="353">
        <v>610.08000000000004</v>
      </c>
      <c r="P2523" s="353">
        <v>12152.06</v>
      </c>
    </row>
    <row r="2526" spans="1:22" x14ac:dyDescent="0.25">
      <c r="A2526" s="428" t="s">
        <v>2717</v>
      </c>
      <c r="B2526" s="428"/>
      <c r="C2526" s="428"/>
      <c r="D2526" s="428"/>
      <c r="E2526" s="428"/>
      <c r="F2526" s="428"/>
      <c r="G2526" s="428"/>
      <c r="H2526" s="429">
        <v>21411.17</v>
      </c>
      <c r="I2526" s="430"/>
      <c r="J2526" s="429">
        <v>426488.5</v>
      </c>
      <c r="K2526" s="430"/>
    </row>
    <row r="2527" spans="1:22" hidden="1" x14ac:dyDescent="0.25">
      <c r="A2527" s="323" t="s">
        <v>172</v>
      </c>
      <c r="I2527" s="323">
        <v>0</v>
      </c>
      <c r="J2527" s="323">
        <v>0</v>
      </c>
    </row>
    <row r="2528" spans="1:22" hidden="1" x14ac:dyDescent="0.25">
      <c r="A2528" s="323" t="s">
        <v>171</v>
      </c>
      <c r="I2528" s="323">
        <v>0</v>
      </c>
      <c r="J2528" s="323">
        <v>0</v>
      </c>
    </row>
    <row r="2530" spans="1:22" ht="16.5" x14ac:dyDescent="0.25">
      <c r="A2530" s="432" t="s">
        <v>2718</v>
      </c>
      <c r="B2530" s="432"/>
      <c r="C2530" s="432"/>
      <c r="D2530" s="432"/>
      <c r="E2530" s="432"/>
      <c r="F2530" s="432"/>
      <c r="G2530" s="432"/>
      <c r="H2530" s="432"/>
      <c r="I2530" s="432"/>
      <c r="J2530" s="432"/>
      <c r="K2530" s="432"/>
    </row>
    <row r="2531" spans="1:22" ht="57" x14ac:dyDescent="0.25">
      <c r="A2531" s="336" t="s">
        <v>2891</v>
      </c>
      <c r="B2531" s="337" t="s">
        <v>2397</v>
      </c>
      <c r="C2531" s="337" t="s">
        <v>904</v>
      </c>
      <c r="D2531" s="338" t="s">
        <v>2387</v>
      </c>
      <c r="E2531" s="324">
        <v>0.65</v>
      </c>
      <c r="F2531" s="339"/>
      <c r="G2531" s="340"/>
      <c r="H2531" s="324"/>
      <c r="I2531" s="341"/>
      <c r="J2531" s="324"/>
      <c r="K2531" s="341"/>
      <c r="Q2531" s="323">
        <v>305.02</v>
      </c>
      <c r="R2531" s="323">
        <v>5697.75</v>
      </c>
      <c r="S2531" s="323">
        <v>205.19</v>
      </c>
      <c r="T2531" s="323">
        <v>2654.64</v>
      </c>
      <c r="U2531" s="323">
        <v>12.22</v>
      </c>
      <c r="V2531" s="323">
        <v>255.88</v>
      </c>
    </row>
    <row r="2532" spans="1:22" x14ac:dyDescent="0.25">
      <c r="C2532" s="342" t="s">
        <v>2720</v>
      </c>
    </row>
    <row r="2533" spans="1:22" x14ac:dyDescent="0.25">
      <c r="A2533" s="336"/>
      <c r="B2533" s="337"/>
      <c r="C2533" s="337" t="s">
        <v>187</v>
      </c>
      <c r="D2533" s="338"/>
      <c r="E2533" s="324"/>
      <c r="F2533" s="339">
        <v>370.95</v>
      </c>
      <c r="G2533" s="340" t="s">
        <v>2059</v>
      </c>
      <c r="H2533" s="324">
        <v>1</v>
      </c>
      <c r="I2533" s="341">
        <v>277.29000000000002</v>
      </c>
      <c r="J2533" s="324">
        <v>23.35</v>
      </c>
      <c r="K2533" s="341">
        <v>6474.72</v>
      </c>
    </row>
    <row r="2534" spans="1:22" x14ac:dyDescent="0.25">
      <c r="A2534" s="336"/>
      <c r="B2534" s="337"/>
      <c r="C2534" s="337" t="s">
        <v>174</v>
      </c>
      <c r="D2534" s="338"/>
      <c r="E2534" s="324"/>
      <c r="F2534" s="339">
        <v>43.16</v>
      </c>
      <c r="G2534" s="340" t="s">
        <v>2060</v>
      </c>
      <c r="H2534" s="324">
        <v>1</v>
      </c>
      <c r="I2534" s="341">
        <v>35.07</v>
      </c>
      <c r="J2534" s="324">
        <v>8.93</v>
      </c>
      <c r="K2534" s="341">
        <v>313.18</v>
      </c>
    </row>
    <row r="2535" spans="1:22" x14ac:dyDescent="0.25">
      <c r="A2535" s="336"/>
      <c r="B2535" s="337"/>
      <c r="C2535" s="337" t="s">
        <v>179</v>
      </c>
      <c r="D2535" s="338"/>
      <c r="E2535" s="324"/>
      <c r="F2535" s="339">
        <v>8.59</v>
      </c>
      <c r="G2535" s="340" t="s">
        <v>2060</v>
      </c>
      <c r="H2535" s="324">
        <v>1</v>
      </c>
      <c r="I2535" s="354">
        <v>6.98</v>
      </c>
      <c r="J2535" s="324">
        <v>23.35</v>
      </c>
      <c r="K2535" s="354">
        <v>162.97999999999999</v>
      </c>
    </row>
    <row r="2536" spans="1:22" x14ac:dyDescent="0.25">
      <c r="A2536" s="336"/>
      <c r="B2536" s="337"/>
      <c r="C2536" s="337" t="s">
        <v>195</v>
      </c>
      <c r="D2536" s="338"/>
      <c r="E2536" s="324"/>
      <c r="F2536" s="339">
        <v>18.13</v>
      </c>
      <c r="G2536" s="340" t="s">
        <v>185</v>
      </c>
      <c r="H2536" s="324">
        <v>1</v>
      </c>
      <c r="I2536" s="341">
        <v>11.78</v>
      </c>
      <c r="J2536" s="324">
        <v>5.42</v>
      </c>
      <c r="K2536" s="341">
        <v>63.85</v>
      </c>
    </row>
    <row r="2537" spans="1:22" ht="57" x14ac:dyDescent="0.25">
      <c r="A2537" s="336" t="s">
        <v>2892</v>
      </c>
      <c r="B2537" s="337" t="s">
        <v>2399</v>
      </c>
      <c r="C2537" s="337" t="s">
        <v>725</v>
      </c>
      <c r="D2537" s="338" t="s">
        <v>1451</v>
      </c>
      <c r="E2537" s="324">
        <v>4</v>
      </c>
      <c r="F2537" s="339">
        <v>74.37</v>
      </c>
      <c r="G2537" s="343" t="s">
        <v>185</v>
      </c>
      <c r="H2537" s="324">
        <v>1</v>
      </c>
      <c r="I2537" s="341">
        <v>297.48</v>
      </c>
      <c r="J2537" s="324">
        <v>11.27</v>
      </c>
      <c r="K2537" s="341">
        <v>3352.6</v>
      </c>
      <c r="Q2537" s="323">
        <v>0</v>
      </c>
      <c r="R2537" s="323">
        <v>0</v>
      </c>
      <c r="S2537" s="323">
        <v>0</v>
      </c>
      <c r="T2537" s="323">
        <v>0</v>
      </c>
      <c r="U2537" s="323">
        <v>0</v>
      </c>
      <c r="V2537" s="323">
        <v>0</v>
      </c>
    </row>
    <row r="2538" spans="1:22" ht="57" x14ac:dyDescent="0.25">
      <c r="A2538" s="336" t="s">
        <v>2893</v>
      </c>
      <c r="B2538" s="337" t="s">
        <v>2401</v>
      </c>
      <c r="C2538" s="337" t="s">
        <v>903</v>
      </c>
      <c r="D2538" s="338" t="s">
        <v>1342</v>
      </c>
      <c r="E2538" s="324">
        <v>65</v>
      </c>
      <c r="F2538" s="339">
        <v>31.75</v>
      </c>
      <c r="G2538" s="343" t="s">
        <v>185</v>
      </c>
      <c r="H2538" s="324">
        <v>1</v>
      </c>
      <c r="I2538" s="341">
        <v>2063.75</v>
      </c>
      <c r="J2538" s="324">
        <v>8.52</v>
      </c>
      <c r="K2538" s="341">
        <v>17583.150000000001</v>
      </c>
      <c r="Q2538" s="323">
        <v>0</v>
      </c>
      <c r="R2538" s="323">
        <v>0</v>
      </c>
      <c r="S2538" s="323">
        <v>0</v>
      </c>
      <c r="T2538" s="323">
        <v>0</v>
      </c>
      <c r="U2538" s="323">
        <v>0</v>
      </c>
      <c r="V2538" s="323">
        <v>0</v>
      </c>
    </row>
    <row r="2539" spans="1:22" x14ac:dyDescent="0.25">
      <c r="A2539" s="336"/>
      <c r="B2539" s="337"/>
      <c r="C2539" s="337" t="s">
        <v>184</v>
      </c>
      <c r="D2539" s="338" t="s">
        <v>177</v>
      </c>
      <c r="E2539" s="324">
        <v>110</v>
      </c>
      <c r="F2539" s="339"/>
      <c r="G2539" s="340"/>
      <c r="H2539" s="324"/>
      <c r="I2539" s="341">
        <v>305.02</v>
      </c>
      <c r="J2539" s="324">
        <v>88</v>
      </c>
      <c r="K2539" s="341">
        <v>5697.75</v>
      </c>
    </row>
    <row r="2540" spans="1:22" x14ac:dyDescent="0.25">
      <c r="A2540" s="336"/>
      <c r="B2540" s="337"/>
      <c r="C2540" s="337" t="s">
        <v>183</v>
      </c>
      <c r="D2540" s="338" t="s">
        <v>177</v>
      </c>
      <c r="E2540" s="324">
        <v>74</v>
      </c>
      <c r="F2540" s="339"/>
      <c r="G2540" s="340"/>
      <c r="H2540" s="324"/>
      <c r="I2540" s="341">
        <v>205.19</v>
      </c>
      <c r="J2540" s="324">
        <v>41</v>
      </c>
      <c r="K2540" s="341">
        <v>2654.64</v>
      </c>
    </row>
    <row r="2541" spans="1:22" x14ac:dyDescent="0.25">
      <c r="A2541" s="336"/>
      <c r="B2541" s="337"/>
      <c r="C2541" s="337" t="s">
        <v>178</v>
      </c>
      <c r="D2541" s="338" t="s">
        <v>177</v>
      </c>
      <c r="E2541" s="324">
        <v>175</v>
      </c>
      <c r="F2541" s="339"/>
      <c r="G2541" s="340"/>
      <c r="H2541" s="324"/>
      <c r="I2541" s="341">
        <v>12.22</v>
      </c>
      <c r="J2541" s="324">
        <v>157</v>
      </c>
      <c r="K2541" s="341">
        <v>255.88</v>
      </c>
    </row>
    <row r="2542" spans="1:22" x14ac:dyDescent="0.25">
      <c r="A2542" s="344"/>
      <c r="B2542" s="345"/>
      <c r="C2542" s="345" t="s">
        <v>182</v>
      </c>
      <c r="D2542" s="346" t="s">
        <v>181</v>
      </c>
      <c r="E2542" s="347">
        <v>29.7</v>
      </c>
      <c r="F2542" s="348"/>
      <c r="G2542" s="349" t="s">
        <v>2059</v>
      </c>
      <c r="H2542" s="347">
        <v>1</v>
      </c>
      <c r="I2542" s="350">
        <v>22.2</v>
      </c>
      <c r="J2542" s="347"/>
      <c r="K2542" s="350"/>
    </row>
    <row r="2543" spans="1:22" x14ac:dyDescent="0.25">
      <c r="A2543" s="351"/>
      <c r="B2543" s="351"/>
      <c r="C2543" s="352" t="s">
        <v>173</v>
      </c>
      <c r="D2543" s="351"/>
      <c r="E2543" s="351"/>
      <c r="F2543" s="351"/>
      <c r="G2543" s="351"/>
      <c r="H2543" s="431">
        <v>3207.8</v>
      </c>
      <c r="I2543" s="431"/>
      <c r="J2543" s="431">
        <v>36395.769999999997</v>
      </c>
      <c r="K2543" s="431"/>
      <c r="O2543" s="353">
        <v>3207.8</v>
      </c>
      <c r="P2543" s="353">
        <v>36395.769999999997</v>
      </c>
    </row>
    <row r="2545" spans="1:22" ht="57" x14ac:dyDescent="0.25">
      <c r="A2545" s="336" t="s">
        <v>2894</v>
      </c>
      <c r="B2545" s="337" t="s">
        <v>2402</v>
      </c>
      <c r="C2545" s="337" t="s">
        <v>902</v>
      </c>
      <c r="D2545" s="338" t="s">
        <v>2387</v>
      </c>
      <c r="E2545" s="324">
        <v>0.17</v>
      </c>
      <c r="F2545" s="339"/>
      <c r="G2545" s="340"/>
      <c r="H2545" s="324"/>
      <c r="I2545" s="341"/>
      <c r="J2545" s="324"/>
      <c r="K2545" s="341"/>
      <c r="Q2545" s="323">
        <v>79.77</v>
      </c>
      <c r="R2545" s="323">
        <v>1490.14</v>
      </c>
      <c r="S2545" s="323">
        <v>53.66</v>
      </c>
      <c r="T2545" s="323">
        <v>694.27</v>
      </c>
      <c r="U2545" s="323">
        <v>3.2</v>
      </c>
      <c r="V2545" s="323">
        <v>67.09</v>
      </c>
    </row>
    <row r="2546" spans="1:22" x14ac:dyDescent="0.25">
      <c r="C2546" s="342" t="s">
        <v>2724</v>
      </c>
    </row>
    <row r="2547" spans="1:22" x14ac:dyDescent="0.25">
      <c r="A2547" s="336"/>
      <c r="B2547" s="337"/>
      <c r="C2547" s="337" t="s">
        <v>187</v>
      </c>
      <c r="D2547" s="338"/>
      <c r="E2547" s="324"/>
      <c r="F2547" s="339">
        <v>370.95</v>
      </c>
      <c r="G2547" s="340" t="s">
        <v>2059</v>
      </c>
      <c r="H2547" s="324">
        <v>1</v>
      </c>
      <c r="I2547" s="341">
        <v>72.52</v>
      </c>
      <c r="J2547" s="324">
        <v>23.35</v>
      </c>
      <c r="K2547" s="341">
        <v>1693.34</v>
      </c>
    </row>
    <row r="2548" spans="1:22" x14ac:dyDescent="0.25">
      <c r="A2548" s="336"/>
      <c r="B2548" s="337"/>
      <c r="C2548" s="337" t="s">
        <v>174</v>
      </c>
      <c r="D2548" s="338"/>
      <c r="E2548" s="324"/>
      <c r="F2548" s="339">
        <v>43.16</v>
      </c>
      <c r="G2548" s="340" t="s">
        <v>2060</v>
      </c>
      <c r="H2548" s="324">
        <v>1</v>
      </c>
      <c r="I2548" s="341">
        <v>9.17</v>
      </c>
      <c r="J2548" s="324">
        <v>8.93</v>
      </c>
      <c r="K2548" s="341">
        <v>81.89</v>
      </c>
    </row>
    <row r="2549" spans="1:22" x14ac:dyDescent="0.25">
      <c r="A2549" s="336"/>
      <c r="B2549" s="337"/>
      <c r="C2549" s="337" t="s">
        <v>179</v>
      </c>
      <c r="D2549" s="338"/>
      <c r="E2549" s="324"/>
      <c r="F2549" s="339">
        <v>8.59</v>
      </c>
      <c r="G2549" s="340" t="s">
        <v>2060</v>
      </c>
      <c r="H2549" s="324">
        <v>1</v>
      </c>
      <c r="I2549" s="354">
        <v>1.83</v>
      </c>
      <c r="J2549" s="324">
        <v>23.35</v>
      </c>
      <c r="K2549" s="354">
        <v>42.73</v>
      </c>
    </row>
    <row r="2550" spans="1:22" x14ac:dyDescent="0.25">
      <c r="A2550" s="336"/>
      <c r="B2550" s="337"/>
      <c r="C2550" s="337" t="s">
        <v>195</v>
      </c>
      <c r="D2550" s="338"/>
      <c r="E2550" s="324"/>
      <c r="F2550" s="339">
        <v>18.13</v>
      </c>
      <c r="G2550" s="340" t="s">
        <v>185</v>
      </c>
      <c r="H2550" s="324">
        <v>1</v>
      </c>
      <c r="I2550" s="341">
        <v>3.08</v>
      </c>
      <c r="J2550" s="324">
        <v>5.42</v>
      </c>
      <c r="K2550" s="341">
        <v>16.690000000000001</v>
      </c>
    </row>
    <row r="2551" spans="1:22" ht="57" x14ac:dyDescent="0.25">
      <c r="A2551" s="336" t="s">
        <v>2895</v>
      </c>
      <c r="B2551" s="337" t="s">
        <v>2726</v>
      </c>
      <c r="C2551" s="337" t="s">
        <v>757</v>
      </c>
      <c r="D2551" s="338" t="s">
        <v>1451</v>
      </c>
      <c r="E2551" s="324">
        <v>2</v>
      </c>
      <c r="F2551" s="339">
        <v>113.32</v>
      </c>
      <c r="G2551" s="343" t="s">
        <v>185</v>
      </c>
      <c r="H2551" s="324">
        <v>1</v>
      </c>
      <c r="I2551" s="341">
        <v>226.64</v>
      </c>
      <c r="J2551" s="324">
        <v>11.93</v>
      </c>
      <c r="K2551" s="341">
        <v>2703.82</v>
      </c>
      <c r="Q2551" s="323">
        <v>0</v>
      </c>
      <c r="R2551" s="323">
        <v>0</v>
      </c>
      <c r="S2551" s="323">
        <v>0</v>
      </c>
      <c r="T2551" s="323">
        <v>0</v>
      </c>
      <c r="U2551" s="323">
        <v>0</v>
      </c>
      <c r="V2551" s="323">
        <v>0</v>
      </c>
    </row>
    <row r="2552" spans="1:22" ht="57" x14ac:dyDescent="0.25">
      <c r="A2552" s="336" t="s">
        <v>2896</v>
      </c>
      <c r="B2552" s="337" t="s">
        <v>2405</v>
      </c>
      <c r="C2552" s="337" t="s">
        <v>901</v>
      </c>
      <c r="D2552" s="338" t="s">
        <v>1342</v>
      </c>
      <c r="E2552" s="324">
        <v>17</v>
      </c>
      <c r="F2552" s="339">
        <v>33.31</v>
      </c>
      <c r="G2552" s="343" t="s">
        <v>185</v>
      </c>
      <c r="H2552" s="324">
        <v>1</v>
      </c>
      <c r="I2552" s="341">
        <v>566.27</v>
      </c>
      <c r="J2552" s="324">
        <v>10.32</v>
      </c>
      <c r="K2552" s="341">
        <v>5843.91</v>
      </c>
      <c r="Q2552" s="323">
        <v>0</v>
      </c>
      <c r="R2552" s="323">
        <v>0</v>
      </c>
      <c r="S2552" s="323">
        <v>0</v>
      </c>
      <c r="T2552" s="323">
        <v>0</v>
      </c>
      <c r="U2552" s="323">
        <v>0</v>
      </c>
      <c r="V2552" s="323">
        <v>0</v>
      </c>
    </row>
    <row r="2553" spans="1:22" x14ac:dyDescent="0.25">
      <c r="A2553" s="336"/>
      <c r="B2553" s="337"/>
      <c r="C2553" s="337" t="s">
        <v>184</v>
      </c>
      <c r="D2553" s="338" t="s">
        <v>177</v>
      </c>
      <c r="E2553" s="324">
        <v>110</v>
      </c>
      <c r="F2553" s="339"/>
      <c r="G2553" s="340"/>
      <c r="H2553" s="324"/>
      <c r="I2553" s="341">
        <v>79.77</v>
      </c>
      <c r="J2553" s="324">
        <v>88</v>
      </c>
      <c r="K2553" s="341">
        <v>1490.14</v>
      </c>
    </row>
    <row r="2554" spans="1:22" x14ac:dyDescent="0.25">
      <c r="A2554" s="336"/>
      <c r="B2554" s="337"/>
      <c r="C2554" s="337" t="s">
        <v>183</v>
      </c>
      <c r="D2554" s="338" t="s">
        <v>177</v>
      </c>
      <c r="E2554" s="324">
        <v>74</v>
      </c>
      <c r="F2554" s="339"/>
      <c r="G2554" s="340"/>
      <c r="H2554" s="324"/>
      <c r="I2554" s="341">
        <v>53.66</v>
      </c>
      <c r="J2554" s="324">
        <v>41</v>
      </c>
      <c r="K2554" s="341">
        <v>694.27</v>
      </c>
    </row>
    <row r="2555" spans="1:22" x14ac:dyDescent="0.25">
      <c r="A2555" s="336"/>
      <c r="B2555" s="337"/>
      <c r="C2555" s="337" t="s">
        <v>178</v>
      </c>
      <c r="D2555" s="338" t="s">
        <v>177</v>
      </c>
      <c r="E2555" s="324">
        <v>175</v>
      </c>
      <c r="F2555" s="339"/>
      <c r="G2555" s="340"/>
      <c r="H2555" s="324"/>
      <c r="I2555" s="341">
        <v>3.2</v>
      </c>
      <c r="J2555" s="324">
        <v>157</v>
      </c>
      <c r="K2555" s="341">
        <v>67.09</v>
      </c>
    </row>
    <row r="2556" spans="1:22" x14ac:dyDescent="0.25">
      <c r="A2556" s="344"/>
      <c r="B2556" s="345"/>
      <c r="C2556" s="345" t="s">
        <v>182</v>
      </c>
      <c r="D2556" s="346" t="s">
        <v>181</v>
      </c>
      <c r="E2556" s="347">
        <v>29.7</v>
      </c>
      <c r="F2556" s="348"/>
      <c r="G2556" s="349" t="s">
        <v>2059</v>
      </c>
      <c r="H2556" s="347">
        <v>1</v>
      </c>
      <c r="I2556" s="350">
        <v>5.81</v>
      </c>
      <c r="J2556" s="347"/>
      <c r="K2556" s="350"/>
    </row>
    <row r="2557" spans="1:22" x14ac:dyDescent="0.25">
      <c r="A2557" s="351"/>
      <c r="B2557" s="351"/>
      <c r="C2557" s="352" t="s">
        <v>173</v>
      </c>
      <c r="D2557" s="351"/>
      <c r="E2557" s="351"/>
      <c r="F2557" s="351"/>
      <c r="G2557" s="351"/>
      <c r="H2557" s="431">
        <v>1014.31</v>
      </c>
      <c r="I2557" s="431"/>
      <c r="J2557" s="431">
        <v>12591.15</v>
      </c>
      <c r="K2557" s="431"/>
      <c r="O2557" s="353">
        <v>1014.31</v>
      </c>
      <c r="P2557" s="353">
        <v>12591.15</v>
      </c>
    </row>
    <row r="2559" spans="1:22" ht="57" x14ac:dyDescent="0.25">
      <c r="A2559" s="336" t="s">
        <v>2897</v>
      </c>
      <c r="B2559" s="337" t="s">
        <v>2409</v>
      </c>
      <c r="C2559" s="337" t="s">
        <v>900</v>
      </c>
      <c r="D2559" s="338" t="s">
        <v>2387</v>
      </c>
      <c r="E2559" s="324">
        <v>1.1100000000000001</v>
      </c>
      <c r="F2559" s="339"/>
      <c r="G2559" s="340"/>
      <c r="H2559" s="324"/>
      <c r="I2559" s="341"/>
      <c r="J2559" s="324"/>
      <c r="K2559" s="341"/>
      <c r="Q2559" s="323">
        <v>652.41</v>
      </c>
      <c r="R2559" s="323">
        <v>12187.02</v>
      </c>
      <c r="S2559" s="323">
        <v>438.89</v>
      </c>
      <c r="T2559" s="323">
        <v>5678.04</v>
      </c>
      <c r="U2559" s="323">
        <v>30.4</v>
      </c>
      <c r="V2559" s="323">
        <v>636.78</v>
      </c>
    </row>
    <row r="2560" spans="1:22" x14ac:dyDescent="0.25">
      <c r="C2560" s="342" t="s">
        <v>2729</v>
      </c>
    </row>
    <row r="2561" spans="1:22" x14ac:dyDescent="0.25">
      <c r="A2561" s="336"/>
      <c r="B2561" s="337"/>
      <c r="C2561" s="337" t="s">
        <v>187</v>
      </c>
      <c r="D2561" s="338"/>
      <c r="E2561" s="324"/>
      <c r="F2561" s="339">
        <v>464.63</v>
      </c>
      <c r="G2561" s="340" t="s">
        <v>2059</v>
      </c>
      <c r="H2561" s="324">
        <v>1</v>
      </c>
      <c r="I2561" s="341">
        <v>593.1</v>
      </c>
      <c r="J2561" s="324">
        <v>23.35</v>
      </c>
      <c r="K2561" s="341">
        <v>13848.89</v>
      </c>
    </row>
    <row r="2562" spans="1:22" x14ac:dyDescent="0.25">
      <c r="A2562" s="336"/>
      <c r="B2562" s="337"/>
      <c r="C2562" s="337" t="s">
        <v>174</v>
      </c>
      <c r="D2562" s="338"/>
      <c r="E2562" s="324"/>
      <c r="F2562" s="339">
        <v>79</v>
      </c>
      <c r="G2562" s="340" t="s">
        <v>2060</v>
      </c>
      <c r="H2562" s="324">
        <v>1</v>
      </c>
      <c r="I2562" s="341">
        <v>109.61</v>
      </c>
      <c r="J2562" s="324">
        <v>8.1999999999999993</v>
      </c>
      <c r="K2562" s="341">
        <v>898.8</v>
      </c>
    </row>
    <row r="2563" spans="1:22" x14ac:dyDescent="0.25">
      <c r="A2563" s="336"/>
      <c r="B2563" s="337"/>
      <c r="C2563" s="337" t="s">
        <v>179</v>
      </c>
      <c r="D2563" s="338"/>
      <c r="E2563" s="324"/>
      <c r="F2563" s="339">
        <v>12.52</v>
      </c>
      <c r="G2563" s="340" t="s">
        <v>2060</v>
      </c>
      <c r="H2563" s="324">
        <v>1</v>
      </c>
      <c r="I2563" s="354">
        <v>17.37</v>
      </c>
      <c r="J2563" s="324">
        <v>23.35</v>
      </c>
      <c r="K2563" s="354">
        <v>405.59</v>
      </c>
    </row>
    <row r="2564" spans="1:22" x14ac:dyDescent="0.25">
      <c r="A2564" s="336"/>
      <c r="B2564" s="337"/>
      <c r="C2564" s="337" t="s">
        <v>195</v>
      </c>
      <c r="D2564" s="338"/>
      <c r="E2564" s="324"/>
      <c r="F2564" s="339">
        <v>21.21</v>
      </c>
      <c r="G2564" s="340" t="s">
        <v>185</v>
      </c>
      <c r="H2564" s="324">
        <v>1</v>
      </c>
      <c r="I2564" s="341">
        <v>23.54</v>
      </c>
      <c r="J2564" s="324">
        <v>5.42</v>
      </c>
      <c r="K2564" s="341">
        <v>127.59</v>
      </c>
    </row>
    <row r="2565" spans="1:22" ht="57" x14ac:dyDescent="0.25">
      <c r="A2565" s="336" t="s">
        <v>2898</v>
      </c>
      <c r="B2565" s="337" t="s">
        <v>2411</v>
      </c>
      <c r="C2565" s="337" t="s">
        <v>748</v>
      </c>
      <c r="D2565" s="338" t="s">
        <v>1451</v>
      </c>
      <c r="E2565" s="324">
        <v>2</v>
      </c>
      <c r="F2565" s="339">
        <v>255</v>
      </c>
      <c r="G2565" s="343" t="s">
        <v>185</v>
      </c>
      <c r="H2565" s="324">
        <v>1</v>
      </c>
      <c r="I2565" s="341">
        <v>510</v>
      </c>
      <c r="J2565" s="324">
        <v>11.85</v>
      </c>
      <c r="K2565" s="341">
        <v>6043.5</v>
      </c>
      <c r="Q2565" s="323">
        <v>0</v>
      </c>
      <c r="R2565" s="323">
        <v>0</v>
      </c>
      <c r="S2565" s="323">
        <v>0</v>
      </c>
      <c r="T2565" s="323">
        <v>0</v>
      </c>
      <c r="U2565" s="323">
        <v>0</v>
      </c>
      <c r="V2565" s="323">
        <v>0</v>
      </c>
    </row>
    <row r="2566" spans="1:22" ht="57" x14ac:dyDescent="0.25">
      <c r="A2566" s="336" t="s">
        <v>2899</v>
      </c>
      <c r="B2566" s="337" t="s">
        <v>2414</v>
      </c>
      <c r="C2566" s="337" t="s">
        <v>899</v>
      </c>
      <c r="D2566" s="338" t="s">
        <v>1342</v>
      </c>
      <c r="E2566" s="324">
        <v>111</v>
      </c>
      <c r="F2566" s="339">
        <v>44.54</v>
      </c>
      <c r="G2566" s="343" t="s">
        <v>185</v>
      </c>
      <c r="H2566" s="324">
        <v>1</v>
      </c>
      <c r="I2566" s="341">
        <v>4943.9399999999996</v>
      </c>
      <c r="J2566" s="324">
        <v>10.79</v>
      </c>
      <c r="K2566" s="341">
        <v>53345.11</v>
      </c>
      <c r="Q2566" s="323">
        <v>0</v>
      </c>
      <c r="R2566" s="323">
        <v>0</v>
      </c>
      <c r="S2566" s="323">
        <v>0</v>
      </c>
      <c r="T2566" s="323">
        <v>0</v>
      </c>
      <c r="U2566" s="323">
        <v>0</v>
      </c>
      <c r="V2566" s="323">
        <v>0</v>
      </c>
    </row>
    <row r="2567" spans="1:22" x14ac:dyDescent="0.25">
      <c r="A2567" s="336"/>
      <c r="B2567" s="337"/>
      <c r="C2567" s="337" t="s">
        <v>184</v>
      </c>
      <c r="D2567" s="338" t="s">
        <v>177</v>
      </c>
      <c r="E2567" s="324">
        <v>110</v>
      </c>
      <c r="F2567" s="339"/>
      <c r="G2567" s="340"/>
      <c r="H2567" s="324"/>
      <c r="I2567" s="341">
        <v>652.41</v>
      </c>
      <c r="J2567" s="324">
        <v>88</v>
      </c>
      <c r="K2567" s="341">
        <v>12187.02</v>
      </c>
    </row>
    <row r="2568" spans="1:22" x14ac:dyDescent="0.25">
      <c r="A2568" s="336"/>
      <c r="B2568" s="337"/>
      <c r="C2568" s="337" t="s">
        <v>183</v>
      </c>
      <c r="D2568" s="338" t="s">
        <v>177</v>
      </c>
      <c r="E2568" s="324">
        <v>74</v>
      </c>
      <c r="F2568" s="339"/>
      <c r="G2568" s="340"/>
      <c r="H2568" s="324"/>
      <c r="I2568" s="341">
        <v>438.89</v>
      </c>
      <c r="J2568" s="324">
        <v>41</v>
      </c>
      <c r="K2568" s="341">
        <v>5678.04</v>
      </c>
    </row>
    <row r="2569" spans="1:22" x14ac:dyDescent="0.25">
      <c r="A2569" s="336"/>
      <c r="B2569" s="337"/>
      <c r="C2569" s="337" t="s">
        <v>178</v>
      </c>
      <c r="D2569" s="338" t="s">
        <v>177</v>
      </c>
      <c r="E2569" s="324">
        <v>175</v>
      </c>
      <c r="F2569" s="339"/>
      <c r="G2569" s="340"/>
      <c r="H2569" s="324"/>
      <c r="I2569" s="341">
        <v>30.4</v>
      </c>
      <c r="J2569" s="324">
        <v>157</v>
      </c>
      <c r="K2569" s="341">
        <v>636.78</v>
      </c>
    </row>
    <row r="2570" spans="1:22" x14ac:dyDescent="0.25">
      <c r="A2570" s="344"/>
      <c r="B2570" s="345"/>
      <c r="C2570" s="345" t="s">
        <v>182</v>
      </c>
      <c r="D2570" s="346" t="s">
        <v>181</v>
      </c>
      <c r="E2570" s="347">
        <v>37.200000000000003</v>
      </c>
      <c r="F2570" s="348"/>
      <c r="G2570" s="349" t="s">
        <v>2059</v>
      </c>
      <c r="H2570" s="347">
        <v>1</v>
      </c>
      <c r="I2570" s="350">
        <v>47.49</v>
      </c>
      <c r="J2570" s="347"/>
      <c r="K2570" s="350"/>
    </row>
    <row r="2571" spans="1:22" x14ac:dyDescent="0.25">
      <c r="A2571" s="351"/>
      <c r="B2571" s="351"/>
      <c r="C2571" s="352" t="s">
        <v>173</v>
      </c>
      <c r="D2571" s="351"/>
      <c r="E2571" s="351"/>
      <c r="F2571" s="351"/>
      <c r="G2571" s="351"/>
      <c r="H2571" s="431">
        <v>7301.89</v>
      </c>
      <c r="I2571" s="431"/>
      <c r="J2571" s="431">
        <v>92765.73</v>
      </c>
      <c r="K2571" s="431"/>
      <c r="O2571" s="353">
        <v>7301.89</v>
      </c>
      <c r="P2571" s="353">
        <v>92765.73</v>
      </c>
    </row>
    <row r="2573" spans="1:22" ht="57" x14ac:dyDescent="0.25">
      <c r="A2573" s="336" t="s">
        <v>2900</v>
      </c>
      <c r="B2573" s="337" t="s">
        <v>2734</v>
      </c>
      <c r="C2573" s="337" t="s">
        <v>745</v>
      </c>
      <c r="D2573" s="338" t="s">
        <v>2387</v>
      </c>
      <c r="E2573" s="324">
        <v>0.38</v>
      </c>
      <c r="F2573" s="339"/>
      <c r="G2573" s="340"/>
      <c r="H2573" s="324"/>
      <c r="I2573" s="341"/>
      <c r="J2573" s="324"/>
      <c r="K2573" s="341"/>
      <c r="Q2573" s="323">
        <v>320.95</v>
      </c>
      <c r="R2573" s="323">
        <v>5995.29</v>
      </c>
      <c r="S2573" s="323">
        <v>215.91</v>
      </c>
      <c r="T2573" s="323">
        <v>2793.26</v>
      </c>
      <c r="U2573" s="323">
        <v>14.67</v>
      </c>
      <c r="V2573" s="323">
        <v>307.2</v>
      </c>
    </row>
    <row r="2574" spans="1:22" x14ac:dyDescent="0.25">
      <c r="C2574" s="342" t="s">
        <v>2735</v>
      </c>
    </row>
    <row r="2575" spans="1:22" x14ac:dyDescent="0.25">
      <c r="A2575" s="336"/>
      <c r="B2575" s="337"/>
      <c r="C2575" s="337" t="s">
        <v>187</v>
      </c>
      <c r="D2575" s="338"/>
      <c r="E2575" s="324"/>
      <c r="F2575" s="339">
        <v>667.66</v>
      </c>
      <c r="G2575" s="340" t="s">
        <v>2059</v>
      </c>
      <c r="H2575" s="324">
        <v>1</v>
      </c>
      <c r="I2575" s="341">
        <v>291.77</v>
      </c>
      <c r="J2575" s="324">
        <v>23.35</v>
      </c>
      <c r="K2575" s="341">
        <v>6812.83</v>
      </c>
    </row>
    <row r="2576" spans="1:22" x14ac:dyDescent="0.25">
      <c r="A2576" s="336"/>
      <c r="B2576" s="337"/>
      <c r="C2576" s="337" t="s">
        <v>174</v>
      </c>
      <c r="D2576" s="338"/>
      <c r="E2576" s="324"/>
      <c r="F2576" s="339">
        <v>121.61</v>
      </c>
      <c r="G2576" s="340" t="s">
        <v>2060</v>
      </c>
      <c r="H2576" s="324">
        <v>1</v>
      </c>
      <c r="I2576" s="341">
        <v>57.76</v>
      </c>
      <c r="J2576" s="324">
        <v>9.14</v>
      </c>
      <c r="K2576" s="341">
        <v>527.92999999999995</v>
      </c>
    </row>
    <row r="2577" spans="1:22" x14ac:dyDescent="0.25">
      <c r="A2577" s="336"/>
      <c r="B2577" s="337"/>
      <c r="C2577" s="337" t="s">
        <v>179</v>
      </c>
      <c r="D2577" s="338"/>
      <c r="E2577" s="324"/>
      <c r="F2577" s="339">
        <v>17.649999999999999</v>
      </c>
      <c r="G2577" s="340" t="s">
        <v>2060</v>
      </c>
      <c r="H2577" s="324">
        <v>1</v>
      </c>
      <c r="I2577" s="354">
        <v>8.3800000000000008</v>
      </c>
      <c r="J2577" s="324">
        <v>23.35</v>
      </c>
      <c r="K2577" s="354">
        <v>195.67</v>
      </c>
    </row>
    <row r="2578" spans="1:22" x14ac:dyDescent="0.25">
      <c r="A2578" s="336"/>
      <c r="B2578" s="337"/>
      <c r="C2578" s="337" t="s">
        <v>195</v>
      </c>
      <c r="D2578" s="338"/>
      <c r="E2578" s="324"/>
      <c r="F2578" s="339">
        <v>144.03</v>
      </c>
      <c r="G2578" s="340" t="s">
        <v>185</v>
      </c>
      <c r="H2578" s="324">
        <v>1</v>
      </c>
      <c r="I2578" s="341">
        <v>54.73</v>
      </c>
      <c r="J2578" s="324">
        <v>5.52</v>
      </c>
      <c r="K2578" s="341">
        <v>302.11</v>
      </c>
    </row>
    <row r="2579" spans="1:22" ht="57" x14ac:dyDescent="0.25">
      <c r="A2579" s="336" t="s">
        <v>2901</v>
      </c>
      <c r="B2579" s="337" t="s">
        <v>2902</v>
      </c>
      <c r="C2579" s="337" t="s">
        <v>898</v>
      </c>
      <c r="D2579" s="338" t="s">
        <v>1451</v>
      </c>
      <c r="E2579" s="324">
        <v>2</v>
      </c>
      <c r="F2579" s="339">
        <v>527.69000000000005</v>
      </c>
      <c r="G2579" s="343" t="s">
        <v>185</v>
      </c>
      <c r="H2579" s="324">
        <v>1</v>
      </c>
      <c r="I2579" s="341">
        <v>1055.3800000000001</v>
      </c>
      <c r="J2579" s="324">
        <v>14.01</v>
      </c>
      <c r="K2579" s="341">
        <v>14785.87</v>
      </c>
      <c r="Q2579" s="323">
        <v>0</v>
      </c>
      <c r="R2579" s="323">
        <v>0</v>
      </c>
      <c r="S2579" s="323">
        <v>0</v>
      </c>
      <c r="T2579" s="323">
        <v>0</v>
      </c>
      <c r="U2579" s="323">
        <v>0</v>
      </c>
      <c r="V2579" s="323">
        <v>0</v>
      </c>
    </row>
    <row r="2580" spans="1:22" ht="57" x14ac:dyDescent="0.25">
      <c r="A2580" s="336" t="s">
        <v>2903</v>
      </c>
      <c r="B2580" s="337" t="s">
        <v>2738</v>
      </c>
      <c r="C2580" s="337" t="s">
        <v>743</v>
      </c>
      <c r="D2580" s="338" t="s">
        <v>1342</v>
      </c>
      <c r="E2580" s="324">
        <v>38</v>
      </c>
      <c r="F2580" s="339">
        <v>99.45</v>
      </c>
      <c r="G2580" s="343" t="s">
        <v>185</v>
      </c>
      <c r="H2580" s="324">
        <v>1</v>
      </c>
      <c r="I2580" s="341">
        <v>3779.1</v>
      </c>
      <c r="J2580" s="324">
        <v>9.59</v>
      </c>
      <c r="K2580" s="341">
        <v>36241.57</v>
      </c>
      <c r="Q2580" s="323">
        <v>0</v>
      </c>
      <c r="R2580" s="323">
        <v>0</v>
      </c>
      <c r="S2580" s="323">
        <v>0</v>
      </c>
      <c r="T2580" s="323">
        <v>0</v>
      </c>
      <c r="U2580" s="323">
        <v>0</v>
      </c>
      <c r="V2580" s="323">
        <v>0</v>
      </c>
    </row>
    <row r="2581" spans="1:22" x14ac:dyDescent="0.25">
      <c r="A2581" s="336"/>
      <c r="B2581" s="337"/>
      <c r="C2581" s="337" t="s">
        <v>184</v>
      </c>
      <c r="D2581" s="338" t="s">
        <v>177</v>
      </c>
      <c r="E2581" s="324">
        <v>110</v>
      </c>
      <c r="F2581" s="339"/>
      <c r="G2581" s="340"/>
      <c r="H2581" s="324"/>
      <c r="I2581" s="341">
        <v>320.95</v>
      </c>
      <c r="J2581" s="324">
        <v>88</v>
      </c>
      <c r="K2581" s="341">
        <v>5995.29</v>
      </c>
    </row>
    <row r="2582" spans="1:22" x14ac:dyDescent="0.25">
      <c r="A2582" s="336"/>
      <c r="B2582" s="337"/>
      <c r="C2582" s="337" t="s">
        <v>183</v>
      </c>
      <c r="D2582" s="338" t="s">
        <v>177</v>
      </c>
      <c r="E2582" s="324">
        <v>74</v>
      </c>
      <c r="F2582" s="339"/>
      <c r="G2582" s="340"/>
      <c r="H2582" s="324"/>
      <c r="I2582" s="341">
        <v>215.91</v>
      </c>
      <c r="J2582" s="324">
        <v>41</v>
      </c>
      <c r="K2582" s="341">
        <v>2793.26</v>
      </c>
    </row>
    <row r="2583" spans="1:22" x14ac:dyDescent="0.25">
      <c r="A2583" s="336"/>
      <c r="B2583" s="337"/>
      <c r="C2583" s="337" t="s">
        <v>178</v>
      </c>
      <c r="D2583" s="338" t="s">
        <v>177</v>
      </c>
      <c r="E2583" s="324">
        <v>175</v>
      </c>
      <c r="F2583" s="339"/>
      <c r="G2583" s="340"/>
      <c r="H2583" s="324"/>
      <c r="I2583" s="341">
        <v>14.67</v>
      </c>
      <c r="J2583" s="324">
        <v>157</v>
      </c>
      <c r="K2583" s="341">
        <v>307.2</v>
      </c>
    </row>
    <row r="2584" spans="1:22" x14ac:dyDescent="0.25">
      <c r="A2584" s="344"/>
      <c r="B2584" s="345"/>
      <c r="C2584" s="345" t="s">
        <v>182</v>
      </c>
      <c r="D2584" s="346" t="s">
        <v>181</v>
      </c>
      <c r="E2584" s="347">
        <v>55.5</v>
      </c>
      <c r="F2584" s="348"/>
      <c r="G2584" s="349" t="s">
        <v>2059</v>
      </c>
      <c r="H2584" s="347">
        <v>1</v>
      </c>
      <c r="I2584" s="350">
        <v>24.25</v>
      </c>
      <c r="J2584" s="347"/>
      <c r="K2584" s="350"/>
    </row>
    <row r="2585" spans="1:22" x14ac:dyDescent="0.25">
      <c r="A2585" s="351"/>
      <c r="B2585" s="351"/>
      <c r="C2585" s="352" t="s">
        <v>173</v>
      </c>
      <c r="D2585" s="351"/>
      <c r="E2585" s="351"/>
      <c r="F2585" s="351"/>
      <c r="G2585" s="351"/>
      <c r="H2585" s="431">
        <v>5790.27</v>
      </c>
      <c r="I2585" s="431"/>
      <c r="J2585" s="431">
        <v>67766.06</v>
      </c>
      <c r="K2585" s="431"/>
      <c r="O2585" s="353">
        <v>5790.27</v>
      </c>
      <c r="P2585" s="353">
        <v>67766.06</v>
      </c>
    </row>
    <row r="2587" spans="1:22" ht="57" x14ac:dyDescent="0.25">
      <c r="A2587" s="336" t="s">
        <v>2904</v>
      </c>
      <c r="B2587" s="337" t="s">
        <v>2415</v>
      </c>
      <c r="C2587" s="337" t="s">
        <v>897</v>
      </c>
      <c r="D2587" s="338" t="s">
        <v>2387</v>
      </c>
      <c r="E2587" s="324">
        <v>0.36</v>
      </c>
      <c r="F2587" s="339"/>
      <c r="G2587" s="340"/>
      <c r="H2587" s="324"/>
      <c r="I2587" s="341"/>
      <c r="J2587" s="324"/>
      <c r="K2587" s="341"/>
      <c r="Q2587" s="323">
        <v>304.05</v>
      </c>
      <c r="R2587" s="323">
        <v>5679.67</v>
      </c>
      <c r="S2587" s="323">
        <v>204.54</v>
      </c>
      <c r="T2587" s="323">
        <v>2646.21</v>
      </c>
      <c r="U2587" s="323">
        <v>13.9</v>
      </c>
      <c r="V2587" s="323">
        <v>291.08</v>
      </c>
    </row>
    <row r="2588" spans="1:22" x14ac:dyDescent="0.25">
      <c r="C2588" s="342" t="s">
        <v>2740</v>
      </c>
    </row>
    <row r="2589" spans="1:22" x14ac:dyDescent="0.25">
      <c r="A2589" s="336"/>
      <c r="B2589" s="337"/>
      <c r="C2589" s="337" t="s">
        <v>187</v>
      </c>
      <c r="D2589" s="338"/>
      <c r="E2589" s="324"/>
      <c r="F2589" s="339">
        <v>667.66</v>
      </c>
      <c r="G2589" s="340" t="s">
        <v>2059</v>
      </c>
      <c r="H2589" s="324">
        <v>1</v>
      </c>
      <c r="I2589" s="341">
        <v>276.41000000000003</v>
      </c>
      <c r="J2589" s="324">
        <v>23.35</v>
      </c>
      <c r="K2589" s="341">
        <v>6454.17</v>
      </c>
    </row>
    <row r="2590" spans="1:22" x14ac:dyDescent="0.25">
      <c r="A2590" s="336"/>
      <c r="B2590" s="337"/>
      <c r="C2590" s="337" t="s">
        <v>174</v>
      </c>
      <c r="D2590" s="338"/>
      <c r="E2590" s="324"/>
      <c r="F2590" s="339">
        <v>121.61</v>
      </c>
      <c r="G2590" s="340" t="s">
        <v>2060</v>
      </c>
      <c r="H2590" s="324">
        <v>1</v>
      </c>
      <c r="I2590" s="341">
        <v>54.72</v>
      </c>
      <c r="J2590" s="324">
        <v>9.14</v>
      </c>
      <c r="K2590" s="341">
        <v>500.14</v>
      </c>
    </row>
    <row r="2591" spans="1:22" x14ac:dyDescent="0.25">
      <c r="A2591" s="336"/>
      <c r="B2591" s="337"/>
      <c r="C2591" s="337" t="s">
        <v>179</v>
      </c>
      <c r="D2591" s="338"/>
      <c r="E2591" s="324"/>
      <c r="F2591" s="339">
        <v>17.649999999999999</v>
      </c>
      <c r="G2591" s="340" t="s">
        <v>2060</v>
      </c>
      <c r="H2591" s="324">
        <v>1</v>
      </c>
      <c r="I2591" s="354">
        <v>7.94</v>
      </c>
      <c r="J2591" s="324">
        <v>23.35</v>
      </c>
      <c r="K2591" s="354">
        <v>185.4</v>
      </c>
    </row>
    <row r="2592" spans="1:22" x14ac:dyDescent="0.25">
      <c r="A2592" s="336"/>
      <c r="B2592" s="337"/>
      <c r="C2592" s="337" t="s">
        <v>195</v>
      </c>
      <c r="D2592" s="338"/>
      <c r="E2592" s="324"/>
      <c r="F2592" s="339">
        <v>146.32</v>
      </c>
      <c r="G2592" s="340" t="s">
        <v>185</v>
      </c>
      <c r="H2592" s="324">
        <v>1</v>
      </c>
      <c r="I2592" s="341">
        <v>52.68</v>
      </c>
      <c r="J2592" s="324">
        <v>5.51</v>
      </c>
      <c r="K2592" s="341">
        <v>290.27</v>
      </c>
    </row>
    <row r="2593" spans="1:22" ht="57" x14ac:dyDescent="0.25">
      <c r="A2593" s="336" t="s">
        <v>2905</v>
      </c>
      <c r="B2593" s="337" t="s">
        <v>2742</v>
      </c>
      <c r="C2593" s="337" t="s">
        <v>896</v>
      </c>
      <c r="D2593" s="338" t="s">
        <v>1451</v>
      </c>
      <c r="E2593" s="324">
        <v>2</v>
      </c>
      <c r="F2593" s="339">
        <v>926.1</v>
      </c>
      <c r="G2593" s="343" t="s">
        <v>185</v>
      </c>
      <c r="H2593" s="324">
        <v>1</v>
      </c>
      <c r="I2593" s="341">
        <v>1852.2</v>
      </c>
      <c r="J2593" s="324">
        <v>11.76</v>
      </c>
      <c r="K2593" s="341">
        <v>21781.87</v>
      </c>
      <c r="Q2593" s="323">
        <v>0</v>
      </c>
      <c r="R2593" s="323">
        <v>0</v>
      </c>
      <c r="S2593" s="323">
        <v>0</v>
      </c>
      <c r="T2593" s="323">
        <v>0</v>
      </c>
      <c r="U2593" s="323">
        <v>0</v>
      </c>
      <c r="V2593" s="323">
        <v>0</v>
      </c>
    </row>
    <row r="2594" spans="1:22" ht="57" x14ac:dyDescent="0.25">
      <c r="A2594" s="336" t="s">
        <v>2906</v>
      </c>
      <c r="B2594" s="337" t="s">
        <v>2416</v>
      </c>
      <c r="C2594" s="337" t="s">
        <v>895</v>
      </c>
      <c r="D2594" s="338" t="s">
        <v>1342</v>
      </c>
      <c r="E2594" s="324">
        <v>36</v>
      </c>
      <c r="F2594" s="339">
        <v>111.92</v>
      </c>
      <c r="G2594" s="343" t="s">
        <v>185</v>
      </c>
      <c r="H2594" s="324">
        <v>1</v>
      </c>
      <c r="I2594" s="341">
        <v>4029.12</v>
      </c>
      <c r="J2594" s="324">
        <v>10.01</v>
      </c>
      <c r="K2594" s="341">
        <v>40331.49</v>
      </c>
      <c r="Q2594" s="323">
        <v>0</v>
      </c>
      <c r="R2594" s="323">
        <v>0</v>
      </c>
      <c r="S2594" s="323">
        <v>0</v>
      </c>
      <c r="T2594" s="323">
        <v>0</v>
      </c>
      <c r="U2594" s="323">
        <v>0</v>
      </c>
      <c r="V2594" s="323">
        <v>0</v>
      </c>
    </row>
    <row r="2595" spans="1:22" x14ac:dyDescent="0.25">
      <c r="A2595" s="336"/>
      <c r="B2595" s="337"/>
      <c r="C2595" s="337" t="s">
        <v>184</v>
      </c>
      <c r="D2595" s="338" t="s">
        <v>177</v>
      </c>
      <c r="E2595" s="324">
        <v>110</v>
      </c>
      <c r="F2595" s="339"/>
      <c r="G2595" s="340"/>
      <c r="H2595" s="324"/>
      <c r="I2595" s="341">
        <v>304.05</v>
      </c>
      <c r="J2595" s="324">
        <v>88</v>
      </c>
      <c r="K2595" s="341">
        <v>5679.67</v>
      </c>
    </row>
    <row r="2596" spans="1:22" x14ac:dyDescent="0.25">
      <c r="A2596" s="336"/>
      <c r="B2596" s="337"/>
      <c r="C2596" s="337" t="s">
        <v>183</v>
      </c>
      <c r="D2596" s="338" t="s">
        <v>177</v>
      </c>
      <c r="E2596" s="324">
        <v>74</v>
      </c>
      <c r="F2596" s="339"/>
      <c r="G2596" s="340"/>
      <c r="H2596" s="324"/>
      <c r="I2596" s="341">
        <v>204.54</v>
      </c>
      <c r="J2596" s="324">
        <v>41</v>
      </c>
      <c r="K2596" s="341">
        <v>2646.21</v>
      </c>
    </row>
    <row r="2597" spans="1:22" x14ac:dyDescent="0.25">
      <c r="A2597" s="336"/>
      <c r="B2597" s="337"/>
      <c r="C2597" s="337" t="s">
        <v>178</v>
      </c>
      <c r="D2597" s="338" t="s">
        <v>177</v>
      </c>
      <c r="E2597" s="324">
        <v>175</v>
      </c>
      <c r="F2597" s="339"/>
      <c r="G2597" s="340"/>
      <c r="H2597" s="324"/>
      <c r="I2597" s="341">
        <v>13.9</v>
      </c>
      <c r="J2597" s="324">
        <v>157</v>
      </c>
      <c r="K2597" s="341">
        <v>291.08</v>
      </c>
    </row>
    <row r="2598" spans="1:22" x14ac:dyDescent="0.25">
      <c r="A2598" s="344"/>
      <c r="B2598" s="345"/>
      <c r="C2598" s="345" t="s">
        <v>182</v>
      </c>
      <c r="D2598" s="346" t="s">
        <v>181</v>
      </c>
      <c r="E2598" s="347">
        <v>55.5</v>
      </c>
      <c r="F2598" s="348"/>
      <c r="G2598" s="349" t="s">
        <v>2059</v>
      </c>
      <c r="H2598" s="347">
        <v>1</v>
      </c>
      <c r="I2598" s="350">
        <v>22.98</v>
      </c>
      <c r="J2598" s="347"/>
      <c r="K2598" s="350"/>
    </row>
    <row r="2599" spans="1:22" x14ac:dyDescent="0.25">
      <c r="A2599" s="351"/>
      <c r="B2599" s="351"/>
      <c r="C2599" s="352" t="s">
        <v>173</v>
      </c>
      <c r="D2599" s="351"/>
      <c r="E2599" s="351"/>
      <c r="F2599" s="351"/>
      <c r="G2599" s="351"/>
      <c r="H2599" s="431">
        <v>6787.62</v>
      </c>
      <c r="I2599" s="431"/>
      <c r="J2599" s="431">
        <v>77974.899999999994</v>
      </c>
      <c r="K2599" s="431"/>
      <c r="O2599" s="353">
        <v>6787.62</v>
      </c>
      <c r="P2599" s="353">
        <v>77974.899999999994</v>
      </c>
    </row>
    <row r="2601" spans="1:22" ht="72" x14ac:dyDescent="0.25">
      <c r="A2601" s="336" t="s">
        <v>2907</v>
      </c>
      <c r="B2601" s="337" t="s">
        <v>2417</v>
      </c>
      <c r="C2601" s="337" t="s">
        <v>894</v>
      </c>
      <c r="D2601" s="338" t="s">
        <v>1351</v>
      </c>
      <c r="E2601" s="324">
        <v>1</v>
      </c>
      <c r="F2601" s="339"/>
      <c r="G2601" s="340"/>
      <c r="H2601" s="324"/>
      <c r="I2601" s="341"/>
      <c r="J2601" s="324"/>
      <c r="K2601" s="341"/>
      <c r="Q2601" s="323">
        <v>873.66</v>
      </c>
      <c r="R2601" s="323">
        <v>16523.97</v>
      </c>
      <c r="S2601" s="323">
        <v>559.14</v>
      </c>
      <c r="T2601" s="323">
        <v>8363.98</v>
      </c>
      <c r="U2601" s="323">
        <v>0.4</v>
      </c>
      <c r="V2601" s="323">
        <v>8.43</v>
      </c>
    </row>
    <row r="2602" spans="1:22" x14ac:dyDescent="0.25">
      <c r="C2602" s="342" t="s">
        <v>2745</v>
      </c>
    </row>
    <row r="2603" spans="1:22" x14ac:dyDescent="0.25">
      <c r="A2603" s="336"/>
      <c r="B2603" s="337"/>
      <c r="C2603" s="337" t="s">
        <v>187</v>
      </c>
      <c r="D2603" s="338"/>
      <c r="E2603" s="324"/>
      <c r="F2603" s="339">
        <v>759.7</v>
      </c>
      <c r="G2603" s="340" t="s">
        <v>2059</v>
      </c>
      <c r="H2603" s="324">
        <v>1</v>
      </c>
      <c r="I2603" s="341">
        <v>873.66</v>
      </c>
      <c r="J2603" s="324">
        <v>23.35</v>
      </c>
      <c r="K2603" s="341">
        <v>20399.96</v>
      </c>
    </row>
    <row r="2604" spans="1:22" x14ac:dyDescent="0.25">
      <c r="A2604" s="336"/>
      <c r="B2604" s="337"/>
      <c r="C2604" s="337" t="s">
        <v>174</v>
      </c>
      <c r="D2604" s="338"/>
      <c r="E2604" s="324"/>
      <c r="F2604" s="339">
        <v>0.74</v>
      </c>
      <c r="G2604" s="340" t="s">
        <v>2060</v>
      </c>
      <c r="H2604" s="324">
        <v>1</v>
      </c>
      <c r="I2604" s="341">
        <v>0.93</v>
      </c>
      <c r="J2604" s="324">
        <v>9.73</v>
      </c>
      <c r="K2604" s="341">
        <v>9.0500000000000007</v>
      </c>
    </row>
    <row r="2605" spans="1:22" x14ac:dyDescent="0.25">
      <c r="A2605" s="336"/>
      <c r="B2605" s="337"/>
      <c r="C2605" s="337" t="s">
        <v>179</v>
      </c>
      <c r="D2605" s="338"/>
      <c r="E2605" s="324"/>
      <c r="F2605" s="339">
        <v>0.18</v>
      </c>
      <c r="G2605" s="340" t="s">
        <v>2060</v>
      </c>
      <c r="H2605" s="324">
        <v>1</v>
      </c>
      <c r="I2605" s="354">
        <v>0.23</v>
      </c>
      <c r="J2605" s="324">
        <v>23.35</v>
      </c>
      <c r="K2605" s="354">
        <v>5.37</v>
      </c>
    </row>
    <row r="2606" spans="1:22" x14ac:dyDescent="0.25">
      <c r="A2606" s="336"/>
      <c r="B2606" s="337"/>
      <c r="C2606" s="337" t="s">
        <v>195</v>
      </c>
      <c r="D2606" s="338"/>
      <c r="E2606" s="324"/>
      <c r="F2606" s="339">
        <v>1.68</v>
      </c>
      <c r="G2606" s="340" t="s">
        <v>185</v>
      </c>
      <c r="H2606" s="324">
        <v>1</v>
      </c>
      <c r="I2606" s="341">
        <v>1.68</v>
      </c>
      <c r="J2606" s="324">
        <v>5.42</v>
      </c>
      <c r="K2606" s="341">
        <v>9.11</v>
      </c>
    </row>
    <row r="2607" spans="1:22" ht="42.75" x14ac:dyDescent="0.25">
      <c r="A2607" s="336" t="s">
        <v>2908</v>
      </c>
      <c r="B2607" s="337" t="s">
        <v>1894</v>
      </c>
      <c r="C2607" s="337" t="s">
        <v>391</v>
      </c>
      <c r="D2607" s="338" t="s">
        <v>1323</v>
      </c>
      <c r="E2607" s="324">
        <v>2.46E-2</v>
      </c>
      <c r="F2607" s="339">
        <v>42508.19</v>
      </c>
      <c r="G2607" s="343" t="s">
        <v>185</v>
      </c>
      <c r="H2607" s="324">
        <v>1</v>
      </c>
      <c r="I2607" s="341">
        <v>1045.7</v>
      </c>
      <c r="J2607" s="324">
        <v>1.31</v>
      </c>
      <c r="K2607" s="341">
        <v>1369.87</v>
      </c>
      <c r="Q2607" s="323">
        <v>0</v>
      </c>
      <c r="R2607" s="323">
        <v>0</v>
      </c>
      <c r="S2607" s="323">
        <v>0</v>
      </c>
      <c r="T2607" s="323">
        <v>0</v>
      </c>
      <c r="U2607" s="323">
        <v>0</v>
      </c>
      <c r="V2607" s="323">
        <v>0</v>
      </c>
    </row>
    <row r="2608" spans="1:22" ht="28.5" x14ac:dyDescent="0.25">
      <c r="A2608" s="336" t="s">
        <v>2909</v>
      </c>
      <c r="B2608" s="337" t="s">
        <v>2420</v>
      </c>
      <c r="C2608" s="337" t="s">
        <v>893</v>
      </c>
      <c r="D2608" s="338" t="s">
        <v>1374</v>
      </c>
      <c r="E2608" s="324">
        <v>2.7</v>
      </c>
      <c r="F2608" s="339">
        <v>20.190000000000001</v>
      </c>
      <c r="G2608" s="343" t="s">
        <v>185</v>
      </c>
      <c r="H2608" s="324">
        <v>1</v>
      </c>
      <c r="I2608" s="341">
        <v>54.51</v>
      </c>
      <c r="J2608" s="324">
        <v>2.56</v>
      </c>
      <c r="K2608" s="341">
        <v>139.55000000000001</v>
      </c>
      <c r="Q2608" s="323">
        <v>0</v>
      </c>
      <c r="R2608" s="323">
        <v>0</v>
      </c>
      <c r="S2608" s="323">
        <v>0</v>
      </c>
      <c r="T2608" s="323">
        <v>0</v>
      </c>
      <c r="U2608" s="323">
        <v>0</v>
      </c>
      <c r="V2608" s="323">
        <v>0</v>
      </c>
    </row>
    <row r="2609" spans="1:22" x14ac:dyDescent="0.25">
      <c r="A2609" s="336"/>
      <c r="B2609" s="337"/>
      <c r="C2609" s="337" t="s">
        <v>184</v>
      </c>
      <c r="D2609" s="338" t="s">
        <v>177</v>
      </c>
      <c r="E2609" s="324">
        <v>100</v>
      </c>
      <c r="F2609" s="339"/>
      <c r="G2609" s="340"/>
      <c r="H2609" s="324"/>
      <c r="I2609" s="341">
        <v>873.66</v>
      </c>
      <c r="J2609" s="324">
        <v>81</v>
      </c>
      <c r="K2609" s="341">
        <v>16523.97</v>
      </c>
    </row>
    <row r="2610" spans="1:22" x14ac:dyDescent="0.25">
      <c r="A2610" s="336"/>
      <c r="B2610" s="337"/>
      <c r="C2610" s="337" t="s">
        <v>183</v>
      </c>
      <c r="D2610" s="338" t="s">
        <v>177</v>
      </c>
      <c r="E2610" s="324">
        <v>64</v>
      </c>
      <c r="F2610" s="339"/>
      <c r="G2610" s="340"/>
      <c r="H2610" s="324"/>
      <c r="I2610" s="341">
        <v>559.14</v>
      </c>
      <c r="J2610" s="324">
        <v>41</v>
      </c>
      <c r="K2610" s="341">
        <v>8363.98</v>
      </c>
    </row>
    <row r="2611" spans="1:22" x14ac:dyDescent="0.25">
      <c r="A2611" s="336"/>
      <c r="B2611" s="337"/>
      <c r="C2611" s="337" t="s">
        <v>178</v>
      </c>
      <c r="D2611" s="338" t="s">
        <v>177</v>
      </c>
      <c r="E2611" s="324">
        <v>175</v>
      </c>
      <c r="F2611" s="339"/>
      <c r="G2611" s="340"/>
      <c r="H2611" s="324"/>
      <c r="I2611" s="341">
        <v>0.4</v>
      </c>
      <c r="J2611" s="324">
        <v>157</v>
      </c>
      <c r="K2611" s="341">
        <v>8.43</v>
      </c>
    </row>
    <row r="2612" spans="1:22" x14ac:dyDescent="0.25">
      <c r="A2612" s="344"/>
      <c r="B2612" s="345"/>
      <c r="C2612" s="345" t="s">
        <v>182</v>
      </c>
      <c r="D2612" s="346" t="s">
        <v>181</v>
      </c>
      <c r="E2612" s="347">
        <v>64.599999999999994</v>
      </c>
      <c r="F2612" s="348"/>
      <c r="G2612" s="349" t="s">
        <v>2059</v>
      </c>
      <c r="H2612" s="347">
        <v>1</v>
      </c>
      <c r="I2612" s="350">
        <v>74.290000000000006</v>
      </c>
      <c r="J2612" s="347"/>
      <c r="K2612" s="350"/>
    </row>
    <row r="2613" spans="1:22" x14ac:dyDescent="0.25">
      <c r="A2613" s="351"/>
      <c r="B2613" s="351"/>
      <c r="C2613" s="352" t="s">
        <v>173</v>
      </c>
      <c r="D2613" s="351"/>
      <c r="E2613" s="351"/>
      <c r="F2613" s="351"/>
      <c r="G2613" s="351"/>
      <c r="H2613" s="431">
        <v>3409.68</v>
      </c>
      <c r="I2613" s="431"/>
      <c r="J2613" s="431">
        <v>46823.92</v>
      </c>
      <c r="K2613" s="431"/>
      <c r="O2613" s="353">
        <v>3409.68</v>
      </c>
      <c r="P2613" s="353">
        <v>46823.92</v>
      </c>
    </row>
    <row r="2615" spans="1:22" ht="42.75" x14ac:dyDescent="0.25">
      <c r="A2615" s="336" t="s">
        <v>2910</v>
      </c>
      <c r="B2615" s="337" t="s">
        <v>2421</v>
      </c>
      <c r="C2615" s="337" t="s">
        <v>737</v>
      </c>
      <c r="D2615" s="338" t="s">
        <v>2422</v>
      </c>
      <c r="E2615" s="324">
        <v>26.7</v>
      </c>
      <c r="F2615" s="339"/>
      <c r="G2615" s="340"/>
      <c r="H2615" s="324"/>
      <c r="I2615" s="341"/>
      <c r="J2615" s="324"/>
      <c r="K2615" s="341"/>
      <c r="Q2615" s="323">
        <v>799.13</v>
      </c>
      <c r="R2615" s="323">
        <v>14968.68</v>
      </c>
      <c r="S2615" s="323">
        <v>614.71</v>
      </c>
      <c r="T2615" s="323">
        <v>8407.07</v>
      </c>
      <c r="U2615" s="323">
        <v>154.19</v>
      </c>
      <c r="V2615" s="323">
        <v>3230.07</v>
      </c>
    </row>
    <row r="2616" spans="1:22" x14ac:dyDescent="0.25">
      <c r="C2616" s="342" t="s">
        <v>2749</v>
      </c>
    </row>
    <row r="2617" spans="1:22" x14ac:dyDescent="0.25">
      <c r="A2617" s="336"/>
      <c r="B2617" s="337"/>
      <c r="C2617" s="337" t="s">
        <v>187</v>
      </c>
      <c r="D2617" s="338"/>
      <c r="E2617" s="324"/>
      <c r="F2617" s="339">
        <v>28.6</v>
      </c>
      <c r="G2617" s="340" t="s">
        <v>2059</v>
      </c>
      <c r="H2617" s="324">
        <v>1</v>
      </c>
      <c r="I2617" s="341">
        <v>878.16</v>
      </c>
      <c r="J2617" s="324">
        <v>23.35</v>
      </c>
      <c r="K2617" s="341">
        <v>20505.04</v>
      </c>
    </row>
    <row r="2618" spans="1:22" x14ac:dyDescent="0.25">
      <c r="A2618" s="336"/>
      <c r="B2618" s="337"/>
      <c r="C2618" s="337" t="s">
        <v>174</v>
      </c>
      <c r="D2618" s="338"/>
      <c r="E2618" s="324"/>
      <c r="F2618" s="339">
        <v>13.2</v>
      </c>
      <c r="G2618" s="340" t="s">
        <v>2060</v>
      </c>
      <c r="H2618" s="324">
        <v>1</v>
      </c>
      <c r="I2618" s="341">
        <v>440.55</v>
      </c>
      <c r="J2618" s="324">
        <v>8.9499999999999993</v>
      </c>
      <c r="K2618" s="341">
        <v>3942.92</v>
      </c>
    </row>
    <row r="2619" spans="1:22" x14ac:dyDescent="0.25">
      <c r="A2619" s="336"/>
      <c r="B2619" s="337"/>
      <c r="C2619" s="337" t="s">
        <v>179</v>
      </c>
      <c r="D2619" s="338"/>
      <c r="E2619" s="324"/>
      <c r="F2619" s="339">
        <v>2.64</v>
      </c>
      <c r="G2619" s="340" t="s">
        <v>2060</v>
      </c>
      <c r="H2619" s="324">
        <v>1</v>
      </c>
      <c r="I2619" s="354">
        <v>88.11</v>
      </c>
      <c r="J2619" s="324">
        <v>23.35</v>
      </c>
      <c r="K2619" s="354">
        <v>2057.37</v>
      </c>
    </row>
    <row r="2620" spans="1:22" x14ac:dyDescent="0.25">
      <c r="A2620" s="336"/>
      <c r="B2620" s="337"/>
      <c r="C2620" s="337" t="s">
        <v>195</v>
      </c>
      <c r="D2620" s="338"/>
      <c r="E2620" s="324"/>
      <c r="F2620" s="339">
        <v>59.82</v>
      </c>
      <c r="G2620" s="340" t="s">
        <v>185</v>
      </c>
      <c r="H2620" s="324">
        <v>1</v>
      </c>
      <c r="I2620" s="341">
        <v>1597.19</v>
      </c>
      <c r="J2620" s="324">
        <v>19.829999999999998</v>
      </c>
      <c r="K2620" s="341">
        <v>31672.28</v>
      </c>
    </row>
    <row r="2621" spans="1:22" ht="71.25" x14ac:dyDescent="0.25">
      <c r="A2621" s="336" t="s">
        <v>2911</v>
      </c>
      <c r="B2621" s="337" t="s">
        <v>2424</v>
      </c>
      <c r="C2621" s="337" t="s">
        <v>892</v>
      </c>
      <c r="D2621" s="338" t="s">
        <v>1342</v>
      </c>
      <c r="E2621" s="324">
        <v>400.5</v>
      </c>
      <c r="F2621" s="339">
        <v>6.29</v>
      </c>
      <c r="G2621" s="343" t="s">
        <v>185</v>
      </c>
      <c r="H2621" s="324">
        <v>1</v>
      </c>
      <c r="I2621" s="341">
        <v>2519.15</v>
      </c>
      <c r="J2621" s="324">
        <v>5.68</v>
      </c>
      <c r="K2621" s="341">
        <v>14308.77</v>
      </c>
      <c r="Q2621" s="323">
        <v>0</v>
      </c>
      <c r="R2621" s="323">
        <v>0</v>
      </c>
      <c r="S2621" s="323">
        <v>0</v>
      </c>
      <c r="T2621" s="323">
        <v>0</v>
      </c>
      <c r="U2621" s="323">
        <v>0</v>
      </c>
      <c r="V2621" s="323">
        <v>0</v>
      </c>
    </row>
    <row r="2622" spans="1:22" ht="114" x14ac:dyDescent="0.25">
      <c r="A2622" s="336" t="s">
        <v>2912</v>
      </c>
      <c r="B2622" s="337" t="s">
        <v>2425</v>
      </c>
      <c r="C2622" s="337" t="s">
        <v>891</v>
      </c>
      <c r="D2622" s="338" t="s">
        <v>1347</v>
      </c>
      <c r="E2622" s="324">
        <v>6.6749999999999998</v>
      </c>
      <c r="F2622" s="339">
        <v>126.76</v>
      </c>
      <c r="G2622" s="343" t="s">
        <v>185</v>
      </c>
      <c r="H2622" s="324">
        <v>1</v>
      </c>
      <c r="I2622" s="341">
        <v>846.12</v>
      </c>
      <c r="J2622" s="324">
        <v>5.83</v>
      </c>
      <c r="K2622" s="341">
        <v>4932.88</v>
      </c>
      <c r="Q2622" s="323">
        <v>0</v>
      </c>
      <c r="R2622" s="323">
        <v>0</v>
      </c>
      <c r="S2622" s="323">
        <v>0</v>
      </c>
      <c r="T2622" s="323">
        <v>0</v>
      </c>
      <c r="U2622" s="323">
        <v>0</v>
      </c>
      <c r="V2622" s="323">
        <v>0</v>
      </c>
    </row>
    <row r="2623" spans="1:22" ht="128.25" x14ac:dyDescent="0.25">
      <c r="A2623" s="336" t="s">
        <v>2913</v>
      </c>
      <c r="B2623" s="337" t="s">
        <v>2432</v>
      </c>
      <c r="C2623" s="337" t="s">
        <v>890</v>
      </c>
      <c r="D2623" s="338" t="s">
        <v>1342</v>
      </c>
      <c r="E2623" s="324">
        <v>68.25</v>
      </c>
      <c r="F2623" s="339">
        <v>50.57</v>
      </c>
      <c r="G2623" s="343" t="s">
        <v>185</v>
      </c>
      <c r="H2623" s="324">
        <v>1</v>
      </c>
      <c r="I2623" s="341">
        <v>3451.4</v>
      </c>
      <c r="J2623" s="324">
        <v>2.91</v>
      </c>
      <c r="K2623" s="341">
        <v>10043.57</v>
      </c>
      <c r="Q2623" s="323">
        <v>0</v>
      </c>
      <c r="R2623" s="323">
        <v>0</v>
      </c>
      <c r="S2623" s="323">
        <v>0</v>
      </c>
      <c r="T2623" s="323">
        <v>0</v>
      </c>
      <c r="U2623" s="323">
        <v>0</v>
      </c>
      <c r="V2623" s="323">
        <v>0</v>
      </c>
    </row>
    <row r="2624" spans="1:22" ht="128.25" x14ac:dyDescent="0.25">
      <c r="A2624" s="336" t="s">
        <v>2914</v>
      </c>
      <c r="B2624" s="337" t="s">
        <v>2434</v>
      </c>
      <c r="C2624" s="337" t="s">
        <v>889</v>
      </c>
      <c r="D2624" s="338" t="s">
        <v>1342</v>
      </c>
      <c r="E2624" s="324">
        <v>17.850000000000001</v>
      </c>
      <c r="F2624" s="339">
        <v>56.82</v>
      </c>
      <c r="G2624" s="343" t="s">
        <v>185</v>
      </c>
      <c r="H2624" s="324">
        <v>1</v>
      </c>
      <c r="I2624" s="341">
        <v>1014.24</v>
      </c>
      <c r="J2624" s="324">
        <v>2.86</v>
      </c>
      <c r="K2624" s="341">
        <v>2900.73</v>
      </c>
      <c r="Q2624" s="323">
        <v>0</v>
      </c>
      <c r="R2624" s="323">
        <v>0</v>
      </c>
      <c r="S2624" s="323">
        <v>0</v>
      </c>
      <c r="T2624" s="323">
        <v>0</v>
      </c>
      <c r="U2624" s="323">
        <v>0</v>
      </c>
      <c r="V2624" s="323">
        <v>0</v>
      </c>
    </row>
    <row r="2625" spans="1:22" ht="128.25" x14ac:dyDescent="0.25">
      <c r="A2625" s="336" t="s">
        <v>2915</v>
      </c>
      <c r="B2625" s="337" t="s">
        <v>2438</v>
      </c>
      <c r="C2625" s="337" t="s">
        <v>888</v>
      </c>
      <c r="D2625" s="338" t="s">
        <v>1342</v>
      </c>
      <c r="E2625" s="324">
        <v>116.55</v>
      </c>
      <c r="F2625" s="339">
        <v>110.23</v>
      </c>
      <c r="G2625" s="343" t="s">
        <v>185</v>
      </c>
      <c r="H2625" s="324">
        <v>1</v>
      </c>
      <c r="I2625" s="341">
        <v>12847.31</v>
      </c>
      <c r="J2625" s="324">
        <v>2.89</v>
      </c>
      <c r="K2625" s="341">
        <v>37128.730000000003</v>
      </c>
      <c r="Q2625" s="323">
        <v>0</v>
      </c>
      <c r="R2625" s="323">
        <v>0</v>
      </c>
      <c r="S2625" s="323">
        <v>0</v>
      </c>
      <c r="T2625" s="323">
        <v>0</v>
      </c>
      <c r="U2625" s="323">
        <v>0</v>
      </c>
      <c r="V2625" s="323">
        <v>0</v>
      </c>
    </row>
    <row r="2626" spans="1:22" ht="128.25" x14ac:dyDescent="0.25">
      <c r="A2626" s="336" t="s">
        <v>2916</v>
      </c>
      <c r="B2626" s="337" t="s">
        <v>2756</v>
      </c>
      <c r="C2626" s="337" t="s">
        <v>887</v>
      </c>
      <c r="D2626" s="338" t="s">
        <v>1342</v>
      </c>
      <c r="E2626" s="324">
        <v>39.9</v>
      </c>
      <c r="F2626" s="339">
        <v>143.18</v>
      </c>
      <c r="G2626" s="343" t="s">
        <v>185</v>
      </c>
      <c r="H2626" s="324">
        <v>1</v>
      </c>
      <c r="I2626" s="341">
        <v>5712.88</v>
      </c>
      <c r="J2626" s="324">
        <v>2.89</v>
      </c>
      <c r="K2626" s="341">
        <v>16510.22</v>
      </c>
      <c r="Q2626" s="323">
        <v>0</v>
      </c>
      <c r="R2626" s="323">
        <v>0</v>
      </c>
      <c r="S2626" s="323">
        <v>0</v>
      </c>
      <c r="T2626" s="323">
        <v>0</v>
      </c>
      <c r="U2626" s="323">
        <v>0</v>
      </c>
      <c r="V2626" s="323">
        <v>0</v>
      </c>
    </row>
    <row r="2627" spans="1:22" ht="128.25" x14ac:dyDescent="0.25">
      <c r="A2627" s="336" t="s">
        <v>2917</v>
      </c>
      <c r="B2627" s="337" t="s">
        <v>2440</v>
      </c>
      <c r="C2627" s="337" t="s">
        <v>886</v>
      </c>
      <c r="D2627" s="338" t="s">
        <v>1342</v>
      </c>
      <c r="E2627" s="324">
        <v>37.799999999999997</v>
      </c>
      <c r="F2627" s="339">
        <v>159.38</v>
      </c>
      <c r="G2627" s="343" t="s">
        <v>185</v>
      </c>
      <c r="H2627" s="324">
        <v>1</v>
      </c>
      <c r="I2627" s="341">
        <v>6024.56</v>
      </c>
      <c r="J2627" s="324">
        <v>2.89</v>
      </c>
      <c r="K2627" s="341">
        <v>17410.98</v>
      </c>
      <c r="Q2627" s="323">
        <v>0</v>
      </c>
      <c r="R2627" s="323">
        <v>0</v>
      </c>
      <c r="S2627" s="323">
        <v>0</v>
      </c>
      <c r="T2627" s="323">
        <v>0</v>
      </c>
      <c r="U2627" s="323">
        <v>0</v>
      </c>
      <c r="V2627" s="323">
        <v>0</v>
      </c>
    </row>
    <row r="2628" spans="1:22" ht="57" x14ac:dyDescent="0.25">
      <c r="A2628" s="336" t="s">
        <v>2918</v>
      </c>
      <c r="B2628" s="337" t="s">
        <v>2426</v>
      </c>
      <c r="C2628" s="337" t="s">
        <v>731</v>
      </c>
      <c r="D2628" s="338" t="s">
        <v>2427</v>
      </c>
      <c r="E2628" s="324">
        <v>3.3374999999999999</v>
      </c>
      <c r="F2628" s="339">
        <v>231.64</v>
      </c>
      <c r="G2628" s="343" t="s">
        <v>185</v>
      </c>
      <c r="H2628" s="324">
        <v>1</v>
      </c>
      <c r="I2628" s="341">
        <v>773.1</v>
      </c>
      <c r="J2628" s="324">
        <v>2.88</v>
      </c>
      <c r="K2628" s="341">
        <v>2226.5300000000002</v>
      </c>
      <c r="Q2628" s="323">
        <v>0</v>
      </c>
      <c r="R2628" s="323">
        <v>0</v>
      </c>
      <c r="S2628" s="323">
        <v>0</v>
      </c>
      <c r="T2628" s="323">
        <v>0</v>
      </c>
      <c r="U2628" s="323">
        <v>0</v>
      </c>
      <c r="V2628" s="323">
        <v>0</v>
      </c>
    </row>
    <row r="2629" spans="1:22" ht="57" x14ac:dyDescent="0.25">
      <c r="A2629" s="336" t="s">
        <v>2919</v>
      </c>
      <c r="B2629" s="337" t="s">
        <v>2429</v>
      </c>
      <c r="C2629" s="337" t="s">
        <v>730</v>
      </c>
      <c r="D2629" s="338" t="s">
        <v>2427</v>
      </c>
      <c r="E2629" s="324">
        <v>-24.831</v>
      </c>
      <c r="F2629" s="339">
        <v>34.75</v>
      </c>
      <c r="G2629" s="343" t="s">
        <v>185</v>
      </c>
      <c r="H2629" s="324">
        <v>1</v>
      </c>
      <c r="I2629" s="341">
        <v>-862.88</v>
      </c>
      <c r="J2629" s="324">
        <v>34.270000000000003</v>
      </c>
      <c r="K2629" s="341">
        <v>-29570.9</v>
      </c>
      <c r="Q2629" s="323">
        <v>0</v>
      </c>
      <c r="R2629" s="323">
        <v>0</v>
      </c>
      <c r="S2629" s="323">
        <v>0</v>
      </c>
      <c r="T2629" s="323">
        <v>0</v>
      </c>
      <c r="U2629" s="323">
        <v>0</v>
      </c>
      <c r="V2629" s="323">
        <v>0</v>
      </c>
    </row>
    <row r="2630" spans="1:22" x14ac:dyDescent="0.25">
      <c r="A2630" s="336"/>
      <c r="B2630" s="337"/>
      <c r="C2630" s="337" t="s">
        <v>184</v>
      </c>
      <c r="D2630" s="338" t="s">
        <v>177</v>
      </c>
      <c r="E2630" s="324">
        <v>91</v>
      </c>
      <c r="F2630" s="339"/>
      <c r="G2630" s="340"/>
      <c r="H2630" s="324"/>
      <c r="I2630" s="341">
        <v>799.13</v>
      </c>
      <c r="J2630" s="324">
        <v>73</v>
      </c>
      <c r="K2630" s="341">
        <v>14968.68</v>
      </c>
    </row>
    <row r="2631" spans="1:22" x14ac:dyDescent="0.25">
      <c r="A2631" s="336"/>
      <c r="B2631" s="337"/>
      <c r="C2631" s="337" t="s">
        <v>183</v>
      </c>
      <c r="D2631" s="338" t="s">
        <v>177</v>
      </c>
      <c r="E2631" s="324">
        <v>70</v>
      </c>
      <c r="F2631" s="339"/>
      <c r="G2631" s="340"/>
      <c r="H2631" s="324"/>
      <c r="I2631" s="341">
        <v>614.71</v>
      </c>
      <c r="J2631" s="324">
        <v>41</v>
      </c>
      <c r="K2631" s="341">
        <v>8407.07</v>
      </c>
    </row>
    <row r="2632" spans="1:22" x14ac:dyDescent="0.25">
      <c r="A2632" s="336"/>
      <c r="B2632" s="337"/>
      <c r="C2632" s="337" t="s">
        <v>178</v>
      </c>
      <c r="D2632" s="338" t="s">
        <v>177</v>
      </c>
      <c r="E2632" s="324">
        <v>175</v>
      </c>
      <c r="F2632" s="339"/>
      <c r="G2632" s="340"/>
      <c r="H2632" s="324"/>
      <c r="I2632" s="341">
        <v>154.19</v>
      </c>
      <c r="J2632" s="324">
        <v>157</v>
      </c>
      <c r="K2632" s="341">
        <v>3230.07</v>
      </c>
    </row>
    <row r="2633" spans="1:22" x14ac:dyDescent="0.25">
      <c r="A2633" s="344"/>
      <c r="B2633" s="345"/>
      <c r="C2633" s="345" t="s">
        <v>182</v>
      </c>
      <c r="D2633" s="346" t="s">
        <v>181</v>
      </c>
      <c r="E2633" s="347">
        <v>2.2000000000000002</v>
      </c>
      <c r="F2633" s="348"/>
      <c r="G2633" s="349" t="s">
        <v>2059</v>
      </c>
      <c r="H2633" s="347">
        <v>1</v>
      </c>
      <c r="I2633" s="350">
        <v>67.55</v>
      </c>
      <c r="J2633" s="347"/>
      <c r="K2633" s="350"/>
    </row>
    <row r="2634" spans="1:22" x14ac:dyDescent="0.25">
      <c r="A2634" s="351"/>
      <c r="B2634" s="351"/>
      <c r="C2634" s="352" t="s">
        <v>173</v>
      </c>
      <c r="D2634" s="351"/>
      <c r="E2634" s="351"/>
      <c r="F2634" s="351"/>
      <c r="G2634" s="351"/>
      <c r="H2634" s="431">
        <v>36809.81</v>
      </c>
      <c r="I2634" s="431"/>
      <c r="J2634" s="431">
        <v>158617.57</v>
      </c>
      <c r="K2634" s="431"/>
      <c r="O2634" s="353">
        <v>36809.81</v>
      </c>
      <c r="P2634" s="353">
        <v>158617.57</v>
      </c>
    </row>
    <row r="2636" spans="1:22" ht="57" x14ac:dyDescent="0.25">
      <c r="A2636" s="336" t="s">
        <v>2920</v>
      </c>
      <c r="B2636" s="337" t="s">
        <v>2442</v>
      </c>
      <c r="C2636" s="337" t="s">
        <v>741</v>
      </c>
      <c r="D2636" s="338" t="s">
        <v>2387</v>
      </c>
      <c r="E2636" s="324">
        <v>1.93</v>
      </c>
      <c r="F2636" s="339"/>
      <c r="G2636" s="340"/>
      <c r="H2636" s="324"/>
      <c r="I2636" s="341"/>
      <c r="J2636" s="324"/>
      <c r="K2636" s="341"/>
      <c r="Q2636" s="323">
        <v>339.22</v>
      </c>
      <c r="R2636" s="323">
        <v>6336.59</v>
      </c>
      <c r="S2636" s="323">
        <v>228.2</v>
      </c>
      <c r="T2636" s="323">
        <v>2952.27</v>
      </c>
      <c r="U2636" s="323">
        <v>0</v>
      </c>
      <c r="V2636" s="323">
        <v>0</v>
      </c>
    </row>
    <row r="2637" spans="1:22" x14ac:dyDescent="0.25">
      <c r="C2637" s="342" t="s">
        <v>2761</v>
      </c>
    </row>
    <row r="2638" spans="1:22" x14ac:dyDescent="0.25">
      <c r="A2638" s="336"/>
      <c r="B2638" s="337"/>
      <c r="C2638" s="337" t="s">
        <v>187</v>
      </c>
      <c r="D2638" s="338"/>
      <c r="E2638" s="324"/>
      <c r="F2638" s="339">
        <v>138.94</v>
      </c>
      <c r="G2638" s="340" t="s">
        <v>2059</v>
      </c>
      <c r="H2638" s="324">
        <v>1</v>
      </c>
      <c r="I2638" s="341">
        <v>308.38</v>
      </c>
      <c r="J2638" s="324">
        <v>23.35</v>
      </c>
      <c r="K2638" s="341">
        <v>7200.67</v>
      </c>
    </row>
    <row r="2639" spans="1:22" x14ac:dyDescent="0.25">
      <c r="A2639" s="336"/>
      <c r="B2639" s="337"/>
      <c r="C2639" s="337" t="s">
        <v>195</v>
      </c>
      <c r="D2639" s="338"/>
      <c r="E2639" s="324"/>
      <c r="F2639" s="339">
        <v>8.4</v>
      </c>
      <c r="G2639" s="340" t="s">
        <v>185</v>
      </c>
      <c r="H2639" s="324">
        <v>1</v>
      </c>
      <c r="I2639" s="341">
        <v>16.21</v>
      </c>
      <c r="J2639" s="324">
        <v>4.87</v>
      </c>
      <c r="K2639" s="341">
        <v>78.94</v>
      </c>
    </row>
    <row r="2640" spans="1:22" x14ac:dyDescent="0.25">
      <c r="A2640" s="336"/>
      <c r="B2640" s="337"/>
      <c r="C2640" s="337" t="s">
        <v>184</v>
      </c>
      <c r="D2640" s="338" t="s">
        <v>177</v>
      </c>
      <c r="E2640" s="324">
        <v>110</v>
      </c>
      <c r="F2640" s="339"/>
      <c r="G2640" s="340"/>
      <c r="H2640" s="324"/>
      <c r="I2640" s="341">
        <v>339.22</v>
      </c>
      <c r="J2640" s="324">
        <v>88</v>
      </c>
      <c r="K2640" s="341">
        <v>6336.59</v>
      </c>
    </row>
    <row r="2641" spans="1:22" x14ac:dyDescent="0.25">
      <c r="A2641" s="336"/>
      <c r="B2641" s="337"/>
      <c r="C2641" s="337" t="s">
        <v>183</v>
      </c>
      <c r="D2641" s="338" t="s">
        <v>177</v>
      </c>
      <c r="E2641" s="324">
        <v>74</v>
      </c>
      <c r="F2641" s="339"/>
      <c r="G2641" s="340"/>
      <c r="H2641" s="324"/>
      <c r="I2641" s="341">
        <v>228.2</v>
      </c>
      <c r="J2641" s="324">
        <v>41</v>
      </c>
      <c r="K2641" s="341">
        <v>2952.27</v>
      </c>
    </row>
    <row r="2642" spans="1:22" x14ac:dyDescent="0.25">
      <c r="A2642" s="344"/>
      <c r="B2642" s="345"/>
      <c r="C2642" s="345" t="s">
        <v>182</v>
      </c>
      <c r="D2642" s="346" t="s">
        <v>181</v>
      </c>
      <c r="E2642" s="347">
        <v>9.25</v>
      </c>
      <c r="F2642" s="348"/>
      <c r="G2642" s="349" t="s">
        <v>2059</v>
      </c>
      <c r="H2642" s="347">
        <v>1</v>
      </c>
      <c r="I2642" s="350">
        <v>20.53</v>
      </c>
      <c r="J2642" s="347"/>
      <c r="K2642" s="350"/>
    </row>
    <row r="2643" spans="1:22" x14ac:dyDescent="0.25">
      <c r="A2643" s="351"/>
      <c r="B2643" s="351"/>
      <c r="C2643" s="352" t="s">
        <v>173</v>
      </c>
      <c r="D2643" s="351"/>
      <c r="E2643" s="351"/>
      <c r="F2643" s="351"/>
      <c r="G2643" s="351"/>
      <c r="H2643" s="431">
        <v>892.01</v>
      </c>
      <c r="I2643" s="431"/>
      <c r="J2643" s="431">
        <v>16568.47</v>
      </c>
      <c r="K2643" s="431"/>
      <c r="O2643" s="353">
        <v>892.01</v>
      </c>
      <c r="P2643" s="353">
        <v>16568.47</v>
      </c>
    </row>
    <row r="2645" spans="1:22" ht="57" x14ac:dyDescent="0.25">
      <c r="A2645" s="336" t="s">
        <v>2921</v>
      </c>
      <c r="B2645" s="337" t="s">
        <v>2443</v>
      </c>
      <c r="C2645" s="337" t="s">
        <v>739</v>
      </c>
      <c r="D2645" s="338" t="s">
        <v>2387</v>
      </c>
      <c r="E2645" s="324">
        <v>0.74</v>
      </c>
      <c r="F2645" s="339"/>
      <c r="G2645" s="340"/>
      <c r="H2645" s="324"/>
      <c r="I2645" s="341"/>
      <c r="J2645" s="324"/>
      <c r="K2645" s="341"/>
      <c r="Q2645" s="323">
        <v>130.06</v>
      </c>
      <c r="R2645" s="323">
        <v>2429.59</v>
      </c>
      <c r="S2645" s="323">
        <v>87.5</v>
      </c>
      <c r="T2645" s="323">
        <v>1131.97</v>
      </c>
      <c r="U2645" s="323">
        <v>0</v>
      </c>
      <c r="V2645" s="323">
        <v>0</v>
      </c>
    </row>
    <row r="2646" spans="1:22" x14ac:dyDescent="0.25">
      <c r="C2646" s="342" t="s">
        <v>2763</v>
      </c>
    </row>
    <row r="2647" spans="1:22" x14ac:dyDescent="0.25">
      <c r="A2647" s="336"/>
      <c r="B2647" s="337"/>
      <c r="C2647" s="337" t="s">
        <v>187</v>
      </c>
      <c r="D2647" s="338"/>
      <c r="E2647" s="324"/>
      <c r="F2647" s="339">
        <v>138.94</v>
      </c>
      <c r="G2647" s="340" t="s">
        <v>2059</v>
      </c>
      <c r="H2647" s="324">
        <v>1</v>
      </c>
      <c r="I2647" s="341">
        <v>118.24</v>
      </c>
      <c r="J2647" s="324">
        <v>23.35</v>
      </c>
      <c r="K2647" s="341">
        <v>2760.9</v>
      </c>
    </row>
    <row r="2648" spans="1:22" x14ac:dyDescent="0.25">
      <c r="A2648" s="336"/>
      <c r="B2648" s="337"/>
      <c r="C2648" s="337" t="s">
        <v>195</v>
      </c>
      <c r="D2648" s="338"/>
      <c r="E2648" s="324"/>
      <c r="F2648" s="339">
        <v>28.2</v>
      </c>
      <c r="G2648" s="340" t="s">
        <v>185</v>
      </c>
      <c r="H2648" s="324">
        <v>1</v>
      </c>
      <c r="I2648" s="341">
        <v>20.87</v>
      </c>
      <c r="J2648" s="324">
        <v>4.8</v>
      </c>
      <c r="K2648" s="341">
        <v>100.18</v>
      </c>
    </row>
    <row r="2649" spans="1:22" x14ac:dyDescent="0.25">
      <c r="A2649" s="336"/>
      <c r="B2649" s="337"/>
      <c r="C2649" s="337" t="s">
        <v>184</v>
      </c>
      <c r="D2649" s="338" t="s">
        <v>177</v>
      </c>
      <c r="E2649" s="324">
        <v>110</v>
      </c>
      <c r="F2649" s="339"/>
      <c r="G2649" s="340"/>
      <c r="H2649" s="324"/>
      <c r="I2649" s="341">
        <v>130.06</v>
      </c>
      <c r="J2649" s="324">
        <v>88</v>
      </c>
      <c r="K2649" s="341">
        <v>2429.59</v>
      </c>
    </row>
    <row r="2650" spans="1:22" x14ac:dyDescent="0.25">
      <c r="A2650" s="336"/>
      <c r="B2650" s="337"/>
      <c r="C2650" s="337" t="s">
        <v>183</v>
      </c>
      <c r="D2650" s="338" t="s">
        <v>177</v>
      </c>
      <c r="E2650" s="324">
        <v>74</v>
      </c>
      <c r="F2650" s="339"/>
      <c r="G2650" s="340"/>
      <c r="H2650" s="324"/>
      <c r="I2650" s="341">
        <v>87.5</v>
      </c>
      <c r="J2650" s="324">
        <v>41</v>
      </c>
      <c r="K2650" s="341">
        <v>1131.97</v>
      </c>
    </row>
    <row r="2651" spans="1:22" x14ac:dyDescent="0.25">
      <c r="A2651" s="344"/>
      <c r="B2651" s="345"/>
      <c r="C2651" s="345" t="s">
        <v>182</v>
      </c>
      <c r="D2651" s="346" t="s">
        <v>181</v>
      </c>
      <c r="E2651" s="347">
        <v>9.25</v>
      </c>
      <c r="F2651" s="348"/>
      <c r="G2651" s="349" t="s">
        <v>2059</v>
      </c>
      <c r="H2651" s="347">
        <v>1</v>
      </c>
      <c r="I2651" s="350">
        <v>7.87</v>
      </c>
      <c r="J2651" s="347"/>
      <c r="K2651" s="350"/>
    </row>
    <row r="2652" spans="1:22" x14ac:dyDescent="0.25">
      <c r="A2652" s="351"/>
      <c r="B2652" s="351"/>
      <c r="C2652" s="352" t="s">
        <v>173</v>
      </c>
      <c r="D2652" s="351"/>
      <c r="E2652" s="351"/>
      <c r="F2652" s="351"/>
      <c r="G2652" s="351"/>
      <c r="H2652" s="431">
        <v>356.67</v>
      </c>
      <c r="I2652" s="431"/>
      <c r="J2652" s="431">
        <v>6422.64</v>
      </c>
      <c r="K2652" s="431"/>
      <c r="O2652" s="353">
        <v>356.67</v>
      </c>
      <c r="P2652" s="353">
        <v>6422.64</v>
      </c>
    </row>
    <row r="2655" spans="1:22" x14ac:dyDescent="0.25">
      <c r="A2655" s="428" t="s">
        <v>2764</v>
      </c>
      <c r="B2655" s="428"/>
      <c r="C2655" s="428"/>
      <c r="D2655" s="428"/>
      <c r="E2655" s="428"/>
      <c r="F2655" s="428"/>
      <c r="G2655" s="428"/>
      <c r="H2655" s="429">
        <v>65570.06</v>
      </c>
      <c r="I2655" s="430"/>
      <c r="J2655" s="429">
        <v>515926.21</v>
      </c>
      <c r="K2655" s="430"/>
    </row>
    <row r="2656" spans="1:22" hidden="1" x14ac:dyDescent="0.25">
      <c r="A2656" s="323" t="s">
        <v>172</v>
      </c>
      <c r="I2656" s="323">
        <v>0</v>
      </c>
      <c r="J2656" s="323">
        <v>0</v>
      </c>
    </row>
    <row r="2657" spans="1:32" hidden="1" x14ac:dyDescent="0.25">
      <c r="A2657" s="323" t="s">
        <v>171</v>
      </c>
      <c r="I2657" s="323">
        <v>0</v>
      </c>
      <c r="J2657" s="323">
        <v>0</v>
      </c>
    </row>
    <row r="2659" spans="1:32" ht="30" x14ac:dyDescent="0.25">
      <c r="A2659" s="428" t="s">
        <v>3727</v>
      </c>
      <c r="B2659" s="428"/>
      <c r="C2659" s="428"/>
      <c r="D2659" s="428"/>
      <c r="E2659" s="428"/>
      <c r="F2659" s="428"/>
      <c r="G2659" s="428"/>
      <c r="H2659" s="429">
        <v>5501300.5</v>
      </c>
      <c r="I2659" s="430"/>
      <c r="J2659" s="429">
        <v>29673402.59</v>
      </c>
      <c r="K2659" s="430"/>
      <c r="AF2659" s="373" t="s">
        <v>3727</v>
      </c>
    </row>
    <row r="2660" spans="1:32" hidden="1" x14ac:dyDescent="0.25">
      <c r="A2660" s="323" t="s">
        <v>172</v>
      </c>
      <c r="I2660" s="323">
        <v>0</v>
      </c>
      <c r="J2660" s="323">
        <v>0</v>
      </c>
    </row>
    <row r="2661" spans="1:32" x14ac:dyDescent="0.25">
      <c r="A2661" s="428" t="s">
        <v>171</v>
      </c>
      <c r="B2661" s="428"/>
      <c r="C2661" s="428"/>
      <c r="D2661" s="428"/>
      <c r="E2661" s="428"/>
      <c r="F2661" s="428"/>
      <c r="G2661" s="428"/>
      <c r="H2661" s="429">
        <v>-16757.310000000001</v>
      </c>
      <c r="I2661" s="430"/>
      <c r="J2661" s="429">
        <v>-86635.29</v>
      </c>
      <c r="K2661" s="430"/>
    </row>
    <row r="2662" spans="1:32" x14ac:dyDescent="0.25">
      <c r="C2662" s="426" t="s">
        <v>1710</v>
      </c>
      <c r="D2662" s="426"/>
      <c r="E2662" s="426"/>
      <c r="F2662" s="426"/>
      <c r="G2662" s="426"/>
      <c r="H2662" s="427">
        <v>5258051.09</v>
      </c>
      <c r="I2662" s="427"/>
      <c r="J2662" s="427">
        <v>25539909.359999999</v>
      </c>
      <c r="K2662" s="427"/>
    </row>
    <row r="2663" spans="1:32" x14ac:dyDescent="0.25">
      <c r="C2663" s="426" t="s">
        <v>1723</v>
      </c>
      <c r="D2663" s="426"/>
      <c r="E2663" s="426"/>
      <c r="F2663" s="426"/>
      <c r="G2663" s="426"/>
      <c r="H2663" s="427">
        <v>5093976.62</v>
      </c>
      <c r="I2663" s="427"/>
      <c r="J2663" s="427">
        <v>22070963.98</v>
      </c>
      <c r="K2663" s="427"/>
    </row>
    <row r="2664" spans="1:32" x14ac:dyDescent="0.25">
      <c r="C2664" s="426" t="s">
        <v>1724</v>
      </c>
      <c r="D2664" s="426"/>
      <c r="E2664" s="426"/>
      <c r="F2664" s="426"/>
      <c r="G2664" s="426"/>
      <c r="H2664" s="427">
        <v>1496216.35</v>
      </c>
      <c r="I2664" s="427"/>
      <c r="J2664" s="427">
        <v>6176898.8099999996</v>
      </c>
      <c r="K2664" s="427"/>
    </row>
    <row r="2665" spans="1:32" x14ac:dyDescent="0.25">
      <c r="C2665" s="426" t="s">
        <v>1725</v>
      </c>
      <c r="D2665" s="426"/>
      <c r="E2665" s="426"/>
      <c r="F2665" s="426"/>
      <c r="G2665" s="426"/>
      <c r="H2665" s="427">
        <v>3597760.27</v>
      </c>
      <c r="I2665" s="427"/>
      <c r="J2665" s="427">
        <v>15894065.17</v>
      </c>
      <c r="K2665" s="427"/>
    </row>
    <row r="2666" spans="1:32" x14ac:dyDescent="0.25">
      <c r="C2666" s="426" t="s">
        <v>1726</v>
      </c>
      <c r="D2666" s="426"/>
      <c r="E2666" s="426"/>
      <c r="F2666" s="426"/>
      <c r="G2666" s="426"/>
      <c r="H2666" s="427">
        <v>24716.91</v>
      </c>
      <c r="I2666" s="427"/>
      <c r="J2666" s="427">
        <v>214946.25</v>
      </c>
      <c r="K2666" s="427"/>
    </row>
    <row r="2667" spans="1:32" x14ac:dyDescent="0.25">
      <c r="C2667" s="426" t="s">
        <v>1727</v>
      </c>
      <c r="D2667" s="426"/>
      <c r="E2667" s="426"/>
      <c r="F2667" s="426"/>
      <c r="G2667" s="426"/>
      <c r="H2667" s="427">
        <v>4417.84</v>
      </c>
      <c r="I2667" s="427"/>
      <c r="J2667" s="427">
        <v>103156.55</v>
      </c>
      <c r="K2667" s="427"/>
    </row>
    <row r="2668" spans="1:32" x14ac:dyDescent="0.25">
      <c r="C2668" s="426" t="s">
        <v>1728</v>
      </c>
      <c r="D2668" s="426"/>
      <c r="E2668" s="426"/>
      <c r="F2668" s="426"/>
      <c r="G2668" s="426"/>
      <c r="H2668" s="427">
        <v>139357.56</v>
      </c>
      <c r="I2668" s="427"/>
      <c r="J2668" s="427">
        <v>3253999.13</v>
      </c>
      <c r="K2668" s="427"/>
    </row>
    <row r="2669" spans="1:32" x14ac:dyDescent="0.25">
      <c r="C2669" s="426" t="s">
        <v>1729</v>
      </c>
      <c r="D2669" s="426"/>
      <c r="E2669" s="426"/>
      <c r="F2669" s="426"/>
      <c r="G2669" s="426"/>
      <c r="H2669" s="427">
        <v>1731462.65</v>
      </c>
      <c r="I2669" s="427"/>
      <c r="J2669" s="427">
        <v>11758601.390000001</v>
      </c>
      <c r="K2669" s="427"/>
    </row>
    <row r="2670" spans="1:32" x14ac:dyDescent="0.25">
      <c r="C2670" s="426" t="s">
        <v>1730</v>
      </c>
      <c r="D2670" s="426"/>
      <c r="E2670" s="426"/>
      <c r="F2670" s="426"/>
      <c r="G2670" s="426"/>
      <c r="H2670" s="427">
        <v>137169.43</v>
      </c>
      <c r="I2670" s="427"/>
      <c r="J2670" s="427">
        <v>1331081.9099999999</v>
      </c>
      <c r="K2670" s="427"/>
    </row>
    <row r="2671" spans="1:32" x14ac:dyDescent="0.25">
      <c r="C2671" s="426" t="s">
        <v>1731</v>
      </c>
      <c r="D2671" s="426"/>
      <c r="E2671" s="426"/>
      <c r="F2671" s="426"/>
      <c r="G2671" s="426"/>
      <c r="H2671" s="427">
        <v>34908.15</v>
      </c>
      <c r="I2671" s="427"/>
      <c r="J2671" s="427">
        <v>689654.12</v>
      </c>
      <c r="K2671" s="427"/>
    </row>
    <row r="2672" spans="1:32" x14ac:dyDescent="0.25">
      <c r="C2672" s="426" t="s">
        <v>1732</v>
      </c>
      <c r="D2672" s="426"/>
      <c r="E2672" s="426"/>
      <c r="F2672" s="426"/>
      <c r="G2672" s="426"/>
      <c r="H2672" s="427">
        <v>136656.6</v>
      </c>
      <c r="I2672" s="427"/>
      <c r="J2672" s="427">
        <v>2637397.91</v>
      </c>
      <c r="K2672" s="427"/>
    </row>
    <row r="2673" spans="1:11" x14ac:dyDescent="0.25">
      <c r="C2673" s="426" t="s">
        <v>1733</v>
      </c>
      <c r="D2673" s="426"/>
      <c r="E2673" s="426"/>
      <c r="F2673" s="426"/>
      <c r="G2673" s="426"/>
      <c r="H2673" s="427">
        <v>98861.4</v>
      </c>
      <c r="I2673" s="427"/>
      <c r="J2673" s="427">
        <v>1334139.6000000001</v>
      </c>
      <c r="K2673" s="427"/>
    </row>
    <row r="2674" spans="1:11" x14ac:dyDescent="0.25">
      <c r="C2674" s="426" t="s">
        <v>1734</v>
      </c>
      <c r="D2674" s="426"/>
      <c r="E2674" s="426"/>
      <c r="F2674" s="426"/>
      <c r="G2674" s="426"/>
      <c r="H2674" s="427">
        <v>5501300.5</v>
      </c>
      <c r="I2674" s="427"/>
      <c r="J2674" s="427">
        <v>29673402.59</v>
      </c>
      <c r="K2674" s="427"/>
    </row>
    <row r="2677" spans="1:11" x14ac:dyDescent="0.25">
      <c r="A2677" s="423" t="s">
        <v>170</v>
      </c>
      <c r="B2677" s="423"/>
      <c r="C2677" s="374" t="s">
        <v>107</v>
      </c>
      <c r="D2677" s="374"/>
      <c r="E2677" s="374"/>
      <c r="F2677" s="374"/>
      <c r="G2677" s="374"/>
      <c r="H2677" s="424" t="s">
        <v>107</v>
      </c>
      <c r="I2677" s="424"/>
      <c r="J2677" s="424"/>
      <c r="K2677" s="424"/>
    </row>
    <row r="2678" spans="1:11" x14ac:dyDescent="0.25">
      <c r="A2678" s="326"/>
      <c r="B2678" s="326"/>
      <c r="C2678" s="425" t="s">
        <v>72</v>
      </c>
      <c r="D2678" s="425"/>
      <c r="E2678" s="425"/>
      <c r="F2678" s="425"/>
      <c r="G2678" s="425"/>
      <c r="H2678" s="326"/>
      <c r="I2678" s="326"/>
      <c r="J2678" s="326"/>
      <c r="K2678" s="326"/>
    </row>
    <row r="2679" spans="1:11" x14ac:dyDescent="0.25">
      <c r="A2679" s="326"/>
      <c r="B2679" s="326"/>
      <c r="C2679" s="326"/>
      <c r="D2679" s="326"/>
      <c r="E2679" s="326"/>
      <c r="F2679" s="326"/>
      <c r="G2679" s="326"/>
      <c r="H2679" s="326"/>
      <c r="I2679" s="326"/>
      <c r="J2679" s="326"/>
      <c r="K2679" s="326"/>
    </row>
    <row r="2680" spans="1:11" x14ac:dyDescent="0.25">
      <c r="A2680" s="423" t="s">
        <v>169</v>
      </c>
      <c r="B2680" s="423"/>
      <c r="C2680" s="374" t="s">
        <v>107</v>
      </c>
      <c r="D2680" s="374"/>
      <c r="E2680" s="374"/>
      <c r="F2680" s="374"/>
      <c r="G2680" s="374"/>
      <c r="H2680" s="424" t="s">
        <v>107</v>
      </c>
      <c r="I2680" s="424"/>
      <c r="J2680" s="424"/>
      <c r="K2680" s="424"/>
    </row>
    <row r="2681" spans="1:11" x14ac:dyDescent="0.25">
      <c r="A2681" s="326"/>
      <c r="B2681" s="326"/>
      <c r="C2681" s="425" t="s">
        <v>72</v>
      </c>
      <c r="D2681" s="425"/>
      <c r="E2681" s="425"/>
      <c r="F2681" s="425"/>
      <c r="G2681" s="425"/>
      <c r="H2681" s="326"/>
      <c r="I2681" s="326"/>
      <c r="J2681" s="326"/>
      <c r="K2681" s="326"/>
    </row>
  </sheetData>
  <mergeCells count="684">
    <mergeCell ref="J2:K2"/>
    <mergeCell ref="B3:E3"/>
    <mergeCell ref="G3:K3"/>
    <mergeCell ref="B4:E4"/>
    <mergeCell ref="G4:K4"/>
    <mergeCell ref="B6:E6"/>
    <mergeCell ref="G6:K6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A36:K36"/>
    <mergeCell ref="A38:K38"/>
    <mergeCell ref="H46:I46"/>
    <mergeCell ref="J46:K46"/>
    <mergeCell ref="H59:I59"/>
    <mergeCell ref="J59:K59"/>
    <mergeCell ref="E25:H25"/>
    <mergeCell ref="E26:H26"/>
    <mergeCell ref="E27:H27"/>
    <mergeCell ref="E28:H28"/>
    <mergeCell ref="E29:H29"/>
    <mergeCell ref="A32:K32"/>
    <mergeCell ref="H86:I86"/>
    <mergeCell ref="J86:K86"/>
    <mergeCell ref="A89:G89"/>
    <mergeCell ref="H89:I89"/>
    <mergeCell ref="J89:K89"/>
    <mergeCell ref="A91:G91"/>
    <mergeCell ref="H91:I91"/>
    <mergeCell ref="J91:K91"/>
    <mergeCell ref="H72:I72"/>
    <mergeCell ref="J72:K72"/>
    <mergeCell ref="H78:I78"/>
    <mergeCell ref="J78:K78"/>
    <mergeCell ref="H82:I82"/>
    <mergeCell ref="J82:K82"/>
    <mergeCell ref="H152:I152"/>
    <mergeCell ref="J152:K152"/>
    <mergeCell ref="H166:I166"/>
    <mergeCell ref="J166:K166"/>
    <mergeCell ref="H180:I180"/>
    <mergeCell ref="J180:K180"/>
    <mergeCell ref="A93:K93"/>
    <mergeCell ref="H110:I110"/>
    <mergeCell ref="J110:K110"/>
    <mergeCell ref="H122:I122"/>
    <mergeCell ref="J122:K122"/>
    <mergeCell ref="H137:I137"/>
    <mergeCell ref="J137:K137"/>
    <mergeCell ref="H235:I235"/>
    <mergeCell ref="J235:K235"/>
    <mergeCell ref="H251:I251"/>
    <mergeCell ref="J251:K251"/>
    <mergeCell ref="H255:I255"/>
    <mergeCell ref="J255:K255"/>
    <mergeCell ref="H193:I193"/>
    <mergeCell ref="J193:K193"/>
    <mergeCell ref="H208:I208"/>
    <mergeCell ref="J208:K208"/>
    <mergeCell ref="H221:I221"/>
    <mergeCell ref="J221:K221"/>
    <mergeCell ref="H271:I271"/>
    <mergeCell ref="J271:K271"/>
    <mergeCell ref="H275:I275"/>
    <mergeCell ref="J275:K275"/>
    <mergeCell ref="H284:I284"/>
    <mergeCell ref="J284:K284"/>
    <mergeCell ref="H259:I259"/>
    <mergeCell ref="J259:K259"/>
    <mergeCell ref="H263:I263"/>
    <mergeCell ref="J263:K263"/>
    <mergeCell ref="H267:I267"/>
    <mergeCell ref="J267:K267"/>
    <mergeCell ref="A321:G321"/>
    <mergeCell ref="H321:I321"/>
    <mergeCell ref="J321:K321"/>
    <mergeCell ref="A325:G325"/>
    <mergeCell ref="H325:I325"/>
    <mergeCell ref="J325:K325"/>
    <mergeCell ref="H293:I293"/>
    <mergeCell ref="J293:K293"/>
    <mergeCell ref="H306:I306"/>
    <mergeCell ref="J306:K306"/>
    <mergeCell ref="H318:I318"/>
    <mergeCell ref="J318:K318"/>
    <mergeCell ref="H354:I354"/>
    <mergeCell ref="J354:K354"/>
    <mergeCell ref="H366:I366"/>
    <mergeCell ref="J366:K366"/>
    <mergeCell ref="H378:I378"/>
    <mergeCell ref="J378:K378"/>
    <mergeCell ref="A327:G327"/>
    <mergeCell ref="H327:I327"/>
    <mergeCell ref="J327:K327"/>
    <mergeCell ref="A329:K329"/>
    <mergeCell ref="A331:K331"/>
    <mergeCell ref="H342:I342"/>
    <mergeCell ref="J342:K342"/>
    <mergeCell ref="A409:K409"/>
    <mergeCell ref="B411:J411"/>
    <mergeCell ref="H421:I421"/>
    <mergeCell ref="J421:K421"/>
    <mergeCell ref="H432:I432"/>
    <mergeCell ref="J432:K432"/>
    <mergeCell ref="H390:I390"/>
    <mergeCell ref="J390:K390"/>
    <mergeCell ref="H402:I402"/>
    <mergeCell ref="J402:K402"/>
    <mergeCell ref="A405:G405"/>
    <mergeCell ref="H405:I405"/>
    <mergeCell ref="J405:K405"/>
    <mergeCell ref="B461:J461"/>
    <mergeCell ref="H471:I471"/>
    <mergeCell ref="J471:K471"/>
    <mergeCell ref="H482:I482"/>
    <mergeCell ref="J482:K482"/>
    <mergeCell ref="H494:I494"/>
    <mergeCell ref="J494:K494"/>
    <mergeCell ref="H444:I444"/>
    <mergeCell ref="J444:K444"/>
    <mergeCell ref="H455:I455"/>
    <mergeCell ref="J455:K455"/>
    <mergeCell ref="H458:I458"/>
    <mergeCell ref="J458:K458"/>
    <mergeCell ref="H532:I532"/>
    <mergeCell ref="J532:K532"/>
    <mergeCell ref="H544:I544"/>
    <mergeCell ref="J544:K544"/>
    <mergeCell ref="H555:I555"/>
    <mergeCell ref="J555:K555"/>
    <mergeCell ref="H505:I505"/>
    <mergeCell ref="J505:K505"/>
    <mergeCell ref="H508:I508"/>
    <mergeCell ref="J508:K508"/>
    <mergeCell ref="B511:J511"/>
    <mergeCell ref="H521:I521"/>
    <mergeCell ref="J521:K521"/>
    <mergeCell ref="H593:I593"/>
    <mergeCell ref="J593:K593"/>
    <mergeCell ref="H604:I604"/>
    <mergeCell ref="J604:K604"/>
    <mergeCell ref="H607:I607"/>
    <mergeCell ref="J607:K607"/>
    <mergeCell ref="H558:I558"/>
    <mergeCell ref="J558:K558"/>
    <mergeCell ref="B561:J561"/>
    <mergeCell ref="H571:I571"/>
    <mergeCell ref="J571:K571"/>
    <mergeCell ref="H582:I582"/>
    <mergeCell ref="J582:K582"/>
    <mergeCell ref="H654:I654"/>
    <mergeCell ref="J654:K654"/>
    <mergeCell ref="H657:I657"/>
    <mergeCell ref="J657:K657"/>
    <mergeCell ref="B660:J660"/>
    <mergeCell ref="H670:I670"/>
    <mergeCell ref="J670:K670"/>
    <mergeCell ref="B610:J610"/>
    <mergeCell ref="H620:I620"/>
    <mergeCell ref="J620:K620"/>
    <mergeCell ref="H631:I631"/>
    <mergeCell ref="J631:K631"/>
    <mergeCell ref="H643:I643"/>
    <mergeCell ref="J643:K643"/>
    <mergeCell ref="H707:I707"/>
    <mergeCell ref="J707:K707"/>
    <mergeCell ref="B710:J710"/>
    <mergeCell ref="H720:I720"/>
    <mergeCell ref="J720:K720"/>
    <mergeCell ref="H731:I731"/>
    <mergeCell ref="J731:K731"/>
    <mergeCell ref="H681:I681"/>
    <mergeCell ref="J681:K681"/>
    <mergeCell ref="H693:I693"/>
    <mergeCell ref="J693:K693"/>
    <mergeCell ref="H704:I704"/>
    <mergeCell ref="J704:K704"/>
    <mergeCell ref="B760:J760"/>
    <mergeCell ref="H770:I770"/>
    <mergeCell ref="J770:K770"/>
    <mergeCell ref="H781:I781"/>
    <mergeCell ref="J781:K781"/>
    <mergeCell ref="H793:I793"/>
    <mergeCell ref="J793:K793"/>
    <mergeCell ref="H743:I743"/>
    <mergeCell ref="J743:K743"/>
    <mergeCell ref="H754:I754"/>
    <mergeCell ref="J754:K754"/>
    <mergeCell ref="H757:I757"/>
    <mergeCell ref="J757:K757"/>
    <mergeCell ref="H831:I831"/>
    <mergeCell ref="J831:K831"/>
    <mergeCell ref="H843:I843"/>
    <mergeCell ref="J843:K843"/>
    <mergeCell ref="H854:I854"/>
    <mergeCell ref="J854:K854"/>
    <mergeCell ref="H804:I804"/>
    <mergeCell ref="J804:K804"/>
    <mergeCell ref="H807:I807"/>
    <mergeCell ref="J807:K807"/>
    <mergeCell ref="B810:J810"/>
    <mergeCell ref="H820:I820"/>
    <mergeCell ref="J820:K820"/>
    <mergeCell ref="H893:I893"/>
    <mergeCell ref="J893:K893"/>
    <mergeCell ref="H904:I904"/>
    <mergeCell ref="J904:K904"/>
    <mergeCell ref="H907:I907"/>
    <mergeCell ref="J907:K907"/>
    <mergeCell ref="H857:I857"/>
    <mergeCell ref="J857:K857"/>
    <mergeCell ref="B860:J860"/>
    <mergeCell ref="H870:I870"/>
    <mergeCell ref="J870:K870"/>
    <mergeCell ref="H881:I881"/>
    <mergeCell ref="J881:K881"/>
    <mergeCell ref="H953:I953"/>
    <mergeCell ref="J953:K953"/>
    <mergeCell ref="H956:I956"/>
    <mergeCell ref="J956:K956"/>
    <mergeCell ref="B959:J959"/>
    <mergeCell ref="H969:I969"/>
    <mergeCell ref="J969:K969"/>
    <mergeCell ref="B910:J910"/>
    <mergeCell ref="H920:I920"/>
    <mergeCell ref="J920:K920"/>
    <mergeCell ref="H931:I931"/>
    <mergeCell ref="J931:K931"/>
    <mergeCell ref="H942:I942"/>
    <mergeCell ref="J942:K942"/>
    <mergeCell ref="H1005:I1005"/>
    <mergeCell ref="J1005:K1005"/>
    <mergeCell ref="B1008:J1008"/>
    <mergeCell ref="H1018:I1018"/>
    <mergeCell ref="J1018:K1018"/>
    <mergeCell ref="H1029:I1029"/>
    <mergeCell ref="J1029:K1029"/>
    <mergeCell ref="H980:I980"/>
    <mergeCell ref="J980:K980"/>
    <mergeCell ref="H991:I991"/>
    <mergeCell ref="J991:K991"/>
    <mergeCell ref="H1002:I1002"/>
    <mergeCell ref="J1002:K1002"/>
    <mergeCell ref="B1058:J1058"/>
    <mergeCell ref="H1068:I1068"/>
    <mergeCell ref="J1068:K1068"/>
    <mergeCell ref="H1079:I1079"/>
    <mergeCell ref="J1079:K1079"/>
    <mergeCell ref="H1091:I1091"/>
    <mergeCell ref="J1091:K1091"/>
    <mergeCell ref="H1041:I1041"/>
    <mergeCell ref="J1041:K1041"/>
    <mergeCell ref="H1052:I1052"/>
    <mergeCell ref="J1052:K1052"/>
    <mergeCell ref="H1055:I1055"/>
    <mergeCell ref="J1055:K1055"/>
    <mergeCell ref="H1129:I1129"/>
    <mergeCell ref="J1129:K1129"/>
    <mergeCell ref="H1141:I1141"/>
    <mergeCell ref="J1141:K1141"/>
    <mergeCell ref="H1152:I1152"/>
    <mergeCell ref="J1152:K1152"/>
    <mergeCell ref="H1102:I1102"/>
    <mergeCell ref="J1102:K1102"/>
    <mergeCell ref="H1105:I1105"/>
    <mergeCell ref="J1105:K1105"/>
    <mergeCell ref="B1108:J1108"/>
    <mergeCell ref="H1118:I1118"/>
    <mergeCell ref="J1118:K1118"/>
    <mergeCell ref="H1191:I1191"/>
    <mergeCell ref="J1191:K1191"/>
    <mergeCell ref="H1202:I1202"/>
    <mergeCell ref="J1202:K1202"/>
    <mergeCell ref="H1205:I1205"/>
    <mergeCell ref="J1205:K1205"/>
    <mergeCell ref="H1155:I1155"/>
    <mergeCell ref="J1155:K1155"/>
    <mergeCell ref="B1158:J1158"/>
    <mergeCell ref="H1168:I1168"/>
    <mergeCell ref="J1168:K1168"/>
    <mergeCell ref="H1179:I1179"/>
    <mergeCell ref="J1179:K1179"/>
    <mergeCell ref="H1252:I1252"/>
    <mergeCell ref="J1252:K1252"/>
    <mergeCell ref="H1255:I1255"/>
    <mergeCell ref="J1255:K1255"/>
    <mergeCell ref="B1258:J1258"/>
    <mergeCell ref="H1268:I1268"/>
    <mergeCell ref="J1268:K1268"/>
    <mergeCell ref="B1208:J1208"/>
    <mergeCell ref="H1218:I1218"/>
    <mergeCell ref="J1218:K1218"/>
    <mergeCell ref="H1229:I1229"/>
    <mergeCell ref="J1229:K1229"/>
    <mergeCell ref="H1241:I1241"/>
    <mergeCell ref="J1241:K1241"/>
    <mergeCell ref="H1305:I1305"/>
    <mergeCell ref="J1305:K1305"/>
    <mergeCell ref="B1308:J1308"/>
    <mergeCell ref="H1318:I1318"/>
    <mergeCell ref="J1318:K1318"/>
    <mergeCell ref="H1329:I1329"/>
    <mergeCell ref="J1329:K1329"/>
    <mergeCell ref="H1279:I1279"/>
    <mergeCell ref="J1279:K1279"/>
    <mergeCell ref="H1291:I1291"/>
    <mergeCell ref="J1291:K1291"/>
    <mergeCell ref="H1302:I1302"/>
    <mergeCell ref="J1302:K1302"/>
    <mergeCell ref="B1358:J1358"/>
    <mergeCell ref="H1368:I1368"/>
    <mergeCell ref="J1368:K1368"/>
    <mergeCell ref="H1379:I1379"/>
    <mergeCell ref="J1379:K1379"/>
    <mergeCell ref="H1391:I1391"/>
    <mergeCell ref="J1391:K1391"/>
    <mergeCell ref="H1341:I1341"/>
    <mergeCell ref="J1341:K1341"/>
    <mergeCell ref="H1352:I1352"/>
    <mergeCell ref="J1352:K1352"/>
    <mergeCell ref="H1355:I1355"/>
    <mergeCell ref="J1355:K1355"/>
    <mergeCell ref="H1429:I1429"/>
    <mergeCell ref="J1429:K1429"/>
    <mergeCell ref="H1441:I1441"/>
    <mergeCell ref="J1441:K1441"/>
    <mergeCell ref="H1452:I1452"/>
    <mergeCell ref="J1452:K1452"/>
    <mergeCell ref="H1402:I1402"/>
    <mergeCell ref="J1402:K1402"/>
    <mergeCell ref="H1405:I1405"/>
    <mergeCell ref="J1405:K1405"/>
    <mergeCell ref="B1408:J1408"/>
    <mergeCell ref="H1418:I1418"/>
    <mergeCell ref="J1418:K1418"/>
    <mergeCell ref="H1491:I1491"/>
    <mergeCell ref="J1491:K1491"/>
    <mergeCell ref="H1502:I1502"/>
    <mergeCell ref="J1502:K1502"/>
    <mergeCell ref="H1505:I1505"/>
    <mergeCell ref="J1505:K1505"/>
    <mergeCell ref="H1455:I1455"/>
    <mergeCell ref="J1455:K1455"/>
    <mergeCell ref="B1458:J1458"/>
    <mergeCell ref="H1468:I1468"/>
    <mergeCell ref="J1468:K1468"/>
    <mergeCell ref="H1479:I1479"/>
    <mergeCell ref="J1479:K1479"/>
    <mergeCell ref="H1544:I1544"/>
    <mergeCell ref="J1544:K1544"/>
    <mergeCell ref="B1547:J1547"/>
    <mergeCell ref="H1557:I1557"/>
    <mergeCell ref="J1557:K1557"/>
    <mergeCell ref="H1568:I1568"/>
    <mergeCell ref="J1568:K1568"/>
    <mergeCell ref="B1508:J1508"/>
    <mergeCell ref="H1518:I1518"/>
    <mergeCell ref="J1518:K1518"/>
    <mergeCell ref="H1529:I1529"/>
    <mergeCell ref="J1529:K1529"/>
    <mergeCell ref="H1541:I1541"/>
    <mergeCell ref="J1541:K1541"/>
    <mergeCell ref="H1607:I1607"/>
    <mergeCell ref="J1607:K1607"/>
    <mergeCell ref="H1619:I1619"/>
    <mergeCell ref="J1619:K1619"/>
    <mergeCell ref="H1622:I1622"/>
    <mergeCell ref="J1622:K1622"/>
    <mergeCell ref="H1580:I1580"/>
    <mergeCell ref="J1580:K1580"/>
    <mergeCell ref="H1583:I1583"/>
    <mergeCell ref="J1583:K1583"/>
    <mergeCell ref="B1586:J1586"/>
    <mergeCell ref="H1596:I1596"/>
    <mergeCell ref="J1596:K1596"/>
    <mergeCell ref="H1661:I1661"/>
    <mergeCell ref="J1661:K1661"/>
    <mergeCell ref="B1664:J1664"/>
    <mergeCell ref="H1674:I1674"/>
    <mergeCell ref="J1674:K1674"/>
    <mergeCell ref="H1685:I1685"/>
    <mergeCell ref="J1685:K1685"/>
    <mergeCell ref="B1625:J1625"/>
    <mergeCell ref="H1635:I1635"/>
    <mergeCell ref="J1635:K1635"/>
    <mergeCell ref="H1646:I1646"/>
    <mergeCell ref="J1646:K1646"/>
    <mergeCell ref="H1658:I1658"/>
    <mergeCell ref="J1658:K1658"/>
    <mergeCell ref="H1716:I1716"/>
    <mergeCell ref="J1716:K1716"/>
    <mergeCell ref="A1719:G1719"/>
    <mergeCell ref="H1719:I1719"/>
    <mergeCell ref="J1719:K1719"/>
    <mergeCell ref="A1723:G1723"/>
    <mergeCell ref="H1723:I1723"/>
    <mergeCell ref="J1723:K1723"/>
    <mergeCell ref="H1697:I1697"/>
    <mergeCell ref="J1697:K1697"/>
    <mergeCell ref="H1700:I1700"/>
    <mergeCell ref="J1700:K1700"/>
    <mergeCell ref="B1703:J1703"/>
    <mergeCell ref="H1713:I1713"/>
    <mergeCell ref="J1713:K1713"/>
    <mergeCell ref="H1782:I1782"/>
    <mergeCell ref="J1782:K1782"/>
    <mergeCell ref="H1797:I1797"/>
    <mergeCell ref="J1797:K1797"/>
    <mergeCell ref="H1812:I1812"/>
    <mergeCell ref="J1812:K1812"/>
    <mergeCell ref="A1727:K1727"/>
    <mergeCell ref="H1740:I1740"/>
    <mergeCell ref="J1740:K1740"/>
    <mergeCell ref="H1754:I1754"/>
    <mergeCell ref="J1754:K1754"/>
    <mergeCell ref="H1768:I1768"/>
    <mergeCell ref="J1768:K1768"/>
    <mergeCell ref="H1869:I1869"/>
    <mergeCell ref="J1869:K1869"/>
    <mergeCell ref="H1872:I1872"/>
    <mergeCell ref="J1872:K1872"/>
    <mergeCell ref="H1875:I1875"/>
    <mergeCell ref="J1875:K1875"/>
    <mergeCell ref="H1827:I1827"/>
    <mergeCell ref="J1827:K1827"/>
    <mergeCell ref="H1842:I1842"/>
    <mergeCell ref="J1842:K1842"/>
    <mergeCell ref="H1857:I1857"/>
    <mergeCell ref="J1857:K1857"/>
    <mergeCell ref="H1887:I1887"/>
    <mergeCell ref="J1887:K1887"/>
    <mergeCell ref="H1898:I1898"/>
    <mergeCell ref="J1898:K1898"/>
    <mergeCell ref="H1902:I1902"/>
    <mergeCell ref="J1902:K1902"/>
    <mergeCell ref="H1878:I1878"/>
    <mergeCell ref="J1878:K1878"/>
    <mergeCell ref="H1881:I1881"/>
    <mergeCell ref="J1881:K1881"/>
    <mergeCell ref="H1884:I1884"/>
    <mergeCell ref="J1884:K1884"/>
    <mergeCell ref="H1935:I1935"/>
    <mergeCell ref="J1935:K1935"/>
    <mergeCell ref="H1952:I1952"/>
    <mergeCell ref="J1952:K1952"/>
    <mergeCell ref="H1965:I1965"/>
    <mergeCell ref="J1965:K1965"/>
    <mergeCell ref="H1906:I1906"/>
    <mergeCell ref="J1906:K1906"/>
    <mergeCell ref="H1917:I1917"/>
    <mergeCell ref="J1917:K1917"/>
    <mergeCell ref="H1920:I1920"/>
    <mergeCell ref="J1920:K1920"/>
    <mergeCell ref="H2023:I2023"/>
    <mergeCell ref="J2023:K2023"/>
    <mergeCell ref="H2039:I2039"/>
    <mergeCell ref="J2039:K2039"/>
    <mergeCell ref="A2042:G2042"/>
    <mergeCell ref="H2042:I2042"/>
    <mergeCell ref="J2042:K2042"/>
    <mergeCell ref="H1981:I1981"/>
    <mergeCell ref="J1981:K1981"/>
    <mergeCell ref="H1994:I1994"/>
    <mergeCell ref="J1994:K1994"/>
    <mergeCell ref="H2010:I2010"/>
    <mergeCell ref="J2010:K2010"/>
    <mergeCell ref="A2070:G2070"/>
    <mergeCell ref="H2070:I2070"/>
    <mergeCell ref="J2070:K2070"/>
    <mergeCell ref="A2074:K2074"/>
    <mergeCell ref="H2087:I2087"/>
    <mergeCell ref="J2087:K2087"/>
    <mergeCell ref="A2046:K2046"/>
    <mergeCell ref="H2052:I2052"/>
    <mergeCell ref="J2052:K2052"/>
    <mergeCell ref="H2059:I2059"/>
    <mergeCell ref="J2059:K2059"/>
    <mergeCell ref="H2067:I2067"/>
    <mergeCell ref="J2067:K2067"/>
    <mergeCell ref="H2143:I2143"/>
    <mergeCell ref="J2143:K2143"/>
    <mergeCell ref="H2157:I2157"/>
    <mergeCell ref="J2157:K2157"/>
    <mergeCell ref="H2178:I2178"/>
    <mergeCell ref="J2178:K2178"/>
    <mergeCell ref="H2101:I2101"/>
    <mergeCell ref="J2101:K2101"/>
    <mergeCell ref="H2115:I2115"/>
    <mergeCell ref="J2115:K2115"/>
    <mergeCell ref="H2129:I2129"/>
    <mergeCell ref="J2129:K2129"/>
    <mergeCell ref="A2203:K2203"/>
    <mergeCell ref="H2215:I2215"/>
    <mergeCell ref="J2215:K2215"/>
    <mergeCell ref="H2227:I2227"/>
    <mergeCell ref="J2227:K2227"/>
    <mergeCell ref="H2239:I2239"/>
    <mergeCell ref="J2239:K2239"/>
    <mergeCell ref="H2187:I2187"/>
    <mergeCell ref="J2187:K2187"/>
    <mergeCell ref="H2196:I2196"/>
    <mergeCell ref="J2196:K2196"/>
    <mergeCell ref="A2199:G2199"/>
    <mergeCell ref="H2199:I2199"/>
    <mergeCell ref="J2199:K2199"/>
    <mergeCell ref="H2251:I2251"/>
    <mergeCell ref="J2251:K2251"/>
    <mergeCell ref="H2254:I2254"/>
    <mergeCell ref="J2254:K2254"/>
    <mergeCell ref="H2257:I2257"/>
    <mergeCell ref="J2257:K2257"/>
    <mergeCell ref="H2242:I2242"/>
    <mergeCell ref="J2242:K2242"/>
    <mergeCell ref="H2245:I2245"/>
    <mergeCell ref="J2245:K2245"/>
    <mergeCell ref="H2248:I2248"/>
    <mergeCell ref="J2248:K2248"/>
    <mergeCell ref="H2275:I2275"/>
    <mergeCell ref="J2275:K2275"/>
    <mergeCell ref="H2278:I2278"/>
    <mergeCell ref="J2278:K2278"/>
    <mergeCell ref="H2290:I2290"/>
    <mergeCell ref="J2290:K2290"/>
    <mergeCell ref="H2261:I2261"/>
    <mergeCell ref="J2261:K2261"/>
    <mergeCell ref="H2269:I2269"/>
    <mergeCell ref="J2269:K2269"/>
    <mergeCell ref="H2272:I2272"/>
    <mergeCell ref="J2272:K2272"/>
    <mergeCell ref="H2317:I2317"/>
    <mergeCell ref="J2317:K2317"/>
    <mergeCell ref="H2320:I2320"/>
    <mergeCell ref="J2320:K2320"/>
    <mergeCell ref="H2323:I2323"/>
    <mergeCell ref="J2323:K2323"/>
    <mergeCell ref="H2302:I2302"/>
    <mergeCell ref="J2302:K2302"/>
    <mergeCell ref="H2311:I2311"/>
    <mergeCell ref="J2311:K2311"/>
    <mergeCell ref="H2314:I2314"/>
    <mergeCell ref="J2314:K2314"/>
    <mergeCell ref="H2353:I2353"/>
    <mergeCell ref="J2353:K2353"/>
    <mergeCell ref="H2356:I2356"/>
    <mergeCell ref="J2356:K2356"/>
    <mergeCell ref="H2359:I2359"/>
    <mergeCell ref="J2359:K2359"/>
    <mergeCell ref="H2326:I2326"/>
    <mergeCell ref="J2326:K2326"/>
    <mergeCell ref="H2338:I2338"/>
    <mergeCell ref="J2338:K2338"/>
    <mergeCell ref="H2350:I2350"/>
    <mergeCell ref="J2350:K2350"/>
    <mergeCell ref="H2380:I2380"/>
    <mergeCell ref="J2380:K2380"/>
    <mergeCell ref="H2383:I2383"/>
    <mergeCell ref="J2383:K2383"/>
    <mergeCell ref="H2386:I2386"/>
    <mergeCell ref="J2386:K2386"/>
    <mergeCell ref="H2362:I2362"/>
    <mergeCell ref="J2362:K2362"/>
    <mergeCell ref="H2365:I2365"/>
    <mergeCell ref="J2365:K2365"/>
    <mergeCell ref="H2368:I2368"/>
    <mergeCell ref="J2368:K2368"/>
    <mergeCell ref="H2416:I2416"/>
    <mergeCell ref="J2416:K2416"/>
    <mergeCell ref="H2419:I2419"/>
    <mergeCell ref="J2419:K2419"/>
    <mergeCell ref="H2438:I2438"/>
    <mergeCell ref="J2438:K2438"/>
    <mergeCell ref="H2389:I2389"/>
    <mergeCell ref="J2389:K2389"/>
    <mergeCell ref="H2401:I2401"/>
    <mergeCell ref="J2401:K2401"/>
    <mergeCell ref="H2404:I2404"/>
    <mergeCell ref="J2404:K2404"/>
    <mergeCell ref="H2485:I2485"/>
    <mergeCell ref="J2485:K2485"/>
    <mergeCell ref="H2488:I2488"/>
    <mergeCell ref="J2488:K2488"/>
    <mergeCell ref="H2491:I2491"/>
    <mergeCell ref="J2491:K2491"/>
    <mergeCell ref="H2453:I2453"/>
    <mergeCell ref="J2453:K2453"/>
    <mergeCell ref="H2467:I2467"/>
    <mergeCell ref="J2467:K2467"/>
    <mergeCell ref="H2482:I2482"/>
    <mergeCell ref="J2482:K2482"/>
    <mergeCell ref="H2516:I2516"/>
    <mergeCell ref="J2516:K2516"/>
    <mergeCell ref="H2523:I2523"/>
    <mergeCell ref="J2523:K2523"/>
    <mergeCell ref="A2526:G2526"/>
    <mergeCell ref="H2526:I2526"/>
    <mergeCell ref="J2526:K2526"/>
    <mergeCell ref="H2503:I2503"/>
    <mergeCell ref="J2503:K2503"/>
    <mergeCell ref="A2506:G2506"/>
    <mergeCell ref="H2506:I2506"/>
    <mergeCell ref="J2506:K2506"/>
    <mergeCell ref="A2510:K2510"/>
    <mergeCell ref="H2585:I2585"/>
    <mergeCell ref="J2585:K2585"/>
    <mergeCell ref="H2599:I2599"/>
    <mergeCell ref="J2599:K2599"/>
    <mergeCell ref="H2613:I2613"/>
    <mergeCell ref="J2613:K2613"/>
    <mergeCell ref="A2530:K2530"/>
    <mergeCell ref="H2543:I2543"/>
    <mergeCell ref="J2543:K2543"/>
    <mergeCell ref="H2557:I2557"/>
    <mergeCell ref="J2557:K2557"/>
    <mergeCell ref="H2571:I2571"/>
    <mergeCell ref="J2571:K2571"/>
    <mergeCell ref="A2655:G2655"/>
    <mergeCell ref="H2655:I2655"/>
    <mergeCell ref="J2655:K2655"/>
    <mergeCell ref="A2659:G2659"/>
    <mergeCell ref="H2659:I2659"/>
    <mergeCell ref="J2659:K2659"/>
    <mergeCell ref="H2634:I2634"/>
    <mergeCell ref="J2634:K2634"/>
    <mergeCell ref="H2643:I2643"/>
    <mergeCell ref="J2643:K2643"/>
    <mergeCell ref="H2652:I2652"/>
    <mergeCell ref="J2652:K2652"/>
    <mergeCell ref="C2663:G2663"/>
    <mergeCell ref="H2663:I2663"/>
    <mergeCell ref="J2663:K2663"/>
    <mergeCell ref="C2664:G2664"/>
    <mergeCell ref="H2664:I2664"/>
    <mergeCell ref="J2664:K2664"/>
    <mergeCell ref="A2661:G2661"/>
    <mergeCell ref="H2661:I2661"/>
    <mergeCell ref="J2661:K2661"/>
    <mergeCell ref="C2662:G2662"/>
    <mergeCell ref="H2662:I2662"/>
    <mergeCell ref="J2662:K2662"/>
    <mergeCell ref="C2667:G2667"/>
    <mergeCell ref="H2667:I2667"/>
    <mergeCell ref="J2667:K2667"/>
    <mergeCell ref="C2668:G2668"/>
    <mergeCell ref="H2668:I2668"/>
    <mergeCell ref="J2668:K2668"/>
    <mergeCell ref="C2665:G2665"/>
    <mergeCell ref="H2665:I2665"/>
    <mergeCell ref="J2665:K2665"/>
    <mergeCell ref="C2666:G2666"/>
    <mergeCell ref="H2666:I2666"/>
    <mergeCell ref="J2666:K2666"/>
    <mergeCell ref="C2671:G2671"/>
    <mergeCell ref="H2671:I2671"/>
    <mergeCell ref="J2671:K2671"/>
    <mergeCell ref="C2672:G2672"/>
    <mergeCell ref="H2672:I2672"/>
    <mergeCell ref="J2672:K2672"/>
    <mergeCell ref="C2669:G2669"/>
    <mergeCell ref="H2669:I2669"/>
    <mergeCell ref="J2669:K2669"/>
    <mergeCell ref="C2670:G2670"/>
    <mergeCell ref="H2670:I2670"/>
    <mergeCell ref="J2670:K2670"/>
    <mergeCell ref="A2677:B2677"/>
    <mergeCell ref="H2677:K2677"/>
    <mergeCell ref="C2678:G2678"/>
    <mergeCell ref="A2680:B2680"/>
    <mergeCell ref="H2680:K2680"/>
    <mergeCell ref="C2681:G2681"/>
    <mergeCell ref="C2673:G2673"/>
    <mergeCell ref="H2673:I2673"/>
    <mergeCell ref="J2673:K2673"/>
    <mergeCell ref="C2674:G2674"/>
    <mergeCell ref="H2674:I2674"/>
    <mergeCell ref="J2674:K2674"/>
  </mergeCells>
  <pageMargins left="0.7" right="0.7" top="0.75" bottom="0.75" header="0.3" footer="0.3"/>
  <pageSetup paperSize="9" scale="57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1"/>
  <sheetViews>
    <sheetView view="pageBreakPreview" topLeftCell="A513" zoomScale="85" zoomScaleNormal="100" zoomScaleSheetLayoutView="85" workbookViewId="0">
      <selection activeCell="K19" sqref="K19"/>
    </sheetView>
  </sheetViews>
  <sheetFormatPr defaultRowHeight="15" x14ac:dyDescent="0.25"/>
  <cols>
    <col min="1" max="1" width="6.42578125" style="323" customWidth="1"/>
    <col min="2" max="2" width="12.5703125" style="323" customWidth="1"/>
    <col min="3" max="3" width="40.7109375" style="323" customWidth="1"/>
    <col min="4" max="4" width="11.7109375" style="323" customWidth="1"/>
    <col min="5" max="5" width="9" style="323" bestFit="1" customWidth="1"/>
    <col min="6" max="6" width="10.140625" style="323" bestFit="1" customWidth="1"/>
    <col min="7" max="7" width="8.5703125" style="323" bestFit="1" customWidth="1"/>
    <col min="8" max="8" width="9.85546875" style="323" bestFit="1" customWidth="1"/>
    <col min="9" max="10" width="10.28515625" style="323" bestFit="1" customWidth="1"/>
    <col min="11" max="11" width="11.42578125" style="323" bestFit="1" customWidth="1"/>
    <col min="12" max="13" width="9.140625" style="323"/>
    <col min="15" max="36" width="0" hidden="1" customWidth="1"/>
  </cols>
  <sheetData>
    <row r="1" spans="1:11" x14ac:dyDescent="0.25">
      <c r="A1" s="322" t="s">
        <v>3615</v>
      </c>
    </row>
    <row r="2" spans="1:11" x14ac:dyDescent="0.25">
      <c r="A2" s="324"/>
      <c r="B2" s="324"/>
      <c r="C2" s="324"/>
      <c r="D2" s="324"/>
      <c r="E2" s="324"/>
      <c r="F2" s="324"/>
      <c r="G2" s="324"/>
      <c r="H2" s="324"/>
      <c r="I2" s="324"/>
      <c r="J2" s="441" t="s">
        <v>371</v>
      </c>
      <c r="K2" s="441"/>
    </row>
    <row r="3" spans="1:11" ht="16.5" x14ac:dyDescent="0.25">
      <c r="A3" s="325"/>
      <c r="B3" s="442" t="s">
        <v>370</v>
      </c>
      <c r="C3" s="442"/>
      <c r="D3" s="442"/>
      <c r="E3" s="442"/>
      <c r="F3" s="326"/>
      <c r="G3" s="442" t="s">
        <v>0</v>
      </c>
      <c r="H3" s="442"/>
      <c r="I3" s="442"/>
      <c r="J3" s="442"/>
      <c r="K3" s="442"/>
    </row>
    <row r="4" spans="1:11" x14ac:dyDescent="0.25">
      <c r="A4" s="326"/>
      <c r="B4" s="424"/>
      <c r="C4" s="424"/>
      <c r="D4" s="424"/>
      <c r="E4" s="424"/>
      <c r="F4" s="326"/>
      <c r="G4" s="424"/>
      <c r="H4" s="424"/>
      <c r="I4" s="424"/>
      <c r="J4" s="424"/>
      <c r="K4" s="424"/>
    </row>
    <row r="5" spans="1:11" x14ac:dyDescent="0.25">
      <c r="A5" s="326"/>
      <c r="B5" s="326"/>
      <c r="C5" s="327"/>
      <c r="D5" s="327"/>
      <c r="E5" s="327"/>
      <c r="F5" s="326"/>
      <c r="G5" s="327"/>
      <c r="H5" s="327"/>
      <c r="I5" s="327"/>
      <c r="J5" s="327"/>
      <c r="K5" s="327"/>
    </row>
    <row r="6" spans="1:11" x14ac:dyDescent="0.25">
      <c r="A6" s="327"/>
      <c r="B6" s="424" t="s">
        <v>1314</v>
      </c>
      <c r="C6" s="424"/>
      <c r="D6" s="424"/>
      <c r="E6" s="424"/>
      <c r="F6" s="326"/>
      <c r="G6" s="424" t="s">
        <v>1314</v>
      </c>
      <c r="H6" s="424"/>
      <c r="I6" s="424"/>
      <c r="J6" s="424"/>
      <c r="K6" s="424"/>
    </row>
    <row r="7" spans="1:11" x14ac:dyDescent="0.25">
      <c r="A7" s="328"/>
      <c r="B7" s="426" t="s">
        <v>3616</v>
      </c>
      <c r="C7" s="426"/>
      <c r="D7" s="426"/>
      <c r="E7" s="426"/>
      <c r="F7" s="326"/>
      <c r="G7" s="426" t="s">
        <v>3616</v>
      </c>
      <c r="H7" s="426"/>
      <c r="I7" s="426"/>
      <c r="J7" s="426"/>
      <c r="K7" s="426"/>
    </row>
    <row r="9" spans="1:11" x14ac:dyDescent="0.25">
      <c r="A9" s="326"/>
      <c r="B9" s="326"/>
      <c r="C9" s="326"/>
      <c r="D9" s="326"/>
      <c r="E9" s="326"/>
      <c r="F9" s="326"/>
      <c r="G9" s="326"/>
      <c r="H9" s="326"/>
      <c r="I9" s="326"/>
      <c r="J9" s="326"/>
      <c r="K9" s="326"/>
    </row>
    <row r="10" spans="1:11" ht="63.75" customHeight="1" x14ac:dyDescent="0.25">
      <c r="A10" s="437" t="s">
        <v>3606</v>
      </c>
      <c r="B10" s="437"/>
      <c r="C10" s="437"/>
      <c r="D10" s="437"/>
      <c r="E10" s="437"/>
      <c r="F10" s="437"/>
      <c r="G10" s="437"/>
      <c r="H10" s="437"/>
      <c r="I10" s="437"/>
      <c r="J10" s="437"/>
      <c r="K10" s="437"/>
    </row>
    <row r="11" spans="1:11" x14ac:dyDescent="0.25">
      <c r="A11" s="425" t="s">
        <v>75</v>
      </c>
      <c r="B11" s="425"/>
      <c r="C11" s="425"/>
      <c r="D11" s="425"/>
      <c r="E11" s="425"/>
      <c r="F11" s="425"/>
      <c r="G11" s="425"/>
      <c r="H11" s="425"/>
      <c r="I11" s="425"/>
      <c r="J11" s="425"/>
      <c r="K11" s="425"/>
    </row>
    <row r="12" spans="1:11" x14ac:dyDescent="0.25">
      <c r="A12" s="326"/>
      <c r="B12" s="326"/>
      <c r="C12" s="326"/>
      <c r="D12" s="326"/>
      <c r="E12" s="326"/>
      <c r="F12" s="326"/>
      <c r="G12" s="326"/>
      <c r="H12" s="326"/>
      <c r="I12" s="326"/>
      <c r="J12" s="326"/>
      <c r="K12" s="326"/>
    </row>
    <row r="13" spans="1:11" ht="15.75" x14ac:dyDescent="0.25">
      <c r="A13" s="438" t="s">
        <v>3843</v>
      </c>
      <c r="B13" s="439"/>
      <c r="C13" s="439"/>
      <c r="D13" s="439"/>
      <c r="E13" s="439"/>
      <c r="F13" s="439"/>
      <c r="G13" s="439"/>
      <c r="H13" s="439"/>
      <c r="I13" s="439"/>
      <c r="J13" s="439"/>
      <c r="K13" s="439"/>
    </row>
    <row r="14" spans="1:11" x14ac:dyDescent="0.25">
      <c r="A14" s="326"/>
      <c r="B14" s="326"/>
      <c r="C14" s="326"/>
      <c r="D14" s="326"/>
      <c r="E14" s="326"/>
      <c r="F14" s="326"/>
      <c r="G14" s="326"/>
      <c r="H14" s="326"/>
      <c r="I14" s="326"/>
      <c r="J14" s="326"/>
      <c r="K14" s="326"/>
    </row>
    <row r="15" spans="1:11" ht="18" x14ac:dyDescent="0.25">
      <c r="A15" s="440" t="s">
        <v>3728</v>
      </c>
      <c r="B15" s="440"/>
      <c r="C15" s="440"/>
      <c r="D15" s="440"/>
      <c r="E15" s="440"/>
      <c r="F15" s="440"/>
      <c r="G15" s="440"/>
      <c r="H15" s="440"/>
      <c r="I15" s="440"/>
      <c r="J15" s="440"/>
      <c r="K15" s="440"/>
    </row>
    <row r="16" spans="1:11" x14ac:dyDescent="0.25">
      <c r="A16" s="443" t="s">
        <v>368</v>
      </c>
      <c r="B16" s="444"/>
      <c r="C16" s="444"/>
      <c r="D16" s="444"/>
      <c r="E16" s="444"/>
      <c r="F16" s="444"/>
      <c r="G16" s="444"/>
      <c r="H16" s="444"/>
      <c r="I16" s="444"/>
      <c r="J16" s="444"/>
      <c r="K16" s="444"/>
    </row>
    <row r="17" spans="1:11" x14ac:dyDescent="0.25">
      <c r="A17" s="326"/>
      <c r="B17" s="326"/>
      <c r="C17" s="326"/>
      <c r="D17" s="326"/>
      <c r="E17" s="326"/>
      <c r="F17" s="326"/>
      <c r="G17" s="326"/>
      <c r="H17" s="326"/>
      <c r="I17" s="326"/>
      <c r="J17" s="326"/>
      <c r="K17" s="326"/>
    </row>
    <row r="18" spans="1:11" x14ac:dyDescent="0.25">
      <c r="A18" s="445" t="s">
        <v>2922</v>
      </c>
      <c r="B18" s="445"/>
      <c r="C18" s="445"/>
      <c r="D18" s="445"/>
      <c r="E18" s="445"/>
      <c r="F18" s="445"/>
      <c r="G18" s="445"/>
      <c r="H18" s="445"/>
      <c r="I18" s="445"/>
      <c r="J18" s="445"/>
      <c r="K18" s="445"/>
    </row>
    <row r="19" spans="1:11" x14ac:dyDescent="0.25">
      <c r="A19" s="329"/>
      <c r="B19" s="329"/>
      <c r="C19" s="329"/>
      <c r="D19" s="329"/>
      <c r="E19" s="329"/>
      <c r="F19" s="329"/>
      <c r="G19" s="329"/>
      <c r="H19" s="329"/>
      <c r="I19" s="329"/>
      <c r="J19" s="329"/>
      <c r="K19" s="329"/>
    </row>
    <row r="20" spans="1:11" ht="71.25" x14ac:dyDescent="0.25">
      <c r="A20" s="326"/>
      <c r="B20" s="326"/>
      <c r="C20" s="326"/>
      <c r="D20" s="326"/>
      <c r="E20" s="326"/>
      <c r="F20" s="326"/>
      <c r="G20" s="326"/>
      <c r="H20" s="326"/>
      <c r="I20" s="330" t="s">
        <v>3618</v>
      </c>
      <c r="J20" s="330" t="s">
        <v>3619</v>
      </c>
      <c r="K20" s="326"/>
    </row>
    <row r="21" spans="1:11" x14ac:dyDescent="0.25">
      <c r="A21" s="326"/>
      <c r="B21" s="326"/>
      <c r="C21" s="326"/>
      <c r="D21" s="326"/>
      <c r="E21" s="436" t="s">
        <v>365</v>
      </c>
      <c r="F21" s="436"/>
      <c r="G21" s="436"/>
      <c r="H21" s="436"/>
      <c r="I21" s="331">
        <v>185.16</v>
      </c>
      <c r="J21" s="331">
        <v>1465.56</v>
      </c>
      <c r="K21" s="332" t="s">
        <v>3620</v>
      </c>
    </row>
    <row r="22" spans="1:11" x14ac:dyDescent="0.25">
      <c r="A22" s="326"/>
      <c r="B22" s="326"/>
      <c r="C22" s="326"/>
      <c r="D22" s="326"/>
      <c r="E22" s="424" t="s">
        <v>364</v>
      </c>
      <c r="F22" s="424"/>
      <c r="G22" s="424"/>
      <c r="H22" s="424"/>
      <c r="I22" s="333">
        <v>179.7</v>
      </c>
      <c r="J22" s="333">
        <v>1430.11</v>
      </c>
      <c r="K22" s="326" t="s">
        <v>3620</v>
      </c>
    </row>
    <row r="23" spans="1:11" x14ac:dyDescent="0.25">
      <c r="A23" s="326"/>
      <c r="B23" s="326"/>
      <c r="C23" s="326"/>
      <c r="D23" s="326"/>
      <c r="E23" s="424" t="s">
        <v>363</v>
      </c>
      <c r="F23" s="424"/>
      <c r="G23" s="424"/>
      <c r="H23" s="424"/>
      <c r="I23" s="333">
        <v>0</v>
      </c>
      <c r="J23" s="333">
        <v>0</v>
      </c>
      <c r="K23" s="326" t="s">
        <v>3620</v>
      </c>
    </row>
    <row r="24" spans="1:11" x14ac:dyDescent="0.25">
      <c r="A24" s="326"/>
      <c r="B24" s="326"/>
      <c r="C24" s="326"/>
      <c r="D24" s="326"/>
      <c r="E24" s="424" t="s">
        <v>106</v>
      </c>
      <c r="F24" s="424"/>
      <c r="G24" s="424"/>
      <c r="H24" s="424"/>
      <c r="I24" s="333">
        <v>5.46</v>
      </c>
      <c r="J24" s="333">
        <v>35.450000000000003</v>
      </c>
      <c r="K24" s="326" t="s">
        <v>3620</v>
      </c>
    </row>
    <row r="25" spans="1:11" x14ac:dyDescent="0.25">
      <c r="A25" s="326"/>
      <c r="B25" s="326"/>
      <c r="C25" s="326"/>
      <c r="D25" s="326"/>
      <c r="E25" s="424" t="s">
        <v>362</v>
      </c>
      <c r="F25" s="424"/>
      <c r="G25" s="424"/>
      <c r="H25" s="424"/>
      <c r="I25" s="333">
        <v>0</v>
      </c>
      <c r="J25" s="333">
        <v>0</v>
      </c>
      <c r="K25" s="326" t="s">
        <v>3620</v>
      </c>
    </row>
    <row r="26" spans="1:11" x14ac:dyDescent="0.25">
      <c r="A26" s="326"/>
      <c r="B26" s="326"/>
      <c r="C26" s="326"/>
      <c r="D26" s="326"/>
      <c r="E26" s="424" t="s">
        <v>361</v>
      </c>
      <c r="F26" s="424"/>
      <c r="G26" s="424"/>
      <c r="H26" s="424"/>
      <c r="I26" s="333">
        <v>13.91</v>
      </c>
      <c r="J26" s="333">
        <v>324.13</v>
      </c>
      <c r="K26" s="326" t="s">
        <v>3620</v>
      </c>
    </row>
    <row r="27" spans="1:11" x14ac:dyDescent="0.25">
      <c r="A27" s="326"/>
      <c r="B27" s="326"/>
      <c r="C27" s="326"/>
      <c r="D27" s="326"/>
      <c r="E27" s="424" t="s">
        <v>360</v>
      </c>
      <c r="F27" s="424"/>
      <c r="G27" s="424"/>
      <c r="H27" s="424"/>
      <c r="I27" s="333">
        <v>1094.77</v>
      </c>
      <c r="J27" s="333"/>
      <c r="K27" s="326" t="s">
        <v>359</v>
      </c>
    </row>
    <row r="28" spans="1:11" hidden="1" x14ac:dyDescent="0.25">
      <c r="A28" s="326"/>
      <c r="B28" s="326"/>
      <c r="C28" s="326"/>
      <c r="D28" s="326"/>
      <c r="E28" s="424" t="s">
        <v>358</v>
      </c>
      <c r="F28" s="424"/>
      <c r="G28" s="424"/>
      <c r="H28" s="424"/>
      <c r="I28" s="333"/>
      <c r="J28" s="333"/>
      <c r="K28" s="326"/>
    </row>
    <row r="29" spans="1:11" hidden="1" x14ac:dyDescent="0.25">
      <c r="A29" s="326"/>
      <c r="B29" s="326"/>
      <c r="C29" s="326"/>
      <c r="D29" s="326"/>
      <c r="E29" s="411" t="s">
        <v>357</v>
      </c>
      <c r="F29" s="411"/>
      <c r="G29" s="411"/>
      <c r="H29" s="411"/>
      <c r="I29" s="333">
        <v>0</v>
      </c>
      <c r="J29" s="333">
        <v>0</v>
      </c>
      <c r="K29" s="326" t="s">
        <v>3620</v>
      </c>
    </row>
    <row r="30" spans="1:11" x14ac:dyDescent="0.25">
      <c r="A30" s="326"/>
      <c r="B30" s="326"/>
      <c r="C30" s="326"/>
      <c r="D30" s="326"/>
      <c r="E30" s="326"/>
      <c r="F30" s="327"/>
      <c r="G30" s="327"/>
      <c r="H30" s="327"/>
      <c r="I30" s="333"/>
      <c r="J30" s="333"/>
      <c r="K30" s="326"/>
    </row>
    <row r="31" spans="1:11" x14ac:dyDescent="0.25">
      <c r="A31" s="285" t="s">
        <v>355</v>
      </c>
      <c r="B31" s="285"/>
      <c r="C31" s="285"/>
      <c r="D31" s="285"/>
      <c r="E31" s="285"/>
      <c r="F31" s="176"/>
      <c r="G31" s="176"/>
      <c r="H31" s="176"/>
      <c r="I31" s="294"/>
      <c r="J31" s="294"/>
      <c r="K31" s="285"/>
    </row>
    <row r="32" spans="1:11" ht="30.75" customHeight="1" x14ac:dyDescent="0.25">
      <c r="A32" s="435" t="s">
        <v>354</v>
      </c>
      <c r="B32" s="435"/>
      <c r="C32" s="435"/>
      <c r="D32" s="435"/>
      <c r="E32" s="435"/>
      <c r="F32" s="435"/>
      <c r="G32" s="435"/>
      <c r="H32" s="435"/>
      <c r="I32" s="435"/>
      <c r="J32" s="435"/>
      <c r="K32" s="435"/>
    </row>
    <row r="33" spans="1:22" ht="99.75" x14ac:dyDescent="0.25">
      <c r="A33" s="334" t="s">
        <v>81</v>
      </c>
      <c r="B33" s="334" t="s">
        <v>353</v>
      </c>
      <c r="C33" s="334" t="s">
        <v>83</v>
      </c>
      <c r="D33" s="334" t="s">
        <v>352</v>
      </c>
      <c r="E33" s="334" t="s">
        <v>3621</v>
      </c>
      <c r="F33" s="334" t="s">
        <v>3622</v>
      </c>
      <c r="G33" s="335" t="s">
        <v>3623</v>
      </c>
      <c r="H33" s="335" t="s">
        <v>3624</v>
      </c>
      <c r="I33" s="334" t="s">
        <v>3625</v>
      </c>
      <c r="J33" s="334" t="s">
        <v>3626</v>
      </c>
      <c r="K33" s="334" t="s">
        <v>3627</v>
      </c>
    </row>
    <row r="34" spans="1:22" x14ac:dyDescent="0.25">
      <c r="A34" s="334">
        <v>1</v>
      </c>
      <c r="B34" s="334">
        <v>2</v>
      </c>
      <c r="C34" s="334">
        <v>3</v>
      </c>
      <c r="D34" s="334">
        <v>4</v>
      </c>
      <c r="E34" s="334">
        <v>5</v>
      </c>
      <c r="F34" s="334">
        <v>6</v>
      </c>
      <c r="G34" s="334">
        <v>7</v>
      </c>
      <c r="H34" s="334">
        <v>8</v>
      </c>
      <c r="I34" s="334">
        <v>9</v>
      </c>
      <c r="J34" s="334">
        <v>10</v>
      </c>
      <c r="K34" s="334">
        <v>11</v>
      </c>
    </row>
    <row r="36" spans="1:22" ht="16.5" x14ac:dyDescent="0.25">
      <c r="A36" s="432" t="s">
        <v>2923</v>
      </c>
      <c r="B36" s="432"/>
      <c r="C36" s="432"/>
      <c r="D36" s="432"/>
      <c r="E36" s="432"/>
      <c r="F36" s="432"/>
      <c r="G36" s="432"/>
      <c r="H36" s="432"/>
      <c r="I36" s="432"/>
      <c r="J36" s="432"/>
      <c r="K36" s="432"/>
    </row>
    <row r="37" spans="1:22" ht="71.25" x14ac:dyDescent="0.25">
      <c r="A37" s="336" t="s">
        <v>709</v>
      </c>
      <c r="B37" s="337" t="s">
        <v>815</v>
      </c>
      <c r="C37" s="337" t="s">
        <v>814</v>
      </c>
      <c r="D37" s="338" t="s">
        <v>2807</v>
      </c>
      <c r="E37" s="324">
        <v>1</v>
      </c>
      <c r="F37" s="339"/>
      <c r="G37" s="340"/>
      <c r="H37" s="324"/>
      <c r="I37" s="341"/>
      <c r="J37" s="324"/>
      <c r="K37" s="341"/>
      <c r="Q37">
        <v>197.2</v>
      </c>
      <c r="R37">
        <v>3683.64</v>
      </c>
      <c r="S37">
        <v>132.66</v>
      </c>
      <c r="T37">
        <v>1716.24</v>
      </c>
      <c r="U37">
        <v>16.29</v>
      </c>
      <c r="V37">
        <v>341.3</v>
      </c>
    </row>
    <row r="38" spans="1:22" x14ac:dyDescent="0.25">
      <c r="A38" s="336"/>
      <c r="B38" s="337"/>
      <c r="C38" s="337" t="s">
        <v>187</v>
      </c>
      <c r="D38" s="338"/>
      <c r="E38" s="324"/>
      <c r="F38" s="339">
        <v>155.88999999999999</v>
      </c>
      <c r="G38" s="340" t="s">
        <v>1338</v>
      </c>
      <c r="H38" s="324">
        <v>1</v>
      </c>
      <c r="I38" s="341">
        <v>179.27</v>
      </c>
      <c r="J38" s="324">
        <v>23.35</v>
      </c>
      <c r="K38" s="341">
        <v>4185.95</v>
      </c>
    </row>
    <row r="39" spans="1:22" x14ac:dyDescent="0.25">
      <c r="A39" s="336"/>
      <c r="B39" s="337"/>
      <c r="C39" s="337" t="s">
        <v>174</v>
      </c>
      <c r="D39" s="338"/>
      <c r="E39" s="324"/>
      <c r="F39" s="339">
        <v>36.15</v>
      </c>
      <c r="G39" s="340" t="s">
        <v>1339</v>
      </c>
      <c r="H39" s="324">
        <v>1</v>
      </c>
      <c r="I39" s="341">
        <v>45.19</v>
      </c>
      <c r="J39" s="324">
        <v>9.06</v>
      </c>
      <c r="K39" s="341">
        <v>409.42</v>
      </c>
    </row>
    <row r="40" spans="1:22" x14ac:dyDescent="0.25">
      <c r="A40" s="336"/>
      <c r="B40" s="337"/>
      <c r="C40" s="337" t="s">
        <v>179</v>
      </c>
      <c r="D40" s="338"/>
      <c r="E40" s="324"/>
      <c r="F40" s="339">
        <v>7.45</v>
      </c>
      <c r="G40" s="340" t="s">
        <v>1339</v>
      </c>
      <c r="H40" s="324">
        <v>1</v>
      </c>
      <c r="I40" s="354">
        <v>9.31</v>
      </c>
      <c r="J40" s="324">
        <v>23.35</v>
      </c>
      <c r="K40" s="354">
        <v>217.39</v>
      </c>
    </row>
    <row r="41" spans="1:22" x14ac:dyDescent="0.25">
      <c r="A41" s="336"/>
      <c r="B41" s="337"/>
      <c r="C41" s="337" t="s">
        <v>195</v>
      </c>
      <c r="D41" s="338"/>
      <c r="E41" s="324"/>
      <c r="F41" s="339">
        <v>590.91999999999996</v>
      </c>
      <c r="G41" s="340" t="s">
        <v>185</v>
      </c>
      <c r="H41" s="324">
        <v>1</v>
      </c>
      <c r="I41" s="341">
        <v>590.91999999999996</v>
      </c>
      <c r="J41" s="324">
        <v>3.05</v>
      </c>
      <c r="K41" s="341">
        <v>1802.31</v>
      </c>
    </row>
    <row r="42" spans="1:22" ht="71.25" x14ac:dyDescent="0.25">
      <c r="A42" s="336" t="s">
        <v>1321</v>
      </c>
      <c r="B42" s="337" t="s">
        <v>2924</v>
      </c>
      <c r="C42" s="337" t="s">
        <v>813</v>
      </c>
      <c r="D42" s="338" t="s">
        <v>1451</v>
      </c>
      <c r="E42" s="324">
        <v>2</v>
      </c>
      <c r="F42" s="339">
        <v>796.03</v>
      </c>
      <c r="G42" s="343" t="s">
        <v>185</v>
      </c>
      <c r="H42" s="324">
        <v>1</v>
      </c>
      <c r="I42" s="341">
        <v>1592.06</v>
      </c>
      <c r="J42" s="324">
        <v>3.87</v>
      </c>
      <c r="K42" s="341">
        <v>6161.27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ht="114" x14ac:dyDescent="0.25">
      <c r="A43" s="357" t="s">
        <v>2925</v>
      </c>
      <c r="B43" s="358" t="s">
        <v>2926</v>
      </c>
      <c r="C43" s="358" t="s">
        <v>812</v>
      </c>
      <c r="D43" s="359" t="s">
        <v>1451</v>
      </c>
      <c r="E43" s="360">
        <v>1</v>
      </c>
      <c r="F43" s="361">
        <v>5462.2</v>
      </c>
      <c r="G43" s="362" t="s">
        <v>185</v>
      </c>
      <c r="H43" s="360">
        <v>1</v>
      </c>
      <c r="I43" s="363">
        <v>5462.2</v>
      </c>
      <c r="J43" s="360">
        <v>6.49</v>
      </c>
      <c r="K43" s="363">
        <v>35449.68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85.5" x14ac:dyDescent="0.25">
      <c r="A44" s="336" t="s">
        <v>2927</v>
      </c>
      <c r="B44" s="337" t="s">
        <v>2928</v>
      </c>
      <c r="C44" s="337" t="s">
        <v>811</v>
      </c>
      <c r="D44" s="338" t="s">
        <v>1703</v>
      </c>
      <c r="E44" s="324">
        <v>1</v>
      </c>
      <c r="F44" s="339">
        <v>173.99</v>
      </c>
      <c r="G44" s="343" t="s">
        <v>185</v>
      </c>
      <c r="H44" s="324">
        <v>1</v>
      </c>
      <c r="I44" s="341">
        <v>173.99</v>
      </c>
      <c r="J44" s="324">
        <v>3.67</v>
      </c>
      <c r="K44" s="341">
        <v>638.54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ht="42.75" x14ac:dyDescent="0.25">
      <c r="A45" s="336" t="s">
        <v>2929</v>
      </c>
      <c r="B45" s="337" t="s">
        <v>2930</v>
      </c>
      <c r="C45" s="337" t="s">
        <v>810</v>
      </c>
      <c r="D45" s="338" t="s">
        <v>1451</v>
      </c>
      <c r="E45" s="324">
        <v>1</v>
      </c>
      <c r="F45" s="339">
        <v>554.09</v>
      </c>
      <c r="G45" s="343" t="s">
        <v>185</v>
      </c>
      <c r="H45" s="324">
        <v>1</v>
      </c>
      <c r="I45" s="341">
        <v>554.09</v>
      </c>
      <c r="J45" s="324">
        <v>3.03</v>
      </c>
      <c r="K45" s="341">
        <v>1678.89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ht="85.5" x14ac:dyDescent="0.25">
      <c r="A46" s="336" t="s">
        <v>2931</v>
      </c>
      <c r="B46" s="337" t="s">
        <v>2932</v>
      </c>
      <c r="C46" s="337" t="s">
        <v>809</v>
      </c>
      <c r="D46" s="338" t="s">
        <v>1703</v>
      </c>
      <c r="E46" s="324">
        <v>1</v>
      </c>
      <c r="F46" s="339">
        <v>2994.21</v>
      </c>
      <c r="G46" s="343" t="s">
        <v>185</v>
      </c>
      <c r="H46" s="324">
        <v>1</v>
      </c>
      <c r="I46" s="341">
        <v>2994.21</v>
      </c>
      <c r="J46" s="324">
        <v>0.92</v>
      </c>
      <c r="K46" s="341">
        <v>2754.67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ht="42.75" x14ac:dyDescent="0.25">
      <c r="A47" s="336" t="s">
        <v>2933</v>
      </c>
      <c r="B47" s="337" t="s">
        <v>2934</v>
      </c>
      <c r="C47" s="337" t="s">
        <v>808</v>
      </c>
      <c r="D47" s="338" t="s">
        <v>1451</v>
      </c>
      <c r="E47" s="324">
        <v>2</v>
      </c>
      <c r="F47" s="339">
        <v>24.15</v>
      </c>
      <c r="G47" s="343" t="s">
        <v>185</v>
      </c>
      <c r="H47" s="324">
        <v>1</v>
      </c>
      <c r="I47" s="341">
        <v>48.3</v>
      </c>
      <c r="J47" s="324">
        <v>13.27</v>
      </c>
      <c r="K47" s="341">
        <v>640.94000000000005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s="336" t="s">
        <v>2935</v>
      </c>
      <c r="B48" s="337" t="s">
        <v>2936</v>
      </c>
      <c r="C48" s="337" t="s">
        <v>807</v>
      </c>
      <c r="D48" s="338" t="s">
        <v>1451</v>
      </c>
      <c r="E48" s="324">
        <v>2</v>
      </c>
      <c r="F48" s="339">
        <v>152.25</v>
      </c>
      <c r="G48" s="343" t="s">
        <v>185</v>
      </c>
      <c r="H48" s="324">
        <v>1</v>
      </c>
      <c r="I48" s="341">
        <v>304.5</v>
      </c>
      <c r="J48" s="324">
        <v>3.1</v>
      </c>
      <c r="K48" s="341">
        <v>943.95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t="57" x14ac:dyDescent="0.25">
      <c r="A49" s="336" t="s">
        <v>2937</v>
      </c>
      <c r="B49" s="337" t="s">
        <v>2938</v>
      </c>
      <c r="C49" s="337" t="s">
        <v>806</v>
      </c>
      <c r="D49" s="338" t="s">
        <v>1451</v>
      </c>
      <c r="E49" s="324">
        <v>1</v>
      </c>
      <c r="F49" s="339">
        <v>11.74</v>
      </c>
      <c r="G49" s="343" t="s">
        <v>185</v>
      </c>
      <c r="H49" s="324">
        <v>1</v>
      </c>
      <c r="I49" s="341">
        <v>11.74</v>
      </c>
      <c r="J49" s="324">
        <v>1.63</v>
      </c>
      <c r="K49" s="341">
        <v>19.14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s="336"/>
      <c r="B50" s="337"/>
      <c r="C50" s="337" t="s">
        <v>184</v>
      </c>
      <c r="D50" s="338" t="s">
        <v>177</v>
      </c>
      <c r="E50" s="324">
        <v>110</v>
      </c>
      <c r="F50" s="339"/>
      <c r="G50" s="340"/>
      <c r="H50" s="324"/>
      <c r="I50" s="341">
        <v>197.2</v>
      </c>
      <c r="J50" s="324">
        <v>88</v>
      </c>
      <c r="K50" s="341">
        <v>3683.64</v>
      </c>
    </row>
    <row r="51" spans="1:22" x14ac:dyDescent="0.25">
      <c r="A51" s="336"/>
      <c r="B51" s="337"/>
      <c r="C51" s="337" t="s">
        <v>183</v>
      </c>
      <c r="D51" s="338" t="s">
        <v>177</v>
      </c>
      <c r="E51" s="324">
        <v>74</v>
      </c>
      <c r="F51" s="339"/>
      <c r="G51" s="340"/>
      <c r="H51" s="324"/>
      <c r="I51" s="341">
        <v>132.66</v>
      </c>
      <c r="J51" s="324">
        <v>41</v>
      </c>
      <c r="K51" s="341">
        <v>1716.24</v>
      </c>
    </row>
    <row r="52" spans="1:22" x14ac:dyDescent="0.25">
      <c r="A52" s="336"/>
      <c r="B52" s="337"/>
      <c r="C52" s="337" t="s">
        <v>178</v>
      </c>
      <c r="D52" s="338" t="s">
        <v>177</v>
      </c>
      <c r="E52" s="324">
        <v>175</v>
      </c>
      <c r="F52" s="339"/>
      <c r="G52" s="340"/>
      <c r="H52" s="324"/>
      <c r="I52" s="341">
        <v>16.29</v>
      </c>
      <c r="J52" s="324">
        <v>157</v>
      </c>
      <c r="K52" s="341">
        <v>341.3</v>
      </c>
    </row>
    <row r="53" spans="1:22" x14ac:dyDescent="0.25">
      <c r="A53" s="344"/>
      <c r="B53" s="345"/>
      <c r="C53" s="345" t="s">
        <v>182</v>
      </c>
      <c r="D53" s="346" t="s">
        <v>181</v>
      </c>
      <c r="E53" s="347">
        <v>13.1</v>
      </c>
      <c r="F53" s="348"/>
      <c r="G53" s="349" t="s">
        <v>1338</v>
      </c>
      <c r="H53" s="347">
        <v>1</v>
      </c>
      <c r="I53" s="350">
        <v>15.07</v>
      </c>
      <c r="J53" s="347"/>
      <c r="K53" s="350"/>
    </row>
    <row r="54" spans="1:22" x14ac:dyDescent="0.25">
      <c r="A54" s="351"/>
      <c r="B54" s="351"/>
      <c r="C54" s="352" t="s">
        <v>173</v>
      </c>
      <c r="D54" s="351"/>
      <c r="E54" s="351"/>
      <c r="F54" s="351"/>
      <c r="G54" s="351"/>
      <c r="H54" s="431">
        <v>12302.62</v>
      </c>
      <c r="I54" s="431"/>
      <c r="J54" s="431">
        <v>60425.94</v>
      </c>
      <c r="K54" s="431"/>
      <c r="O54" s="250">
        <v>12302.62</v>
      </c>
      <c r="P54" s="250">
        <v>60425.94</v>
      </c>
    </row>
    <row r="56" spans="1:22" ht="57" x14ac:dyDescent="0.25">
      <c r="A56" s="336" t="s">
        <v>1324</v>
      </c>
      <c r="B56" s="337" t="s">
        <v>805</v>
      </c>
      <c r="C56" s="337" t="s">
        <v>804</v>
      </c>
      <c r="D56" s="338" t="s">
        <v>1693</v>
      </c>
      <c r="E56" s="324">
        <v>1</v>
      </c>
      <c r="F56" s="339"/>
      <c r="G56" s="340"/>
      <c r="H56" s="324"/>
      <c r="I56" s="341"/>
      <c r="J56" s="324"/>
      <c r="K56" s="341"/>
      <c r="Q56">
        <v>40.08</v>
      </c>
      <c r="R56">
        <v>748.77</v>
      </c>
      <c r="S56">
        <v>26.97</v>
      </c>
      <c r="T56">
        <v>348.86</v>
      </c>
      <c r="U56">
        <v>3.31</v>
      </c>
      <c r="V56">
        <v>69.28</v>
      </c>
    </row>
    <row r="57" spans="1:22" x14ac:dyDescent="0.25">
      <c r="A57" s="336"/>
      <c r="B57" s="337"/>
      <c r="C57" s="337" t="s">
        <v>187</v>
      </c>
      <c r="D57" s="338"/>
      <c r="E57" s="324"/>
      <c r="F57" s="339">
        <v>31.69</v>
      </c>
      <c r="G57" s="340" t="s">
        <v>1338</v>
      </c>
      <c r="H57" s="324">
        <v>1</v>
      </c>
      <c r="I57" s="341">
        <v>36.44</v>
      </c>
      <c r="J57" s="324">
        <v>23.35</v>
      </c>
      <c r="K57" s="341">
        <v>850.87</v>
      </c>
    </row>
    <row r="58" spans="1:22" x14ac:dyDescent="0.25">
      <c r="A58" s="336"/>
      <c r="B58" s="337"/>
      <c r="C58" s="337" t="s">
        <v>174</v>
      </c>
      <c r="D58" s="338"/>
      <c r="E58" s="324"/>
      <c r="F58" s="339">
        <v>8.85</v>
      </c>
      <c r="G58" s="340" t="s">
        <v>1339</v>
      </c>
      <c r="H58" s="324">
        <v>1</v>
      </c>
      <c r="I58" s="341">
        <v>11.06</v>
      </c>
      <c r="J58" s="324">
        <v>8.42</v>
      </c>
      <c r="K58" s="341">
        <v>93.13</v>
      </c>
    </row>
    <row r="59" spans="1:22" x14ac:dyDescent="0.25">
      <c r="A59" s="336"/>
      <c r="B59" s="337"/>
      <c r="C59" s="337" t="s">
        <v>179</v>
      </c>
      <c r="D59" s="338"/>
      <c r="E59" s="324"/>
      <c r="F59" s="339">
        <v>1.51</v>
      </c>
      <c r="G59" s="340" t="s">
        <v>1339</v>
      </c>
      <c r="H59" s="324">
        <v>1</v>
      </c>
      <c r="I59" s="354">
        <v>1.89</v>
      </c>
      <c r="J59" s="324">
        <v>23.35</v>
      </c>
      <c r="K59" s="354">
        <v>44.13</v>
      </c>
    </row>
    <row r="60" spans="1:22" x14ac:dyDescent="0.25">
      <c r="A60" s="336"/>
      <c r="B60" s="337"/>
      <c r="C60" s="337" t="s">
        <v>195</v>
      </c>
      <c r="D60" s="338"/>
      <c r="E60" s="324"/>
      <c r="F60" s="339">
        <v>39.46</v>
      </c>
      <c r="G60" s="340" t="s">
        <v>185</v>
      </c>
      <c r="H60" s="324">
        <v>1</v>
      </c>
      <c r="I60" s="341">
        <v>39.46</v>
      </c>
      <c r="J60" s="324">
        <v>4.43</v>
      </c>
      <c r="K60" s="341">
        <v>174.81</v>
      </c>
    </row>
    <row r="61" spans="1:22" ht="71.25" x14ac:dyDescent="0.25">
      <c r="A61" s="336" t="s">
        <v>1328</v>
      </c>
      <c r="B61" s="337" t="s">
        <v>2939</v>
      </c>
      <c r="C61" s="337" t="s">
        <v>803</v>
      </c>
      <c r="D61" s="338" t="s">
        <v>1451</v>
      </c>
      <c r="E61" s="324">
        <v>2</v>
      </c>
      <c r="F61" s="339">
        <v>170.29</v>
      </c>
      <c r="G61" s="343" t="s">
        <v>185</v>
      </c>
      <c r="H61" s="324">
        <v>1</v>
      </c>
      <c r="I61" s="341">
        <v>340.58</v>
      </c>
      <c r="J61" s="324">
        <v>3.44</v>
      </c>
      <c r="K61" s="341">
        <v>1171.5999999999999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ht="57" x14ac:dyDescent="0.25">
      <c r="A62" s="336" t="s">
        <v>2940</v>
      </c>
      <c r="B62" s="337" t="s">
        <v>2941</v>
      </c>
      <c r="C62" s="337" t="s">
        <v>802</v>
      </c>
      <c r="D62" s="338" t="s">
        <v>1451</v>
      </c>
      <c r="E62" s="324">
        <v>1</v>
      </c>
      <c r="F62" s="339">
        <v>4217.62</v>
      </c>
      <c r="G62" s="343" t="s">
        <v>185</v>
      </c>
      <c r="H62" s="324">
        <v>1</v>
      </c>
      <c r="I62" s="341">
        <v>4217.62</v>
      </c>
      <c r="J62" s="324">
        <v>4.22</v>
      </c>
      <c r="K62" s="341">
        <v>17798.36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s="336"/>
      <c r="B63" s="337"/>
      <c r="C63" s="337" t="s">
        <v>184</v>
      </c>
      <c r="D63" s="338" t="s">
        <v>177</v>
      </c>
      <c r="E63" s="324">
        <v>110</v>
      </c>
      <c r="F63" s="339"/>
      <c r="G63" s="340"/>
      <c r="H63" s="324"/>
      <c r="I63" s="341">
        <v>40.08</v>
      </c>
      <c r="J63" s="324">
        <v>88</v>
      </c>
      <c r="K63" s="341">
        <v>748.77</v>
      </c>
    </row>
    <row r="64" spans="1:22" x14ac:dyDescent="0.25">
      <c r="A64" s="336"/>
      <c r="B64" s="337"/>
      <c r="C64" s="337" t="s">
        <v>183</v>
      </c>
      <c r="D64" s="338" t="s">
        <v>177</v>
      </c>
      <c r="E64" s="324">
        <v>74</v>
      </c>
      <c r="F64" s="339"/>
      <c r="G64" s="340"/>
      <c r="H64" s="324"/>
      <c r="I64" s="341">
        <v>26.97</v>
      </c>
      <c r="J64" s="324">
        <v>41</v>
      </c>
      <c r="K64" s="341">
        <v>348.86</v>
      </c>
    </row>
    <row r="65" spans="1:22" x14ac:dyDescent="0.25">
      <c r="A65" s="336"/>
      <c r="B65" s="337"/>
      <c r="C65" s="337" t="s">
        <v>178</v>
      </c>
      <c r="D65" s="338" t="s">
        <v>177</v>
      </c>
      <c r="E65" s="324">
        <v>175</v>
      </c>
      <c r="F65" s="339"/>
      <c r="G65" s="340"/>
      <c r="H65" s="324"/>
      <c r="I65" s="341">
        <v>3.31</v>
      </c>
      <c r="J65" s="324">
        <v>157</v>
      </c>
      <c r="K65" s="341">
        <v>69.28</v>
      </c>
    </row>
    <row r="66" spans="1:22" x14ac:dyDescent="0.25">
      <c r="A66" s="344"/>
      <c r="B66" s="345"/>
      <c r="C66" s="345" t="s">
        <v>182</v>
      </c>
      <c r="D66" s="346" t="s">
        <v>181</v>
      </c>
      <c r="E66" s="347">
        <v>2.6</v>
      </c>
      <c r="F66" s="348"/>
      <c r="G66" s="349" t="s">
        <v>1338</v>
      </c>
      <c r="H66" s="347">
        <v>1</v>
      </c>
      <c r="I66" s="350">
        <v>2.99</v>
      </c>
      <c r="J66" s="347"/>
      <c r="K66" s="350"/>
    </row>
    <row r="67" spans="1:22" x14ac:dyDescent="0.25">
      <c r="A67" s="351"/>
      <c r="B67" s="351"/>
      <c r="C67" s="352" t="s">
        <v>173</v>
      </c>
      <c r="D67" s="351"/>
      <c r="E67" s="351"/>
      <c r="F67" s="351"/>
      <c r="G67" s="351"/>
      <c r="H67" s="431">
        <v>4715.5200000000004</v>
      </c>
      <c r="I67" s="431"/>
      <c r="J67" s="431">
        <v>21255.68</v>
      </c>
      <c r="K67" s="431"/>
      <c r="O67" s="250">
        <v>4715.5200000000004</v>
      </c>
      <c r="P67" s="250">
        <v>21255.68</v>
      </c>
    </row>
    <row r="69" spans="1:22" ht="52.5" x14ac:dyDescent="0.25">
      <c r="A69" s="336" t="s">
        <v>104</v>
      </c>
      <c r="B69" s="337" t="s">
        <v>801</v>
      </c>
      <c r="C69" s="337" t="s">
        <v>800</v>
      </c>
      <c r="D69" s="338" t="s">
        <v>1883</v>
      </c>
      <c r="E69" s="324">
        <v>1</v>
      </c>
      <c r="F69" s="339"/>
      <c r="G69" s="340"/>
      <c r="H69" s="324"/>
      <c r="I69" s="341"/>
      <c r="J69" s="324"/>
      <c r="K69" s="341"/>
      <c r="Q69">
        <v>4.83</v>
      </c>
      <c r="R69">
        <v>90.21</v>
      </c>
      <c r="S69">
        <v>3.25</v>
      </c>
      <c r="T69">
        <v>42.03</v>
      </c>
      <c r="U69">
        <v>0</v>
      </c>
      <c r="V69">
        <v>0</v>
      </c>
    </row>
    <row r="70" spans="1:22" x14ac:dyDescent="0.25">
      <c r="A70" s="336"/>
      <c r="B70" s="337"/>
      <c r="C70" s="337" t="s">
        <v>187</v>
      </c>
      <c r="D70" s="338"/>
      <c r="E70" s="324"/>
      <c r="F70" s="339">
        <v>3.82</v>
      </c>
      <c r="G70" s="340" t="s">
        <v>1338</v>
      </c>
      <c r="H70" s="324">
        <v>1</v>
      </c>
      <c r="I70" s="341">
        <v>4.3899999999999997</v>
      </c>
      <c r="J70" s="324">
        <v>23.35</v>
      </c>
      <c r="K70" s="341">
        <v>102.51</v>
      </c>
    </row>
    <row r="71" spans="1:22" x14ac:dyDescent="0.25">
      <c r="A71" s="336"/>
      <c r="B71" s="337"/>
      <c r="C71" s="337" t="s">
        <v>195</v>
      </c>
      <c r="D71" s="338"/>
      <c r="E71" s="324"/>
      <c r="F71" s="339">
        <v>1.48</v>
      </c>
      <c r="G71" s="340" t="s">
        <v>185</v>
      </c>
      <c r="H71" s="324">
        <v>1</v>
      </c>
      <c r="I71" s="341">
        <v>1.48</v>
      </c>
      <c r="J71" s="324">
        <v>7.01</v>
      </c>
      <c r="K71" s="341">
        <v>10.37</v>
      </c>
    </row>
    <row r="72" spans="1:22" ht="28.5" x14ac:dyDescent="0.25">
      <c r="A72" s="336" t="s">
        <v>1332</v>
      </c>
      <c r="B72" s="337" t="s">
        <v>2942</v>
      </c>
      <c r="C72" s="337" t="s">
        <v>799</v>
      </c>
      <c r="D72" s="338" t="s">
        <v>1451</v>
      </c>
      <c r="E72" s="324">
        <v>1</v>
      </c>
      <c r="F72" s="339">
        <v>100.71</v>
      </c>
      <c r="G72" s="343" t="s">
        <v>185</v>
      </c>
      <c r="H72" s="324">
        <v>1</v>
      </c>
      <c r="I72" s="341">
        <v>100.71</v>
      </c>
      <c r="J72" s="324">
        <v>7.09</v>
      </c>
      <c r="K72" s="341">
        <v>714.03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336"/>
      <c r="B73" s="337"/>
      <c r="C73" s="337" t="s">
        <v>184</v>
      </c>
      <c r="D73" s="338" t="s">
        <v>177</v>
      </c>
      <c r="E73" s="324">
        <v>110</v>
      </c>
      <c r="F73" s="339"/>
      <c r="G73" s="340"/>
      <c r="H73" s="324"/>
      <c r="I73" s="341">
        <v>4.83</v>
      </c>
      <c r="J73" s="324">
        <v>88</v>
      </c>
      <c r="K73" s="341">
        <v>90.21</v>
      </c>
    </row>
    <row r="74" spans="1:22" x14ac:dyDescent="0.25">
      <c r="A74" s="336"/>
      <c r="B74" s="337"/>
      <c r="C74" s="337" t="s">
        <v>183</v>
      </c>
      <c r="D74" s="338" t="s">
        <v>177</v>
      </c>
      <c r="E74" s="324">
        <v>74</v>
      </c>
      <c r="F74" s="339"/>
      <c r="G74" s="340"/>
      <c r="H74" s="324"/>
      <c r="I74" s="341">
        <v>3.25</v>
      </c>
      <c r="J74" s="324">
        <v>41</v>
      </c>
      <c r="K74" s="341">
        <v>42.03</v>
      </c>
    </row>
    <row r="75" spans="1:22" x14ac:dyDescent="0.25">
      <c r="A75" s="344"/>
      <c r="B75" s="345"/>
      <c r="C75" s="345" t="s">
        <v>182</v>
      </c>
      <c r="D75" s="346" t="s">
        <v>181</v>
      </c>
      <c r="E75" s="347">
        <v>0.31</v>
      </c>
      <c r="F75" s="348"/>
      <c r="G75" s="349" t="s">
        <v>1338</v>
      </c>
      <c r="H75" s="347">
        <v>1</v>
      </c>
      <c r="I75" s="350">
        <v>0.36</v>
      </c>
      <c r="J75" s="347"/>
      <c r="K75" s="350"/>
    </row>
    <row r="76" spans="1:22" x14ac:dyDescent="0.25">
      <c r="A76" s="351"/>
      <c r="B76" s="351"/>
      <c r="C76" s="352" t="s">
        <v>173</v>
      </c>
      <c r="D76" s="351"/>
      <c r="E76" s="351"/>
      <c r="F76" s="351"/>
      <c r="G76" s="351"/>
      <c r="H76" s="431">
        <v>114.66</v>
      </c>
      <c r="I76" s="431"/>
      <c r="J76" s="431">
        <v>959.15</v>
      </c>
      <c r="K76" s="431"/>
      <c r="O76" s="250">
        <v>114.66</v>
      </c>
      <c r="P76" s="250">
        <v>959.15</v>
      </c>
    </row>
    <row r="78" spans="1:22" ht="52.5" x14ac:dyDescent="0.25">
      <c r="A78" s="336" t="s">
        <v>1336</v>
      </c>
      <c r="B78" s="337" t="s">
        <v>798</v>
      </c>
      <c r="C78" s="337" t="s">
        <v>797</v>
      </c>
      <c r="D78" s="338" t="s">
        <v>2943</v>
      </c>
      <c r="E78" s="324">
        <v>1</v>
      </c>
      <c r="F78" s="339"/>
      <c r="G78" s="340"/>
      <c r="H78" s="324"/>
      <c r="I78" s="341"/>
      <c r="J78" s="324"/>
      <c r="K78" s="341"/>
      <c r="Q78">
        <v>13.85</v>
      </c>
      <c r="R78">
        <v>258.7</v>
      </c>
      <c r="S78">
        <v>9.32</v>
      </c>
      <c r="T78">
        <v>120.53</v>
      </c>
      <c r="U78">
        <v>1.72</v>
      </c>
      <c r="V78">
        <v>35.92</v>
      </c>
    </row>
    <row r="79" spans="1:22" x14ac:dyDescent="0.25">
      <c r="A79" s="336"/>
      <c r="B79" s="337"/>
      <c r="C79" s="337" t="s">
        <v>187</v>
      </c>
      <c r="D79" s="338"/>
      <c r="E79" s="324"/>
      <c r="F79" s="339">
        <v>10.95</v>
      </c>
      <c r="G79" s="340" t="s">
        <v>1338</v>
      </c>
      <c r="H79" s="324">
        <v>1</v>
      </c>
      <c r="I79" s="341">
        <v>12.59</v>
      </c>
      <c r="J79" s="324">
        <v>23.35</v>
      </c>
      <c r="K79" s="341">
        <v>293.98</v>
      </c>
    </row>
    <row r="80" spans="1:22" x14ac:dyDescent="0.25">
      <c r="A80" s="336"/>
      <c r="B80" s="337"/>
      <c r="C80" s="337" t="s">
        <v>174</v>
      </c>
      <c r="D80" s="338"/>
      <c r="E80" s="324"/>
      <c r="F80" s="339">
        <v>5.94</v>
      </c>
      <c r="G80" s="340" t="s">
        <v>1339</v>
      </c>
      <c r="H80" s="324">
        <v>1</v>
      </c>
      <c r="I80" s="341">
        <v>7.43</v>
      </c>
      <c r="J80" s="324">
        <v>7.92</v>
      </c>
      <c r="K80" s="341">
        <v>58.85</v>
      </c>
    </row>
    <row r="81" spans="1:22" x14ac:dyDescent="0.25">
      <c r="A81" s="336"/>
      <c r="B81" s="337"/>
      <c r="C81" s="337" t="s">
        <v>179</v>
      </c>
      <c r="D81" s="338"/>
      <c r="E81" s="324"/>
      <c r="F81" s="339">
        <v>0.78</v>
      </c>
      <c r="G81" s="340" t="s">
        <v>1339</v>
      </c>
      <c r="H81" s="324">
        <v>1</v>
      </c>
      <c r="I81" s="354">
        <v>0.98</v>
      </c>
      <c r="J81" s="324">
        <v>23.35</v>
      </c>
      <c r="K81" s="354">
        <v>22.88</v>
      </c>
    </row>
    <row r="82" spans="1:22" x14ac:dyDescent="0.25">
      <c r="A82" s="336"/>
      <c r="B82" s="337"/>
      <c r="C82" s="337" t="s">
        <v>195</v>
      </c>
      <c r="D82" s="338"/>
      <c r="E82" s="324"/>
      <c r="F82" s="339">
        <v>0.65</v>
      </c>
      <c r="G82" s="340" t="s">
        <v>185</v>
      </c>
      <c r="H82" s="324">
        <v>1</v>
      </c>
      <c r="I82" s="341">
        <v>0.65</v>
      </c>
      <c r="J82" s="324">
        <v>11.37</v>
      </c>
      <c r="K82" s="341">
        <v>7.39</v>
      </c>
    </row>
    <row r="83" spans="1:22" ht="71.25" x14ac:dyDescent="0.25">
      <c r="A83" s="336" t="s">
        <v>1340</v>
      </c>
      <c r="B83" s="337" t="s">
        <v>2944</v>
      </c>
      <c r="C83" s="337" t="s">
        <v>796</v>
      </c>
      <c r="D83" s="338" t="s">
        <v>1451</v>
      </c>
      <c r="E83" s="324">
        <v>1</v>
      </c>
      <c r="F83" s="339">
        <v>438.15</v>
      </c>
      <c r="G83" s="343" t="s">
        <v>185</v>
      </c>
      <c r="H83" s="324">
        <v>1</v>
      </c>
      <c r="I83" s="341">
        <v>438.15</v>
      </c>
      <c r="J83" s="324">
        <v>1.97</v>
      </c>
      <c r="K83" s="341">
        <v>863.16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336"/>
      <c r="B84" s="337"/>
      <c r="C84" s="337" t="s">
        <v>184</v>
      </c>
      <c r="D84" s="338" t="s">
        <v>177</v>
      </c>
      <c r="E84" s="324">
        <v>110</v>
      </c>
      <c r="F84" s="339"/>
      <c r="G84" s="340"/>
      <c r="H84" s="324"/>
      <c r="I84" s="341">
        <v>13.85</v>
      </c>
      <c r="J84" s="324">
        <v>88</v>
      </c>
      <c r="K84" s="341">
        <v>258.7</v>
      </c>
    </row>
    <row r="85" spans="1:22" x14ac:dyDescent="0.25">
      <c r="A85" s="336"/>
      <c r="B85" s="337"/>
      <c r="C85" s="337" t="s">
        <v>183</v>
      </c>
      <c r="D85" s="338" t="s">
        <v>177</v>
      </c>
      <c r="E85" s="324">
        <v>74</v>
      </c>
      <c r="F85" s="339"/>
      <c r="G85" s="340"/>
      <c r="H85" s="324"/>
      <c r="I85" s="341">
        <v>9.32</v>
      </c>
      <c r="J85" s="324">
        <v>41</v>
      </c>
      <c r="K85" s="341">
        <v>120.53</v>
      </c>
    </row>
    <row r="86" spans="1:22" x14ac:dyDescent="0.25">
      <c r="A86" s="336"/>
      <c r="B86" s="337"/>
      <c r="C86" s="337" t="s">
        <v>178</v>
      </c>
      <c r="D86" s="338" t="s">
        <v>177</v>
      </c>
      <c r="E86" s="324">
        <v>175</v>
      </c>
      <c r="F86" s="339"/>
      <c r="G86" s="340"/>
      <c r="H86" s="324"/>
      <c r="I86" s="341">
        <v>1.72</v>
      </c>
      <c r="J86" s="324">
        <v>157</v>
      </c>
      <c r="K86" s="341">
        <v>35.92</v>
      </c>
    </row>
    <row r="87" spans="1:22" x14ac:dyDescent="0.25">
      <c r="A87" s="344"/>
      <c r="B87" s="345"/>
      <c r="C87" s="345" t="s">
        <v>182</v>
      </c>
      <c r="D87" s="346" t="s">
        <v>181</v>
      </c>
      <c r="E87" s="347">
        <v>0.91</v>
      </c>
      <c r="F87" s="348"/>
      <c r="G87" s="349" t="s">
        <v>1338</v>
      </c>
      <c r="H87" s="347">
        <v>1</v>
      </c>
      <c r="I87" s="350">
        <v>1.05</v>
      </c>
      <c r="J87" s="347"/>
      <c r="K87" s="350"/>
    </row>
    <row r="88" spans="1:22" x14ac:dyDescent="0.25">
      <c r="A88" s="351"/>
      <c r="B88" s="351"/>
      <c r="C88" s="352" t="s">
        <v>173</v>
      </c>
      <c r="D88" s="351"/>
      <c r="E88" s="351"/>
      <c r="F88" s="351"/>
      <c r="G88" s="351"/>
      <c r="H88" s="431">
        <v>483.71</v>
      </c>
      <c r="I88" s="431"/>
      <c r="J88" s="431">
        <v>1638.53</v>
      </c>
      <c r="K88" s="431"/>
      <c r="O88" s="250">
        <v>483.71</v>
      </c>
      <c r="P88" s="250">
        <v>1638.53</v>
      </c>
    </row>
    <row r="90" spans="1:22" ht="57" x14ac:dyDescent="0.25">
      <c r="A90" s="336" t="s">
        <v>105</v>
      </c>
      <c r="B90" s="337" t="s">
        <v>795</v>
      </c>
      <c r="C90" s="337" t="s">
        <v>794</v>
      </c>
      <c r="D90" s="338" t="s">
        <v>1693</v>
      </c>
      <c r="E90" s="324">
        <v>1</v>
      </c>
      <c r="F90" s="339"/>
      <c r="G90" s="340"/>
      <c r="H90" s="324"/>
      <c r="I90" s="341"/>
      <c r="J90" s="324"/>
      <c r="K90" s="341"/>
      <c r="Q90">
        <v>22.67</v>
      </c>
      <c r="R90">
        <v>423.49</v>
      </c>
      <c r="S90">
        <v>15.25</v>
      </c>
      <c r="T90">
        <v>197.31</v>
      </c>
      <c r="U90">
        <v>0.96</v>
      </c>
      <c r="V90">
        <v>20.16</v>
      </c>
    </row>
    <row r="91" spans="1:22" x14ac:dyDescent="0.25">
      <c r="A91" s="336"/>
      <c r="B91" s="337"/>
      <c r="C91" s="337" t="s">
        <v>187</v>
      </c>
      <c r="D91" s="338"/>
      <c r="E91" s="324"/>
      <c r="F91" s="339">
        <v>17.920000000000002</v>
      </c>
      <c r="G91" s="340" t="s">
        <v>1338</v>
      </c>
      <c r="H91" s="324">
        <v>1</v>
      </c>
      <c r="I91" s="341">
        <v>20.61</v>
      </c>
      <c r="J91" s="324">
        <v>23.35</v>
      </c>
      <c r="K91" s="341">
        <v>481.24</v>
      </c>
    </row>
    <row r="92" spans="1:22" x14ac:dyDescent="0.25">
      <c r="A92" s="336"/>
      <c r="B92" s="337"/>
      <c r="C92" s="337" t="s">
        <v>174</v>
      </c>
      <c r="D92" s="338"/>
      <c r="E92" s="324"/>
      <c r="F92" s="339">
        <v>3.35</v>
      </c>
      <c r="G92" s="340" t="s">
        <v>1339</v>
      </c>
      <c r="H92" s="324">
        <v>1</v>
      </c>
      <c r="I92" s="341">
        <v>4.1900000000000004</v>
      </c>
      <c r="J92" s="324">
        <v>7.71</v>
      </c>
      <c r="K92" s="341">
        <v>32.299999999999997</v>
      </c>
    </row>
    <row r="93" spans="1:22" x14ac:dyDescent="0.25">
      <c r="A93" s="336"/>
      <c r="B93" s="337"/>
      <c r="C93" s="337" t="s">
        <v>179</v>
      </c>
      <c r="D93" s="338"/>
      <c r="E93" s="324"/>
      <c r="F93" s="339">
        <v>0.44</v>
      </c>
      <c r="G93" s="340" t="s">
        <v>1339</v>
      </c>
      <c r="H93" s="324">
        <v>1</v>
      </c>
      <c r="I93" s="354">
        <v>0.55000000000000004</v>
      </c>
      <c r="J93" s="324">
        <v>23.35</v>
      </c>
      <c r="K93" s="354">
        <v>12.84</v>
      </c>
    </row>
    <row r="94" spans="1:22" x14ac:dyDescent="0.25">
      <c r="A94" s="336"/>
      <c r="B94" s="337"/>
      <c r="C94" s="337" t="s">
        <v>195</v>
      </c>
      <c r="D94" s="338"/>
      <c r="E94" s="324"/>
      <c r="F94" s="339">
        <v>20.5</v>
      </c>
      <c r="G94" s="340" t="s">
        <v>185</v>
      </c>
      <c r="H94" s="324">
        <v>1</v>
      </c>
      <c r="I94" s="341">
        <v>20.5</v>
      </c>
      <c r="J94" s="324">
        <v>4.41</v>
      </c>
      <c r="K94" s="341">
        <v>90.41</v>
      </c>
    </row>
    <row r="95" spans="1:22" ht="57" x14ac:dyDescent="0.25">
      <c r="A95" s="336" t="s">
        <v>1348</v>
      </c>
      <c r="B95" s="337" t="s">
        <v>2945</v>
      </c>
      <c r="C95" s="337" t="s">
        <v>793</v>
      </c>
      <c r="D95" s="338" t="s">
        <v>1451</v>
      </c>
      <c r="E95" s="324">
        <v>1</v>
      </c>
      <c r="F95" s="339">
        <v>18.25</v>
      </c>
      <c r="G95" s="343" t="s">
        <v>185</v>
      </c>
      <c r="H95" s="324">
        <v>1</v>
      </c>
      <c r="I95" s="341">
        <v>18.25</v>
      </c>
      <c r="J95" s="324">
        <v>5.24</v>
      </c>
      <c r="K95" s="341">
        <v>95.63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s="336"/>
      <c r="B96" s="337"/>
      <c r="C96" s="337" t="s">
        <v>184</v>
      </c>
      <c r="D96" s="338" t="s">
        <v>177</v>
      </c>
      <c r="E96" s="324">
        <v>110</v>
      </c>
      <c r="F96" s="339"/>
      <c r="G96" s="340"/>
      <c r="H96" s="324"/>
      <c r="I96" s="341">
        <v>22.67</v>
      </c>
      <c r="J96" s="324">
        <v>88</v>
      </c>
      <c r="K96" s="341">
        <v>423.49</v>
      </c>
    </row>
    <row r="97" spans="1:22" x14ac:dyDescent="0.25">
      <c r="A97" s="336"/>
      <c r="B97" s="337"/>
      <c r="C97" s="337" t="s">
        <v>183</v>
      </c>
      <c r="D97" s="338" t="s">
        <v>177</v>
      </c>
      <c r="E97" s="324">
        <v>74</v>
      </c>
      <c r="F97" s="339"/>
      <c r="G97" s="340"/>
      <c r="H97" s="324"/>
      <c r="I97" s="341">
        <v>15.25</v>
      </c>
      <c r="J97" s="324">
        <v>41</v>
      </c>
      <c r="K97" s="341">
        <v>197.31</v>
      </c>
    </row>
    <row r="98" spans="1:22" x14ac:dyDescent="0.25">
      <c r="A98" s="336"/>
      <c r="B98" s="337"/>
      <c r="C98" s="337" t="s">
        <v>178</v>
      </c>
      <c r="D98" s="338" t="s">
        <v>177</v>
      </c>
      <c r="E98" s="324">
        <v>175</v>
      </c>
      <c r="F98" s="339"/>
      <c r="G98" s="340"/>
      <c r="H98" s="324"/>
      <c r="I98" s="341">
        <v>0.96</v>
      </c>
      <c r="J98" s="324">
        <v>157</v>
      </c>
      <c r="K98" s="341">
        <v>20.16</v>
      </c>
    </row>
    <row r="99" spans="1:22" x14ac:dyDescent="0.25">
      <c r="A99" s="344"/>
      <c r="B99" s="345"/>
      <c r="C99" s="345" t="s">
        <v>182</v>
      </c>
      <c r="D99" s="346" t="s">
        <v>181</v>
      </c>
      <c r="E99" s="347">
        <v>1.47</v>
      </c>
      <c r="F99" s="348"/>
      <c r="G99" s="349" t="s">
        <v>1338</v>
      </c>
      <c r="H99" s="347">
        <v>1</v>
      </c>
      <c r="I99" s="350">
        <v>1.69</v>
      </c>
      <c r="J99" s="347"/>
      <c r="K99" s="350"/>
    </row>
    <row r="100" spans="1:22" x14ac:dyDescent="0.25">
      <c r="A100" s="351"/>
      <c r="B100" s="351"/>
      <c r="C100" s="352" t="s">
        <v>173</v>
      </c>
      <c r="D100" s="351"/>
      <c r="E100" s="351"/>
      <c r="F100" s="351"/>
      <c r="G100" s="351"/>
      <c r="H100" s="431">
        <v>102.43</v>
      </c>
      <c r="I100" s="431"/>
      <c r="J100" s="431">
        <v>1340.54</v>
      </c>
      <c r="K100" s="431"/>
      <c r="O100" s="250">
        <v>102.43</v>
      </c>
      <c r="P100" s="250">
        <v>1340.54</v>
      </c>
    </row>
    <row r="103" spans="1:22" x14ac:dyDescent="0.25">
      <c r="A103" s="428" t="s">
        <v>2946</v>
      </c>
      <c r="B103" s="428"/>
      <c r="C103" s="428"/>
      <c r="D103" s="428"/>
      <c r="E103" s="428"/>
      <c r="F103" s="428"/>
      <c r="G103" s="428"/>
      <c r="H103" s="429">
        <v>17718.939999999999</v>
      </c>
      <c r="I103" s="430"/>
      <c r="J103" s="429">
        <v>85619.839999999997</v>
      </c>
      <c r="K103" s="430"/>
    </row>
    <row r="104" spans="1:22" hidden="1" x14ac:dyDescent="0.25">
      <c r="A104" s="323" t="s">
        <v>172</v>
      </c>
      <c r="I104" s="323">
        <v>0</v>
      </c>
      <c r="J104" s="323">
        <v>0</v>
      </c>
    </row>
    <row r="105" spans="1:22" hidden="1" x14ac:dyDescent="0.25">
      <c r="A105" s="323" t="s">
        <v>171</v>
      </c>
      <c r="I105" s="323">
        <v>0</v>
      </c>
      <c r="J105" s="323">
        <v>0</v>
      </c>
    </row>
    <row r="107" spans="1:22" ht="16.5" x14ac:dyDescent="0.25">
      <c r="A107" s="432" t="s">
        <v>2947</v>
      </c>
      <c r="B107" s="432"/>
      <c r="C107" s="432"/>
      <c r="D107" s="432"/>
      <c r="E107" s="432"/>
      <c r="F107" s="432"/>
      <c r="G107" s="432"/>
      <c r="H107" s="432"/>
      <c r="I107" s="432"/>
      <c r="J107" s="432"/>
      <c r="K107" s="432"/>
    </row>
    <row r="108" spans="1:22" ht="57" x14ac:dyDescent="0.25">
      <c r="A108" s="336" t="s">
        <v>1350</v>
      </c>
      <c r="B108" s="337" t="s">
        <v>772</v>
      </c>
      <c r="C108" s="337" t="s">
        <v>771</v>
      </c>
      <c r="D108" s="338" t="s">
        <v>2387</v>
      </c>
      <c r="E108" s="324">
        <v>2.2999999999999998</v>
      </c>
      <c r="F108" s="339"/>
      <c r="G108" s="340"/>
      <c r="H108" s="324"/>
      <c r="I108" s="341"/>
      <c r="J108" s="324"/>
      <c r="K108" s="341"/>
      <c r="Q108">
        <v>1282.3699999999999</v>
      </c>
      <c r="R108">
        <v>23114.240000000002</v>
      </c>
      <c r="S108">
        <v>753.68</v>
      </c>
      <c r="T108">
        <v>10769.13</v>
      </c>
      <c r="U108">
        <v>46.34</v>
      </c>
      <c r="V108">
        <v>758.86</v>
      </c>
    </row>
    <row r="109" spans="1:22" x14ac:dyDescent="0.25">
      <c r="C109" s="342" t="s">
        <v>2948</v>
      </c>
    </row>
    <row r="110" spans="1:22" x14ac:dyDescent="0.25">
      <c r="A110" s="336"/>
      <c r="B110" s="337"/>
      <c r="C110" s="337" t="s">
        <v>187</v>
      </c>
      <c r="D110" s="338"/>
      <c r="E110" s="324"/>
      <c r="F110" s="339">
        <v>425.29</v>
      </c>
      <c r="G110" s="340" t="s">
        <v>1338</v>
      </c>
      <c r="H110" s="324">
        <v>1</v>
      </c>
      <c r="I110" s="341">
        <v>1124.8900000000001</v>
      </c>
      <c r="J110" s="324">
        <v>23.35</v>
      </c>
      <c r="K110" s="341">
        <v>26266.18</v>
      </c>
    </row>
    <row r="111" spans="1:22" x14ac:dyDescent="0.25">
      <c r="A111" s="336"/>
      <c r="B111" s="337"/>
      <c r="C111" s="337" t="s">
        <v>174</v>
      </c>
      <c r="D111" s="338"/>
      <c r="E111" s="324"/>
      <c r="F111" s="339">
        <v>44.24</v>
      </c>
      <c r="G111" s="340" t="s">
        <v>1339</v>
      </c>
      <c r="H111" s="324">
        <v>1</v>
      </c>
      <c r="I111" s="341">
        <v>127.19</v>
      </c>
      <c r="J111" s="324">
        <v>8.9700000000000006</v>
      </c>
      <c r="K111" s="341">
        <v>1302.8900000000001</v>
      </c>
    </row>
    <row r="112" spans="1:22" x14ac:dyDescent="0.25">
      <c r="A112" s="336"/>
      <c r="B112" s="337"/>
      <c r="C112" s="337" t="s">
        <v>179</v>
      </c>
      <c r="D112" s="338"/>
      <c r="E112" s="324"/>
      <c r="F112" s="339">
        <v>9.2100000000000009</v>
      </c>
      <c r="G112" s="340" t="s">
        <v>1339</v>
      </c>
      <c r="H112" s="324">
        <v>1</v>
      </c>
      <c r="I112" s="354">
        <v>26.48</v>
      </c>
      <c r="J112" s="324">
        <v>23.35</v>
      </c>
      <c r="K112" s="354">
        <v>483.35</v>
      </c>
    </row>
    <row r="113" spans="1:22" x14ac:dyDescent="0.25">
      <c r="A113" s="336"/>
      <c r="B113" s="337"/>
      <c r="C113" s="337" t="s">
        <v>195</v>
      </c>
      <c r="D113" s="338"/>
      <c r="E113" s="324"/>
      <c r="F113" s="339">
        <v>44.65</v>
      </c>
      <c r="G113" s="340" t="s">
        <v>185</v>
      </c>
      <c r="H113" s="324">
        <v>1</v>
      </c>
      <c r="I113" s="341">
        <v>102.7</v>
      </c>
      <c r="J113" s="324">
        <v>3.65</v>
      </c>
      <c r="K113" s="341">
        <v>374.75</v>
      </c>
    </row>
    <row r="114" spans="1:22" ht="28.5" x14ac:dyDescent="0.25">
      <c r="A114" s="336" t="s">
        <v>1352</v>
      </c>
      <c r="B114" s="337" t="s">
        <v>2949</v>
      </c>
      <c r="C114" s="337" t="s">
        <v>744</v>
      </c>
      <c r="D114" s="338" t="s">
        <v>1323</v>
      </c>
      <c r="E114" s="324">
        <v>8.5099999999999995E-2</v>
      </c>
      <c r="F114" s="339">
        <v>26732.5</v>
      </c>
      <c r="G114" s="343" t="s">
        <v>185</v>
      </c>
      <c r="H114" s="324">
        <v>1</v>
      </c>
      <c r="I114" s="341">
        <v>2274.94</v>
      </c>
      <c r="J114" s="324">
        <v>1.96</v>
      </c>
      <c r="K114" s="341">
        <v>4458.88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ht="57" x14ac:dyDescent="0.25">
      <c r="A115" s="336" t="s">
        <v>1353</v>
      </c>
      <c r="B115" s="337" t="s">
        <v>2390</v>
      </c>
      <c r="C115" s="337" t="s">
        <v>770</v>
      </c>
      <c r="D115" s="338" t="s">
        <v>1451</v>
      </c>
      <c r="E115" s="324">
        <v>60</v>
      </c>
      <c r="F115" s="339">
        <v>34.97</v>
      </c>
      <c r="G115" s="343" t="s">
        <v>185</v>
      </c>
      <c r="H115" s="324">
        <v>1</v>
      </c>
      <c r="I115" s="341">
        <v>2098.1999999999998</v>
      </c>
      <c r="J115" s="324">
        <v>11.3</v>
      </c>
      <c r="K115" s="341">
        <v>23709.66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ht="71.25" x14ac:dyDescent="0.25">
      <c r="A116" s="336" t="s">
        <v>1926</v>
      </c>
      <c r="B116" s="337" t="s">
        <v>2950</v>
      </c>
      <c r="C116" s="337" t="s">
        <v>769</v>
      </c>
      <c r="D116" s="338" t="s">
        <v>1451</v>
      </c>
      <c r="E116" s="324">
        <v>9</v>
      </c>
      <c r="F116" s="339">
        <v>38.950000000000003</v>
      </c>
      <c r="G116" s="343" t="s">
        <v>185</v>
      </c>
      <c r="H116" s="324">
        <v>1</v>
      </c>
      <c r="I116" s="341">
        <v>350.55</v>
      </c>
      <c r="J116" s="324">
        <v>16.71</v>
      </c>
      <c r="K116" s="341">
        <v>5857.69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ht="57" x14ac:dyDescent="0.25">
      <c r="A117" s="336" t="s">
        <v>1928</v>
      </c>
      <c r="B117" s="337" t="s">
        <v>2951</v>
      </c>
      <c r="C117" s="337" t="s">
        <v>768</v>
      </c>
      <c r="D117" s="338" t="s">
        <v>1342</v>
      </c>
      <c r="E117" s="324">
        <v>230</v>
      </c>
      <c r="F117" s="339">
        <v>28.11</v>
      </c>
      <c r="G117" s="343" t="s">
        <v>185</v>
      </c>
      <c r="H117" s="324">
        <v>1</v>
      </c>
      <c r="I117" s="341">
        <v>6465.3</v>
      </c>
      <c r="J117" s="324">
        <v>7.69</v>
      </c>
      <c r="K117" s="341">
        <v>49718.16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s="336"/>
      <c r="B118" s="337"/>
      <c r="C118" s="337" t="s">
        <v>184</v>
      </c>
      <c r="D118" s="338" t="s">
        <v>177</v>
      </c>
      <c r="E118" s="324">
        <v>110</v>
      </c>
      <c r="F118" s="339"/>
      <c r="G118" s="340"/>
      <c r="H118" s="324"/>
      <c r="I118" s="341">
        <v>1282.3699999999999</v>
      </c>
      <c r="J118" s="324">
        <v>88</v>
      </c>
      <c r="K118" s="341">
        <v>23114.240000000002</v>
      </c>
    </row>
    <row r="119" spans="1:22" x14ac:dyDescent="0.25">
      <c r="A119" s="336"/>
      <c r="B119" s="337"/>
      <c r="C119" s="337" t="s">
        <v>183</v>
      </c>
      <c r="D119" s="338" t="s">
        <v>177</v>
      </c>
      <c r="E119" s="324">
        <v>74</v>
      </c>
      <c r="F119" s="339"/>
      <c r="G119" s="340"/>
      <c r="H119" s="324"/>
      <c r="I119" s="341">
        <v>753.68</v>
      </c>
      <c r="J119" s="324">
        <v>41</v>
      </c>
      <c r="K119" s="341">
        <v>10769.13</v>
      </c>
    </row>
    <row r="120" spans="1:22" x14ac:dyDescent="0.25">
      <c r="A120" s="336"/>
      <c r="B120" s="337"/>
      <c r="C120" s="337" t="s">
        <v>178</v>
      </c>
      <c r="D120" s="338" t="s">
        <v>177</v>
      </c>
      <c r="E120" s="324">
        <v>175</v>
      </c>
      <c r="F120" s="339"/>
      <c r="G120" s="340"/>
      <c r="H120" s="324"/>
      <c r="I120" s="341">
        <v>46.34</v>
      </c>
      <c r="J120" s="324">
        <v>157</v>
      </c>
      <c r="K120" s="341">
        <v>758.86</v>
      </c>
    </row>
    <row r="121" spans="1:22" x14ac:dyDescent="0.25">
      <c r="A121" s="344"/>
      <c r="B121" s="345"/>
      <c r="C121" s="345" t="s">
        <v>182</v>
      </c>
      <c r="D121" s="346" t="s">
        <v>181</v>
      </c>
      <c r="E121" s="347">
        <v>33.700000000000003</v>
      </c>
      <c r="F121" s="348"/>
      <c r="G121" s="349" t="s">
        <v>1338</v>
      </c>
      <c r="H121" s="347">
        <v>1</v>
      </c>
      <c r="I121" s="350">
        <v>89.14</v>
      </c>
      <c r="J121" s="347"/>
      <c r="K121" s="350"/>
    </row>
    <row r="122" spans="1:22" x14ac:dyDescent="0.25">
      <c r="A122" s="351"/>
      <c r="B122" s="351"/>
      <c r="C122" s="352" t="s">
        <v>173</v>
      </c>
      <c r="D122" s="351"/>
      <c r="E122" s="351"/>
      <c r="F122" s="351"/>
      <c r="G122" s="351"/>
      <c r="H122" s="431">
        <v>14626.16</v>
      </c>
      <c r="I122" s="431"/>
      <c r="J122" s="431">
        <v>146330.44</v>
      </c>
      <c r="K122" s="431"/>
      <c r="O122" s="250">
        <v>14626.16</v>
      </c>
      <c r="P122" s="250">
        <v>146330.44</v>
      </c>
    </row>
    <row r="124" spans="1:22" ht="57" x14ac:dyDescent="0.25">
      <c r="A124" s="336" t="s">
        <v>1355</v>
      </c>
      <c r="B124" s="337" t="s">
        <v>767</v>
      </c>
      <c r="C124" s="337" t="s">
        <v>766</v>
      </c>
      <c r="D124" s="338" t="s">
        <v>2387</v>
      </c>
      <c r="E124" s="324">
        <v>0.5</v>
      </c>
      <c r="F124" s="339"/>
      <c r="G124" s="340"/>
      <c r="H124" s="324"/>
      <c r="I124" s="341"/>
      <c r="J124" s="324"/>
      <c r="K124" s="341"/>
      <c r="Q124">
        <v>278.77999999999997</v>
      </c>
      <c r="R124">
        <v>5024.8100000000004</v>
      </c>
      <c r="S124">
        <v>163.84</v>
      </c>
      <c r="T124">
        <v>2341.1</v>
      </c>
      <c r="U124">
        <v>10.08</v>
      </c>
      <c r="V124">
        <v>164.98</v>
      </c>
    </row>
    <row r="125" spans="1:22" x14ac:dyDescent="0.25">
      <c r="C125" s="342" t="s">
        <v>2869</v>
      </c>
    </row>
    <row r="126" spans="1:22" x14ac:dyDescent="0.25">
      <c r="A126" s="336"/>
      <c r="B126" s="337"/>
      <c r="C126" s="337" t="s">
        <v>187</v>
      </c>
      <c r="D126" s="338"/>
      <c r="E126" s="324"/>
      <c r="F126" s="339">
        <v>425.29</v>
      </c>
      <c r="G126" s="340" t="s">
        <v>1338</v>
      </c>
      <c r="H126" s="324">
        <v>1</v>
      </c>
      <c r="I126" s="341">
        <v>244.54</v>
      </c>
      <c r="J126" s="324">
        <v>23.35</v>
      </c>
      <c r="K126" s="341">
        <v>5710.01</v>
      </c>
    </row>
    <row r="127" spans="1:22" x14ac:dyDescent="0.25">
      <c r="A127" s="336"/>
      <c r="B127" s="337"/>
      <c r="C127" s="337" t="s">
        <v>174</v>
      </c>
      <c r="D127" s="338"/>
      <c r="E127" s="324"/>
      <c r="F127" s="339">
        <v>44.24</v>
      </c>
      <c r="G127" s="340" t="s">
        <v>1339</v>
      </c>
      <c r="H127" s="324">
        <v>1</v>
      </c>
      <c r="I127" s="341">
        <v>27.65</v>
      </c>
      <c r="J127" s="324">
        <v>8.9700000000000006</v>
      </c>
      <c r="K127" s="341">
        <v>283.27</v>
      </c>
    </row>
    <row r="128" spans="1:22" x14ac:dyDescent="0.25">
      <c r="A128" s="336"/>
      <c r="B128" s="337"/>
      <c r="C128" s="337" t="s">
        <v>179</v>
      </c>
      <c r="D128" s="338"/>
      <c r="E128" s="324"/>
      <c r="F128" s="339">
        <v>9.2100000000000009</v>
      </c>
      <c r="G128" s="340" t="s">
        <v>1339</v>
      </c>
      <c r="H128" s="324">
        <v>1</v>
      </c>
      <c r="I128" s="354">
        <v>5.76</v>
      </c>
      <c r="J128" s="324">
        <v>23.35</v>
      </c>
      <c r="K128" s="354">
        <v>105.08</v>
      </c>
    </row>
    <row r="129" spans="1:22" x14ac:dyDescent="0.25">
      <c r="A129" s="336"/>
      <c r="B129" s="337"/>
      <c r="C129" s="337" t="s">
        <v>195</v>
      </c>
      <c r="D129" s="338"/>
      <c r="E129" s="324"/>
      <c r="F129" s="339">
        <v>44.83</v>
      </c>
      <c r="G129" s="340" t="s">
        <v>185</v>
      </c>
      <c r="H129" s="324">
        <v>1</v>
      </c>
      <c r="I129" s="341">
        <v>22.42</v>
      </c>
      <c r="J129" s="324">
        <v>3.65</v>
      </c>
      <c r="K129" s="341">
        <v>81.83</v>
      </c>
    </row>
    <row r="130" spans="1:22" ht="28.5" x14ac:dyDescent="0.25">
      <c r="A130" s="336" t="s">
        <v>1358</v>
      </c>
      <c r="B130" s="337" t="s">
        <v>2949</v>
      </c>
      <c r="C130" s="337" t="s">
        <v>744</v>
      </c>
      <c r="D130" s="338" t="s">
        <v>1323</v>
      </c>
      <c r="E130" s="324">
        <v>1.8499999999999999E-2</v>
      </c>
      <c r="F130" s="339">
        <v>26732.5</v>
      </c>
      <c r="G130" s="343" t="s">
        <v>185</v>
      </c>
      <c r="H130" s="324">
        <v>1</v>
      </c>
      <c r="I130" s="341">
        <v>494.55</v>
      </c>
      <c r="J130" s="324">
        <v>1.96</v>
      </c>
      <c r="K130" s="341">
        <v>969.32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ht="57" x14ac:dyDescent="0.25">
      <c r="A131" s="336" t="s">
        <v>1360</v>
      </c>
      <c r="B131" s="337" t="s">
        <v>2394</v>
      </c>
      <c r="C131" s="337" t="s">
        <v>765</v>
      </c>
      <c r="D131" s="338" t="s">
        <v>1451</v>
      </c>
      <c r="E131" s="324">
        <v>18</v>
      </c>
      <c r="F131" s="339">
        <v>47.24</v>
      </c>
      <c r="G131" s="343" t="s">
        <v>185</v>
      </c>
      <c r="H131" s="324">
        <v>1</v>
      </c>
      <c r="I131" s="341">
        <v>850.32</v>
      </c>
      <c r="J131" s="324">
        <v>12.35</v>
      </c>
      <c r="K131" s="341">
        <v>10501.45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ht="57" x14ac:dyDescent="0.25">
      <c r="A132" s="336" t="s">
        <v>2256</v>
      </c>
      <c r="B132" s="337" t="s">
        <v>2952</v>
      </c>
      <c r="C132" s="337" t="s">
        <v>763</v>
      </c>
      <c r="D132" s="338" t="s">
        <v>1342</v>
      </c>
      <c r="E132" s="324">
        <v>50</v>
      </c>
      <c r="F132" s="339">
        <v>31.42</v>
      </c>
      <c r="G132" s="343" t="s">
        <v>185</v>
      </c>
      <c r="H132" s="324">
        <v>1</v>
      </c>
      <c r="I132" s="341">
        <v>1571</v>
      </c>
      <c r="J132" s="324">
        <v>8.74</v>
      </c>
      <c r="K132" s="341">
        <v>13730.54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s="336"/>
      <c r="B133" s="337"/>
      <c r="C133" s="337" t="s">
        <v>184</v>
      </c>
      <c r="D133" s="338" t="s">
        <v>177</v>
      </c>
      <c r="E133" s="324">
        <v>110</v>
      </c>
      <c r="F133" s="339"/>
      <c r="G133" s="340"/>
      <c r="H133" s="324"/>
      <c r="I133" s="341">
        <v>278.77999999999997</v>
      </c>
      <c r="J133" s="324">
        <v>88</v>
      </c>
      <c r="K133" s="341">
        <v>5024.8100000000004</v>
      </c>
    </row>
    <row r="134" spans="1:22" x14ac:dyDescent="0.25">
      <c r="A134" s="336"/>
      <c r="B134" s="337"/>
      <c r="C134" s="337" t="s">
        <v>183</v>
      </c>
      <c r="D134" s="338" t="s">
        <v>177</v>
      </c>
      <c r="E134" s="324">
        <v>74</v>
      </c>
      <c r="F134" s="339"/>
      <c r="G134" s="340"/>
      <c r="H134" s="324"/>
      <c r="I134" s="341">
        <v>163.84</v>
      </c>
      <c r="J134" s="324">
        <v>41</v>
      </c>
      <c r="K134" s="341">
        <v>2341.1</v>
      </c>
    </row>
    <row r="135" spans="1:22" x14ac:dyDescent="0.25">
      <c r="A135" s="336"/>
      <c r="B135" s="337"/>
      <c r="C135" s="337" t="s">
        <v>178</v>
      </c>
      <c r="D135" s="338" t="s">
        <v>177</v>
      </c>
      <c r="E135" s="324">
        <v>175</v>
      </c>
      <c r="F135" s="339"/>
      <c r="G135" s="340"/>
      <c r="H135" s="324"/>
      <c r="I135" s="341">
        <v>10.08</v>
      </c>
      <c r="J135" s="324">
        <v>157</v>
      </c>
      <c r="K135" s="341">
        <v>164.98</v>
      </c>
    </row>
    <row r="136" spans="1:22" x14ac:dyDescent="0.25">
      <c r="A136" s="344"/>
      <c r="B136" s="345"/>
      <c r="C136" s="345" t="s">
        <v>182</v>
      </c>
      <c r="D136" s="346" t="s">
        <v>181</v>
      </c>
      <c r="E136" s="347">
        <v>33.700000000000003</v>
      </c>
      <c r="F136" s="348"/>
      <c r="G136" s="349" t="s">
        <v>1338</v>
      </c>
      <c r="H136" s="347">
        <v>1</v>
      </c>
      <c r="I136" s="350">
        <v>19.38</v>
      </c>
      <c r="J136" s="347"/>
      <c r="K136" s="350"/>
    </row>
    <row r="137" spans="1:22" x14ac:dyDescent="0.25">
      <c r="A137" s="351"/>
      <c r="B137" s="351"/>
      <c r="C137" s="352" t="s">
        <v>173</v>
      </c>
      <c r="D137" s="351"/>
      <c r="E137" s="351"/>
      <c r="F137" s="351"/>
      <c r="G137" s="351"/>
      <c r="H137" s="431">
        <v>3663.18</v>
      </c>
      <c r="I137" s="431"/>
      <c r="J137" s="431">
        <v>38807.31</v>
      </c>
      <c r="K137" s="431"/>
      <c r="O137" s="250">
        <v>3663.18</v>
      </c>
      <c r="P137" s="250">
        <v>38807.31</v>
      </c>
    </row>
    <row r="139" spans="1:22" ht="57" x14ac:dyDescent="0.25">
      <c r="A139" s="336" t="s">
        <v>1362</v>
      </c>
      <c r="B139" s="337" t="s">
        <v>762</v>
      </c>
      <c r="C139" s="337" t="s">
        <v>761</v>
      </c>
      <c r="D139" s="338" t="s">
        <v>2387</v>
      </c>
      <c r="E139" s="324">
        <v>0.35</v>
      </c>
      <c r="F139" s="339"/>
      <c r="G139" s="340"/>
      <c r="H139" s="324"/>
      <c r="I139" s="341"/>
      <c r="J139" s="324"/>
      <c r="K139" s="341"/>
      <c r="Q139">
        <v>195.15</v>
      </c>
      <c r="R139">
        <v>3517.4</v>
      </c>
      <c r="S139">
        <v>114.69</v>
      </c>
      <c r="T139">
        <v>1638.79</v>
      </c>
      <c r="U139">
        <v>7.05</v>
      </c>
      <c r="V139">
        <v>115.47</v>
      </c>
    </row>
    <row r="140" spans="1:22" x14ac:dyDescent="0.25">
      <c r="C140" s="342" t="s">
        <v>2953</v>
      </c>
    </row>
    <row r="141" spans="1:22" x14ac:dyDescent="0.25">
      <c r="A141" s="336"/>
      <c r="B141" s="337"/>
      <c r="C141" s="337" t="s">
        <v>187</v>
      </c>
      <c r="D141" s="338"/>
      <c r="E141" s="324"/>
      <c r="F141" s="339">
        <v>425.29</v>
      </c>
      <c r="G141" s="340" t="s">
        <v>1338</v>
      </c>
      <c r="H141" s="324">
        <v>1</v>
      </c>
      <c r="I141" s="341">
        <v>171.18</v>
      </c>
      <c r="J141" s="324">
        <v>23.35</v>
      </c>
      <c r="K141" s="341">
        <v>3997.05</v>
      </c>
    </row>
    <row r="142" spans="1:22" x14ac:dyDescent="0.25">
      <c r="A142" s="336"/>
      <c r="B142" s="337"/>
      <c r="C142" s="337" t="s">
        <v>174</v>
      </c>
      <c r="D142" s="338"/>
      <c r="E142" s="324"/>
      <c r="F142" s="339">
        <v>44.24</v>
      </c>
      <c r="G142" s="340" t="s">
        <v>1339</v>
      </c>
      <c r="H142" s="324">
        <v>1</v>
      </c>
      <c r="I142" s="341">
        <v>19.36</v>
      </c>
      <c r="J142" s="324">
        <v>8.9700000000000006</v>
      </c>
      <c r="K142" s="341">
        <v>198.24</v>
      </c>
    </row>
    <row r="143" spans="1:22" x14ac:dyDescent="0.25">
      <c r="A143" s="336"/>
      <c r="B143" s="337"/>
      <c r="C143" s="337" t="s">
        <v>179</v>
      </c>
      <c r="D143" s="338"/>
      <c r="E143" s="324"/>
      <c r="F143" s="339">
        <v>9.2100000000000009</v>
      </c>
      <c r="G143" s="340" t="s">
        <v>1339</v>
      </c>
      <c r="H143" s="324">
        <v>1</v>
      </c>
      <c r="I143" s="354">
        <v>4.03</v>
      </c>
      <c r="J143" s="324">
        <v>23.35</v>
      </c>
      <c r="K143" s="354">
        <v>73.55</v>
      </c>
    </row>
    <row r="144" spans="1:22" x14ac:dyDescent="0.25">
      <c r="A144" s="336"/>
      <c r="B144" s="337"/>
      <c r="C144" s="337" t="s">
        <v>195</v>
      </c>
      <c r="D144" s="338"/>
      <c r="E144" s="324"/>
      <c r="F144" s="339">
        <v>45.07</v>
      </c>
      <c r="G144" s="340" t="s">
        <v>185</v>
      </c>
      <c r="H144" s="324">
        <v>1</v>
      </c>
      <c r="I144" s="341">
        <v>15.77</v>
      </c>
      <c r="J144" s="324">
        <v>3.66</v>
      </c>
      <c r="K144" s="341">
        <v>57.72</v>
      </c>
    </row>
    <row r="145" spans="1:22" ht="28.5" x14ac:dyDescent="0.25">
      <c r="A145" s="336" t="s">
        <v>1364</v>
      </c>
      <c r="B145" s="337" t="s">
        <v>2949</v>
      </c>
      <c r="C145" s="337" t="s">
        <v>744</v>
      </c>
      <c r="D145" s="338" t="s">
        <v>1323</v>
      </c>
      <c r="E145" s="324">
        <v>1.295E-2</v>
      </c>
      <c r="F145" s="339">
        <v>26732.5</v>
      </c>
      <c r="G145" s="343" t="s">
        <v>185</v>
      </c>
      <c r="H145" s="324">
        <v>1</v>
      </c>
      <c r="I145" s="341">
        <v>346.19</v>
      </c>
      <c r="J145" s="324">
        <v>1.96</v>
      </c>
      <c r="K145" s="341">
        <v>678.53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ht="57" x14ac:dyDescent="0.25">
      <c r="A146" s="336" t="s">
        <v>1365</v>
      </c>
      <c r="B146" s="337" t="s">
        <v>2399</v>
      </c>
      <c r="C146" s="337" t="s">
        <v>725</v>
      </c>
      <c r="D146" s="338" t="s">
        <v>1451</v>
      </c>
      <c r="E146" s="324">
        <v>4</v>
      </c>
      <c r="F146" s="339">
        <v>74.37</v>
      </c>
      <c r="G146" s="343" t="s">
        <v>185</v>
      </c>
      <c r="H146" s="324">
        <v>1</v>
      </c>
      <c r="I146" s="341">
        <v>297.48</v>
      </c>
      <c r="J146" s="324">
        <v>11.27</v>
      </c>
      <c r="K146" s="341">
        <v>3352.6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ht="57" x14ac:dyDescent="0.25">
      <c r="A147" s="336" t="s">
        <v>2259</v>
      </c>
      <c r="B147" s="337" t="s">
        <v>2954</v>
      </c>
      <c r="C147" s="337" t="s">
        <v>760</v>
      </c>
      <c r="D147" s="338" t="s">
        <v>1342</v>
      </c>
      <c r="E147" s="324">
        <v>35</v>
      </c>
      <c r="F147" s="339">
        <v>41.59</v>
      </c>
      <c r="G147" s="343" t="s">
        <v>185</v>
      </c>
      <c r="H147" s="324">
        <v>1</v>
      </c>
      <c r="I147" s="341">
        <v>1455.65</v>
      </c>
      <c r="J147" s="324">
        <v>9.0299999999999994</v>
      </c>
      <c r="K147" s="341">
        <v>13144.52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25">
      <c r="A148" s="336"/>
      <c r="B148" s="337"/>
      <c r="C148" s="337" t="s">
        <v>184</v>
      </c>
      <c r="D148" s="338" t="s">
        <v>177</v>
      </c>
      <c r="E148" s="324">
        <v>110</v>
      </c>
      <c r="F148" s="339"/>
      <c r="G148" s="340"/>
      <c r="H148" s="324"/>
      <c r="I148" s="341">
        <v>195.15</v>
      </c>
      <c r="J148" s="324">
        <v>88</v>
      </c>
      <c r="K148" s="341">
        <v>3517.4</v>
      </c>
    </row>
    <row r="149" spans="1:22" x14ac:dyDescent="0.25">
      <c r="A149" s="336"/>
      <c r="B149" s="337"/>
      <c r="C149" s="337" t="s">
        <v>183</v>
      </c>
      <c r="D149" s="338" t="s">
        <v>177</v>
      </c>
      <c r="E149" s="324">
        <v>74</v>
      </c>
      <c r="F149" s="339"/>
      <c r="G149" s="340"/>
      <c r="H149" s="324"/>
      <c r="I149" s="341">
        <v>114.69</v>
      </c>
      <c r="J149" s="324">
        <v>41</v>
      </c>
      <c r="K149" s="341">
        <v>1638.79</v>
      </c>
    </row>
    <row r="150" spans="1:22" x14ac:dyDescent="0.25">
      <c r="A150" s="336"/>
      <c r="B150" s="337"/>
      <c r="C150" s="337" t="s">
        <v>178</v>
      </c>
      <c r="D150" s="338" t="s">
        <v>177</v>
      </c>
      <c r="E150" s="324">
        <v>175</v>
      </c>
      <c r="F150" s="339"/>
      <c r="G150" s="340"/>
      <c r="H150" s="324"/>
      <c r="I150" s="341">
        <v>7.05</v>
      </c>
      <c r="J150" s="324">
        <v>157</v>
      </c>
      <c r="K150" s="341">
        <v>115.47</v>
      </c>
    </row>
    <row r="151" spans="1:22" x14ac:dyDescent="0.25">
      <c r="A151" s="344"/>
      <c r="B151" s="345"/>
      <c r="C151" s="345" t="s">
        <v>182</v>
      </c>
      <c r="D151" s="346" t="s">
        <v>181</v>
      </c>
      <c r="E151" s="347">
        <v>33.700000000000003</v>
      </c>
      <c r="F151" s="348"/>
      <c r="G151" s="349" t="s">
        <v>1338</v>
      </c>
      <c r="H151" s="347">
        <v>1</v>
      </c>
      <c r="I151" s="350">
        <v>13.56</v>
      </c>
      <c r="J151" s="347"/>
      <c r="K151" s="350"/>
    </row>
    <row r="152" spans="1:22" x14ac:dyDescent="0.25">
      <c r="A152" s="351"/>
      <c r="B152" s="351"/>
      <c r="C152" s="352" t="s">
        <v>173</v>
      </c>
      <c r="D152" s="351"/>
      <c r="E152" s="351"/>
      <c r="F152" s="351"/>
      <c r="G152" s="351"/>
      <c r="H152" s="431">
        <v>2622.52</v>
      </c>
      <c r="I152" s="431"/>
      <c r="J152" s="431">
        <v>26700.32</v>
      </c>
      <c r="K152" s="431"/>
      <c r="O152" s="250">
        <v>2622.52</v>
      </c>
      <c r="P152" s="250">
        <v>26700.32</v>
      </c>
    </row>
    <row r="154" spans="1:22" ht="57" x14ac:dyDescent="0.25">
      <c r="A154" s="336" t="s">
        <v>1368</v>
      </c>
      <c r="B154" s="337" t="s">
        <v>750</v>
      </c>
      <c r="C154" s="337" t="s">
        <v>749</v>
      </c>
      <c r="D154" s="338" t="s">
        <v>2387</v>
      </c>
      <c r="E154" s="324">
        <v>1.35</v>
      </c>
      <c r="F154" s="339"/>
      <c r="G154" s="340"/>
      <c r="H154" s="324"/>
      <c r="I154" s="341"/>
      <c r="J154" s="324"/>
      <c r="K154" s="341"/>
      <c r="Q154">
        <v>967.13</v>
      </c>
      <c r="R154">
        <v>17432.099999999999</v>
      </c>
      <c r="S154">
        <v>568.4</v>
      </c>
      <c r="T154">
        <v>8121.78</v>
      </c>
      <c r="U154">
        <v>47.9</v>
      </c>
      <c r="V154">
        <v>801.74</v>
      </c>
    </row>
    <row r="155" spans="1:22" x14ac:dyDescent="0.25">
      <c r="C155" s="342" t="s">
        <v>2955</v>
      </c>
    </row>
    <row r="156" spans="1:22" x14ac:dyDescent="0.25">
      <c r="A156" s="336"/>
      <c r="B156" s="337"/>
      <c r="C156" s="337" t="s">
        <v>187</v>
      </c>
      <c r="D156" s="338"/>
      <c r="E156" s="324"/>
      <c r="F156" s="339">
        <v>546.45000000000005</v>
      </c>
      <c r="G156" s="340" t="s">
        <v>1338</v>
      </c>
      <c r="H156" s="324">
        <v>1</v>
      </c>
      <c r="I156" s="341">
        <v>848.36</v>
      </c>
      <c r="J156" s="324">
        <v>23.35</v>
      </c>
      <c r="K156" s="341">
        <v>19809.21</v>
      </c>
    </row>
    <row r="157" spans="1:22" x14ac:dyDescent="0.25">
      <c r="A157" s="336"/>
      <c r="B157" s="337"/>
      <c r="C157" s="337" t="s">
        <v>174</v>
      </c>
      <c r="D157" s="338"/>
      <c r="E157" s="324"/>
      <c r="F157" s="339">
        <v>76.78</v>
      </c>
      <c r="G157" s="340" t="s">
        <v>1339</v>
      </c>
      <c r="H157" s="324">
        <v>1</v>
      </c>
      <c r="I157" s="341">
        <v>129.57</v>
      </c>
      <c r="J157" s="324">
        <v>9.02</v>
      </c>
      <c r="K157" s="341">
        <v>1278.31</v>
      </c>
    </row>
    <row r="158" spans="1:22" x14ac:dyDescent="0.25">
      <c r="A158" s="336"/>
      <c r="B158" s="337"/>
      <c r="C158" s="337" t="s">
        <v>179</v>
      </c>
      <c r="D158" s="338"/>
      <c r="E158" s="324"/>
      <c r="F158" s="339">
        <v>16.22</v>
      </c>
      <c r="G158" s="340" t="s">
        <v>1339</v>
      </c>
      <c r="H158" s="324">
        <v>1</v>
      </c>
      <c r="I158" s="354">
        <v>27.37</v>
      </c>
      <c r="J158" s="324">
        <v>23.35</v>
      </c>
      <c r="K158" s="354">
        <v>510.66</v>
      </c>
    </row>
    <row r="159" spans="1:22" x14ac:dyDescent="0.25">
      <c r="A159" s="336"/>
      <c r="B159" s="337"/>
      <c r="C159" s="337" t="s">
        <v>195</v>
      </c>
      <c r="D159" s="338"/>
      <c r="E159" s="324"/>
      <c r="F159" s="339">
        <v>61.03</v>
      </c>
      <c r="G159" s="340" t="s">
        <v>185</v>
      </c>
      <c r="H159" s="324">
        <v>1</v>
      </c>
      <c r="I159" s="341">
        <v>82.39</v>
      </c>
      <c r="J159" s="324">
        <v>4.26</v>
      </c>
      <c r="K159" s="341">
        <v>350.98</v>
      </c>
    </row>
    <row r="160" spans="1:22" ht="28.5" x14ac:dyDescent="0.25">
      <c r="A160" s="336" t="s">
        <v>1371</v>
      </c>
      <c r="B160" s="337" t="s">
        <v>2949</v>
      </c>
      <c r="C160" s="337" t="s">
        <v>744</v>
      </c>
      <c r="D160" s="338" t="s">
        <v>1323</v>
      </c>
      <c r="E160" s="324">
        <v>4.9950000000000001E-2</v>
      </c>
      <c r="F160" s="339">
        <v>26732.5</v>
      </c>
      <c r="G160" s="343" t="s">
        <v>185</v>
      </c>
      <c r="H160" s="324">
        <v>1</v>
      </c>
      <c r="I160" s="341">
        <v>1335.29</v>
      </c>
      <c r="J160" s="324">
        <v>1.96</v>
      </c>
      <c r="K160" s="341">
        <v>2617.17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ht="42.75" x14ac:dyDescent="0.25">
      <c r="A161" s="336" t="s">
        <v>1372</v>
      </c>
      <c r="B161" s="337" t="s">
        <v>2956</v>
      </c>
      <c r="C161" s="337" t="s">
        <v>792</v>
      </c>
      <c r="D161" s="338" t="s">
        <v>1451</v>
      </c>
      <c r="E161" s="324">
        <v>2</v>
      </c>
      <c r="F161" s="339">
        <v>256.39999999999998</v>
      </c>
      <c r="G161" s="343" t="s">
        <v>185</v>
      </c>
      <c r="H161" s="324">
        <v>1</v>
      </c>
      <c r="I161" s="341">
        <v>512.79999999999995</v>
      </c>
      <c r="J161" s="324">
        <v>4.3099999999999996</v>
      </c>
      <c r="K161" s="341">
        <v>2210.17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ht="57" x14ac:dyDescent="0.25">
      <c r="A162" s="336" t="s">
        <v>1375</v>
      </c>
      <c r="B162" s="337" t="s">
        <v>2957</v>
      </c>
      <c r="C162" s="337" t="s">
        <v>747</v>
      </c>
      <c r="D162" s="338" t="s">
        <v>1342</v>
      </c>
      <c r="E162" s="324">
        <v>135</v>
      </c>
      <c r="F162" s="339">
        <v>76.13</v>
      </c>
      <c r="G162" s="343" t="s">
        <v>185</v>
      </c>
      <c r="H162" s="324">
        <v>1</v>
      </c>
      <c r="I162" s="341">
        <v>10277.549999999999</v>
      </c>
      <c r="J162" s="324">
        <v>8.82</v>
      </c>
      <c r="K162" s="341">
        <v>90647.99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 s="336"/>
      <c r="B163" s="337"/>
      <c r="C163" s="337" t="s">
        <v>184</v>
      </c>
      <c r="D163" s="338" t="s">
        <v>177</v>
      </c>
      <c r="E163" s="324">
        <v>110</v>
      </c>
      <c r="F163" s="339"/>
      <c r="G163" s="340"/>
      <c r="H163" s="324"/>
      <c r="I163" s="341">
        <v>967.13</v>
      </c>
      <c r="J163" s="324">
        <v>88</v>
      </c>
      <c r="K163" s="341">
        <v>17432.099999999999</v>
      </c>
    </row>
    <row r="164" spans="1:22" x14ac:dyDescent="0.25">
      <c r="A164" s="336"/>
      <c r="B164" s="337"/>
      <c r="C164" s="337" t="s">
        <v>183</v>
      </c>
      <c r="D164" s="338" t="s">
        <v>177</v>
      </c>
      <c r="E164" s="324">
        <v>74</v>
      </c>
      <c r="F164" s="339"/>
      <c r="G164" s="340"/>
      <c r="H164" s="324"/>
      <c r="I164" s="341">
        <v>568.4</v>
      </c>
      <c r="J164" s="324">
        <v>41</v>
      </c>
      <c r="K164" s="341">
        <v>8121.78</v>
      </c>
    </row>
    <row r="165" spans="1:22" x14ac:dyDescent="0.25">
      <c r="A165" s="336"/>
      <c r="B165" s="337"/>
      <c r="C165" s="337" t="s">
        <v>178</v>
      </c>
      <c r="D165" s="338" t="s">
        <v>177</v>
      </c>
      <c r="E165" s="324">
        <v>175</v>
      </c>
      <c r="F165" s="339"/>
      <c r="G165" s="340"/>
      <c r="H165" s="324"/>
      <c r="I165" s="341">
        <v>47.9</v>
      </c>
      <c r="J165" s="324">
        <v>157</v>
      </c>
      <c r="K165" s="341">
        <v>801.74</v>
      </c>
    </row>
    <row r="166" spans="1:22" x14ac:dyDescent="0.25">
      <c r="A166" s="344"/>
      <c r="B166" s="345"/>
      <c r="C166" s="345" t="s">
        <v>182</v>
      </c>
      <c r="D166" s="346" t="s">
        <v>181</v>
      </c>
      <c r="E166" s="347">
        <v>43.3</v>
      </c>
      <c r="F166" s="348"/>
      <c r="G166" s="349" t="s">
        <v>1338</v>
      </c>
      <c r="H166" s="347">
        <v>1</v>
      </c>
      <c r="I166" s="350">
        <v>67.22</v>
      </c>
      <c r="J166" s="347"/>
      <c r="K166" s="350"/>
    </row>
    <row r="167" spans="1:22" x14ac:dyDescent="0.25">
      <c r="A167" s="351"/>
      <c r="B167" s="351"/>
      <c r="C167" s="352" t="s">
        <v>173</v>
      </c>
      <c r="D167" s="351"/>
      <c r="E167" s="351"/>
      <c r="F167" s="351"/>
      <c r="G167" s="351"/>
      <c r="H167" s="431">
        <v>14769.39</v>
      </c>
      <c r="I167" s="431"/>
      <c r="J167" s="431">
        <v>143269.45000000001</v>
      </c>
      <c r="K167" s="431"/>
      <c r="O167" s="250">
        <v>14769.39</v>
      </c>
      <c r="P167" s="250">
        <v>143269.45000000001</v>
      </c>
    </row>
    <row r="169" spans="1:22" ht="57" x14ac:dyDescent="0.25">
      <c r="A169" s="336" t="s">
        <v>1377</v>
      </c>
      <c r="B169" s="337" t="s">
        <v>791</v>
      </c>
      <c r="C169" s="337" t="s">
        <v>790</v>
      </c>
      <c r="D169" s="338" t="s">
        <v>2387</v>
      </c>
      <c r="E169" s="324">
        <v>0.05</v>
      </c>
      <c r="F169" s="339"/>
      <c r="G169" s="340"/>
      <c r="H169" s="324"/>
      <c r="I169" s="341"/>
      <c r="J169" s="324"/>
      <c r="K169" s="341"/>
      <c r="Q169">
        <v>54.41</v>
      </c>
      <c r="R169">
        <v>980.76</v>
      </c>
      <c r="S169">
        <v>31.98</v>
      </c>
      <c r="T169">
        <v>456.95</v>
      </c>
      <c r="U169">
        <v>2.94</v>
      </c>
      <c r="V169">
        <v>58.66</v>
      </c>
    </row>
    <row r="170" spans="1:22" x14ac:dyDescent="0.25">
      <c r="C170" s="342" t="s">
        <v>2958</v>
      </c>
    </row>
    <row r="171" spans="1:22" x14ac:dyDescent="0.25">
      <c r="A171" s="336"/>
      <c r="B171" s="337"/>
      <c r="C171" s="337" t="s">
        <v>187</v>
      </c>
      <c r="D171" s="338"/>
      <c r="E171" s="324"/>
      <c r="F171" s="339">
        <v>830.07</v>
      </c>
      <c r="G171" s="340" t="s">
        <v>1338</v>
      </c>
      <c r="H171" s="324">
        <v>1</v>
      </c>
      <c r="I171" s="341">
        <v>47.73</v>
      </c>
      <c r="J171" s="324">
        <v>23.35</v>
      </c>
      <c r="K171" s="341">
        <v>1114.5</v>
      </c>
    </row>
    <row r="172" spans="1:22" x14ac:dyDescent="0.25">
      <c r="A172" s="336"/>
      <c r="B172" s="337"/>
      <c r="C172" s="337" t="s">
        <v>174</v>
      </c>
      <c r="D172" s="338"/>
      <c r="E172" s="324"/>
      <c r="F172" s="339">
        <v>166.84</v>
      </c>
      <c r="G172" s="340" t="s">
        <v>1339</v>
      </c>
      <c r="H172" s="324">
        <v>1</v>
      </c>
      <c r="I172" s="341">
        <v>10.43</v>
      </c>
      <c r="J172" s="324">
        <v>9.18</v>
      </c>
      <c r="K172" s="341">
        <v>99.6</v>
      </c>
    </row>
    <row r="173" spans="1:22" x14ac:dyDescent="0.25">
      <c r="A173" s="336"/>
      <c r="B173" s="337"/>
      <c r="C173" s="337" t="s">
        <v>179</v>
      </c>
      <c r="D173" s="338"/>
      <c r="E173" s="324"/>
      <c r="F173" s="339">
        <v>26.86</v>
      </c>
      <c r="G173" s="340" t="s">
        <v>1339</v>
      </c>
      <c r="H173" s="324">
        <v>1</v>
      </c>
      <c r="I173" s="354">
        <v>1.68</v>
      </c>
      <c r="J173" s="324">
        <v>23.35</v>
      </c>
      <c r="K173" s="354">
        <v>37.36</v>
      </c>
    </row>
    <row r="174" spans="1:22" x14ac:dyDescent="0.25">
      <c r="A174" s="336"/>
      <c r="B174" s="337"/>
      <c r="C174" s="337" t="s">
        <v>195</v>
      </c>
      <c r="D174" s="338"/>
      <c r="E174" s="324"/>
      <c r="F174" s="339">
        <v>199.72</v>
      </c>
      <c r="G174" s="340" t="s">
        <v>185</v>
      </c>
      <c r="H174" s="324">
        <v>1</v>
      </c>
      <c r="I174" s="341">
        <v>9.99</v>
      </c>
      <c r="J174" s="324">
        <v>5.61</v>
      </c>
      <c r="K174" s="341">
        <v>56.04</v>
      </c>
    </row>
    <row r="175" spans="1:22" ht="28.5" x14ac:dyDescent="0.25">
      <c r="A175" s="336" t="s">
        <v>1378</v>
      </c>
      <c r="B175" s="337" t="s">
        <v>2949</v>
      </c>
      <c r="C175" s="337" t="s">
        <v>744</v>
      </c>
      <c r="D175" s="338" t="s">
        <v>1323</v>
      </c>
      <c r="E175" s="324">
        <v>1.8500000000000001E-3</v>
      </c>
      <c r="F175" s="339">
        <v>26732.5</v>
      </c>
      <c r="G175" s="343" t="s">
        <v>185</v>
      </c>
      <c r="H175" s="324">
        <v>1</v>
      </c>
      <c r="I175" s="341">
        <v>49.46</v>
      </c>
      <c r="J175" s="324">
        <v>1.96</v>
      </c>
      <c r="K175" s="341">
        <v>96.94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ht="57" x14ac:dyDescent="0.25">
      <c r="A176" s="336" t="s">
        <v>1756</v>
      </c>
      <c r="B176" s="337" t="s">
        <v>2959</v>
      </c>
      <c r="C176" s="337" t="s">
        <v>789</v>
      </c>
      <c r="D176" s="338" t="s">
        <v>1342</v>
      </c>
      <c r="E176" s="324">
        <v>5</v>
      </c>
      <c r="F176" s="339">
        <v>137.55000000000001</v>
      </c>
      <c r="G176" s="343" t="s">
        <v>185</v>
      </c>
      <c r="H176" s="324">
        <v>1</v>
      </c>
      <c r="I176" s="341">
        <v>687.75</v>
      </c>
      <c r="J176" s="324">
        <v>11.82</v>
      </c>
      <c r="K176" s="341">
        <v>8129.21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s="336"/>
      <c r="B177" s="337"/>
      <c r="C177" s="337" t="s">
        <v>184</v>
      </c>
      <c r="D177" s="338" t="s">
        <v>177</v>
      </c>
      <c r="E177" s="324">
        <v>110</v>
      </c>
      <c r="F177" s="339"/>
      <c r="G177" s="340"/>
      <c r="H177" s="324"/>
      <c r="I177" s="341">
        <v>54.41</v>
      </c>
      <c r="J177" s="324">
        <v>88</v>
      </c>
      <c r="K177" s="341">
        <v>980.76</v>
      </c>
    </row>
    <row r="178" spans="1:22" x14ac:dyDescent="0.25">
      <c r="A178" s="336"/>
      <c r="B178" s="337"/>
      <c r="C178" s="337" t="s">
        <v>183</v>
      </c>
      <c r="D178" s="338" t="s">
        <v>177</v>
      </c>
      <c r="E178" s="324">
        <v>74</v>
      </c>
      <c r="F178" s="339"/>
      <c r="G178" s="340"/>
      <c r="H178" s="324"/>
      <c r="I178" s="341">
        <v>31.98</v>
      </c>
      <c r="J178" s="324">
        <v>41</v>
      </c>
      <c r="K178" s="341">
        <v>456.95</v>
      </c>
    </row>
    <row r="179" spans="1:22" x14ac:dyDescent="0.25">
      <c r="A179" s="336"/>
      <c r="B179" s="337"/>
      <c r="C179" s="337" t="s">
        <v>178</v>
      </c>
      <c r="D179" s="338" t="s">
        <v>177</v>
      </c>
      <c r="E179" s="324">
        <v>175</v>
      </c>
      <c r="F179" s="339"/>
      <c r="G179" s="340"/>
      <c r="H179" s="324"/>
      <c r="I179" s="341">
        <v>2.94</v>
      </c>
      <c r="J179" s="324">
        <v>157</v>
      </c>
      <c r="K179" s="341">
        <v>58.66</v>
      </c>
    </row>
    <row r="180" spans="1:22" x14ac:dyDescent="0.25">
      <c r="A180" s="344"/>
      <c r="B180" s="345"/>
      <c r="C180" s="345" t="s">
        <v>182</v>
      </c>
      <c r="D180" s="346" t="s">
        <v>181</v>
      </c>
      <c r="E180" s="347">
        <v>69</v>
      </c>
      <c r="F180" s="348"/>
      <c r="G180" s="349" t="s">
        <v>1338</v>
      </c>
      <c r="H180" s="347">
        <v>1</v>
      </c>
      <c r="I180" s="350">
        <v>3.9674999999999998</v>
      </c>
      <c r="J180" s="347"/>
      <c r="K180" s="350"/>
    </row>
    <row r="181" spans="1:22" x14ac:dyDescent="0.25">
      <c r="A181" s="351"/>
      <c r="B181" s="351"/>
      <c r="C181" s="352" t="s">
        <v>173</v>
      </c>
      <c r="D181" s="351"/>
      <c r="E181" s="351"/>
      <c r="F181" s="351"/>
      <c r="G181" s="351"/>
      <c r="H181" s="431">
        <v>894.69</v>
      </c>
      <c r="I181" s="431"/>
      <c r="J181" s="431">
        <v>10992.66</v>
      </c>
      <c r="K181" s="431"/>
      <c r="O181" s="250">
        <v>894.69</v>
      </c>
      <c r="P181" s="250">
        <v>10992.66</v>
      </c>
    </row>
    <row r="183" spans="1:22" ht="57" x14ac:dyDescent="0.25">
      <c r="A183" s="336" t="s">
        <v>1379</v>
      </c>
      <c r="B183" s="337" t="s">
        <v>742</v>
      </c>
      <c r="C183" s="337" t="s">
        <v>741</v>
      </c>
      <c r="D183" s="338" t="s">
        <v>2387</v>
      </c>
      <c r="E183" s="324">
        <v>4.5</v>
      </c>
      <c r="F183" s="339"/>
      <c r="G183" s="340"/>
      <c r="H183" s="324"/>
      <c r="I183" s="341"/>
      <c r="J183" s="324"/>
      <c r="K183" s="341"/>
      <c r="Q183">
        <v>790.91</v>
      </c>
      <c r="R183">
        <v>14774.21</v>
      </c>
      <c r="S183">
        <v>532.07000000000005</v>
      </c>
      <c r="T183">
        <v>6883.44</v>
      </c>
      <c r="U183">
        <v>0</v>
      </c>
      <c r="V183">
        <v>0</v>
      </c>
    </row>
    <row r="184" spans="1:22" x14ac:dyDescent="0.25">
      <c r="C184" s="342" t="s">
        <v>2960</v>
      </c>
    </row>
    <row r="185" spans="1:22" x14ac:dyDescent="0.25">
      <c r="A185" s="336"/>
      <c r="B185" s="337"/>
      <c r="C185" s="337" t="s">
        <v>187</v>
      </c>
      <c r="D185" s="338"/>
      <c r="E185" s="324"/>
      <c r="F185" s="339">
        <v>138.94</v>
      </c>
      <c r="G185" s="340" t="s">
        <v>1338</v>
      </c>
      <c r="H185" s="324">
        <v>1</v>
      </c>
      <c r="I185" s="341">
        <v>719.01</v>
      </c>
      <c r="J185" s="324">
        <v>23.35</v>
      </c>
      <c r="K185" s="341">
        <v>16788.88</v>
      </c>
    </row>
    <row r="186" spans="1:22" x14ac:dyDescent="0.25">
      <c r="A186" s="336"/>
      <c r="B186" s="337"/>
      <c r="C186" s="337" t="s">
        <v>195</v>
      </c>
      <c r="D186" s="338"/>
      <c r="E186" s="324"/>
      <c r="F186" s="339">
        <v>8.4</v>
      </c>
      <c r="G186" s="340" t="s">
        <v>185</v>
      </c>
      <c r="H186" s="324">
        <v>1</v>
      </c>
      <c r="I186" s="341">
        <v>37.799999999999997</v>
      </c>
      <c r="J186" s="324">
        <v>4.87</v>
      </c>
      <c r="K186" s="341">
        <v>184.09</v>
      </c>
    </row>
    <row r="187" spans="1:22" x14ac:dyDescent="0.25">
      <c r="A187" s="336"/>
      <c r="B187" s="337"/>
      <c r="C187" s="337" t="s">
        <v>184</v>
      </c>
      <c r="D187" s="338" t="s">
        <v>177</v>
      </c>
      <c r="E187" s="324">
        <v>110</v>
      </c>
      <c r="F187" s="339"/>
      <c r="G187" s="340"/>
      <c r="H187" s="324"/>
      <c r="I187" s="341">
        <v>790.91</v>
      </c>
      <c r="J187" s="324">
        <v>88</v>
      </c>
      <c r="K187" s="341">
        <v>14774.21</v>
      </c>
    </row>
    <row r="188" spans="1:22" x14ac:dyDescent="0.25">
      <c r="A188" s="336"/>
      <c r="B188" s="337"/>
      <c r="C188" s="337" t="s">
        <v>183</v>
      </c>
      <c r="D188" s="338" t="s">
        <v>177</v>
      </c>
      <c r="E188" s="324">
        <v>74</v>
      </c>
      <c r="F188" s="339"/>
      <c r="G188" s="340"/>
      <c r="H188" s="324"/>
      <c r="I188" s="341">
        <v>532.07000000000005</v>
      </c>
      <c r="J188" s="324">
        <v>41</v>
      </c>
      <c r="K188" s="341">
        <v>6883.44</v>
      </c>
    </row>
    <row r="189" spans="1:22" x14ac:dyDescent="0.25">
      <c r="A189" s="344"/>
      <c r="B189" s="345"/>
      <c r="C189" s="345" t="s">
        <v>182</v>
      </c>
      <c r="D189" s="346" t="s">
        <v>181</v>
      </c>
      <c r="E189" s="347">
        <v>9.25</v>
      </c>
      <c r="F189" s="348"/>
      <c r="G189" s="349" t="s">
        <v>1338</v>
      </c>
      <c r="H189" s="347">
        <v>1</v>
      </c>
      <c r="I189" s="350">
        <v>47.868749999999999</v>
      </c>
      <c r="J189" s="347"/>
      <c r="K189" s="350"/>
    </row>
    <row r="190" spans="1:22" x14ac:dyDescent="0.25">
      <c r="A190" s="351"/>
      <c r="B190" s="351"/>
      <c r="C190" s="352" t="s">
        <v>173</v>
      </c>
      <c r="D190" s="351"/>
      <c r="E190" s="351"/>
      <c r="F190" s="351"/>
      <c r="G190" s="351"/>
      <c r="H190" s="431">
        <v>2079.79</v>
      </c>
      <c r="I190" s="431"/>
      <c r="J190" s="431">
        <v>38630.620000000003</v>
      </c>
      <c r="K190" s="431"/>
      <c r="O190" s="250">
        <v>2079.79</v>
      </c>
      <c r="P190" s="250">
        <v>38630.620000000003</v>
      </c>
    </row>
    <row r="192" spans="1:22" ht="57" x14ac:dyDescent="0.25">
      <c r="A192" s="336" t="s">
        <v>1389</v>
      </c>
      <c r="B192" s="337" t="s">
        <v>740</v>
      </c>
      <c r="C192" s="337" t="s">
        <v>739</v>
      </c>
      <c r="D192" s="338" t="s">
        <v>2387</v>
      </c>
      <c r="E192" s="324">
        <v>0.05</v>
      </c>
      <c r="F192" s="339"/>
      <c r="G192" s="340"/>
      <c r="H192" s="324"/>
      <c r="I192" s="341"/>
      <c r="J192" s="324"/>
      <c r="K192" s="341"/>
      <c r="Q192">
        <v>8.7899999999999991</v>
      </c>
      <c r="R192">
        <v>164.18</v>
      </c>
      <c r="S192">
        <v>5.91</v>
      </c>
      <c r="T192">
        <v>76.489999999999995</v>
      </c>
      <c r="U192">
        <v>0</v>
      </c>
      <c r="V192">
        <v>0</v>
      </c>
    </row>
    <row r="193" spans="1:22" x14ac:dyDescent="0.25">
      <c r="C193" s="342" t="s">
        <v>2958</v>
      </c>
    </row>
    <row r="194" spans="1:22" x14ac:dyDescent="0.25">
      <c r="A194" s="336"/>
      <c r="B194" s="337"/>
      <c r="C194" s="337" t="s">
        <v>187</v>
      </c>
      <c r="D194" s="338"/>
      <c r="E194" s="324"/>
      <c r="F194" s="339">
        <v>138.94</v>
      </c>
      <c r="G194" s="340" t="s">
        <v>1338</v>
      </c>
      <c r="H194" s="324">
        <v>1</v>
      </c>
      <c r="I194" s="341">
        <v>7.99</v>
      </c>
      <c r="J194" s="324">
        <v>23.35</v>
      </c>
      <c r="K194" s="341">
        <v>186.57</v>
      </c>
    </row>
    <row r="195" spans="1:22" x14ac:dyDescent="0.25">
      <c r="A195" s="336"/>
      <c r="B195" s="337"/>
      <c r="C195" s="337" t="s">
        <v>195</v>
      </c>
      <c r="D195" s="338"/>
      <c r="E195" s="324"/>
      <c r="F195" s="339">
        <v>28.2</v>
      </c>
      <c r="G195" s="340" t="s">
        <v>185</v>
      </c>
      <c r="H195" s="324">
        <v>1</v>
      </c>
      <c r="I195" s="341">
        <v>1.41</v>
      </c>
      <c r="J195" s="324">
        <v>4.8</v>
      </c>
      <c r="K195" s="341">
        <v>6.77</v>
      </c>
    </row>
    <row r="196" spans="1:22" x14ac:dyDescent="0.25">
      <c r="A196" s="336"/>
      <c r="B196" s="337"/>
      <c r="C196" s="337" t="s">
        <v>184</v>
      </c>
      <c r="D196" s="338" t="s">
        <v>177</v>
      </c>
      <c r="E196" s="324">
        <v>110</v>
      </c>
      <c r="F196" s="339"/>
      <c r="G196" s="340"/>
      <c r="H196" s="324"/>
      <c r="I196" s="341">
        <v>8.7899999999999991</v>
      </c>
      <c r="J196" s="324">
        <v>88</v>
      </c>
      <c r="K196" s="341">
        <v>164.18</v>
      </c>
    </row>
    <row r="197" spans="1:22" x14ac:dyDescent="0.25">
      <c r="A197" s="336"/>
      <c r="B197" s="337"/>
      <c r="C197" s="337" t="s">
        <v>183</v>
      </c>
      <c r="D197" s="338" t="s">
        <v>177</v>
      </c>
      <c r="E197" s="324">
        <v>74</v>
      </c>
      <c r="F197" s="339"/>
      <c r="G197" s="340"/>
      <c r="H197" s="324"/>
      <c r="I197" s="341">
        <v>5.91</v>
      </c>
      <c r="J197" s="324">
        <v>41</v>
      </c>
      <c r="K197" s="341">
        <v>76.489999999999995</v>
      </c>
    </row>
    <row r="198" spans="1:22" x14ac:dyDescent="0.25">
      <c r="A198" s="344"/>
      <c r="B198" s="345"/>
      <c r="C198" s="345" t="s">
        <v>182</v>
      </c>
      <c r="D198" s="346" t="s">
        <v>181</v>
      </c>
      <c r="E198" s="347">
        <v>9.25</v>
      </c>
      <c r="F198" s="348"/>
      <c r="G198" s="349" t="s">
        <v>1338</v>
      </c>
      <c r="H198" s="347">
        <v>1</v>
      </c>
      <c r="I198" s="350">
        <v>0.53187499999999999</v>
      </c>
      <c r="J198" s="347"/>
      <c r="K198" s="350"/>
    </row>
    <row r="199" spans="1:22" x14ac:dyDescent="0.25">
      <c r="A199" s="351"/>
      <c r="B199" s="351"/>
      <c r="C199" s="352" t="s">
        <v>173</v>
      </c>
      <c r="D199" s="351"/>
      <c r="E199" s="351"/>
      <c r="F199" s="351"/>
      <c r="G199" s="351"/>
      <c r="H199" s="431">
        <v>24.1</v>
      </c>
      <c r="I199" s="431"/>
      <c r="J199" s="431">
        <v>434.01</v>
      </c>
      <c r="K199" s="431"/>
      <c r="O199" s="250">
        <v>24.1</v>
      </c>
      <c r="P199" s="250">
        <v>434.01</v>
      </c>
    </row>
    <row r="201" spans="1:22" ht="52.5" x14ac:dyDescent="0.25">
      <c r="A201" s="336" t="s">
        <v>1392</v>
      </c>
      <c r="B201" s="337" t="s">
        <v>738</v>
      </c>
      <c r="C201" s="337" t="s">
        <v>737</v>
      </c>
      <c r="D201" s="338" t="s">
        <v>2422</v>
      </c>
      <c r="E201" s="324">
        <v>22.5</v>
      </c>
      <c r="F201" s="339"/>
      <c r="G201" s="340"/>
      <c r="H201" s="324"/>
      <c r="I201" s="341"/>
      <c r="J201" s="324"/>
      <c r="K201" s="341"/>
      <c r="Q201">
        <v>673.43</v>
      </c>
      <c r="R201">
        <v>12614.18</v>
      </c>
      <c r="S201">
        <v>518.02</v>
      </c>
      <c r="T201">
        <v>7084.68</v>
      </c>
      <c r="U201">
        <v>129.94</v>
      </c>
      <c r="V201">
        <v>2721.97</v>
      </c>
    </row>
    <row r="202" spans="1:22" x14ac:dyDescent="0.25">
      <c r="C202" s="342" t="s">
        <v>2961</v>
      </c>
    </row>
    <row r="203" spans="1:22" x14ac:dyDescent="0.25">
      <c r="A203" s="336"/>
      <c r="B203" s="337"/>
      <c r="C203" s="337" t="s">
        <v>187</v>
      </c>
      <c r="D203" s="338"/>
      <c r="E203" s="324"/>
      <c r="F203" s="339">
        <v>28.6</v>
      </c>
      <c r="G203" s="340" t="s">
        <v>1338</v>
      </c>
      <c r="H203" s="324">
        <v>1</v>
      </c>
      <c r="I203" s="341">
        <v>740.03</v>
      </c>
      <c r="J203" s="324">
        <v>23.35</v>
      </c>
      <c r="K203" s="341">
        <v>17279.7</v>
      </c>
    </row>
    <row r="204" spans="1:22" x14ac:dyDescent="0.25">
      <c r="A204" s="336"/>
      <c r="B204" s="337"/>
      <c r="C204" s="337" t="s">
        <v>174</v>
      </c>
      <c r="D204" s="338"/>
      <c r="E204" s="324"/>
      <c r="F204" s="339">
        <v>13.2</v>
      </c>
      <c r="G204" s="340" t="s">
        <v>1339</v>
      </c>
      <c r="H204" s="324">
        <v>1</v>
      </c>
      <c r="I204" s="341">
        <v>371.25</v>
      </c>
      <c r="J204" s="324">
        <v>8.9499999999999993</v>
      </c>
      <c r="K204" s="341">
        <v>3322.69</v>
      </c>
    </row>
    <row r="205" spans="1:22" x14ac:dyDescent="0.25">
      <c r="A205" s="336"/>
      <c r="B205" s="337"/>
      <c r="C205" s="337" t="s">
        <v>179</v>
      </c>
      <c r="D205" s="338"/>
      <c r="E205" s="324"/>
      <c r="F205" s="339">
        <v>2.64</v>
      </c>
      <c r="G205" s="340" t="s">
        <v>1339</v>
      </c>
      <c r="H205" s="324">
        <v>1</v>
      </c>
      <c r="I205" s="354">
        <v>74.25</v>
      </c>
      <c r="J205" s="324">
        <v>23.35</v>
      </c>
      <c r="K205" s="354">
        <v>1733.74</v>
      </c>
    </row>
    <row r="206" spans="1:22" x14ac:dyDescent="0.25">
      <c r="A206" s="336"/>
      <c r="B206" s="337"/>
      <c r="C206" s="337" t="s">
        <v>195</v>
      </c>
      <c r="D206" s="338"/>
      <c r="E206" s="324"/>
      <c r="F206" s="339">
        <v>59.82</v>
      </c>
      <c r="G206" s="340" t="s">
        <v>185</v>
      </c>
      <c r="H206" s="324">
        <v>1</v>
      </c>
      <c r="I206" s="341">
        <v>1345.95</v>
      </c>
      <c r="J206" s="324">
        <v>19.829999999999998</v>
      </c>
      <c r="K206" s="341">
        <v>26690.19</v>
      </c>
    </row>
    <row r="207" spans="1:22" ht="114" x14ac:dyDescent="0.25">
      <c r="A207" s="336" t="s">
        <v>1394</v>
      </c>
      <c r="B207" s="337" t="s">
        <v>2962</v>
      </c>
      <c r="C207" s="337" t="s">
        <v>736</v>
      </c>
      <c r="D207" s="338" t="s">
        <v>1342</v>
      </c>
      <c r="E207" s="324">
        <v>337.5</v>
      </c>
      <c r="F207" s="339">
        <v>11.88</v>
      </c>
      <c r="G207" s="343" t="s">
        <v>185</v>
      </c>
      <c r="H207" s="324">
        <v>1</v>
      </c>
      <c r="I207" s="341">
        <v>4009.5</v>
      </c>
      <c r="J207" s="324">
        <v>3.22</v>
      </c>
      <c r="K207" s="341">
        <v>12910.59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ht="114" x14ac:dyDescent="0.25">
      <c r="A208" s="336" t="s">
        <v>1395</v>
      </c>
      <c r="B208" s="337" t="s">
        <v>2963</v>
      </c>
      <c r="C208" s="337" t="s">
        <v>788</v>
      </c>
      <c r="D208" s="338" t="s">
        <v>1342</v>
      </c>
      <c r="E208" s="324">
        <v>52.5</v>
      </c>
      <c r="F208" s="339">
        <v>7.22</v>
      </c>
      <c r="G208" s="343" t="s">
        <v>185</v>
      </c>
      <c r="H208" s="324">
        <v>1</v>
      </c>
      <c r="I208" s="341">
        <v>379.05</v>
      </c>
      <c r="J208" s="324">
        <v>6.56</v>
      </c>
      <c r="K208" s="341">
        <v>2486.5700000000002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ht="114" x14ac:dyDescent="0.25">
      <c r="A209" s="336" t="s">
        <v>1396</v>
      </c>
      <c r="B209" s="337" t="s">
        <v>2964</v>
      </c>
      <c r="C209" s="337" t="s">
        <v>787</v>
      </c>
      <c r="D209" s="338" t="s">
        <v>1342</v>
      </c>
      <c r="E209" s="324">
        <v>36.75</v>
      </c>
      <c r="F209" s="339">
        <v>9.2100000000000009</v>
      </c>
      <c r="G209" s="343" t="s">
        <v>185</v>
      </c>
      <c r="H209" s="324">
        <v>1</v>
      </c>
      <c r="I209" s="341">
        <v>338.47</v>
      </c>
      <c r="J209" s="324">
        <v>6.61</v>
      </c>
      <c r="K209" s="341">
        <v>2237.29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ht="114" x14ac:dyDescent="0.25">
      <c r="A210" s="336" t="s">
        <v>1937</v>
      </c>
      <c r="B210" s="337" t="s">
        <v>2965</v>
      </c>
      <c r="C210" s="337" t="s">
        <v>732</v>
      </c>
      <c r="D210" s="338" t="s">
        <v>1342</v>
      </c>
      <c r="E210" s="324">
        <v>141.75</v>
      </c>
      <c r="F210" s="339">
        <v>32.17</v>
      </c>
      <c r="G210" s="343" t="s">
        <v>185</v>
      </c>
      <c r="H210" s="324">
        <v>1</v>
      </c>
      <c r="I210" s="341">
        <v>4560.1000000000004</v>
      </c>
      <c r="J210" s="324">
        <v>2.46</v>
      </c>
      <c r="K210" s="341">
        <v>11217.85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ht="114" x14ac:dyDescent="0.25">
      <c r="A211" s="336" t="s">
        <v>2966</v>
      </c>
      <c r="B211" s="337" t="s">
        <v>2967</v>
      </c>
      <c r="C211" s="337" t="s">
        <v>786</v>
      </c>
      <c r="D211" s="338" t="s">
        <v>1342</v>
      </c>
      <c r="E211" s="324">
        <v>5.25</v>
      </c>
      <c r="F211" s="339">
        <v>118.18</v>
      </c>
      <c r="G211" s="343" t="s">
        <v>185</v>
      </c>
      <c r="H211" s="324">
        <v>1</v>
      </c>
      <c r="I211" s="341">
        <v>620.45000000000005</v>
      </c>
      <c r="J211" s="324">
        <v>2.39</v>
      </c>
      <c r="K211" s="341">
        <v>1482.88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ht="57" x14ac:dyDescent="0.25">
      <c r="A212" s="336" t="s">
        <v>2968</v>
      </c>
      <c r="B212" s="337" t="s">
        <v>2426</v>
      </c>
      <c r="C212" s="337" t="s">
        <v>731</v>
      </c>
      <c r="D212" s="338" t="s">
        <v>2427</v>
      </c>
      <c r="E212" s="324">
        <v>3.7349999999999999</v>
      </c>
      <c r="F212" s="339">
        <v>231.64</v>
      </c>
      <c r="G212" s="343" t="s">
        <v>185</v>
      </c>
      <c r="H212" s="324">
        <v>1</v>
      </c>
      <c r="I212" s="341">
        <v>865.18</v>
      </c>
      <c r="J212" s="324">
        <v>2.88</v>
      </c>
      <c r="K212" s="341">
        <v>2491.7199999999998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ht="57" x14ac:dyDescent="0.25">
      <c r="A213" s="336" t="s">
        <v>2969</v>
      </c>
      <c r="B213" s="337" t="s">
        <v>2429</v>
      </c>
      <c r="C213" s="337" t="s">
        <v>730</v>
      </c>
      <c r="D213" s="338" t="s">
        <v>2427</v>
      </c>
      <c r="E213" s="324">
        <v>-20.925000000000001</v>
      </c>
      <c r="F213" s="339">
        <v>34.75</v>
      </c>
      <c r="G213" s="343" t="s">
        <v>185</v>
      </c>
      <c r="H213" s="324">
        <v>1</v>
      </c>
      <c r="I213" s="341">
        <v>-727.14</v>
      </c>
      <c r="J213" s="324">
        <v>34.270000000000003</v>
      </c>
      <c r="K213" s="341">
        <v>-24919.09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 s="336"/>
      <c r="B214" s="337"/>
      <c r="C214" s="337" t="s">
        <v>184</v>
      </c>
      <c r="D214" s="338" t="s">
        <v>177</v>
      </c>
      <c r="E214" s="324">
        <v>91</v>
      </c>
      <c r="F214" s="339"/>
      <c r="G214" s="340"/>
      <c r="H214" s="324"/>
      <c r="I214" s="341">
        <v>673.43</v>
      </c>
      <c r="J214" s="324">
        <v>73</v>
      </c>
      <c r="K214" s="341">
        <v>12614.18</v>
      </c>
    </row>
    <row r="215" spans="1:22" x14ac:dyDescent="0.25">
      <c r="A215" s="336"/>
      <c r="B215" s="337"/>
      <c r="C215" s="337" t="s">
        <v>183</v>
      </c>
      <c r="D215" s="338" t="s">
        <v>177</v>
      </c>
      <c r="E215" s="324">
        <v>70</v>
      </c>
      <c r="F215" s="339"/>
      <c r="G215" s="340"/>
      <c r="H215" s="324"/>
      <c r="I215" s="341">
        <v>518.02</v>
      </c>
      <c r="J215" s="324">
        <v>41</v>
      </c>
      <c r="K215" s="341">
        <v>7084.68</v>
      </c>
    </row>
    <row r="216" spans="1:22" x14ac:dyDescent="0.25">
      <c r="A216" s="336"/>
      <c r="B216" s="337"/>
      <c r="C216" s="337" t="s">
        <v>178</v>
      </c>
      <c r="D216" s="338" t="s">
        <v>177</v>
      </c>
      <c r="E216" s="324">
        <v>175</v>
      </c>
      <c r="F216" s="339"/>
      <c r="G216" s="340"/>
      <c r="H216" s="324"/>
      <c r="I216" s="341">
        <v>129.94</v>
      </c>
      <c r="J216" s="324">
        <v>157</v>
      </c>
      <c r="K216" s="341">
        <v>2721.97</v>
      </c>
    </row>
    <row r="217" spans="1:22" x14ac:dyDescent="0.25">
      <c r="A217" s="344"/>
      <c r="B217" s="345"/>
      <c r="C217" s="345" t="s">
        <v>182</v>
      </c>
      <c r="D217" s="346" t="s">
        <v>181</v>
      </c>
      <c r="E217" s="347">
        <v>2.2000000000000002</v>
      </c>
      <c r="F217" s="348"/>
      <c r="G217" s="349" t="s">
        <v>1338</v>
      </c>
      <c r="H217" s="347">
        <v>1</v>
      </c>
      <c r="I217" s="350">
        <v>56.924999999999997</v>
      </c>
      <c r="J217" s="347"/>
      <c r="K217" s="350"/>
    </row>
    <row r="218" spans="1:22" x14ac:dyDescent="0.25">
      <c r="A218" s="351"/>
      <c r="B218" s="351"/>
      <c r="C218" s="352" t="s">
        <v>173</v>
      </c>
      <c r="D218" s="351"/>
      <c r="E218" s="351"/>
      <c r="F218" s="351"/>
      <c r="G218" s="351"/>
      <c r="H218" s="431">
        <v>13824.23</v>
      </c>
      <c r="I218" s="431"/>
      <c r="J218" s="431">
        <v>77621.22</v>
      </c>
      <c r="K218" s="431"/>
      <c r="O218" s="250">
        <v>13824.23</v>
      </c>
      <c r="P218" s="250">
        <v>77621.22</v>
      </c>
    </row>
    <row r="220" spans="1:22" ht="52.5" x14ac:dyDescent="0.25">
      <c r="A220" s="336" t="s">
        <v>1397</v>
      </c>
      <c r="B220" s="337" t="s">
        <v>785</v>
      </c>
      <c r="C220" s="337" t="s">
        <v>784</v>
      </c>
      <c r="D220" s="338" t="s">
        <v>2970</v>
      </c>
      <c r="E220" s="324">
        <v>2</v>
      </c>
      <c r="F220" s="339"/>
      <c r="G220" s="340"/>
      <c r="H220" s="324"/>
      <c r="I220" s="341"/>
      <c r="J220" s="324"/>
      <c r="K220" s="341"/>
      <c r="Q220">
        <v>9.49</v>
      </c>
      <c r="R220">
        <v>177.33</v>
      </c>
      <c r="S220">
        <v>6.39</v>
      </c>
      <c r="T220">
        <v>82.62</v>
      </c>
      <c r="U220">
        <v>0.49</v>
      </c>
      <c r="V220">
        <v>10.27</v>
      </c>
    </row>
    <row r="221" spans="1:22" x14ac:dyDescent="0.25">
      <c r="A221" s="336"/>
      <c r="B221" s="337"/>
      <c r="C221" s="337" t="s">
        <v>187</v>
      </c>
      <c r="D221" s="338"/>
      <c r="E221" s="324"/>
      <c r="F221" s="339">
        <v>3.75</v>
      </c>
      <c r="G221" s="340" t="s">
        <v>1338</v>
      </c>
      <c r="H221" s="324">
        <v>1</v>
      </c>
      <c r="I221" s="341">
        <v>8.6300000000000008</v>
      </c>
      <c r="J221" s="324">
        <v>23.35</v>
      </c>
      <c r="K221" s="341">
        <v>201.51</v>
      </c>
    </row>
    <row r="222" spans="1:22" x14ac:dyDescent="0.25">
      <c r="A222" s="336"/>
      <c r="B222" s="337"/>
      <c r="C222" s="337" t="s">
        <v>174</v>
      </c>
      <c r="D222" s="338"/>
      <c r="E222" s="324"/>
      <c r="F222" s="339">
        <v>0.45</v>
      </c>
      <c r="G222" s="340" t="s">
        <v>1339</v>
      </c>
      <c r="H222" s="324">
        <v>1</v>
      </c>
      <c r="I222" s="341">
        <v>1.1299999999999999</v>
      </c>
      <c r="J222" s="324">
        <v>9.76</v>
      </c>
      <c r="K222" s="341">
        <v>11.03</v>
      </c>
    </row>
    <row r="223" spans="1:22" x14ac:dyDescent="0.25">
      <c r="A223" s="336"/>
      <c r="B223" s="337"/>
      <c r="C223" s="337" t="s">
        <v>179</v>
      </c>
      <c r="D223" s="338"/>
      <c r="E223" s="324"/>
      <c r="F223" s="339">
        <v>0.11</v>
      </c>
      <c r="G223" s="340" t="s">
        <v>1339</v>
      </c>
      <c r="H223" s="324">
        <v>1</v>
      </c>
      <c r="I223" s="354">
        <v>0.28000000000000003</v>
      </c>
      <c r="J223" s="324">
        <v>23.35</v>
      </c>
      <c r="K223" s="354">
        <v>6.54</v>
      </c>
    </row>
    <row r="224" spans="1:22" x14ac:dyDescent="0.25">
      <c r="A224" s="336"/>
      <c r="B224" s="337"/>
      <c r="C224" s="337" t="s">
        <v>195</v>
      </c>
      <c r="D224" s="338"/>
      <c r="E224" s="324"/>
      <c r="F224" s="339">
        <v>25.31</v>
      </c>
      <c r="G224" s="340" t="s">
        <v>185</v>
      </c>
      <c r="H224" s="324">
        <v>1</v>
      </c>
      <c r="I224" s="341">
        <v>50.62</v>
      </c>
      <c r="J224" s="324">
        <v>7.6</v>
      </c>
      <c r="K224" s="341">
        <v>384.71</v>
      </c>
    </row>
    <row r="225" spans="1:22" ht="57" x14ac:dyDescent="0.25">
      <c r="A225" s="336" t="s">
        <v>1398</v>
      </c>
      <c r="B225" s="337" t="s">
        <v>2971</v>
      </c>
      <c r="C225" s="337" t="s">
        <v>783</v>
      </c>
      <c r="D225" s="338" t="s">
        <v>1451</v>
      </c>
      <c r="E225" s="324">
        <v>2</v>
      </c>
      <c r="F225" s="339">
        <v>45.46</v>
      </c>
      <c r="G225" s="343" t="s">
        <v>185</v>
      </c>
      <c r="H225" s="324">
        <v>1</v>
      </c>
      <c r="I225" s="341">
        <v>90.92</v>
      </c>
      <c r="J225" s="324">
        <v>5.32</v>
      </c>
      <c r="K225" s="341">
        <v>483.69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 ht="28.5" x14ac:dyDescent="0.25">
      <c r="A226" s="336" t="s">
        <v>2272</v>
      </c>
      <c r="B226" s="337" t="s">
        <v>2972</v>
      </c>
      <c r="C226" s="337" t="s">
        <v>776</v>
      </c>
      <c r="D226" s="338" t="s">
        <v>1342</v>
      </c>
      <c r="E226" s="324">
        <v>35</v>
      </c>
      <c r="F226" s="339">
        <v>27.84</v>
      </c>
      <c r="G226" s="343" t="s">
        <v>185</v>
      </c>
      <c r="H226" s="324">
        <v>1</v>
      </c>
      <c r="I226" s="341">
        <v>974.4</v>
      </c>
      <c r="J226" s="324">
        <v>1.36</v>
      </c>
      <c r="K226" s="341">
        <v>1325.18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s="336"/>
      <c r="B227" s="337"/>
      <c r="C227" s="337" t="s">
        <v>184</v>
      </c>
      <c r="D227" s="338" t="s">
        <v>177</v>
      </c>
      <c r="E227" s="324">
        <v>110</v>
      </c>
      <c r="F227" s="339"/>
      <c r="G227" s="340"/>
      <c r="H227" s="324"/>
      <c r="I227" s="341">
        <v>9.49</v>
      </c>
      <c r="J227" s="324">
        <v>88</v>
      </c>
      <c r="K227" s="341">
        <v>177.33</v>
      </c>
    </row>
    <row r="228" spans="1:22" x14ac:dyDescent="0.25">
      <c r="A228" s="336"/>
      <c r="B228" s="337"/>
      <c r="C228" s="337" t="s">
        <v>183</v>
      </c>
      <c r="D228" s="338" t="s">
        <v>177</v>
      </c>
      <c r="E228" s="324">
        <v>74</v>
      </c>
      <c r="F228" s="339"/>
      <c r="G228" s="340"/>
      <c r="H228" s="324"/>
      <c r="I228" s="341">
        <v>6.39</v>
      </c>
      <c r="J228" s="324">
        <v>41</v>
      </c>
      <c r="K228" s="341">
        <v>82.62</v>
      </c>
    </row>
    <row r="229" spans="1:22" x14ac:dyDescent="0.25">
      <c r="A229" s="336"/>
      <c r="B229" s="337"/>
      <c r="C229" s="337" t="s">
        <v>178</v>
      </c>
      <c r="D229" s="338" t="s">
        <v>177</v>
      </c>
      <c r="E229" s="324">
        <v>175</v>
      </c>
      <c r="F229" s="339"/>
      <c r="G229" s="340"/>
      <c r="H229" s="324"/>
      <c r="I229" s="341">
        <v>0.49</v>
      </c>
      <c r="J229" s="324">
        <v>157</v>
      </c>
      <c r="K229" s="341">
        <v>10.27</v>
      </c>
    </row>
    <row r="230" spans="1:22" x14ac:dyDescent="0.25">
      <c r="A230" s="344"/>
      <c r="B230" s="345"/>
      <c r="C230" s="345" t="s">
        <v>182</v>
      </c>
      <c r="D230" s="346" t="s">
        <v>181</v>
      </c>
      <c r="E230" s="347">
        <v>0.3</v>
      </c>
      <c r="F230" s="348"/>
      <c r="G230" s="349" t="s">
        <v>1338</v>
      </c>
      <c r="H230" s="347">
        <v>1</v>
      </c>
      <c r="I230" s="350">
        <v>0.69</v>
      </c>
      <c r="J230" s="347"/>
      <c r="K230" s="350"/>
    </row>
    <row r="231" spans="1:22" x14ac:dyDescent="0.25">
      <c r="A231" s="351"/>
      <c r="B231" s="351"/>
      <c r="C231" s="352" t="s">
        <v>173</v>
      </c>
      <c r="D231" s="351"/>
      <c r="E231" s="351"/>
      <c r="F231" s="351"/>
      <c r="G231" s="351"/>
      <c r="H231" s="431">
        <v>1142.07</v>
      </c>
      <c r="I231" s="431"/>
      <c r="J231" s="431">
        <v>2676.34</v>
      </c>
      <c r="K231" s="431"/>
      <c r="O231" s="250">
        <v>1142.07</v>
      </c>
      <c r="P231" s="250">
        <v>2676.34</v>
      </c>
    </row>
    <row r="233" spans="1:22" ht="52.5" x14ac:dyDescent="0.25">
      <c r="A233" s="336" t="s">
        <v>1399</v>
      </c>
      <c r="B233" s="337" t="s">
        <v>782</v>
      </c>
      <c r="C233" s="337" t="s">
        <v>781</v>
      </c>
      <c r="D233" s="338" t="s">
        <v>2973</v>
      </c>
      <c r="E233" s="324">
        <v>1</v>
      </c>
      <c r="F233" s="339"/>
      <c r="G233" s="340"/>
      <c r="H233" s="324"/>
      <c r="I233" s="341"/>
      <c r="J233" s="324"/>
      <c r="K233" s="341"/>
      <c r="Q233">
        <v>106.33</v>
      </c>
      <c r="R233">
        <v>1986.17</v>
      </c>
      <c r="S233">
        <v>71.53</v>
      </c>
      <c r="T233">
        <v>925.37</v>
      </c>
      <c r="U233">
        <v>4.34</v>
      </c>
      <c r="V233">
        <v>90.92</v>
      </c>
    </row>
    <row r="234" spans="1:22" x14ac:dyDescent="0.25">
      <c r="A234" s="336"/>
      <c r="B234" s="337"/>
      <c r="C234" s="337" t="s">
        <v>187</v>
      </c>
      <c r="D234" s="338"/>
      <c r="E234" s="324"/>
      <c r="F234" s="339">
        <v>84.05</v>
      </c>
      <c r="G234" s="340" t="s">
        <v>1338</v>
      </c>
      <c r="H234" s="324">
        <v>1</v>
      </c>
      <c r="I234" s="341">
        <v>96.66</v>
      </c>
      <c r="J234" s="324">
        <v>23.35</v>
      </c>
      <c r="K234" s="341">
        <v>2257.0100000000002</v>
      </c>
    </row>
    <row r="235" spans="1:22" x14ac:dyDescent="0.25">
      <c r="A235" s="336"/>
      <c r="B235" s="337"/>
      <c r="C235" s="337" t="s">
        <v>174</v>
      </c>
      <c r="D235" s="338"/>
      <c r="E235" s="324"/>
      <c r="F235" s="339">
        <v>13.07</v>
      </c>
      <c r="G235" s="340" t="s">
        <v>1339</v>
      </c>
      <c r="H235" s="324">
        <v>1</v>
      </c>
      <c r="I235" s="341">
        <v>16.34</v>
      </c>
      <c r="J235" s="324">
        <v>8.08</v>
      </c>
      <c r="K235" s="341">
        <v>132.03</v>
      </c>
    </row>
    <row r="236" spans="1:22" x14ac:dyDescent="0.25">
      <c r="A236" s="336"/>
      <c r="B236" s="337"/>
      <c r="C236" s="337" t="s">
        <v>179</v>
      </c>
      <c r="D236" s="338"/>
      <c r="E236" s="324"/>
      <c r="F236" s="339">
        <v>1.98</v>
      </c>
      <c r="G236" s="340" t="s">
        <v>1339</v>
      </c>
      <c r="H236" s="324">
        <v>1</v>
      </c>
      <c r="I236" s="354">
        <v>2.48</v>
      </c>
      <c r="J236" s="324">
        <v>23.35</v>
      </c>
      <c r="K236" s="354">
        <v>57.91</v>
      </c>
    </row>
    <row r="237" spans="1:22" x14ac:dyDescent="0.25">
      <c r="A237" s="336"/>
      <c r="B237" s="337"/>
      <c r="C237" s="337" t="s">
        <v>195</v>
      </c>
      <c r="D237" s="338"/>
      <c r="E237" s="324"/>
      <c r="F237" s="339">
        <v>78.22</v>
      </c>
      <c r="G237" s="340" t="s">
        <v>185</v>
      </c>
      <c r="H237" s="324">
        <v>1</v>
      </c>
      <c r="I237" s="341">
        <v>78.22</v>
      </c>
      <c r="J237" s="324">
        <v>5.35</v>
      </c>
      <c r="K237" s="341">
        <v>418.48</v>
      </c>
    </row>
    <row r="238" spans="1:22" ht="71.25" x14ac:dyDescent="0.25">
      <c r="A238" s="336" t="s">
        <v>1401</v>
      </c>
      <c r="B238" s="337" t="s">
        <v>2974</v>
      </c>
      <c r="C238" s="337" t="s">
        <v>780</v>
      </c>
      <c r="D238" s="338" t="s">
        <v>1451</v>
      </c>
      <c r="E238" s="324">
        <v>1</v>
      </c>
      <c r="F238" s="339">
        <v>107.26</v>
      </c>
      <c r="G238" s="343" t="s">
        <v>185</v>
      </c>
      <c r="H238" s="324">
        <v>1</v>
      </c>
      <c r="I238" s="341">
        <v>107.26</v>
      </c>
      <c r="J238" s="324">
        <v>4.21</v>
      </c>
      <c r="K238" s="341">
        <v>451.56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s="336"/>
      <c r="B239" s="337"/>
      <c r="C239" s="337" t="s">
        <v>184</v>
      </c>
      <c r="D239" s="338" t="s">
        <v>177</v>
      </c>
      <c r="E239" s="324">
        <v>110</v>
      </c>
      <c r="F239" s="339"/>
      <c r="G239" s="340"/>
      <c r="H239" s="324"/>
      <c r="I239" s="341">
        <v>106.33</v>
      </c>
      <c r="J239" s="324">
        <v>88</v>
      </c>
      <c r="K239" s="341">
        <v>1986.17</v>
      </c>
    </row>
    <row r="240" spans="1:22" x14ac:dyDescent="0.25">
      <c r="A240" s="336"/>
      <c r="B240" s="337"/>
      <c r="C240" s="337" t="s">
        <v>183</v>
      </c>
      <c r="D240" s="338" t="s">
        <v>177</v>
      </c>
      <c r="E240" s="324">
        <v>74</v>
      </c>
      <c r="F240" s="339"/>
      <c r="G240" s="340"/>
      <c r="H240" s="324"/>
      <c r="I240" s="341">
        <v>71.53</v>
      </c>
      <c r="J240" s="324">
        <v>41</v>
      </c>
      <c r="K240" s="341">
        <v>925.37</v>
      </c>
    </row>
    <row r="241" spans="1:22" x14ac:dyDescent="0.25">
      <c r="A241" s="336"/>
      <c r="B241" s="337"/>
      <c r="C241" s="337" t="s">
        <v>178</v>
      </c>
      <c r="D241" s="338" t="s">
        <v>177</v>
      </c>
      <c r="E241" s="324">
        <v>175</v>
      </c>
      <c r="F241" s="339"/>
      <c r="G241" s="340"/>
      <c r="H241" s="324"/>
      <c r="I241" s="341">
        <v>4.34</v>
      </c>
      <c r="J241" s="324">
        <v>157</v>
      </c>
      <c r="K241" s="341">
        <v>90.92</v>
      </c>
    </row>
    <row r="242" spans="1:22" x14ac:dyDescent="0.25">
      <c r="A242" s="344"/>
      <c r="B242" s="345"/>
      <c r="C242" s="345" t="s">
        <v>182</v>
      </c>
      <c r="D242" s="346" t="s">
        <v>181</v>
      </c>
      <c r="E242" s="347">
        <v>6.66</v>
      </c>
      <c r="F242" s="348"/>
      <c r="G242" s="349" t="s">
        <v>1338</v>
      </c>
      <c r="H242" s="347">
        <v>1</v>
      </c>
      <c r="I242" s="350">
        <v>7.66</v>
      </c>
      <c r="J242" s="347"/>
      <c r="K242" s="350"/>
    </row>
    <row r="243" spans="1:22" x14ac:dyDescent="0.25">
      <c r="A243" s="351"/>
      <c r="B243" s="351"/>
      <c r="C243" s="352" t="s">
        <v>173</v>
      </c>
      <c r="D243" s="351"/>
      <c r="E243" s="351"/>
      <c r="F243" s="351"/>
      <c r="G243" s="351"/>
      <c r="H243" s="431">
        <v>480.68</v>
      </c>
      <c r="I243" s="431"/>
      <c r="J243" s="431">
        <v>6261.54</v>
      </c>
      <c r="K243" s="431"/>
      <c r="O243" s="250">
        <v>480.68</v>
      </c>
      <c r="P243" s="250">
        <v>6261.54</v>
      </c>
    </row>
    <row r="246" spans="1:22" x14ac:dyDescent="0.25">
      <c r="A246" s="428" t="s">
        <v>2975</v>
      </c>
      <c r="B246" s="428"/>
      <c r="C246" s="428"/>
      <c r="D246" s="428"/>
      <c r="E246" s="428"/>
      <c r="F246" s="428"/>
      <c r="G246" s="428"/>
      <c r="H246" s="429">
        <v>54126.81</v>
      </c>
      <c r="I246" s="430"/>
      <c r="J246" s="429">
        <v>491723.91</v>
      </c>
      <c r="K246" s="430"/>
    </row>
    <row r="247" spans="1:22" hidden="1" x14ac:dyDescent="0.25">
      <c r="A247" s="323" t="s">
        <v>172</v>
      </c>
      <c r="I247" s="323">
        <v>0</v>
      </c>
      <c r="J247" s="323">
        <v>0</v>
      </c>
    </row>
    <row r="248" spans="1:22" hidden="1" x14ac:dyDescent="0.25">
      <c r="A248" s="323" t="s">
        <v>171</v>
      </c>
      <c r="I248" s="323">
        <v>0</v>
      </c>
      <c r="J248" s="323">
        <v>0</v>
      </c>
    </row>
    <row r="250" spans="1:22" ht="16.5" x14ac:dyDescent="0.25">
      <c r="A250" s="432" t="s">
        <v>2976</v>
      </c>
      <c r="B250" s="432"/>
      <c r="C250" s="432"/>
      <c r="D250" s="432"/>
      <c r="E250" s="432"/>
      <c r="F250" s="432"/>
      <c r="G250" s="432"/>
      <c r="H250" s="432"/>
      <c r="I250" s="432"/>
      <c r="J250" s="432"/>
      <c r="K250" s="432"/>
    </row>
    <row r="251" spans="1:22" ht="52.5" x14ac:dyDescent="0.25">
      <c r="A251" s="336" t="s">
        <v>1407</v>
      </c>
      <c r="B251" s="337" t="s">
        <v>779</v>
      </c>
      <c r="C251" s="337" t="s">
        <v>778</v>
      </c>
      <c r="D251" s="338" t="s">
        <v>2970</v>
      </c>
      <c r="E251" s="324">
        <v>9</v>
      </c>
      <c r="F251" s="339"/>
      <c r="G251" s="340"/>
      <c r="H251" s="324"/>
      <c r="I251" s="341"/>
      <c r="J251" s="324"/>
      <c r="K251" s="341"/>
      <c r="Q251">
        <v>127.96</v>
      </c>
      <c r="R251">
        <v>2390.35</v>
      </c>
      <c r="S251">
        <v>86.08</v>
      </c>
      <c r="T251">
        <v>1113.69</v>
      </c>
      <c r="U251">
        <v>10.43</v>
      </c>
      <c r="V251">
        <v>218.5</v>
      </c>
    </row>
    <row r="252" spans="1:22" x14ac:dyDescent="0.25">
      <c r="A252" s="336"/>
      <c r="B252" s="337"/>
      <c r="C252" s="337" t="s">
        <v>187</v>
      </c>
      <c r="D252" s="338"/>
      <c r="E252" s="324"/>
      <c r="F252" s="339">
        <v>11.24</v>
      </c>
      <c r="G252" s="340" t="s">
        <v>1338</v>
      </c>
      <c r="H252" s="324">
        <v>1</v>
      </c>
      <c r="I252" s="341">
        <v>116.33</v>
      </c>
      <c r="J252" s="324">
        <v>23.35</v>
      </c>
      <c r="K252" s="341">
        <v>2716.31</v>
      </c>
    </row>
    <row r="253" spans="1:22" x14ac:dyDescent="0.25">
      <c r="A253" s="336"/>
      <c r="B253" s="337"/>
      <c r="C253" s="337" t="s">
        <v>174</v>
      </c>
      <c r="D253" s="338"/>
      <c r="E253" s="324"/>
      <c r="F253" s="339">
        <v>2.23</v>
      </c>
      <c r="G253" s="340" t="s">
        <v>1339</v>
      </c>
      <c r="H253" s="324">
        <v>1</v>
      </c>
      <c r="I253" s="341">
        <v>25.09</v>
      </c>
      <c r="J253" s="324">
        <v>9.6300000000000008</v>
      </c>
      <c r="K253" s="341">
        <v>241.62</v>
      </c>
    </row>
    <row r="254" spans="1:22" x14ac:dyDescent="0.25">
      <c r="A254" s="336"/>
      <c r="B254" s="337"/>
      <c r="C254" s="337" t="s">
        <v>179</v>
      </c>
      <c r="D254" s="338"/>
      <c r="E254" s="324"/>
      <c r="F254" s="339">
        <v>0.53</v>
      </c>
      <c r="G254" s="340" t="s">
        <v>1339</v>
      </c>
      <c r="H254" s="324">
        <v>1</v>
      </c>
      <c r="I254" s="354">
        <v>5.96</v>
      </c>
      <c r="J254" s="324">
        <v>23.35</v>
      </c>
      <c r="K254" s="354">
        <v>139.16999999999999</v>
      </c>
    </row>
    <row r="255" spans="1:22" x14ac:dyDescent="0.25">
      <c r="A255" s="336"/>
      <c r="B255" s="337"/>
      <c r="C255" s="337" t="s">
        <v>195</v>
      </c>
      <c r="D255" s="338"/>
      <c r="E255" s="324"/>
      <c r="F255" s="339">
        <v>211.41</v>
      </c>
      <c r="G255" s="340" t="s">
        <v>185</v>
      </c>
      <c r="H255" s="324">
        <v>1</v>
      </c>
      <c r="I255" s="341">
        <v>1902.69</v>
      </c>
      <c r="J255" s="324">
        <v>1.68</v>
      </c>
      <c r="K255" s="341">
        <v>3196.52</v>
      </c>
    </row>
    <row r="256" spans="1:22" ht="57" x14ac:dyDescent="0.25">
      <c r="A256" s="336" t="s">
        <v>1409</v>
      </c>
      <c r="B256" s="337" t="s">
        <v>2977</v>
      </c>
      <c r="C256" s="337" t="s">
        <v>777</v>
      </c>
      <c r="D256" s="338" t="s">
        <v>1451</v>
      </c>
      <c r="E256" s="324">
        <v>9</v>
      </c>
      <c r="F256" s="339">
        <v>174.42</v>
      </c>
      <c r="G256" s="343" t="s">
        <v>185</v>
      </c>
      <c r="H256" s="324">
        <v>1</v>
      </c>
      <c r="I256" s="341">
        <v>1569.78</v>
      </c>
      <c r="J256" s="324">
        <v>3.59</v>
      </c>
      <c r="K256" s="341">
        <v>5635.51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 ht="28.5" x14ac:dyDescent="0.25">
      <c r="A257" s="336" t="s">
        <v>1410</v>
      </c>
      <c r="B257" s="337" t="s">
        <v>2972</v>
      </c>
      <c r="C257" s="337" t="s">
        <v>776</v>
      </c>
      <c r="D257" s="338" t="s">
        <v>1342</v>
      </c>
      <c r="E257" s="324">
        <v>180</v>
      </c>
      <c r="F257" s="339">
        <v>27.84</v>
      </c>
      <c r="G257" s="343" t="s">
        <v>185</v>
      </c>
      <c r="H257" s="324">
        <v>1</v>
      </c>
      <c r="I257" s="341">
        <v>5011.2</v>
      </c>
      <c r="J257" s="324">
        <v>1.36</v>
      </c>
      <c r="K257" s="341">
        <v>6815.23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s="336"/>
      <c r="B258" s="337"/>
      <c r="C258" s="337" t="s">
        <v>184</v>
      </c>
      <c r="D258" s="338" t="s">
        <v>177</v>
      </c>
      <c r="E258" s="324">
        <v>110</v>
      </c>
      <c r="F258" s="339"/>
      <c r="G258" s="340"/>
      <c r="H258" s="324"/>
      <c r="I258" s="341">
        <v>127.96</v>
      </c>
      <c r="J258" s="324">
        <v>88</v>
      </c>
      <c r="K258" s="341">
        <v>2390.35</v>
      </c>
    </row>
    <row r="259" spans="1:22" x14ac:dyDescent="0.25">
      <c r="A259" s="336"/>
      <c r="B259" s="337"/>
      <c r="C259" s="337" t="s">
        <v>183</v>
      </c>
      <c r="D259" s="338" t="s">
        <v>177</v>
      </c>
      <c r="E259" s="324">
        <v>74</v>
      </c>
      <c r="F259" s="339"/>
      <c r="G259" s="340"/>
      <c r="H259" s="324"/>
      <c r="I259" s="341">
        <v>86.08</v>
      </c>
      <c r="J259" s="324">
        <v>41</v>
      </c>
      <c r="K259" s="341">
        <v>1113.69</v>
      </c>
    </row>
    <row r="260" spans="1:22" x14ac:dyDescent="0.25">
      <c r="A260" s="336"/>
      <c r="B260" s="337"/>
      <c r="C260" s="337" t="s">
        <v>178</v>
      </c>
      <c r="D260" s="338" t="s">
        <v>177</v>
      </c>
      <c r="E260" s="324">
        <v>175</v>
      </c>
      <c r="F260" s="339"/>
      <c r="G260" s="340"/>
      <c r="H260" s="324"/>
      <c r="I260" s="341">
        <v>10.43</v>
      </c>
      <c r="J260" s="324">
        <v>157</v>
      </c>
      <c r="K260" s="341">
        <v>218.5</v>
      </c>
    </row>
    <row r="261" spans="1:22" x14ac:dyDescent="0.25">
      <c r="A261" s="344"/>
      <c r="B261" s="345"/>
      <c r="C261" s="345" t="s">
        <v>182</v>
      </c>
      <c r="D261" s="346" t="s">
        <v>181</v>
      </c>
      <c r="E261" s="347">
        <v>0.9</v>
      </c>
      <c r="F261" s="348"/>
      <c r="G261" s="349" t="s">
        <v>1338</v>
      </c>
      <c r="H261" s="347">
        <v>1</v>
      </c>
      <c r="I261" s="350">
        <v>9.3149999999999995</v>
      </c>
      <c r="J261" s="347"/>
      <c r="K261" s="350"/>
    </row>
    <row r="262" spans="1:22" x14ac:dyDescent="0.25">
      <c r="A262" s="351"/>
      <c r="B262" s="351"/>
      <c r="C262" s="352" t="s">
        <v>173</v>
      </c>
      <c r="D262" s="351"/>
      <c r="E262" s="351"/>
      <c r="F262" s="351"/>
      <c r="G262" s="351"/>
      <c r="H262" s="431">
        <v>8849.56</v>
      </c>
      <c r="I262" s="431"/>
      <c r="J262" s="431">
        <v>22327.73</v>
      </c>
      <c r="K262" s="431"/>
      <c r="O262" s="250">
        <v>8849.56</v>
      </c>
      <c r="P262" s="250">
        <v>22327.73</v>
      </c>
    </row>
    <row r="264" spans="1:22" ht="57" x14ac:dyDescent="0.25">
      <c r="A264" s="336" t="s">
        <v>1412</v>
      </c>
      <c r="B264" s="337" t="s">
        <v>775</v>
      </c>
      <c r="C264" s="337" t="s">
        <v>774</v>
      </c>
      <c r="D264" s="338" t="s">
        <v>1693</v>
      </c>
      <c r="E264" s="324">
        <v>9</v>
      </c>
      <c r="F264" s="339"/>
      <c r="G264" s="340"/>
      <c r="H264" s="324"/>
      <c r="I264" s="341"/>
      <c r="J264" s="324"/>
      <c r="K264" s="341"/>
      <c r="Q264">
        <v>242.62</v>
      </c>
      <c r="R264">
        <v>4532.07</v>
      </c>
      <c r="S264">
        <v>163.21</v>
      </c>
      <c r="T264">
        <v>2111.5300000000002</v>
      </c>
      <c r="U264">
        <v>9.64</v>
      </c>
      <c r="V264">
        <v>140.41</v>
      </c>
    </row>
    <row r="265" spans="1:22" x14ac:dyDescent="0.25">
      <c r="A265" s="336"/>
      <c r="B265" s="337"/>
      <c r="C265" s="337" t="s">
        <v>187</v>
      </c>
      <c r="D265" s="338"/>
      <c r="E265" s="324"/>
      <c r="F265" s="339">
        <v>21.31</v>
      </c>
      <c r="G265" s="340" t="s">
        <v>1338</v>
      </c>
      <c r="H265" s="324">
        <v>1</v>
      </c>
      <c r="I265" s="341">
        <v>220.56</v>
      </c>
      <c r="J265" s="324">
        <v>23.35</v>
      </c>
      <c r="K265" s="341">
        <v>5150.08</v>
      </c>
    </row>
    <row r="266" spans="1:22" x14ac:dyDescent="0.25">
      <c r="A266" s="336"/>
      <c r="B266" s="337"/>
      <c r="C266" s="337" t="s">
        <v>174</v>
      </c>
      <c r="D266" s="338"/>
      <c r="E266" s="324"/>
      <c r="F266" s="339">
        <v>2.16</v>
      </c>
      <c r="G266" s="340" t="s">
        <v>1339</v>
      </c>
      <c r="H266" s="324">
        <v>1</v>
      </c>
      <c r="I266" s="341">
        <v>24.3</v>
      </c>
      <c r="J266" s="324">
        <v>7.65</v>
      </c>
      <c r="K266" s="341">
        <v>265.07</v>
      </c>
    </row>
    <row r="267" spans="1:22" x14ac:dyDescent="0.25">
      <c r="A267" s="336"/>
      <c r="B267" s="337"/>
      <c r="C267" s="337" t="s">
        <v>179</v>
      </c>
      <c r="D267" s="338"/>
      <c r="E267" s="324"/>
      <c r="F267" s="339">
        <v>0.49</v>
      </c>
      <c r="G267" s="340" t="s">
        <v>1339</v>
      </c>
      <c r="H267" s="324">
        <v>1</v>
      </c>
      <c r="I267" s="354">
        <v>5.51</v>
      </c>
      <c r="J267" s="324">
        <v>23.35</v>
      </c>
      <c r="K267" s="354">
        <v>89.43</v>
      </c>
    </row>
    <row r="268" spans="1:22" x14ac:dyDescent="0.25">
      <c r="A268" s="336"/>
      <c r="B268" s="337"/>
      <c r="C268" s="337" t="s">
        <v>195</v>
      </c>
      <c r="D268" s="338"/>
      <c r="E268" s="324"/>
      <c r="F268" s="339">
        <v>6.53</v>
      </c>
      <c r="G268" s="340" t="s">
        <v>185</v>
      </c>
      <c r="H268" s="324">
        <v>1</v>
      </c>
      <c r="I268" s="341">
        <v>58.77</v>
      </c>
      <c r="J268" s="324">
        <v>2.11</v>
      </c>
      <c r="K268" s="341">
        <v>124</v>
      </c>
    </row>
    <row r="269" spans="1:22" ht="99.75" x14ac:dyDescent="0.25">
      <c r="A269" s="336" t="s">
        <v>1413</v>
      </c>
      <c r="B269" s="337" t="s">
        <v>2978</v>
      </c>
      <c r="C269" s="337" t="s">
        <v>773</v>
      </c>
      <c r="D269" s="338" t="s">
        <v>1451</v>
      </c>
      <c r="E269" s="324">
        <v>9</v>
      </c>
      <c r="F269" s="339">
        <v>1583.81</v>
      </c>
      <c r="G269" s="343" t="s">
        <v>185</v>
      </c>
      <c r="H269" s="324">
        <v>1</v>
      </c>
      <c r="I269" s="341">
        <v>14254.29</v>
      </c>
      <c r="J269" s="324">
        <v>1.4</v>
      </c>
      <c r="K269" s="341">
        <v>19956.009999999998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 s="336"/>
      <c r="B270" s="337"/>
      <c r="C270" s="337" t="s">
        <v>184</v>
      </c>
      <c r="D270" s="338" t="s">
        <v>177</v>
      </c>
      <c r="E270" s="324">
        <v>110</v>
      </c>
      <c r="F270" s="339"/>
      <c r="G270" s="340"/>
      <c r="H270" s="324"/>
      <c r="I270" s="341">
        <v>242.62</v>
      </c>
      <c r="J270" s="324">
        <v>88</v>
      </c>
      <c r="K270" s="341">
        <v>4532.07</v>
      </c>
    </row>
    <row r="271" spans="1:22" x14ac:dyDescent="0.25">
      <c r="A271" s="336"/>
      <c r="B271" s="337"/>
      <c r="C271" s="337" t="s">
        <v>183</v>
      </c>
      <c r="D271" s="338" t="s">
        <v>177</v>
      </c>
      <c r="E271" s="324">
        <v>74</v>
      </c>
      <c r="F271" s="339"/>
      <c r="G271" s="340"/>
      <c r="H271" s="324"/>
      <c r="I271" s="341">
        <v>163.21</v>
      </c>
      <c r="J271" s="324">
        <v>41</v>
      </c>
      <c r="K271" s="341">
        <v>2111.5300000000002</v>
      </c>
    </row>
    <row r="272" spans="1:22" x14ac:dyDescent="0.25">
      <c r="A272" s="336"/>
      <c r="B272" s="337"/>
      <c r="C272" s="337" t="s">
        <v>178</v>
      </c>
      <c r="D272" s="338" t="s">
        <v>177</v>
      </c>
      <c r="E272" s="324">
        <v>175</v>
      </c>
      <c r="F272" s="339"/>
      <c r="G272" s="340"/>
      <c r="H272" s="324"/>
      <c r="I272" s="341">
        <v>9.64</v>
      </c>
      <c r="J272" s="324">
        <v>157</v>
      </c>
      <c r="K272" s="341">
        <v>140.41</v>
      </c>
    </row>
    <row r="273" spans="1:22" x14ac:dyDescent="0.25">
      <c r="A273" s="344"/>
      <c r="B273" s="345"/>
      <c r="C273" s="345" t="s">
        <v>182</v>
      </c>
      <c r="D273" s="346" t="s">
        <v>181</v>
      </c>
      <c r="E273" s="347">
        <v>2.0099999999999998</v>
      </c>
      <c r="F273" s="348"/>
      <c r="G273" s="349" t="s">
        <v>1338</v>
      </c>
      <c r="H273" s="347">
        <v>1</v>
      </c>
      <c r="I273" s="350">
        <v>20.8</v>
      </c>
      <c r="J273" s="347"/>
      <c r="K273" s="350"/>
    </row>
    <row r="274" spans="1:22" x14ac:dyDescent="0.25">
      <c r="A274" s="351"/>
      <c r="B274" s="351"/>
      <c r="C274" s="352" t="s">
        <v>173</v>
      </c>
      <c r="D274" s="351"/>
      <c r="E274" s="351"/>
      <c r="F274" s="351"/>
      <c r="G274" s="351"/>
      <c r="H274" s="431">
        <v>14973.39</v>
      </c>
      <c r="I274" s="431"/>
      <c r="J274" s="431">
        <v>32279.17</v>
      </c>
      <c r="K274" s="431"/>
      <c r="O274" s="250">
        <v>14973.39</v>
      </c>
      <c r="P274" s="250">
        <v>32279.17</v>
      </c>
    </row>
    <row r="277" spans="1:22" x14ac:dyDescent="0.25">
      <c r="A277" s="428" t="s">
        <v>2979</v>
      </c>
      <c r="B277" s="428"/>
      <c r="C277" s="428"/>
      <c r="D277" s="428"/>
      <c r="E277" s="428"/>
      <c r="F277" s="428"/>
      <c r="G277" s="428"/>
      <c r="H277" s="429">
        <v>23822.95</v>
      </c>
      <c r="I277" s="430"/>
      <c r="J277" s="429">
        <v>54606.9</v>
      </c>
      <c r="K277" s="430"/>
    </row>
    <row r="278" spans="1:22" hidden="1" x14ac:dyDescent="0.25">
      <c r="A278" s="323" t="s">
        <v>172</v>
      </c>
      <c r="I278" s="323">
        <v>0</v>
      </c>
      <c r="J278" s="323">
        <v>0</v>
      </c>
    </row>
    <row r="279" spans="1:22" hidden="1" x14ac:dyDescent="0.25">
      <c r="A279" s="323" t="s">
        <v>171</v>
      </c>
      <c r="I279" s="323">
        <v>0</v>
      </c>
      <c r="J279" s="323">
        <v>0</v>
      </c>
    </row>
    <row r="281" spans="1:22" ht="16.5" x14ac:dyDescent="0.25">
      <c r="A281" s="432" t="s">
        <v>2980</v>
      </c>
      <c r="B281" s="432"/>
      <c r="C281" s="432"/>
      <c r="D281" s="432"/>
      <c r="E281" s="432"/>
      <c r="F281" s="432"/>
      <c r="G281" s="432"/>
      <c r="H281" s="432"/>
      <c r="I281" s="432"/>
      <c r="J281" s="432"/>
      <c r="K281" s="432"/>
    </row>
    <row r="282" spans="1:22" ht="57" x14ac:dyDescent="0.25">
      <c r="A282" s="336" t="s">
        <v>1419</v>
      </c>
      <c r="B282" s="337" t="s">
        <v>772</v>
      </c>
      <c r="C282" s="337" t="s">
        <v>771</v>
      </c>
      <c r="D282" s="338" t="s">
        <v>2387</v>
      </c>
      <c r="E282" s="324">
        <v>2.38</v>
      </c>
      <c r="F282" s="339"/>
      <c r="G282" s="340"/>
      <c r="H282" s="324"/>
      <c r="I282" s="341"/>
      <c r="J282" s="324"/>
      <c r="K282" s="341"/>
      <c r="Q282">
        <v>1326.98</v>
      </c>
      <c r="R282">
        <v>23918.29</v>
      </c>
      <c r="S282">
        <v>779.89</v>
      </c>
      <c r="T282">
        <v>11143.75</v>
      </c>
      <c r="U282">
        <v>47.95</v>
      </c>
      <c r="V282">
        <v>785.25</v>
      </c>
    </row>
    <row r="283" spans="1:22" x14ac:dyDescent="0.25">
      <c r="C283" s="342" t="s">
        <v>2981</v>
      </c>
    </row>
    <row r="284" spans="1:22" x14ac:dyDescent="0.25">
      <c r="A284" s="336"/>
      <c r="B284" s="337"/>
      <c r="C284" s="337" t="s">
        <v>187</v>
      </c>
      <c r="D284" s="338"/>
      <c r="E284" s="324"/>
      <c r="F284" s="339">
        <v>425.29</v>
      </c>
      <c r="G284" s="340" t="s">
        <v>1338</v>
      </c>
      <c r="H284" s="324">
        <v>1</v>
      </c>
      <c r="I284" s="341">
        <v>1164.02</v>
      </c>
      <c r="J284" s="324">
        <v>23.35</v>
      </c>
      <c r="K284" s="341">
        <v>27179.87</v>
      </c>
    </row>
    <row r="285" spans="1:22" x14ac:dyDescent="0.25">
      <c r="A285" s="336"/>
      <c r="B285" s="337"/>
      <c r="C285" s="337" t="s">
        <v>174</v>
      </c>
      <c r="D285" s="338"/>
      <c r="E285" s="324"/>
      <c r="F285" s="339">
        <v>44.24</v>
      </c>
      <c r="G285" s="340" t="s">
        <v>1339</v>
      </c>
      <c r="H285" s="324">
        <v>1</v>
      </c>
      <c r="I285" s="341">
        <v>131.61000000000001</v>
      </c>
      <c r="J285" s="324">
        <v>8.9700000000000006</v>
      </c>
      <c r="K285" s="341">
        <v>1348.19</v>
      </c>
    </row>
    <row r="286" spans="1:22" x14ac:dyDescent="0.25">
      <c r="A286" s="336"/>
      <c r="B286" s="337"/>
      <c r="C286" s="337" t="s">
        <v>179</v>
      </c>
      <c r="D286" s="338"/>
      <c r="E286" s="324"/>
      <c r="F286" s="339">
        <v>9.2100000000000009</v>
      </c>
      <c r="G286" s="340" t="s">
        <v>1339</v>
      </c>
      <c r="H286" s="324">
        <v>1</v>
      </c>
      <c r="I286" s="354">
        <v>27.4</v>
      </c>
      <c r="J286" s="324">
        <v>23.35</v>
      </c>
      <c r="K286" s="354">
        <v>500.16</v>
      </c>
    </row>
    <row r="287" spans="1:22" x14ac:dyDescent="0.25">
      <c r="A287" s="336"/>
      <c r="B287" s="337"/>
      <c r="C287" s="337" t="s">
        <v>195</v>
      </c>
      <c r="D287" s="338"/>
      <c r="E287" s="324"/>
      <c r="F287" s="339">
        <v>44.65</v>
      </c>
      <c r="G287" s="340" t="s">
        <v>185</v>
      </c>
      <c r="H287" s="324">
        <v>1</v>
      </c>
      <c r="I287" s="341">
        <v>106.27</v>
      </c>
      <c r="J287" s="324">
        <v>3.65</v>
      </c>
      <c r="K287" s="341">
        <v>387.78</v>
      </c>
    </row>
    <row r="288" spans="1:22" ht="28.5" x14ac:dyDescent="0.25">
      <c r="A288" s="336" t="s">
        <v>1420</v>
      </c>
      <c r="B288" s="337" t="s">
        <v>2949</v>
      </c>
      <c r="C288" s="337" t="s">
        <v>744</v>
      </c>
      <c r="D288" s="338" t="s">
        <v>1323</v>
      </c>
      <c r="E288" s="324">
        <v>8.8059999999999999E-2</v>
      </c>
      <c r="F288" s="339">
        <v>26732.5</v>
      </c>
      <c r="G288" s="343" t="s">
        <v>185</v>
      </c>
      <c r="H288" s="324">
        <v>1</v>
      </c>
      <c r="I288" s="341">
        <v>2354.06</v>
      </c>
      <c r="J288" s="324">
        <v>1.96</v>
      </c>
      <c r="K288" s="341">
        <v>4613.96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ht="57" x14ac:dyDescent="0.25">
      <c r="A289" s="336" t="s">
        <v>1421</v>
      </c>
      <c r="B289" s="337" t="s">
        <v>2390</v>
      </c>
      <c r="C289" s="337" t="s">
        <v>770</v>
      </c>
      <c r="D289" s="338" t="s">
        <v>1451</v>
      </c>
      <c r="E289" s="324">
        <v>60</v>
      </c>
      <c r="F289" s="339">
        <v>34.97</v>
      </c>
      <c r="G289" s="343" t="s">
        <v>185</v>
      </c>
      <c r="H289" s="324">
        <v>1</v>
      </c>
      <c r="I289" s="341">
        <v>2098.1999999999998</v>
      </c>
      <c r="J289" s="324">
        <v>11.3</v>
      </c>
      <c r="K289" s="341">
        <v>23709.66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ht="71.25" x14ac:dyDescent="0.25">
      <c r="A290" s="336" t="s">
        <v>1422</v>
      </c>
      <c r="B290" s="337" t="s">
        <v>2950</v>
      </c>
      <c r="C290" s="337" t="s">
        <v>769</v>
      </c>
      <c r="D290" s="338" t="s">
        <v>1451</v>
      </c>
      <c r="E290" s="324">
        <v>9</v>
      </c>
      <c r="F290" s="339">
        <v>38.950000000000003</v>
      </c>
      <c r="G290" s="343" t="s">
        <v>185</v>
      </c>
      <c r="H290" s="324">
        <v>1</v>
      </c>
      <c r="I290" s="341">
        <v>350.55</v>
      </c>
      <c r="J290" s="324">
        <v>16.71</v>
      </c>
      <c r="K290" s="341">
        <v>5857.69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ht="57" x14ac:dyDescent="0.25">
      <c r="A291" s="336" t="s">
        <v>2428</v>
      </c>
      <c r="B291" s="337" t="s">
        <v>2951</v>
      </c>
      <c r="C291" s="337" t="s">
        <v>768</v>
      </c>
      <c r="D291" s="338" t="s">
        <v>1342</v>
      </c>
      <c r="E291" s="324">
        <v>238</v>
      </c>
      <c r="F291" s="339">
        <v>28.11</v>
      </c>
      <c r="G291" s="343" t="s">
        <v>185</v>
      </c>
      <c r="H291" s="324">
        <v>1</v>
      </c>
      <c r="I291" s="341">
        <v>6690.18</v>
      </c>
      <c r="J291" s="324">
        <v>7.69</v>
      </c>
      <c r="K291" s="341">
        <v>51447.48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s="336"/>
      <c r="B292" s="337"/>
      <c r="C292" s="337" t="s">
        <v>184</v>
      </c>
      <c r="D292" s="338" t="s">
        <v>177</v>
      </c>
      <c r="E292" s="324">
        <v>110</v>
      </c>
      <c r="F292" s="339"/>
      <c r="G292" s="340"/>
      <c r="H292" s="324"/>
      <c r="I292" s="341">
        <v>1326.98</v>
      </c>
      <c r="J292" s="324">
        <v>88</v>
      </c>
      <c r="K292" s="341">
        <v>23918.29</v>
      </c>
    </row>
    <row r="293" spans="1:22" x14ac:dyDescent="0.25">
      <c r="A293" s="336"/>
      <c r="B293" s="337"/>
      <c r="C293" s="337" t="s">
        <v>183</v>
      </c>
      <c r="D293" s="338" t="s">
        <v>177</v>
      </c>
      <c r="E293" s="324">
        <v>74</v>
      </c>
      <c r="F293" s="339"/>
      <c r="G293" s="340"/>
      <c r="H293" s="324"/>
      <c r="I293" s="341">
        <v>779.89</v>
      </c>
      <c r="J293" s="324">
        <v>41</v>
      </c>
      <c r="K293" s="341">
        <v>11143.75</v>
      </c>
    </row>
    <row r="294" spans="1:22" x14ac:dyDescent="0.25">
      <c r="A294" s="336"/>
      <c r="B294" s="337"/>
      <c r="C294" s="337" t="s">
        <v>178</v>
      </c>
      <c r="D294" s="338" t="s">
        <v>177</v>
      </c>
      <c r="E294" s="324">
        <v>175</v>
      </c>
      <c r="F294" s="339"/>
      <c r="G294" s="340"/>
      <c r="H294" s="324"/>
      <c r="I294" s="341">
        <v>47.95</v>
      </c>
      <c r="J294" s="324">
        <v>157</v>
      </c>
      <c r="K294" s="341">
        <v>785.25</v>
      </c>
    </row>
    <row r="295" spans="1:22" x14ac:dyDescent="0.25">
      <c r="A295" s="344"/>
      <c r="B295" s="345"/>
      <c r="C295" s="345" t="s">
        <v>182</v>
      </c>
      <c r="D295" s="346" t="s">
        <v>181</v>
      </c>
      <c r="E295" s="347">
        <v>33.700000000000003</v>
      </c>
      <c r="F295" s="348"/>
      <c r="G295" s="349" t="s">
        <v>1338</v>
      </c>
      <c r="H295" s="347">
        <v>1</v>
      </c>
      <c r="I295" s="350">
        <v>92.24</v>
      </c>
      <c r="J295" s="347"/>
      <c r="K295" s="350"/>
    </row>
    <row r="296" spans="1:22" x14ac:dyDescent="0.25">
      <c r="A296" s="351"/>
      <c r="B296" s="351"/>
      <c r="C296" s="352" t="s">
        <v>173</v>
      </c>
      <c r="D296" s="351"/>
      <c r="E296" s="351"/>
      <c r="F296" s="351"/>
      <c r="G296" s="351"/>
      <c r="H296" s="431">
        <v>15049.71</v>
      </c>
      <c r="I296" s="431"/>
      <c r="J296" s="431">
        <v>150391.92000000001</v>
      </c>
      <c r="K296" s="431"/>
      <c r="O296" s="250">
        <v>15049.71</v>
      </c>
      <c r="P296" s="250">
        <v>150391.92000000001</v>
      </c>
    </row>
    <row r="298" spans="1:22" ht="57" x14ac:dyDescent="0.25">
      <c r="A298" s="336" t="s">
        <v>1423</v>
      </c>
      <c r="B298" s="337" t="s">
        <v>767</v>
      </c>
      <c r="C298" s="337" t="s">
        <v>766</v>
      </c>
      <c r="D298" s="338" t="s">
        <v>2387</v>
      </c>
      <c r="E298" s="324">
        <v>0.65</v>
      </c>
      <c r="F298" s="339"/>
      <c r="G298" s="340"/>
      <c r="H298" s="324"/>
      <c r="I298" s="341"/>
      <c r="J298" s="324"/>
      <c r="K298" s="341"/>
      <c r="Q298">
        <v>362.41</v>
      </c>
      <c r="R298">
        <v>6532.21</v>
      </c>
      <c r="S298">
        <v>212.99</v>
      </c>
      <c r="T298">
        <v>3043.42</v>
      </c>
      <c r="U298">
        <v>13.09</v>
      </c>
      <c r="V298">
        <v>214.46</v>
      </c>
    </row>
    <row r="299" spans="1:22" x14ac:dyDescent="0.25">
      <c r="C299" s="342" t="s">
        <v>2720</v>
      </c>
    </row>
    <row r="300" spans="1:22" x14ac:dyDescent="0.25">
      <c r="A300" s="336"/>
      <c r="B300" s="337"/>
      <c r="C300" s="337" t="s">
        <v>187</v>
      </c>
      <c r="D300" s="338"/>
      <c r="E300" s="324"/>
      <c r="F300" s="339">
        <v>425.29</v>
      </c>
      <c r="G300" s="340" t="s">
        <v>1338</v>
      </c>
      <c r="H300" s="324">
        <v>1</v>
      </c>
      <c r="I300" s="341">
        <v>317.89999999999998</v>
      </c>
      <c r="J300" s="324">
        <v>23.35</v>
      </c>
      <c r="K300" s="341">
        <v>7422.97</v>
      </c>
    </row>
    <row r="301" spans="1:22" x14ac:dyDescent="0.25">
      <c r="A301" s="336"/>
      <c r="B301" s="337"/>
      <c r="C301" s="337" t="s">
        <v>174</v>
      </c>
      <c r="D301" s="338"/>
      <c r="E301" s="324"/>
      <c r="F301" s="339">
        <v>44.24</v>
      </c>
      <c r="G301" s="340" t="s">
        <v>1339</v>
      </c>
      <c r="H301" s="324">
        <v>1</v>
      </c>
      <c r="I301" s="341">
        <v>35.950000000000003</v>
      </c>
      <c r="J301" s="324">
        <v>8.9700000000000006</v>
      </c>
      <c r="K301" s="341">
        <v>368.22</v>
      </c>
    </row>
    <row r="302" spans="1:22" x14ac:dyDescent="0.25">
      <c r="A302" s="336"/>
      <c r="B302" s="337"/>
      <c r="C302" s="337" t="s">
        <v>179</v>
      </c>
      <c r="D302" s="338"/>
      <c r="E302" s="324"/>
      <c r="F302" s="339">
        <v>9.2100000000000009</v>
      </c>
      <c r="G302" s="340" t="s">
        <v>1339</v>
      </c>
      <c r="H302" s="324">
        <v>1</v>
      </c>
      <c r="I302" s="354">
        <v>7.48</v>
      </c>
      <c r="J302" s="324">
        <v>23.35</v>
      </c>
      <c r="K302" s="354">
        <v>136.6</v>
      </c>
    </row>
    <row r="303" spans="1:22" x14ac:dyDescent="0.25">
      <c r="A303" s="336"/>
      <c r="B303" s="337"/>
      <c r="C303" s="337" t="s">
        <v>195</v>
      </c>
      <c r="D303" s="338"/>
      <c r="E303" s="324"/>
      <c r="F303" s="339">
        <v>44.83</v>
      </c>
      <c r="G303" s="340" t="s">
        <v>185</v>
      </c>
      <c r="H303" s="324">
        <v>1</v>
      </c>
      <c r="I303" s="341">
        <v>29.14</v>
      </c>
      <c r="J303" s="324">
        <v>3.65</v>
      </c>
      <c r="K303" s="341">
        <v>106.36</v>
      </c>
    </row>
    <row r="304" spans="1:22" ht="28.5" x14ac:dyDescent="0.25">
      <c r="A304" s="336" t="s">
        <v>1424</v>
      </c>
      <c r="B304" s="337" t="s">
        <v>2949</v>
      </c>
      <c r="C304" s="337" t="s">
        <v>744</v>
      </c>
      <c r="D304" s="338" t="s">
        <v>1323</v>
      </c>
      <c r="E304" s="324">
        <v>2.4049999999999998E-2</v>
      </c>
      <c r="F304" s="339">
        <v>26732.5</v>
      </c>
      <c r="G304" s="343" t="s">
        <v>185</v>
      </c>
      <c r="H304" s="324">
        <v>1</v>
      </c>
      <c r="I304" s="341">
        <v>642.91999999999996</v>
      </c>
      <c r="J304" s="324">
        <v>1.96</v>
      </c>
      <c r="K304" s="341">
        <v>1260.1199999999999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ht="57" x14ac:dyDescent="0.25">
      <c r="A305" s="336" t="s">
        <v>2982</v>
      </c>
      <c r="B305" s="337" t="s">
        <v>2394</v>
      </c>
      <c r="C305" s="337" t="s">
        <v>765</v>
      </c>
      <c r="D305" s="338" t="s">
        <v>1451</v>
      </c>
      <c r="E305" s="324">
        <v>22</v>
      </c>
      <c r="F305" s="339">
        <v>47.24</v>
      </c>
      <c r="G305" s="343" t="s">
        <v>185</v>
      </c>
      <c r="H305" s="324">
        <v>1</v>
      </c>
      <c r="I305" s="341">
        <v>1039.28</v>
      </c>
      <c r="J305" s="324">
        <v>12.35</v>
      </c>
      <c r="K305" s="341">
        <v>12835.11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ht="99.75" x14ac:dyDescent="0.25">
      <c r="A306" s="336" t="s">
        <v>2983</v>
      </c>
      <c r="B306" s="337" t="s">
        <v>2395</v>
      </c>
      <c r="C306" s="337" t="s">
        <v>764</v>
      </c>
      <c r="D306" s="338" t="s">
        <v>1451</v>
      </c>
      <c r="E306" s="324">
        <v>1</v>
      </c>
      <c r="F306" s="339">
        <v>510.16</v>
      </c>
      <c r="G306" s="343" t="s">
        <v>185</v>
      </c>
      <c r="H306" s="324">
        <v>1</v>
      </c>
      <c r="I306" s="341">
        <v>510.16</v>
      </c>
      <c r="J306" s="324">
        <v>4.3099999999999996</v>
      </c>
      <c r="K306" s="341">
        <v>2198.79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ht="57" x14ac:dyDescent="0.25">
      <c r="A307" s="336" t="s">
        <v>2984</v>
      </c>
      <c r="B307" s="337" t="s">
        <v>2952</v>
      </c>
      <c r="C307" s="337" t="s">
        <v>763</v>
      </c>
      <c r="D307" s="338" t="s">
        <v>1342</v>
      </c>
      <c r="E307" s="324">
        <v>65</v>
      </c>
      <c r="F307" s="339">
        <v>31.42</v>
      </c>
      <c r="G307" s="343" t="s">
        <v>185</v>
      </c>
      <c r="H307" s="324">
        <v>1</v>
      </c>
      <c r="I307" s="341">
        <v>2042.3</v>
      </c>
      <c r="J307" s="324">
        <v>8.74</v>
      </c>
      <c r="K307" s="341">
        <v>17849.7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 s="336"/>
      <c r="B308" s="337"/>
      <c r="C308" s="337" t="s">
        <v>184</v>
      </c>
      <c r="D308" s="338" t="s">
        <v>177</v>
      </c>
      <c r="E308" s="324">
        <v>110</v>
      </c>
      <c r="F308" s="339"/>
      <c r="G308" s="340"/>
      <c r="H308" s="324"/>
      <c r="I308" s="341">
        <v>362.41</v>
      </c>
      <c r="J308" s="324">
        <v>88</v>
      </c>
      <c r="K308" s="341">
        <v>6532.21</v>
      </c>
    </row>
    <row r="309" spans="1:22" x14ac:dyDescent="0.25">
      <c r="A309" s="336"/>
      <c r="B309" s="337"/>
      <c r="C309" s="337" t="s">
        <v>183</v>
      </c>
      <c r="D309" s="338" t="s">
        <v>177</v>
      </c>
      <c r="E309" s="324">
        <v>74</v>
      </c>
      <c r="F309" s="339"/>
      <c r="G309" s="340"/>
      <c r="H309" s="324"/>
      <c r="I309" s="341">
        <v>212.99</v>
      </c>
      <c r="J309" s="324">
        <v>41</v>
      </c>
      <c r="K309" s="341">
        <v>3043.42</v>
      </c>
    </row>
    <row r="310" spans="1:22" x14ac:dyDescent="0.25">
      <c r="A310" s="336"/>
      <c r="B310" s="337"/>
      <c r="C310" s="337" t="s">
        <v>178</v>
      </c>
      <c r="D310" s="338" t="s">
        <v>177</v>
      </c>
      <c r="E310" s="324">
        <v>175</v>
      </c>
      <c r="F310" s="339"/>
      <c r="G310" s="340"/>
      <c r="H310" s="324"/>
      <c r="I310" s="341">
        <v>13.09</v>
      </c>
      <c r="J310" s="324">
        <v>157</v>
      </c>
      <c r="K310" s="341">
        <v>214.46</v>
      </c>
    </row>
    <row r="311" spans="1:22" x14ac:dyDescent="0.25">
      <c r="A311" s="344"/>
      <c r="B311" s="345"/>
      <c r="C311" s="345" t="s">
        <v>182</v>
      </c>
      <c r="D311" s="346" t="s">
        <v>181</v>
      </c>
      <c r="E311" s="347">
        <v>33.700000000000003</v>
      </c>
      <c r="F311" s="348"/>
      <c r="G311" s="349" t="s">
        <v>1338</v>
      </c>
      <c r="H311" s="347">
        <v>1</v>
      </c>
      <c r="I311" s="350">
        <v>25.19</v>
      </c>
      <c r="J311" s="347"/>
      <c r="K311" s="350"/>
    </row>
    <row r="312" spans="1:22" x14ac:dyDescent="0.25">
      <c r="A312" s="351"/>
      <c r="B312" s="351"/>
      <c r="C312" s="352" t="s">
        <v>173</v>
      </c>
      <c r="D312" s="351"/>
      <c r="E312" s="351"/>
      <c r="F312" s="351"/>
      <c r="G312" s="351"/>
      <c r="H312" s="431">
        <v>5206.1400000000003</v>
      </c>
      <c r="I312" s="431"/>
      <c r="J312" s="431">
        <v>51831.360000000001</v>
      </c>
      <c r="K312" s="431"/>
      <c r="O312" s="250">
        <v>5206.1400000000003</v>
      </c>
      <c r="P312" s="250">
        <v>51831.360000000001</v>
      </c>
    </row>
    <row r="314" spans="1:22" ht="57" x14ac:dyDescent="0.25">
      <c r="A314" s="336" t="s">
        <v>1425</v>
      </c>
      <c r="B314" s="337" t="s">
        <v>762</v>
      </c>
      <c r="C314" s="337" t="s">
        <v>761</v>
      </c>
      <c r="D314" s="338" t="s">
        <v>2387</v>
      </c>
      <c r="E314" s="324">
        <v>1.35</v>
      </c>
      <c r="F314" s="339"/>
      <c r="G314" s="340"/>
      <c r="H314" s="324"/>
      <c r="I314" s="341"/>
      <c r="J314" s="324"/>
      <c r="K314" s="341"/>
      <c r="Q314">
        <v>752.7</v>
      </c>
      <c r="R314">
        <v>13567.02</v>
      </c>
      <c r="S314">
        <v>442.37</v>
      </c>
      <c r="T314">
        <v>6321</v>
      </c>
      <c r="U314">
        <v>27.2</v>
      </c>
      <c r="V314">
        <v>445.41</v>
      </c>
    </row>
    <row r="315" spans="1:22" x14ac:dyDescent="0.25">
      <c r="C315" s="342" t="s">
        <v>2955</v>
      </c>
    </row>
    <row r="316" spans="1:22" x14ac:dyDescent="0.25">
      <c r="A316" s="336"/>
      <c r="B316" s="337"/>
      <c r="C316" s="337" t="s">
        <v>187</v>
      </c>
      <c r="D316" s="338"/>
      <c r="E316" s="324"/>
      <c r="F316" s="339">
        <v>425.29</v>
      </c>
      <c r="G316" s="340" t="s">
        <v>1338</v>
      </c>
      <c r="H316" s="324">
        <v>1</v>
      </c>
      <c r="I316" s="341">
        <v>660.26</v>
      </c>
      <c r="J316" s="324">
        <v>23.35</v>
      </c>
      <c r="K316" s="341">
        <v>15417.07</v>
      </c>
    </row>
    <row r="317" spans="1:22" x14ac:dyDescent="0.25">
      <c r="A317" s="336"/>
      <c r="B317" s="337"/>
      <c r="C317" s="337" t="s">
        <v>174</v>
      </c>
      <c r="D317" s="338"/>
      <c r="E317" s="324"/>
      <c r="F317" s="339">
        <v>44.24</v>
      </c>
      <c r="G317" s="340" t="s">
        <v>1339</v>
      </c>
      <c r="H317" s="324">
        <v>1</v>
      </c>
      <c r="I317" s="341">
        <v>74.66</v>
      </c>
      <c r="J317" s="324">
        <v>8.9700000000000006</v>
      </c>
      <c r="K317" s="341">
        <v>764.69</v>
      </c>
    </row>
    <row r="318" spans="1:22" x14ac:dyDescent="0.25">
      <c r="A318" s="336"/>
      <c r="B318" s="337"/>
      <c r="C318" s="337" t="s">
        <v>179</v>
      </c>
      <c r="D318" s="338"/>
      <c r="E318" s="324"/>
      <c r="F318" s="339">
        <v>9.2100000000000009</v>
      </c>
      <c r="G318" s="340" t="s">
        <v>1339</v>
      </c>
      <c r="H318" s="324">
        <v>1</v>
      </c>
      <c r="I318" s="354">
        <v>15.54</v>
      </c>
      <c r="J318" s="324">
        <v>23.35</v>
      </c>
      <c r="K318" s="354">
        <v>283.7</v>
      </c>
    </row>
    <row r="319" spans="1:22" x14ac:dyDescent="0.25">
      <c r="A319" s="336"/>
      <c r="B319" s="337"/>
      <c r="C319" s="337" t="s">
        <v>195</v>
      </c>
      <c r="D319" s="338"/>
      <c r="E319" s="324"/>
      <c r="F319" s="339">
        <v>45.07</v>
      </c>
      <c r="G319" s="340" t="s">
        <v>185</v>
      </c>
      <c r="H319" s="324">
        <v>1</v>
      </c>
      <c r="I319" s="341">
        <v>60.84</v>
      </c>
      <c r="J319" s="324">
        <v>3.66</v>
      </c>
      <c r="K319" s="341">
        <v>222.67</v>
      </c>
    </row>
    <row r="320" spans="1:22" ht="28.5" x14ac:dyDescent="0.25">
      <c r="A320" s="336" t="s">
        <v>1428</v>
      </c>
      <c r="B320" s="337" t="s">
        <v>2949</v>
      </c>
      <c r="C320" s="337" t="s">
        <v>744</v>
      </c>
      <c r="D320" s="338" t="s">
        <v>1323</v>
      </c>
      <c r="E320" s="324">
        <v>4.9950000000000001E-2</v>
      </c>
      <c r="F320" s="339">
        <v>26732.5</v>
      </c>
      <c r="G320" s="343" t="s">
        <v>185</v>
      </c>
      <c r="H320" s="324">
        <v>1</v>
      </c>
      <c r="I320" s="341">
        <v>1335.29</v>
      </c>
      <c r="J320" s="324">
        <v>1.96</v>
      </c>
      <c r="K320" s="341">
        <v>2617.17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ht="57" x14ac:dyDescent="0.25">
      <c r="A321" s="336" t="s">
        <v>1429</v>
      </c>
      <c r="B321" s="337" t="s">
        <v>2399</v>
      </c>
      <c r="C321" s="337" t="s">
        <v>725</v>
      </c>
      <c r="D321" s="338" t="s">
        <v>1451</v>
      </c>
      <c r="E321" s="324">
        <v>5</v>
      </c>
      <c r="F321" s="339">
        <v>74.37</v>
      </c>
      <c r="G321" s="343" t="s">
        <v>185</v>
      </c>
      <c r="H321" s="324">
        <v>1</v>
      </c>
      <c r="I321" s="341">
        <v>371.85</v>
      </c>
      <c r="J321" s="324">
        <v>11.27</v>
      </c>
      <c r="K321" s="341">
        <v>4190.75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ht="57" x14ac:dyDescent="0.25">
      <c r="A322" s="336" t="s">
        <v>1431</v>
      </c>
      <c r="B322" s="337" t="s">
        <v>2954</v>
      </c>
      <c r="C322" s="337" t="s">
        <v>760</v>
      </c>
      <c r="D322" s="338" t="s">
        <v>1342</v>
      </c>
      <c r="E322" s="324">
        <v>135</v>
      </c>
      <c r="F322" s="339">
        <v>41.59</v>
      </c>
      <c r="G322" s="343" t="s">
        <v>185</v>
      </c>
      <c r="H322" s="324">
        <v>1</v>
      </c>
      <c r="I322" s="341">
        <v>5614.65</v>
      </c>
      <c r="J322" s="324">
        <v>9.0299999999999994</v>
      </c>
      <c r="K322" s="341">
        <v>50700.29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 s="336"/>
      <c r="B323" s="337"/>
      <c r="C323" s="337" t="s">
        <v>184</v>
      </c>
      <c r="D323" s="338" t="s">
        <v>177</v>
      </c>
      <c r="E323" s="324">
        <v>110</v>
      </c>
      <c r="F323" s="339"/>
      <c r="G323" s="340"/>
      <c r="H323" s="324"/>
      <c r="I323" s="341">
        <v>752.7</v>
      </c>
      <c r="J323" s="324">
        <v>88</v>
      </c>
      <c r="K323" s="341">
        <v>13567.02</v>
      </c>
    </row>
    <row r="324" spans="1:22" x14ac:dyDescent="0.25">
      <c r="A324" s="336"/>
      <c r="B324" s="337"/>
      <c r="C324" s="337" t="s">
        <v>183</v>
      </c>
      <c r="D324" s="338" t="s">
        <v>177</v>
      </c>
      <c r="E324" s="324">
        <v>74</v>
      </c>
      <c r="F324" s="339"/>
      <c r="G324" s="340"/>
      <c r="H324" s="324"/>
      <c r="I324" s="341">
        <v>442.37</v>
      </c>
      <c r="J324" s="324">
        <v>41</v>
      </c>
      <c r="K324" s="341">
        <v>6321</v>
      </c>
    </row>
    <row r="325" spans="1:22" x14ac:dyDescent="0.25">
      <c r="A325" s="336"/>
      <c r="B325" s="337"/>
      <c r="C325" s="337" t="s">
        <v>178</v>
      </c>
      <c r="D325" s="338" t="s">
        <v>177</v>
      </c>
      <c r="E325" s="324">
        <v>175</v>
      </c>
      <c r="F325" s="339"/>
      <c r="G325" s="340"/>
      <c r="H325" s="324"/>
      <c r="I325" s="341">
        <v>27.2</v>
      </c>
      <c r="J325" s="324">
        <v>157</v>
      </c>
      <c r="K325" s="341">
        <v>445.41</v>
      </c>
    </row>
    <row r="326" spans="1:22" x14ac:dyDescent="0.25">
      <c r="A326" s="344"/>
      <c r="B326" s="345"/>
      <c r="C326" s="345" t="s">
        <v>182</v>
      </c>
      <c r="D326" s="346" t="s">
        <v>181</v>
      </c>
      <c r="E326" s="347">
        <v>33.700000000000003</v>
      </c>
      <c r="F326" s="348"/>
      <c r="G326" s="349" t="s">
        <v>1338</v>
      </c>
      <c r="H326" s="347">
        <v>1</v>
      </c>
      <c r="I326" s="350">
        <v>52.32</v>
      </c>
      <c r="J326" s="347"/>
      <c r="K326" s="350"/>
    </row>
    <row r="327" spans="1:22" x14ac:dyDescent="0.25">
      <c r="A327" s="351"/>
      <c r="B327" s="351"/>
      <c r="C327" s="352" t="s">
        <v>173</v>
      </c>
      <c r="D327" s="351"/>
      <c r="E327" s="351"/>
      <c r="F327" s="351"/>
      <c r="G327" s="351"/>
      <c r="H327" s="431">
        <v>9339.82</v>
      </c>
      <c r="I327" s="431"/>
      <c r="J327" s="431">
        <v>94246.07</v>
      </c>
      <c r="K327" s="431"/>
      <c r="O327" s="250">
        <v>9339.82</v>
      </c>
      <c r="P327" s="250">
        <v>94246.07</v>
      </c>
    </row>
    <row r="329" spans="1:22" ht="57" x14ac:dyDescent="0.25">
      <c r="A329" s="336" t="s">
        <v>1435</v>
      </c>
      <c r="B329" s="337" t="s">
        <v>759</v>
      </c>
      <c r="C329" s="337" t="s">
        <v>758</v>
      </c>
      <c r="D329" s="338" t="s">
        <v>2387</v>
      </c>
      <c r="E329" s="324">
        <v>0.72</v>
      </c>
      <c r="F329" s="339"/>
      <c r="G329" s="340"/>
      <c r="H329" s="324"/>
      <c r="I329" s="341"/>
      <c r="J329" s="324"/>
      <c r="K329" s="341"/>
      <c r="Q329">
        <v>401.44</v>
      </c>
      <c r="R329">
        <v>7235.77</v>
      </c>
      <c r="S329">
        <v>235.93</v>
      </c>
      <c r="T329">
        <v>3371.21</v>
      </c>
      <c r="U329">
        <v>14.51</v>
      </c>
      <c r="V329">
        <v>237.56</v>
      </c>
    </row>
    <row r="330" spans="1:22" x14ac:dyDescent="0.25">
      <c r="C330" s="342" t="s">
        <v>2985</v>
      </c>
    </row>
    <row r="331" spans="1:22" x14ac:dyDescent="0.25">
      <c r="A331" s="336"/>
      <c r="B331" s="337"/>
      <c r="C331" s="337" t="s">
        <v>187</v>
      </c>
      <c r="D331" s="338"/>
      <c r="E331" s="324"/>
      <c r="F331" s="339">
        <v>425.29</v>
      </c>
      <c r="G331" s="340" t="s">
        <v>1338</v>
      </c>
      <c r="H331" s="324">
        <v>1</v>
      </c>
      <c r="I331" s="341">
        <v>352.14</v>
      </c>
      <c r="J331" s="324">
        <v>23.35</v>
      </c>
      <c r="K331" s="341">
        <v>8222.4699999999993</v>
      </c>
    </row>
    <row r="332" spans="1:22" x14ac:dyDescent="0.25">
      <c r="A332" s="336"/>
      <c r="B332" s="337"/>
      <c r="C332" s="337" t="s">
        <v>174</v>
      </c>
      <c r="D332" s="338"/>
      <c r="E332" s="324"/>
      <c r="F332" s="339">
        <v>44.24</v>
      </c>
      <c r="G332" s="340" t="s">
        <v>1339</v>
      </c>
      <c r="H332" s="324">
        <v>1</v>
      </c>
      <c r="I332" s="341">
        <v>39.82</v>
      </c>
      <c r="J332" s="324">
        <v>8.9700000000000006</v>
      </c>
      <c r="K332" s="341">
        <v>407.87</v>
      </c>
    </row>
    <row r="333" spans="1:22" x14ac:dyDescent="0.25">
      <c r="A333" s="336"/>
      <c r="B333" s="337"/>
      <c r="C333" s="337" t="s">
        <v>179</v>
      </c>
      <c r="D333" s="338"/>
      <c r="E333" s="324"/>
      <c r="F333" s="339">
        <v>9.2100000000000009</v>
      </c>
      <c r="G333" s="340" t="s">
        <v>1339</v>
      </c>
      <c r="H333" s="324">
        <v>1</v>
      </c>
      <c r="I333" s="354">
        <v>8.2899999999999991</v>
      </c>
      <c r="J333" s="324">
        <v>23.35</v>
      </c>
      <c r="K333" s="354">
        <v>151.31</v>
      </c>
    </row>
    <row r="334" spans="1:22" x14ac:dyDescent="0.25">
      <c r="A334" s="336"/>
      <c r="B334" s="337"/>
      <c r="C334" s="337" t="s">
        <v>195</v>
      </c>
      <c r="D334" s="338"/>
      <c r="E334" s="324"/>
      <c r="F334" s="339">
        <v>45.49</v>
      </c>
      <c r="G334" s="340" t="s">
        <v>185</v>
      </c>
      <c r="H334" s="324">
        <v>1</v>
      </c>
      <c r="I334" s="341">
        <v>32.75</v>
      </c>
      <c r="J334" s="324">
        <v>3.67</v>
      </c>
      <c r="K334" s="341">
        <v>120.19</v>
      </c>
    </row>
    <row r="335" spans="1:22" ht="28.5" x14ac:dyDescent="0.25">
      <c r="A335" s="336" t="s">
        <v>1437</v>
      </c>
      <c r="B335" s="337" t="s">
        <v>2949</v>
      </c>
      <c r="C335" s="337" t="s">
        <v>744</v>
      </c>
      <c r="D335" s="338" t="s">
        <v>1323</v>
      </c>
      <c r="E335" s="324">
        <v>2.664E-2</v>
      </c>
      <c r="F335" s="339">
        <v>26732.5</v>
      </c>
      <c r="G335" s="343" t="s">
        <v>185</v>
      </c>
      <c r="H335" s="324">
        <v>1</v>
      </c>
      <c r="I335" s="341">
        <v>712.15</v>
      </c>
      <c r="J335" s="324">
        <v>1.96</v>
      </c>
      <c r="K335" s="341">
        <v>1395.81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 ht="57" x14ac:dyDescent="0.25">
      <c r="A336" s="336" t="s">
        <v>1438</v>
      </c>
      <c r="B336" s="337" t="s">
        <v>2726</v>
      </c>
      <c r="C336" s="337" t="s">
        <v>757</v>
      </c>
      <c r="D336" s="338" t="s">
        <v>1451</v>
      </c>
      <c r="E336" s="324">
        <v>3</v>
      </c>
      <c r="F336" s="339">
        <v>113.32</v>
      </c>
      <c r="G336" s="343" t="s">
        <v>185</v>
      </c>
      <c r="H336" s="324">
        <v>1</v>
      </c>
      <c r="I336" s="341">
        <v>339.96</v>
      </c>
      <c r="J336" s="324">
        <v>11.93</v>
      </c>
      <c r="K336" s="341">
        <v>4055.72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ht="99.75" x14ac:dyDescent="0.25">
      <c r="A337" s="336" t="s">
        <v>1439</v>
      </c>
      <c r="B337" s="337" t="s">
        <v>2404</v>
      </c>
      <c r="C337" s="337" t="s">
        <v>756</v>
      </c>
      <c r="D337" s="338" t="s">
        <v>1451</v>
      </c>
      <c r="E337" s="324">
        <v>1</v>
      </c>
      <c r="F337" s="339">
        <v>985.51</v>
      </c>
      <c r="G337" s="343" t="s">
        <v>185</v>
      </c>
      <c r="H337" s="324">
        <v>1</v>
      </c>
      <c r="I337" s="341">
        <v>985.51</v>
      </c>
      <c r="J337" s="324">
        <v>4.26</v>
      </c>
      <c r="K337" s="341">
        <v>4198.2700000000004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 ht="57" x14ac:dyDescent="0.25">
      <c r="A338" s="336" t="s">
        <v>2986</v>
      </c>
      <c r="B338" s="337" t="s">
        <v>2987</v>
      </c>
      <c r="C338" s="337" t="s">
        <v>755</v>
      </c>
      <c r="D338" s="338" t="s">
        <v>1342</v>
      </c>
      <c r="E338" s="324">
        <v>72</v>
      </c>
      <c r="F338" s="339">
        <v>51.31</v>
      </c>
      <c r="G338" s="343" t="s">
        <v>185</v>
      </c>
      <c r="H338" s="324">
        <v>1</v>
      </c>
      <c r="I338" s="341">
        <v>3694.32</v>
      </c>
      <c r="J338" s="324">
        <v>8.2100000000000009</v>
      </c>
      <c r="K338" s="341">
        <v>30330.37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 x14ac:dyDescent="0.25">
      <c r="A339" s="336"/>
      <c r="B339" s="337"/>
      <c r="C339" s="337" t="s">
        <v>184</v>
      </c>
      <c r="D339" s="338" t="s">
        <v>177</v>
      </c>
      <c r="E339" s="324">
        <v>110</v>
      </c>
      <c r="F339" s="339"/>
      <c r="G339" s="340"/>
      <c r="H339" s="324"/>
      <c r="I339" s="341">
        <v>401.44</v>
      </c>
      <c r="J339" s="324">
        <v>88</v>
      </c>
      <c r="K339" s="341">
        <v>7235.77</v>
      </c>
    </row>
    <row r="340" spans="1:22" x14ac:dyDescent="0.25">
      <c r="A340" s="336"/>
      <c r="B340" s="337"/>
      <c r="C340" s="337" t="s">
        <v>183</v>
      </c>
      <c r="D340" s="338" t="s">
        <v>177</v>
      </c>
      <c r="E340" s="324">
        <v>74</v>
      </c>
      <c r="F340" s="339"/>
      <c r="G340" s="340"/>
      <c r="H340" s="324"/>
      <c r="I340" s="341">
        <v>235.93</v>
      </c>
      <c r="J340" s="324">
        <v>41</v>
      </c>
      <c r="K340" s="341">
        <v>3371.21</v>
      </c>
    </row>
    <row r="341" spans="1:22" x14ac:dyDescent="0.25">
      <c r="A341" s="336"/>
      <c r="B341" s="337"/>
      <c r="C341" s="337" t="s">
        <v>178</v>
      </c>
      <c r="D341" s="338" t="s">
        <v>177</v>
      </c>
      <c r="E341" s="324">
        <v>175</v>
      </c>
      <c r="F341" s="339"/>
      <c r="G341" s="340"/>
      <c r="H341" s="324"/>
      <c r="I341" s="341">
        <v>14.51</v>
      </c>
      <c r="J341" s="324">
        <v>157</v>
      </c>
      <c r="K341" s="341">
        <v>237.56</v>
      </c>
    </row>
    <row r="342" spans="1:22" x14ac:dyDescent="0.25">
      <c r="A342" s="344"/>
      <c r="B342" s="345"/>
      <c r="C342" s="345" t="s">
        <v>182</v>
      </c>
      <c r="D342" s="346" t="s">
        <v>181</v>
      </c>
      <c r="E342" s="347">
        <v>33.700000000000003</v>
      </c>
      <c r="F342" s="348"/>
      <c r="G342" s="349" t="s">
        <v>1338</v>
      </c>
      <c r="H342" s="347">
        <v>1</v>
      </c>
      <c r="I342" s="350">
        <v>27.9</v>
      </c>
      <c r="J342" s="347"/>
      <c r="K342" s="350"/>
    </row>
    <row r="343" spans="1:22" x14ac:dyDescent="0.25">
      <c r="A343" s="351"/>
      <c r="B343" s="351"/>
      <c r="C343" s="352" t="s">
        <v>173</v>
      </c>
      <c r="D343" s="351"/>
      <c r="E343" s="351"/>
      <c r="F343" s="351"/>
      <c r="G343" s="351"/>
      <c r="H343" s="431">
        <v>6808.53</v>
      </c>
      <c r="I343" s="431"/>
      <c r="J343" s="431">
        <v>59575.24</v>
      </c>
      <c r="K343" s="431"/>
      <c r="O343" s="250">
        <v>6808.53</v>
      </c>
      <c r="P343" s="250">
        <v>59575.24</v>
      </c>
    </row>
    <row r="345" spans="1:22" ht="57" x14ac:dyDescent="0.25">
      <c r="A345" s="336" t="s">
        <v>1442</v>
      </c>
      <c r="B345" s="337" t="s">
        <v>754</v>
      </c>
      <c r="C345" s="337" t="s">
        <v>753</v>
      </c>
      <c r="D345" s="338" t="s">
        <v>2387</v>
      </c>
      <c r="E345" s="324">
        <v>0.04</v>
      </c>
      <c r="F345" s="339"/>
      <c r="G345" s="340"/>
      <c r="H345" s="324"/>
      <c r="I345" s="341"/>
      <c r="J345" s="324"/>
      <c r="K345" s="341"/>
      <c r="Q345">
        <v>22.3</v>
      </c>
      <c r="R345">
        <v>401.92</v>
      </c>
      <c r="S345">
        <v>13.11</v>
      </c>
      <c r="T345">
        <v>187.26</v>
      </c>
      <c r="U345">
        <v>0.81</v>
      </c>
      <c r="V345">
        <v>13.2</v>
      </c>
    </row>
    <row r="346" spans="1:22" x14ac:dyDescent="0.25">
      <c r="C346" s="342" t="s">
        <v>2988</v>
      </c>
    </row>
    <row r="347" spans="1:22" x14ac:dyDescent="0.25">
      <c r="A347" s="336"/>
      <c r="B347" s="337"/>
      <c r="C347" s="337" t="s">
        <v>187</v>
      </c>
      <c r="D347" s="338"/>
      <c r="E347" s="324"/>
      <c r="F347" s="339">
        <v>425.29</v>
      </c>
      <c r="G347" s="340" t="s">
        <v>1338</v>
      </c>
      <c r="H347" s="324">
        <v>1</v>
      </c>
      <c r="I347" s="341">
        <v>19.559999999999999</v>
      </c>
      <c r="J347" s="324">
        <v>23.35</v>
      </c>
      <c r="K347" s="341">
        <v>456.73</v>
      </c>
    </row>
    <row r="348" spans="1:22" x14ac:dyDescent="0.25">
      <c r="A348" s="336"/>
      <c r="B348" s="337"/>
      <c r="C348" s="337" t="s">
        <v>174</v>
      </c>
      <c r="D348" s="338"/>
      <c r="E348" s="324"/>
      <c r="F348" s="339">
        <v>44.24</v>
      </c>
      <c r="G348" s="340" t="s">
        <v>1339</v>
      </c>
      <c r="H348" s="324">
        <v>1</v>
      </c>
      <c r="I348" s="341">
        <v>2.21</v>
      </c>
      <c r="J348" s="324">
        <v>8.9700000000000006</v>
      </c>
      <c r="K348" s="341">
        <v>22.69</v>
      </c>
    </row>
    <row r="349" spans="1:22" x14ac:dyDescent="0.25">
      <c r="A349" s="336"/>
      <c r="B349" s="337"/>
      <c r="C349" s="337" t="s">
        <v>179</v>
      </c>
      <c r="D349" s="338"/>
      <c r="E349" s="324"/>
      <c r="F349" s="339">
        <v>9.2100000000000009</v>
      </c>
      <c r="G349" s="340" t="s">
        <v>1339</v>
      </c>
      <c r="H349" s="324">
        <v>1</v>
      </c>
      <c r="I349" s="354">
        <v>0.46</v>
      </c>
      <c r="J349" s="324">
        <v>23.35</v>
      </c>
      <c r="K349" s="354">
        <v>8.41</v>
      </c>
    </row>
    <row r="350" spans="1:22" x14ac:dyDescent="0.25">
      <c r="A350" s="336"/>
      <c r="B350" s="337"/>
      <c r="C350" s="337" t="s">
        <v>195</v>
      </c>
      <c r="D350" s="338"/>
      <c r="E350" s="324"/>
      <c r="F350" s="339">
        <v>46.09</v>
      </c>
      <c r="G350" s="340" t="s">
        <v>185</v>
      </c>
      <c r="H350" s="324">
        <v>1</v>
      </c>
      <c r="I350" s="341">
        <v>1.84</v>
      </c>
      <c r="J350" s="324">
        <v>3.69</v>
      </c>
      <c r="K350" s="341">
        <v>6.79</v>
      </c>
    </row>
    <row r="351" spans="1:22" ht="28.5" x14ac:dyDescent="0.25">
      <c r="A351" s="336" t="s">
        <v>1445</v>
      </c>
      <c r="B351" s="337" t="s">
        <v>2949</v>
      </c>
      <c r="C351" s="337" t="s">
        <v>744</v>
      </c>
      <c r="D351" s="338" t="s">
        <v>1323</v>
      </c>
      <c r="E351" s="324">
        <v>1.48E-3</v>
      </c>
      <c r="F351" s="339">
        <v>26732.5</v>
      </c>
      <c r="G351" s="343" t="s">
        <v>185</v>
      </c>
      <c r="H351" s="324">
        <v>1</v>
      </c>
      <c r="I351" s="341">
        <v>39.56</v>
      </c>
      <c r="J351" s="324">
        <v>1.96</v>
      </c>
      <c r="K351" s="341">
        <v>77.540000000000006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</row>
    <row r="352" spans="1:22" ht="57" x14ac:dyDescent="0.25">
      <c r="A352" s="336" t="s">
        <v>1446</v>
      </c>
      <c r="B352" s="337" t="s">
        <v>2731</v>
      </c>
      <c r="C352" s="337" t="s">
        <v>752</v>
      </c>
      <c r="D352" s="338" t="s">
        <v>1451</v>
      </c>
      <c r="E352" s="324">
        <v>1</v>
      </c>
      <c r="F352" s="339">
        <v>169.99</v>
      </c>
      <c r="G352" s="343" t="s">
        <v>185</v>
      </c>
      <c r="H352" s="324">
        <v>1</v>
      </c>
      <c r="I352" s="341">
        <v>169.99</v>
      </c>
      <c r="J352" s="324">
        <v>11.27</v>
      </c>
      <c r="K352" s="341">
        <v>1915.79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ht="57" x14ac:dyDescent="0.25">
      <c r="A353" s="336" t="s">
        <v>1448</v>
      </c>
      <c r="B353" s="337" t="s">
        <v>2989</v>
      </c>
      <c r="C353" s="337" t="s">
        <v>751</v>
      </c>
      <c r="D353" s="338" t="s">
        <v>1342</v>
      </c>
      <c r="E353" s="324">
        <v>4</v>
      </c>
      <c r="F353" s="339">
        <v>61.62</v>
      </c>
      <c r="G353" s="343" t="s">
        <v>185</v>
      </c>
      <c r="H353" s="324">
        <v>1</v>
      </c>
      <c r="I353" s="341">
        <v>246.48</v>
      </c>
      <c r="J353" s="324">
        <v>8.3000000000000007</v>
      </c>
      <c r="K353" s="341">
        <v>2045.78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 x14ac:dyDescent="0.25">
      <c r="A354" s="336"/>
      <c r="B354" s="337"/>
      <c r="C354" s="337" t="s">
        <v>184</v>
      </c>
      <c r="D354" s="338" t="s">
        <v>177</v>
      </c>
      <c r="E354" s="324">
        <v>110</v>
      </c>
      <c r="F354" s="339"/>
      <c r="G354" s="340"/>
      <c r="H354" s="324"/>
      <c r="I354" s="341">
        <v>22.3</v>
      </c>
      <c r="J354" s="324">
        <v>88</v>
      </c>
      <c r="K354" s="341">
        <v>401.92</v>
      </c>
    </row>
    <row r="355" spans="1:22" x14ac:dyDescent="0.25">
      <c r="A355" s="336"/>
      <c r="B355" s="337"/>
      <c r="C355" s="337" t="s">
        <v>183</v>
      </c>
      <c r="D355" s="338" t="s">
        <v>177</v>
      </c>
      <c r="E355" s="324">
        <v>74</v>
      </c>
      <c r="F355" s="339"/>
      <c r="G355" s="340"/>
      <c r="H355" s="324"/>
      <c r="I355" s="341">
        <v>13.11</v>
      </c>
      <c r="J355" s="324">
        <v>41</v>
      </c>
      <c r="K355" s="341">
        <v>187.26</v>
      </c>
    </row>
    <row r="356" spans="1:22" x14ac:dyDescent="0.25">
      <c r="A356" s="336"/>
      <c r="B356" s="337"/>
      <c r="C356" s="337" t="s">
        <v>178</v>
      </c>
      <c r="D356" s="338" t="s">
        <v>177</v>
      </c>
      <c r="E356" s="324">
        <v>175</v>
      </c>
      <c r="F356" s="339"/>
      <c r="G356" s="340"/>
      <c r="H356" s="324"/>
      <c r="I356" s="341">
        <v>0.81</v>
      </c>
      <c r="J356" s="324">
        <v>157</v>
      </c>
      <c r="K356" s="341">
        <v>13.2</v>
      </c>
    </row>
    <row r="357" spans="1:22" x14ac:dyDescent="0.25">
      <c r="A357" s="344"/>
      <c r="B357" s="345"/>
      <c r="C357" s="345" t="s">
        <v>182</v>
      </c>
      <c r="D357" s="346" t="s">
        <v>181</v>
      </c>
      <c r="E357" s="347">
        <v>33.700000000000003</v>
      </c>
      <c r="F357" s="348"/>
      <c r="G357" s="349" t="s">
        <v>1338</v>
      </c>
      <c r="H357" s="347">
        <v>1</v>
      </c>
      <c r="I357" s="350">
        <v>1.55</v>
      </c>
      <c r="J357" s="347"/>
      <c r="K357" s="350"/>
    </row>
    <row r="358" spans="1:22" x14ac:dyDescent="0.25">
      <c r="A358" s="351"/>
      <c r="B358" s="351"/>
      <c r="C358" s="352" t="s">
        <v>173</v>
      </c>
      <c r="D358" s="351"/>
      <c r="E358" s="351"/>
      <c r="F358" s="351"/>
      <c r="G358" s="351"/>
      <c r="H358" s="431">
        <v>515.86</v>
      </c>
      <c r="I358" s="431"/>
      <c r="J358" s="431">
        <v>5127.7</v>
      </c>
      <c r="K358" s="431"/>
      <c r="O358" s="250">
        <v>515.86</v>
      </c>
      <c r="P358" s="250">
        <v>5127.7</v>
      </c>
    </row>
    <row r="360" spans="1:22" ht="57" x14ac:dyDescent="0.25">
      <c r="A360" s="336" t="s">
        <v>1455</v>
      </c>
      <c r="B360" s="337" t="s">
        <v>750</v>
      </c>
      <c r="C360" s="337" t="s">
        <v>749</v>
      </c>
      <c r="D360" s="338" t="s">
        <v>2387</v>
      </c>
      <c r="E360" s="324">
        <v>0.12</v>
      </c>
      <c r="F360" s="339"/>
      <c r="G360" s="340"/>
      <c r="H360" s="324"/>
      <c r="I360" s="341"/>
      <c r="J360" s="324"/>
      <c r="K360" s="341"/>
      <c r="Q360">
        <v>85.97</v>
      </c>
      <c r="R360">
        <v>1549.52</v>
      </c>
      <c r="S360">
        <v>50.52</v>
      </c>
      <c r="T360">
        <v>721.94</v>
      </c>
      <c r="U360">
        <v>4.25</v>
      </c>
      <c r="V360">
        <v>71.12</v>
      </c>
    </row>
    <row r="361" spans="1:22" x14ac:dyDescent="0.25">
      <c r="C361" s="342" t="s">
        <v>2990</v>
      </c>
    </row>
    <row r="362" spans="1:22" x14ac:dyDescent="0.25">
      <c r="A362" s="336"/>
      <c r="B362" s="337"/>
      <c r="C362" s="337" t="s">
        <v>187</v>
      </c>
      <c r="D362" s="338"/>
      <c r="E362" s="324"/>
      <c r="F362" s="339">
        <v>546.45000000000005</v>
      </c>
      <c r="G362" s="340" t="s">
        <v>1338</v>
      </c>
      <c r="H362" s="324">
        <v>1</v>
      </c>
      <c r="I362" s="341">
        <v>75.41</v>
      </c>
      <c r="J362" s="324">
        <v>23.35</v>
      </c>
      <c r="K362" s="341">
        <v>1760.82</v>
      </c>
    </row>
    <row r="363" spans="1:22" x14ac:dyDescent="0.25">
      <c r="A363" s="336"/>
      <c r="B363" s="337"/>
      <c r="C363" s="337" t="s">
        <v>174</v>
      </c>
      <c r="D363" s="338"/>
      <c r="E363" s="324"/>
      <c r="F363" s="339">
        <v>76.78</v>
      </c>
      <c r="G363" s="340" t="s">
        <v>1339</v>
      </c>
      <c r="H363" s="324">
        <v>1</v>
      </c>
      <c r="I363" s="341">
        <v>11.52</v>
      </c>
      <c r="J363" s="324">
        <v>9.02</v>
      </c>
      <c r="K363" s="341">
        <v>113.65</v>
      </c>
    </row>
    <row r="364" spans="1:22" x14ac:dyDescent="0.25">
      <c r="A364" s="336"/>
      <c r="B364" s="337"/>
      <c r="C364" s="337" t="s">
        <v>179</v>
      </c>
      <c r="D364" s="338"/>
      <c r="E364" s="324"/>
      <c r="F364" s="339">
        <v>16.22</v>
      </c>
      <c r="G364" s="340" t="s">
        <v>1339</v>
      </c>
      <c r="H364" s="324">
        <v>1</v>
      </c>
      <c r="I364" s="354">
        <v>2.4300000000000002</v>
      </c>
      <c r="J364" s="324">
        <v>23.35</v>
      </c>
      <c r="K364" s="354">
        <v>45.3</v>
      </c>
    </row>
    <row r="365" spans="1:22" x14ac:dyDescent="0.25">
      <c r="A365" s="336"/>
      <c r="B365" s="337"/>
      <c r="C365" s="337" t="s">
        <v>195</v>
      </c>
      <c r="D365" s="338"/>
      <c r="E365" s="324"/>
      <c r="F365" s="339">
        <v>61.03</v>
      </c>
      <c r="G365" s="340" t="s">
        <v>185</v>
      </c>
      <c r="H365" s="324">
        <v>1</v>
      </c>
      <c r="I365" s="341">
        <v>7.32</v>
      </c>
      <c r="J365" s="324">
        <v>4.26</v>
      </c>
      <c r="K365" s="341">
        <v>31.18</v>
      </c>
    </row>
    <row r="366" spans="1:22" ht="28.5" x14ac:dyDescent="0.25">
      <c r="A366" s="336" t="s">
        <v>1457</v>
      </c>
      <c r="B366" s="337" t="s">
        <v>2949</v>
      </c>
      <c r="C366" s="337" t="s">
        <v>744</v>
      </c>
      <c r="D366" s="338" t="s">
        <v>1323</v>
      </c>
      <c r="E366" s="324">
        <v>4.4400000000000004E-3</v>
      </c>
      <c r="F366" s="339">
        <v>26732.5</v>
      </c>
      <c r="G366" s="343" t="s">
        <v>185</v>
      </c>
      <c r="H366" s="324">
        <v>1</v>
      </c>
      <c r="I366" s="341">
        <v>118.69</v>
      </c>
      <c r="J366" s="324">
        <v>1.96</v>
      </c>
      <c r="K366" s="341">
        <v>232.63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 ht="57" x14ac:dyDescent="0.25">
      <c r="A367" s="336" t="s">
        <v>1458</v>
      </c>
      <c r="B367" s="337" t="s">
        <v>2411</v>
      </c>
      <c r="C367" s="337" t="s">
        <v>748</v>
      </c>
      <c r="D367" s="338" t="s">
        <v>1451</v>
      </c>
      <c r="E367" s="324">
        <v>2</v>
      </c>
      <c r="F367" s="339">
        <v>255</v>
      </c>
      <c r="G367" s="343" t="s">
        <v>185</v>
      </c>
      <c r="H367" s="324">
        <v>1</v>
      </c>
      <c r="I367" s="341">
        <v>510</v>
      </c>
      <c r="J367" s="324">
        <v>11.85</v>
      </c>
      <c r="K367" s="341">
        <v>6043.5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 ht="57" x14ac:dyDescent="0.25">
      <c r="A368" s="336" t="s">
        <v>2991</v>
      </c>
      <c r="B368" s="337" t="s">
        <v>2957</v>
      </c>
      <c r="C368" s="337" t="s">
        <v>747</v>
      </c>
      <c r="D368" s="338" t="s">
        <v>1342</v>
      </c>
      <c r="E368" s="324">
        <v>12</v>
      </c>
      <c r="F368" s="339">
        <v>76.13</v>
      </c>
      <c r="G368" s="343" t="s">
        <v>185</v>
      </c>
      <c r="H368" s="324">
        <v>1</v>
      </c>
      <c r="I368" s="341">
        <v>913.56</v>
      </c>
      <c r="J368" s="324">
        <v>8.82</v>
      </c>
      <c r="K368" s="341">
        <v>8057.6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</row>
    <row r="369" spans="1:22" x14ac:dyDescent="0.25">
      <c r="A369" s="336"/>
      <c r="B369" s="337"/>
      <c r="C369" s="337" t="s">
        <v>184</v>
      </c>
      <c r="D369" s="338" t="s">
        <v>177</v>
      </c>
      <c r="E369" s="324">
        <v>110</v>
      </c>
      <c r="F369" s="339"/>
      <c r="G369" s="340"/>
      <c r="H369" s="324"/>
      <c r="I369" s="341">
        <v>85.97</v>
      </c>
      <c r="J369" s="324">
        <v>88</v>
      </c>
      <c r="K369" s="341">
        <v>1549.52</v>
      </c>
    </row>
    <row r="370" spans="1:22" x14ac:dyDescent="0.25">
      <c r="A370" s="336"/>
      <c r="B370" s="337"/>
      <c r="C370" s="337" t="s">
        <v>183</v>
      </c>
      <c r="D370" s="338" t="s">
        <v>177</v>
      </c>
      <c r="E370" s="324">
        <v>74</v>
      </c>
      <c r="F370" s="339"/>
      <c r="G370" s="340"/>
      <c r="H370" s="324"/>
      <c r="I370" s="341">
        <v>50.52</v>
      </c>
      <c r="J370" s="324">
        <v>41</v>
      </c>
      <c r="K370" s="341">
        <v>721.94</v>
      </c>
    </row>
    <row r="371" spans="1:22" x14ac:dyDescent="0.25">
      <c r="A371" s="336"/>
      <c r="B371" s="337"/>
      <c r="C371" s="337" t="s">
        <v>178</v>
      </c>
      <c r="D371" s="338" t="s">
        <v>177</v>
      </c>
      <c r="E371" s="324">
        <v>175</v>
      </c>
      <c r="F371" s="339"/>
      <c r="G371" s="340"/>
      <c r="H371" s="324"/>
      <c r="I371" s="341">
        <v>4.25</v>
      </c>
      <c r="J371" s="324">
        <v>157</v>
      </c>
      <c r="K371" s="341">
        <v>71.12</v>
      </c>
    </row>
    <row r="372" spans="1:22" x14ac:dyDescent="0.25">
      <c r="A372" s="344"/>
      <c r="B372" s="345"/>
      <c r="C372" s="345" t="s">
        <v>182</v>
      </c>
      <c r="D372" s="346" t="s">
        <v>181</v>
      </c>
      <c r="E372" s="347">
        <v>43.3</v>
      </c>
      <c r="F372" s="348"/>
      <c r="G372" s="349" t="s">
        <v>1338</v>
      </c>
      <c r="H372" s="347">
        <v>1</v>
      </c>
      <c r="I372" s="350">
        <v>5.98</v>
      </c>
      <c r="J372" s="347"/>
      <c r="K372" s="350"/>
    </row>
    <row r="373" spans="1:22" x14ac:dyDescent="0.25">
      <c r="A373" s="351"/>
      <c r="B373" s="351"/>
      <c r="C373" s="352" t="s">
        <v>173</v>
      </c>
      <c r="D373" s="351"/>
      <c r="E373" s="351"/>
      <c r="F373" s="351"/>
      <c r="G373" s="351"/>
      <c r="H373" s="431">
        <v>1777.24</v>
      </c>
      <c r="I373" s="431"/>
      <c r="J373" s="431">
        <v>18581.96</v>
      </c>
      <c r="K373" s="431"/>
      <c r="O373" s="250">
        <v>1777.24</v>
      </c>
      <c r="P373" s="250">
        <v>18581.96</v>
      </c>
    </row>
    <row r="375" spans="1:22" ht="57" x14ac:dyDescent="0.25">
      <c r="A375" s="336" t="s">
        <v>1462</v>
      </c>
      <c r="B375" s="337" t="s">
        <v>746</v>
      </c>
      <c r="C375" s="337" t="s">
        <v>745</v>
      </c>
      <c r="D375" s="338" t="s">
        <v>2387</v>
      </c>
      <c r="E375" s="324">
        <v>0.12</v>
      </c>
      <c r="F375" s="339"/>
      <c r="G375" s="340"/>
      <c r="H375" s="324"/>
      <c r="I375" s="341"/>
      <c r="J375" s="324"/>
      <c r="K375" s="341"/>
      <c r="Q375">
        <v>105.04</v>
      </c>
      <c r="R375">
        <v>1893.29</v>
      </c>
      <c r="S375">
        <v>61.73</v>
      </c>
      <c r="T375">
        <v>882.1</v>
      </c>
      <c r="U375">
        <v>4.92</v>
      </c>
      <c r="V375">
        <v>97.15</v>
      </c>
    </row>
    <row r="376" spans="1:22" x14ac:dyDescent="0.25">
      <c r="C376" s="342" t="s">
        <v>2990</v>
      </c>
    </row>
    <row r="377" spans="1:22" x14ac:dyDescent="0.25">
      <c r="A377" s="336"/>
      <c r="B377" s="337"/>
      <c r="C377" s="337" t="s">
        <v>187</v>
      </c>
      <c r="D377" s="338"/>
      <c r="E377" s="324"/>
      <c r="F377" s="339">
        <v>667.66</v>
      </c>
      <c r="G377" s="340" t="s">
        <v>1338</v>
      </c>
      <c r="H377" s="324">
        <v>1</v>
      </c>
      <c r="I377" s="341">
        <v>92.14</v>
      </c>
      <c r="J377" s="324">
        <v>23.35</v>
      </c>
      <c r="K377" s="341">
        <v>2151.4699999999998</v>
      </c>
    </row>
    <row r="378" spans="1:22" x14ac:dyDescent="0.25">
      <c r="A378" s="336"/>
      <c r="B378" s="337"/>
      <c r="C378" s="337" t="s">
        <v>174</v>
      </c>
      <c r="D378" s="338"/>
      <c r="E378" s="324"/>
      <c r="F378" s="339">
        <v>115.57</v>
      </c>
      <c r="G378" s="340" t="s">
        <v>1339</v>
      </c>
      <c r="H378" s="324">
        <v>1</v>
      </c>
      <c r="I378" s="341">
        <v>17.34</v>
      </c>
      <c r="J378" s="324">
        <v>9.14</v>
      </c>
      <c r="K378" s="341">
        <v>166.71</v>
      </c>
    </row>
    <row r="379" spans="1:22" x14ac:dyDescent="0.25">
      <c r="A379" s="336"/>
      <c r="B379" s="337"/>
      <c r="C379" s="337" t="s">
        <v>179</v>
      </c>
      <c r="D379" s="338"/>
      <c r="E379" s="324"/>
      <c r="F379" s="339">
        <v>18.760000000000002</v>
      </c>
      <c r="G379" s="340" t="s">
        <v>1339</v>
      </c>
      <c r="H379" s="324">
        <v>1</v>
      </c>
      <c r="I379" s="354">
        <v>2.81</v>
      </c>
      <c r="J379" s="324">
        <v>23.35</v>
      </c>
      <c r="K379" s="354">
        <v>61.88</v>
      </c>
    </row>
    <row r="380" spans="1:22" x14ac:dyDescent="0.25">
      <c r="A380" s="336"/>
      <c r="B380" s="337"/>
      <c r="C380" s="337" t="s">
        <v>195</v>
      </c>
      <c r="D380" s="338"/>
      <c r="E380" s="324"/>
      <c r="F380" s="339">
        <v>144.03</v>
      </c>
      <c r="G380" s="340" t="s">
        <v>185</v>
      </c>
      <c r="H380" s="324">
        <v>1</v>
      </c>
      <c r="I380" s="341">
        <v>17.28</v>
      </c>
      <c r="J380" s="324">
        <v>5.52</v>
      </c>
      <c r="K380" s="341">
        <v>95.39</v>
      </c>
    </row>
    <row r="381" spans="1:22" ht="28.5" x14ac:dyDescent="0.25">
      <c r="A381" s="336" t="s">
        <v>1465</v>
      </c>
      <c r="B381" s="337" t="s">
        <v>2949</v>
      </c>
      <c r="C381" s="337" t="s">
        <v>744</v>
      </c>
      <c r="D381" s="338" t="s">
        <v>1323</v>
      </c>
      <c r="E381" s="324">
        <v>4.4400000000000004E-3</v>
      </c>
      <c r="F381" s="339">
        <v>26732.5</v>
      </c>
      <c r="G381" s="343" t="s">
        <v>185</v>
      </c>
      <c r="H381" s="324">
        <v>1</v>
      </c>
      <c r="I381" s="341">
        <v>118.69</v>
      </c>
      <c r="J381" s="324">
        <v>1.96</v>
      </c>
      <c r="K381" s="341">
        <v>232.63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 ht="57" x14ac:dyDescent="0.25">
      <c r="A382" s="336" t="s">
        <v>1467</v>
      </c>
      <c r="B382" s="337" t="s">
        <v>2738</v>
      </c>
      <c r="C382" s="337" t="s">
        <v>743</v>
      </c>
      <c r="D382" s="338" t="s">
        <v>1342</v>
      </c>
      <c r="E382" s="324">
        <v>12</v>
      </c>
      <c r="F382" s="339">
        <v>99.45</v>
      </c>
      <c r="G382" s="343" t="s">
        <v>185</v>
      </c>
      <c r="H382" s="324">
        <v>1</v>
      </c>
      <c r="I382" s="341">
        <v>1193.4000000000001</v>
      </c>
      <c r="J382" s="324">
        <v>9.59</v>
      </c>
      <c r="K382" s="341">
        <v>11444.71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 x14ac:dyDescent="0.25">
      <c r="A383" s="336"/>
      <c r="B383" s="337"/>
      <c r="C383" s="337" t="s">
        <v>184</v>
      </c>
      <c r="D383" s="338" t="s">
        <v>177</v>
      </c>
      <c r="E383" s="324">
        <v>110</v>
      </c>
      <c r="F383" s="339"/>
      <c r="G383" s="340"/>
      <c r="H383" s="324"/>
      <c r="I383" s="341">
        <v>105.04</v>
      </c>
      <c r="J383" s="324">
        <v>88</v>
      </c>
      <c r="K383" s="341">
        <v>1893.29</v>
      </c>
    </row>
    <row r="384" spans="1:22" x14ac:dyDescent="0.25">
      <c r="A384" s="336"/>
      <c r="B384" s="337"/>
      <c r="C384" s="337" t="s">
        <v>183</v>
      </c>
      <c r="D384" s="338" t="s">
        <v>177</v>
      </c>
      <c r="E384" s="324">
        <v>74</v>
      </c>
      <c r="F384" s="339"/>
      <c r="G384" s="340"/>
      <c r="H384" s="324"/>
      <c r="I384" s="341">
        <v>61.73</v>
      </c>
      <c r="J384" s="324">
        <v>41</v>
      </c>
      <c r="K384" s="341">
        <v>882.1</v>
      </c>
    </row>
    <row r="385" spans="1:22" x14ac:dyDescent="0.25">
      <c r="A385" s="336"/>
      <c r="B385" s="337"/>
      <c r="C385" s="337" t="s">
        <v>178</v>
      </c>
      <c r="D385" s="338" t="s">
        <v>177</v>
      </c>
      <c r="E385" s="324">
        <v>175</v>
      </c>
      <c r="F385" s="339"/>
      <c r="G385" s="340"/>
      <c r="H385" s="324"/>
      <c r="I385" s="341">
        <v>4.92</v>
      </c>
      <c r="J385" s="324">
        <v>157</v>
      </c>
      <c r="K385" s="341">
        <v>97.15</v>
      </c>
    </row>
    <row r="386" spans="1:22" x14ac:dyDescent="0.25">
      <c r="A386" s="344"/>
      <c r="B386" s="345"/>
      <c r="C386" s="345" t="s">
        <v>182</v>
      </c>
      <c r="D386" s="346" t="s">
        <v>181</v>
      </c>
      <c r="E386" s="347">
        <v>55.5</v>
      </c>
      <c r="F386" s="348"/>
      <c r="G386" s="349" t="s">
        <v>1338</v>
      </c>
      <c r="H386" s="347">
        <v>1</v>
      </c>
      <c r="I386" s="350">
        <v>7.66</v>
      </c>
      <c r="J386" s="347"/>
      <c r="K386" s="350"/>
    </row>
    <row r="387" spans="1:22" x14ac:dyDescent="0.25">
      <c r="A387" s="351"/>
      <c r="B387" s="351"/>
      <c r="C387" s="352" t="s">
        <v>173</v>
      </c>
      <c r="D387" s="351"/>
      <c r="E387" s="351"/>
      <c r="F387" s="351"/>
      <c r="G387" s="351"/>
      <c r="H387" s="431">
        <v>1610.54</v>
      </c>
      <c r="I387" s="431"/>
      <c r="J387" s="431">
        <v>16963.45</v>
      </c>
      <c r="K387" s="431"/>
      <c r="O387" s="250">
        <v>1610.54</v>
      </c>
      <c r="P387" s="250">
        <v>16963.45</v>
      </c>
    </row>
    <row r="389" spans="1:22" ht="57" x14ac:dyDescent="0.25">
      <c r="A389" s="336" t="s">
        <v>1475</v>
      </c>
      <c r="B389" s="337" t="s">
        <v>742</v>
      </c>
      <c r="C389" s="337" t="s">
        <v>741</v>
      </c>
      <c r="D389" s="338" t="s">
        <v>2387</v>
      </c>
      <c r="E389" s="324">
        <v>5.26</v>
      </c>
      <c r="F389" s="339"/>
      <c r="G389" s="340"/>
      <c r="H389" s="324"/>
      <c r="I389" s="341"/>
      <c r="J389" s="324"/>
      <c r="K389" s="341"/>
      <c r="Q389">
        <v>924.5</v>
      </c>
      <c r="R389">
        <v>17269.57</v>
      </c>
      <c r="S389">
        <v>621.92999999999995</v>
      </c>
      <c r="T389">
        <v>8046.05</v>
      </c>
      <c r="U389">
        <v>0</v>
      </c>
      <c r="V389">
        <v>0</v>
      </c>
    </row>
    <row r="390" spans="1:22" x14ac:dyDescent="0.25">
      <c r="C390" s="342" t="s">
        <v>2992</v>
      </c>
    </row>
    <row r="391" spans="1:22" x14ac:dyDescent="0.25">
      <c r="A391" s="336"/>
      <c r="B391" s="337"/>
      <c r="C391" s="337" t="s">
        <v>187</v>
      </c>
      <c r="D391" s="338"/>
      <c r="E391" s="324"/>
      <c r="F391" s="339">
        <v>138.94</v>
      </c>
      <c r="G391" s="340" t="s">
        <v>1338</v>
      </c>
      <c r="H391" s="324">
        <v>1</v>
      </c>
      <c r="I391" s="341">
        <v>840.45</v>
      </c>
      <c r="J391" s="324">
        <v>23.35</v>
      </c>
      <c r="K391" s="341">
        <v>19624.509999999998</v>
      </c>
    </row>
    <row r="392" spans="1:22" x14ac:dyDescent="0.25">
      <c r="A392" s="336"/>
      <c r="B392" s="337"/>
      <c r="C392" s="337" t="s">
        <v>195</v>
      </c>
      <c r="D392" s="338"/>
      <c r="E392" s="324"/>
      <c r="F392" s="339">
        <v>8.4</v>
      </c>
      <c r="G392" s="340" t="s">
        <v>185</v>
      </c>
      <c r="H392" s="324">
        <v>1</v>
      </c>
      <c r="I392" s="341">
        <v>44.18</v>
      </c>
      <c r="J392" s="324">
        <v>4.87</v>
      </c>
      <c r="K392" s="341">
        <v>215.16</v>
      </c>
    </row>
    <row r="393" spans="1:22" x14ac:dyDescent="0.25">
      <c r="A393" s="336"/>
      <c r="B393" s="337"/>
      <c r="C393" s="337" t="s">
        <v>184</v>
      </c>
      <c r="D393" s="338" t="s">
        <v>177</v>
      </c>
      <c r="E393" s="324">
        <v>110</v>
      </c>
      <c r="F393" s="339"/>
      <c r="G393" s="340"/>
      <c r="H393" s="324"/>
      <c r="I393" s="341">
        <v>924.5</v>
      </c>
      <c r="J393" s="324">
        <v>88</v>
      </c>
      <c r="K393" s="341">
        <v>17269.57</v>
      </c>
    </row>
    <row r="394" spans="1:22" x14ac:dyDescent="0.25">
      <c r="A394" s="336"/>
      <c r="B394" s="337"/>
      <c r="C394" s="337" t="s">
        <v>183</v>
      </c>
      <c r="D394" s="338" t="s">
        <v>177</v>
      </c>
      <c r="E394" s="324">
        <v>74</v>
      </c>
      <c r="F394" s="339"/>
      <c r="G394" s="340"/>
      <c r="H394" s="324"/>
      <c r="I394" s="341">
        <v>621.92999999999995</v>
      </c>
      <c r="J394" s="324">
        <v>41</v>
      </c>
      <c r="K394" s="341">
        <v>8046.05</v>
      </c>
    </row>
    <row r="395" spans="1:22" x14ac:dyDescent="0.25">
      <c r="A395" s="344"/>
      <c r="B395" s="345"/>
      <c r="C395" s="345" t="s">
        <v>182</v>
      </c>
      <c r="D395" s="346" t="s">
        <v>181</v>
      </c>
      <c r="E395" s="347">
        <v>9.25</v>
      </c>
      <c r="F395" s="348"/>
      <c r="G395" s="349" t="s">
        <v>1338</v>
      </c>
      <c r="H395" s="347">
        <v>1</v>
      </c>
      <c r="I395" s="350">
        <v>55.95</v>
      </c>
      <c r="J395" s="347"/>
      <c r="K395" s="350"/>
    </row>
    <row r="396" spans="1:22" x14ac:dyDescent="0.25">
      <c r="A396" s="351"/>
      <c r="B396" s="351"/>
      <c r="C396" s="352" t="s">
        <v>173</v>
      </c>
      <c r="D396" s="351"/>
      <c r="E396" s="351"/>
      <c r="F396" s="351"/>
      <c r="G396" s="351"/>
      <c r="H396" s="431">
        <v>2431.06</v>
      </c>
      <c r="I396" s="431"/>
      <c r="J396" s="431">
        <v>45155.29</v>
      </c>
      <c r="K396" s="431"/>
      <c r="O396" s="250">
        <v>2431.06</v>
      </c>
      <c r="P396" s="250">
        <v>45155.29</v>
      </c>
    </row>
    <row r="398" spans="1:22" ht="57" x14ac:dyDescent="0.25">
      <c r="A398" s="336" t="s">
        <v>1486</v>
      </c>
      <c r="B398" s="337" t="s">
        <v>740</v>
      </c>
      <c r="C398" s="337" t="s">
        <v>739</v>
      </c>
      <c r="D398" s="338" t="s">
        <v>2387</v>
      </c>
      <c r="E398" s="324">
        <v>0.12</v>
      </c>
      <c r="F398" s="339"/>
      <c r="G398" s="340"/>
      <c r="H398" s="324"/>
      <c r="I398" s="341"/>
      <c r="J398" s="324"/>
      <c r="K398" s="341"/>
      <c r="Q398">
        <v>21.09</v>
      </c>
      <c r="R398">
        <v>393.91</v>
      </c>
      <c r="S398">
        <v>14.19</v>
      </c>
      <c r="T398">
        <v>183.52</v>
      </c>
      <c r="U398">
        <v>0</v>
      </c>
      <c r="V398">
        <v>0</v>
      </c>
    </row>
    <row r="399" spans="1:22" x14ac:dyDescent="0.25">
      <c r="C399" s="342" t="s">
        <v>2990</v>
      </c>
    </row>
    <row r="400" spans="1:22" x14ac:dyDescent="0.25">
      <c r="A400" s="336"/>
      <c r="B400" s="337"/>
      <c r="C400" s="337" t="s">
        <v>187</v>
      </c>
      <c r="D400" s="338"/>
      <c r="E400" s="324"/>
      <c r="F400" s="339">
        <v>138.94</v>
      </c>
      <c r="G400" s="340" t="s">
        <v>1338</v>
      </c>
      <c r="H400" s="324">
        <v>1</v>
      </c>
      <c r="I400" s="341">
        <v>19.170000000000002</v>
      </c>
      <c r="J400" s="324">
        <v>23.35</v>
      </c>
      <c r="K400" s="341">
        <v>447.62</v>
      </c>
    </row>
    <row r="401" spans="1:22" x14ac:dyDescent="0.25">
      <c r="A401" s="336"/>
      <c r="B401" s="337"/>
      <c r="C401" s="337" t="s">
        <v>195</v>
      </c>
      <c r="D401" s="338"/>
      <c r="E401" s="324"/>
      <c r="F401" s="339">
        <v>28.2</v>
      </c>
      <c r="G401" s="340" t="s">
        <v>185</v>
      </c>
      <c r="H401" s="324">
        <v>1</v>
      </c>
      <c r="I401" s="341">
        <v>3.38</v>
      </c>
      <c r="J401" s="324">
        <v>4.8</v>
      </c>
      <c r="K401" s="341">
        <v>16.22</v>
      </c>
    </row>
    <row r="402" spans="1:22" x14ac:dyDescent="0.25">
      <c r="A402" s="336"/>
      <c r="B402" s="337"/>
      <c r="C402" s="337" t="s">
        <v>184</v>
      </c>
      <c r="D402" s="338" t="s">
        <v>177</v>
      </c>
      <c r="E402" s="324">
        <v>110</v>
      </c>
      <c r="F402" s="339"/>
      <c r="G402" s="340"/>
      <c r="H402" s="324"/>
      <c r="I402" s="341">
        <v>21.09</v>
      </c>
      <c r="J402" s="324">
        <v>88</v>
      </c>
      <c r="K402" s="341">
        <v>393.91</v>
      </c>
    </row>
    <row r="403" spans="1:22" x14ac:dyDescent="0.25">
      <c r="A403" s="336"/>
      <c r="B403" s="337"/>
      <c r="C403" s="337" t="s">
        <v>183</v>
      </c>
      <c r="D403" s="338" t="s">
        <v>177</v>
      </c>
      <c r="E403" s="324">
        <v>74</v>
      </c>
      <c r="F403" s="339"/>
      <c r="G403" s="340"/>
      <c r="H403" s="324"/>
      <c r="I403" s="341">
        <v>14.19</v>
      </c>
      <c r="J403" s="324">
        <v>41</v>
      </c>
      <c r="K403" s="341">
        <v>183.52</v>
      </c>
    </row>
    <row r="404" spans="1:22" x14ac:dyDescent="0.25">
      <c r="A404" s="344"/>
      <c r="B404" s="345"/>
      <c r="C404" s="345" t="s">
        <v>182</v>
      </c>
      <c r="D404" s="346" t="s">
        <v>181</v>
      </c>
      <c r="E404" s="347">
        <v>9.25</v>
      </c>
      <c r="F404" s="348"/>
      <c r="G404" s="349" t="s">
        <v>1338</v>
      </c>
      <c r="H404" s="347">
        <v>1</v>
      </c>
      <c r="I404" s="350">
        <v>1.28</v>
      </c>
      <c r="J404" s="347"/>
      <c r="K404" s="350"/>
    </row>
    <row r="405" spans="1:22" x14ac:dyDescent="0.25">
      <c r="A405" s="351"/>
      <c r="B405" s="351"/>
      <c r="C405" s="352" t="s">
        <v>173</v>
      </c>
      <c r="D405" s="351"/>
      <c r="E405" s="351"/>
      <c r="F405" s="351"/>
      <c r="G405" s="351"/>
      <c r="H405" s="431">
        <v>57.83</v>
      </c>
      <c r="I405" s="431"/>
      <c r="J405" s="431">
        <v>1041.27</v>
      </c>
      <c r="K405" s="431"/>
      <c r="O405" s="250">
        <v>57.83</v>
      </c>
      <c r="P405" s="250">
        <v>1041.27</v>
      </c>
    </row>
    <row r="407" spans="1:22" ht="52.5" x14ac:dyDescent="0.25">
      <c r="A407" s="336" t="s">
        <v>1495</v>
      </c>
      <c r="B407" s="337" t="s">
        <v>738</v>
      </c>
      <c r="C407" s="337" t="s">
        <v>737</v>
      </c>
      <c r="D407" s="338" t="s">
        <v>2422</v>
      </c>
      <c r="E407" s="324">
        <v>40.9</v>
      </c>
      <c r="F407" s="339"/>
      <c r="G407" s="340"/>
      <c r="H407" s="324"/>
      <c r="I407" s="341"/>
      <c r="J407" s="324"/>
      <c r="K407" s="341"/>
      <c r="Q407">
        <v>1224.1300000000001</v>
      </c>
      <c r="R407">
        <v>22929.61</v>
      </c>
      <c r="S407">
        <v>941.64</v>
      </c>
      <c r="T407">
        <v>12878.27</v>
      </c>
      <c r="U407">
        <v>236.2</v>
      </c>
      <c r="V407">
        <v>4947.93</v>
      </c>
    </row>
    <row r="408" spans="1:22" x14ac:dyDescent="0.25">
      <c r="C408" s="342" t="s">
        <v>2993</v>
      </c>
    </row>
    <row r="409" spans="1:22" x14ac:dyDescent="0.25">
      <c r="A409" s="336"/>
      <c r="B409" s="337"/>
      <c r="C409" s="337" t="s">
        <v>187</v>
      </c>
      <c r="D409" s="338"/>
      <c r="E409" s="324"/>
      <c r="F409" s="339">
        <v>28.6</v>
      </c>
      <c r="G409" s="340" t="s">
        <v>1338</v>
      </c>
      <c r="H409" s="324">
        <v>1</v>
      </c>
      <c r="I409" s="341">
        <v>1345.2</v>
      </c>
      <c r="J409" s="324">
        <v>23.35</v>
      </c>
      <c r="K409" s="341">
        <v>31410.42</v>
      </c>
    </row>
    <row r="410" spans="1:22" x14ac:dyDescent="0.25">
      <c r="A410" s="336"/>
      <c r="B410" s="337"/>
      <c r="C410" s="337" t="s">
        <v>174</v>
      </c>
      <c r="D410" s="338"/>
      <c r="E410" s="324"/>
      <c r="F410" s="339">
        <v>13.2</v>
      </c>
      <c r="G410" s="340" t="s">
        <v>1339</v>
      </c>
      <c r="H410" s="324">
        <v>1</v>
      </c>
      <c r="I410" s="341">
        <v>674.85</v>
      </c>
      <c r="J410" s="324">
        <v>8.9499999999999993</v>
      </c>
      <c r="K410" s="341">
        <v>6039.91</v>
      </c>
    </row>
    <row r="411" spans="1:22" x14ac:dyDescent="0.25">
      <c r="A411" s="336"/>
      <c r="B411" s="337"/>
      <c r="C411" s="337" t="s">
        <v>179</v>
      </c>
      <c r="D411" s="338"/>
      <c r="E411" s="324"/>
      <c r="F411" s="339">
        <v>2.64</v>
      </c>
      <c r="G411" s="340" t="s">
        <v>1339</v>
      </c>
      <c r="H411" s="324">
        <v>1</v>
      </c>
      <c r="I411" s="354">
        <v>134.97</v>
      </c>
      <c r="J411" s="324">
        <v>23.35</v>
      </c>
      <c r="K411" s="354">
        <v>3151.55</v>
      </c>
    </row>
    <row r="412" spans="1:22" x14ac:dyDescent="0.25">
      <c r="A412" s="336"/>
      <c r="B412" s="337"/>
      <c r="C412" s="337" t="s">
        <v>195</v>
      </c>
      <c r="D412" s="338"/>
      <c r="E412" s="324"/>
      <c r="F412" s="339">
        <v>59.82</v>
      </c>
      <c r="G412" s="340" t="s">
        <v>185</v>
      </c>
      <c r="H412" s="324">
        <v>1</v>
      </c>
      <c r="I412" s="341">
        <v>2446.64</v>
      </c>
      <c r="J412" s="324">
        <v>19.829999999999998</v>
      </c>
      <c r="K412" s="341">
        <v>48516.87</v>
      </c>
    </row>
    <row r="413" spans="1:22" ht="114" x14ac:dyDescent="0.25">
      <c r="A413" s="336" t="s">
        <v>1497</v>
      </c>
      <c r="B413" s="337" t="s">
        <v>2962</v>
      </c>
      <c r="C413" s="337" t="s">
        <v>736</v>
      </c>
      <c r="D413" s="338" t="s">
        <v>1342</v>
      </c>
      <c r="E413" s="324">
        <v>613.5</v>
      </c>
      <c r="F413" s="339">
        <v>11.88</v>
      </c>
      <c r="G413" s="343" t="s">
        <v>185</v>
      </c>
      <c r="H413" s="324">
        <v>1</v>
      </c>
      <c r="I413" s="341">
        <v>7288.38</v>
      </c>
      <c r="J413" s="324">
        <v>3.22</v>
      </c>
      <c r="K413" s="341">
        <v>23468.58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 ht="114" x14ac:dyDescent="0.25">
      <c r="A414" s="336" t="s">
        <v>1498</v>
      </c>
      <c r="B414" s="337" t="s">
        <v>2847</v>
      </c>
      <c r="C414" s="337" t="s">
        <v>735</v>
      </c>
      <c r="D414" s="338" t="s">
        <v>1342</v>
      </c>
      <c r="E414" s="324">
        <v>225.75</v>
      </c>
      <c r="F414" s="339">
        <v>24.54</v>
      </c>
      <c r="G414" s="343" t="s">
        <v>185</v>
      </c>
      <c r="H414" s="324">
        <v>1</v>
      </c>
      <c r="I414" s="341">
        <v>5539.91</v>
      </c>
      <c r="J414" s="324">
        <v>2.0699999999999998</v>
      </c>
      <c r="K414" s="341">
        <v>11467.61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ht="114" x14ac:dyDescent="0.25">
      <c r="A415" s="336" t="s">
        <v>1499</v>
      </c>
      <c r="B415" s="337" t="s">
        <v>2849</v>
      </c>
      <c r="C415" s="337" t="s">
        <v>734</v>
      </c>
      <c r="D415" s="338" t="s">
        <v>1342</v>
      </c>
      <c r="E415" s="324">
        <v>127.05</v>
      </c>
      <c r="F415" s="339">
        <v>26.16</v>
      </c>
      <c r="G415" s="343" t="s">
        <v>185</v>
      </c>
      <c r="H415" s="324">
        <v>1</v>
      </c>
      <c r="I415" s="341">
        <v>3323.63</v>
      </c>
      <c r="J415" s="324">
        <v>2.11</v>
      </c>
      <c r="K415" s="341">
        <v>7012.86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ht="114" x14ac:dyDescent="0.25">
      <c r="A416" s="336" t="s">
        <v>2994</v>
      </c>
      <c r="B416" s="337" t="s">
        <v>2995</v>
      </c>
      <c r="C416" s="337" t="s">
        <v>733</v>
      </c>
      <c r="D416" s="338" t="s">
        <v>1342</v>
      </c>
      <c r="E416" s="324">
        <v>64.05</v>
      </c>
      <c r="F416" s="339">
        <v>28.69</v>
      </c>
      <c r="G416" s="343" t="s">
        <v>185</v>
      </c>
      <c r="H416" s="324">
        <v>1</v>
      </c>
      <c r="I416" s="341">
        <v>1837.59</v>
      </c>
      <c r="J416" s="324">
        <v>2.1800000000000002</v>
      </c>
      <c r="K416" s="341">
        <v>4005.95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ht="114" x14ac:dyDescent="0.25">
      <c r="A417" s="336" t="s">
        <v>2996</v>
      </c>
      <c r="B417" s="337" t="s">
        <v>2965</v>
      </c>
      <c r="C417" s="337" t="s">
        <v>732</v>
      </c>
      <c r="D417" s="338" t="s">
        <v>1342</v>
      </c>
      <c r="E417" s="324">
        <v>12.6</v>
      </c>
      <c r="F417" s="339">
        <v>32.17</v>
      </c>
      <c r="G417" s="343" t="s">
        <v>185</v>
      </c>
      <c r="H417" s="324">
        <v>1</v>
      </c>
      <c r="I417" s="341">
        <v>405.34</v>
      </c>
      <c r="J417" s="324">
        <v>2.46</v>
      </c>
      <c r="K417" s="341">
        <v>997.14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ht="57" x14ac:dyDescent="0.25">
      <c r="A418" s="336" t="s">
        <v>2997</v>
      </c>
      <c r="B418" s="337" t="s">
        <v>2426</v>
      </c>
      <c r="C418" s="337" t="s">
        <v>731</v>
      </c>
      <c r="D418" s="338" t="s">
        <v>2427</v>
      </c>
      <c r="E418" s="324">
        <v>6.7893999999999997</v>
      </c>
      <c r="F418" s="339">
        <v>231.64</v>
      </c>
      <c r="G418" s="343" t="s">
        <v>185</v>
      </c>
      <c r="H418" s="324">
        <v>1</v>
      </c>
      <c r="I418" s="341">
        <v>1572.7</v>
      </c>
      <c r="J418" s="324">
        <v>2.88</v>
      </c>
      <c r="K418" s="341">
        <v>4529.38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ht="57" x14ac:dyDescent="0.25">
      <c r="A419" s="336" t="s">
        <v>2998</v>
      </c>
      <c r="B419" s="337" t="s">
        <v>2429</v>
      </c>
      <c r="C419" s="337" t="s">
        <v>730</v>
      </c>
      <c r="D419" s="338" t="s">
        <v>2427</v>
      </c>
      <c r="E419" s="324">
        <v>-38.036999999999999</v>
      </c>
      <c r="F419" s="339">
        <v>34.75</v>
      </c>
      <c r="G419" s="343" t="s">
        <v>185</v>
      </c>
      <c r="H419" s="324">
        <v>1</v>
      </c>
      <c r="I419" s="341">
        <v>-1321.79</v>
      </c>
      <c r="J419" s="324">
        <v>34.270000000000003</v>
      </c>
      <c r="K419" s="341">
        <v>-45297.74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s="336"/>
      <c r="B420" s="337"/>
      <c r="C420" s="337" t="s">
        <v>184</v>
      </c>
      <c r="D420" s="338" t="s">
        <v>177</v>
      </c>
      <c r="E420" s="324">
        <v>91</v>
      </c>
      <c r="F420" s="339"/>
      <c r="G420" s="340"/>
      <c r="H420" s="324"/>
      <c r="I420" s="341">
        <v>1224.1300000000001</v>
      </c>
      <c r="J420" s="324">
        <v>73</v>
      </c>
      <c r="K420" s="341">
        <v>22929.61</v>
      </c>
    </row>
    <row r="421" spans="1:22" x14ac:dyDescent="0.25">
      <c r="A421" s="336"/>
      <c r="B421" s="337"/>
      <c r="C421" s="337" t="s">
        <v>183</v>
      </c>
      <c r="D421" s="338" t="s">
        <v>177</v>
      </c>
      <c r="E421" s="324">
        <v>70</v>
      </c>
      <c r="F421" s="339"/>
      <c r="G421" s="340"/>
      <c r="H421" s="324"/>
      <c r="I421" s="341">
        <v>941.64</v>
      </c>
      <c r="J421" s="324">
        <v>41</v>
      </c>
      <c r="K421" s="341">
        <v>12878.27</v>
      </c>
    </row>
    <row r="422" spans="1:22" x14ac:dyDescent="0.25">
      <c r="A422" s="336"/>
      <c r="B422" s="337"/>
      <c r="C422" s="337" t="s">
        <v>178</v>
      </c>
      <c r="D422" s="338" t="s">
        <v>177</v>
      </c>
      <c r="E422" s="324">
        <v>175</v>
      </c>
      <c r="F422" s="339"/>
      <c r="G422" s="340"/>
      <c r="H422" s="324"/>
      <c r="I422" s="341">
        <v>236.2</v>
      </c>
      <c r="J422" s="324">
        <v>157</v>
      </c>
      <c r="K422" s="341">
        <v>4947.93</v>
      </c>
    </row>
    <row r="423" spans="1:22" x14ac:dyDescent="0.25">
      <c r="A423" s="344"/>
      <c r="B423" s="345"/>
      <c r="C423" s="345" t="s">
        <v>182</v>
      </c>
      <c r="D423" s="346" t="s">
        <v>181</v>
      </c>
      <c r="E423" s="347">
        <v>2.2000000000000002</v>
      </c>
      <c r="F423" s="348"/>
      <c r="G423" s="349" t="s">
        <v>1338</v>
      </c>
      <c r="H423" s="347">
        <v>1</v>
      </c>
      <c r="I423" s="350">
        <v>103.48</v>
      </c>
      <c r="J423" s="347"/>
      <c r="K423" s="350"/>
    </row>
    <row r="424" spans="1:22" x14ac:dyDescent="0.25">
      <c r="A424" s="351"/>
      <c r="B424" s="351"/>
      <c r="C424" s="352" t="s">
        <v>173</v>
      </c>
      <c r="D424" s="351"/>
      <c r="E424" s="351"/>
      <c r="F424" s="351"/>
      <c r="G424" s="351"/>
      <c r="H424" s="431">
        <v>25514.42</v>
      </c>
      <c r="I424" s="431"/>
      <c r="J424" s="431">
        <v>132906.79</v>
      </c>
      <c r="K424" s="431"/>
      <c r="O424" s="250">
        <v>25514.42</v>
      </c>
      <c r="P424" s="250">
        <v>132906.79</v>
      </c>
    </row>
    <row r="426" spans="1:22" ht="52.5" x14ac:dyDescent="0.25">
      <c r="A426" s="336" t="s">
        <v>1502</v>
      </c>
      <c r="B426" s="337" t="s">
        <v>729</v>
      </c>
      <c r="C426" s="337" t="s">
        <v>728</v>
      </c>
      <c r="D426" s="338" t="s">
        <v>1693</v>
      </c>
      <c r="E426" s="324">
        <v>7</v>
      </c>
      <c r="F426" s="339"/>
      <c r="G426" s="340"/>
      <c r="H426" s="324"/>
      <c r="I426" s="341"/>
      <c r="J426" s="324"/>
      <c r="K426" s="341"/>
      <c r="Q426">
        <v>186.85</v>
      </c>
      <c r="R426">
        <v>3054</v>
      </c>
      <c r="S426">
        <v>125.7</v>
      </c>
      <c r="T426">
        <v>1626.15</v>
      </c>
      <c r="U426">
        <v>0.16</v>
      </c>
      <c r="V426">
        <v>3.3</v>
      </c>
    </row>
    <row r="427" spans="1:22" x14ac:dyDescent="0.25">
      <c r="A427" s="336"/>
      <c r="B427" s="337"/>
      <c r="C427" s="337" t="s">
        <v>187</v>
      </c>
      <c r="D427" s="338"/>
      <c r="E427" s="324"/>
      <c r="F427" s="339">
        <v>21.1</v>
      </c>
      <c r="G427" s="340" t="s">
        <v>1338</v>
      </c>
      <c r="H427" s="324">
        <v>1</v>
      </c>
      <c r="I427" s="341">
        <v>169.86</v>
      </c>
      <c r="J427" s="324">
        <v>23.35</v>
      </c>
      <c r="K427" s="341">
        <v>3966.23</v>
      </c>
    </row>
    <row r="428" spans="1:22" x14ac:dyDescent="0.25">
      <c r="A428" s="336"/>
      <c r="B428" s="337"/>
      <c r="C428" s="337" t="s">
        <v>174</v>
      </c>
      <c r="D428" s="338"/>
      <c r="E428" s="324"/>
      <c r="F428" s="339">
        <v>0.12</v>
      </c>
      <c r="G428" s="340" t="s">
        <v>1339</v>
      </c>
      <c r="H428" s="324">
        <v>1</v>
      </c>
      <c r="I428" s="341">
        <v>1.05</v>
      </c>
      <c r="J428" s="324">
        <v>10</v>
      </c>
      <c r="K428" s="341">
        <v>10.5</v>
      </c>
    </row>
    <row r="429" spans="1:22" x14ac:dyDescent="0.25">
      <c r="A429" s="336"/>
      <c r="B429" s="337"/>
      <c r="C429" s="337" t="s">
        <v>179</v>
      </c>
      <c r="D429" s="338"/>
      <c r="E429" s="324"/>
      <c r="F429" s="339">
        <v>0.01</v>
      </c>
      <c r="G429" s="340" t="s">
        <v>1339</v>
      </c>
      <c r="H429" s="324">
        <v>1</v>
      </c>
      <c r="I429" s="354">
        <v>0.09</v>
      </c>
      <c r="J429" s="324">
        <v>23.35</v>
      </c>
      <c r="K429" s="354">
        <v>2.1</v>
      </c>
    </row>
    <row r="430" spans="1:22" x14ac:dyDescent="0.25">
      <c r="A430" s="336"/>
      <c r="B430" s="337"/>
      <c r="C430" s="337" t="s">
        <v>195</v>
      </c>
      <c r="D430" s="338"/>
      <c r="E430" s="324"/>
      <c r="F430" s="339">
        <v>2.97</v>
      </c>
      <c r="G430" s="340" t="s">
        <v>185</v>
      </c>
      <c r="H430" s="324">
        <v>1</v>
      </c>
      <c r="I430" s="341">
        <v>20.79</v>
      </c>
      <c r="J430" s="324">
        <v>10.86</v>
      </c>
      <c r="K430" s="341">
        <v>225.78</v>
      </c>
    </row>
    <row r="431" spans="1:22" ht="57" x14ac:dyDescent="0.25">
      <c r="A431" s="336" t="s">
        <v>1505</v>
      </c>
      <c r="B431" s="337" t="s">
        <v>2999</v>
      </c>
      <c r="C431" s="337" t="s">
        <v>727</v>
      </c>
      <c r="D431" s="338" t="s">
        <v>1703</v>
      </c>
      <c r="E431" s="324">
        <v>7</v>
      </c>
      <c r="F431" s="339">
        <v>753.14</v>
      </c>
      <c r="G431" s="343" t="s">
        <v>185</v>
      </c>
      <c r="H431" s="324">
        <v>1</v>
      </c>
      <c r="I431" s="341">
        <v>5271.98</v>
      </c>
      <c r="J431" s="324">
        <v>1.84</v>
      </c>
      <c r="K431" s="341">
        <v>9700.44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ht="85.5" x14ac:dyDescent="0.25">
      <c r="A432" s="336" t="s">
        <v>1506</v>
      </c>
      <c r="B432" s="337" t="s">
        <v>3000</v>
      </c>
      <c r="C432" s="337" t="s">
        <v>726</v>
      </c>
      <c r="D432" s="338" t="s">
        <v>1703</v>
      </c>
      <c r="E432" s="324">
        <v>14</v>
      </c>
      <c r="F432" s="339">
        <v>63.27</v>
      </c>
      <c r="G432" s="343" t="s">
        <v>185</v>
      </c>
      <c r="H432" s="324">
        <v>1</v>
      </c>
      <c r="I432" s="341">
        <v>885.78</v>
      </c>
      <c r="J432" s="324">
        <v>4.42</v>
      </c>
      <c r="K432" s="341">
        <v>3915.15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</row>
    <row r="433" spans="1:22" ht="57" x14ac:dyDescent="0.25">
      <c r="A433" s="336" t="s">
        <v>1508</v>
      </c>
      <c r="B433" s="337" t="s">
        <v>2399</v>
      </c>
      <c r="C433" s="337" t="s">
        <v>725</v>
      </c>
      <c r="D433" s="338" t="s">
        <v>1451</v>
      </c>
      <c r="E433" s="324">
        <v>14</v>
      </c>
      <c r="F433" s="339">
        <v>74.37</v>
      </c>
      <c r="G433" s="343" t="s">
        <v>185</v>
      </c>
      <c r="H433" s="324">
        <v>1</v>
      </c>
      <c r="I433" s="341">
        <v>1041.18</v>
      </c>
      <c r="J433" s="324">
        <v>11.27</v>
      </c>
      <c r="K433" s="341">
        <v>11734.1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 x14ac:dyDescent="0.25">
      <c r="A434" s="336"/>
      <c r="B434" s="337"/>
      <c r="C434" s="337" t="s">
        <v>184</v>
      </c>
      <c r="D434" s="338" t="s">
        <v>177</v>
      </c>
      <c r="E434" s="324">
        <v>110</v>
      </c>
      <c r="F434" s="339"/>
      <c r="G434" s="340"/>
      <c r="H434" s="324"/>
      <c r="I434" s="341">
        <v>186.85</v>
      </c>
      <c r="J434" s="324">
        <v>77</v>
      </c>
      <c r="K434" s="341">
        <v>3054</v>
      </c>
    </row>
    <row r="435" spans="1:22" x14ac:dyDescent="0.25">
      <c r="A435" s="336"/>
      <c r="B435" s="337"/>
      <c r="C435" s="337" t="s">
        <v>183</v>
      </c>
      <c r="D435" s="338" t="s">
        <v>177</v>
      </c>
      <c r="E435" s="324">
        <v>74</v>
      </c>
      <c r="F435" s="339"/>
      <c r="G435" s="340"/>
      <c r="H435" s="324"/>
      <c r="I435" s="341">
        <v>125.7</v>
      </c>
      <c r="J435" s="324">
        <v>41</v>
      </c>
      <c r="K435" s="341">
        <v>1626.15</v>
      </c>
    </row>
    <row r="436" spans="1:22" x14ac:dyDescent="0.25">
      <c r="A436" s="336"/>
      <c r="B436" s="337"/>
      <c r="C436" s="337" t="s">
        <v>178</v>
      </c>
      <c r="D436" s="338" t="s">
        <v>177</v>
      </c>
      <c r="E436" s="324">
        <v>175</v>
      </c>
      <c r="F436" s="339"/>
      <c r="G436" s="340"/>
      <c r="H436" s="324"/>
      <c r="I436" s="341">
        <v>0.16</v>
      </c>
      <c r="J436" s="324">
        <v>157</v>
      </c>
      <c r="K436" s="341">
        <v>3.3</v>
      </c>
    </row>
    <row r="437" spans="1:22" x14ac:dyDescent="0.25">
      <c r="A437" s="344"/>
      <c r="B437" s="345"/>
      <c r="C437" s="345" t="s">
        <v>182</v>
      </c>
      <c r="D437" s="346" t="s">
        <v>181</v>
      </c>
      <c r="E437" s="347">
        <v>1.79</v>
      </c>
      <c r="F437" s="348"/>
      <c r="G437" s="349" t="s">
        <v>1338</v>
      </c>
      <c r="H437" s="347">
        <v>1</v>
      </c>
      <c r="I437" s="350">
        <v>14.41</v>
      </c>
      <c r="J437" s="347"/>
      <c r="K437" s="350"/>
    </row>
    <row r="438" spans="1:22" x14ac:dyDescent="0.25">
      <c r="A438" s="351"/>
      <c r="B438" s="351"/>
      <c r="C438" s="352" t="s">
        <v>173</v>
      </c>
      <c r="D438" s="351"/>
      <c r="E438" s="351"/>
      <c r="F438" s="351"/>
      <c r="G438" s="351"/>
      <c r="H438" s="431">
        <v>7703.35</v>
      </c>
      <c r="I438" s="431"/>
      <c r="J438" s="431">
        <v>34235.65</v>
      </c>
      <c r="K438" s="431"/>
      <c r="O438" s="250">
        <v>7703.35</v>
      </c>
      <c r="P438" s="250">
        <v>34235.65</v>
      </c>
    </row>
    <row r="440" spans="1:22" ht="52.5" x14ac:dyDescent="0.25">
      <c r="A440" s="336" t="s">
        <v>1509</v>
      </c>
      <c r="B440" s="337" t="s">
        <v>724</v>
      </c>
      <c r="C440" s="337" t="s">
        <v>723</v>
      </c>
      <c r="D440" s="338" t="s">
        <v>1693</v>
      </c>
      <c r="E440" s="324">
        <v>3</v>
      </c>
      <c r="F440" s="339"/>
      <c r="G440" s="340"/>
      <c r="H440" s="324"/>
      <c r="I440" s="341"/>
      <c r="J440" s="324"/>
      <c r="K440" s="341"/>
      <c r="Q440">
        <v>34</v>
      </c>
      <c r="R440">
        <v>635.14</v>
      </c>
      <c r="S440">
        <v>22.87</v>
      </c>
      <c r="T440">
        <v>295.92</v>
      </c>
      <c r="U440">
        <v>0</v>
      </c>
      <c r="V440">
        <v>0</v>
      </c>
    </row>
    <row r="441" spans="1:22" x14ac:dyDescent="0.25">
      <c r="A441" s="336"/>
      <c r="B441" s="337"/>
      <c r="C441" s="337" t="s">
        <v>187</v>
      </c>
      <c r="D441" s="338"/>
      <c r="E441" s="324"/>
      <c r="F441" s="339">
        <v>8.9600000000000009</v>
      </c>
      <c r="G441" s="340" t="s">
        <v>1338</v>
      </c>
      <c r="H441" s="324">
        <v>1</v>
      </c>
      <c r="I441" s="341">
        <v>30.91</v>
      </c>
      <c r="J441" s="324">
        <v>23.35</v>
      </c>
      <c r="K441" s="341">
        <v>721.75</v>
      </c>
    </row>
    <row r="442" spans="1:22" x14ac:dyDescent="0.25">
      <c r="A442" s="336"/>
      <c r="B442" s="337"/>
      <c r="C442" s="337" t="s">
        <v>195</v>
      </c>
      <c r="D442" s="338"/>
      <c r="E442" s="324"/>
      <c r="F442" s="339">
        <v>0.84</v>
      </c>
      <c r="G442" s="340" t="s">
        <v>185</v>
      </c>
      <c r="H442" s="324">
        <v>1</v>
      </c>
      <c r="I442" s="341">
        <v>2.52</v>
      </c>
      <c r="J442" s="324">
        <v>5.42</v>
      </c>
      <c r="K442" s="341">
        <v>13.66</v>
      </c>
    </row>
    <row r="443" spans="1:22" ht="85.5" x14ac:dyDescent="0.25">
      <c r="A443" s="336" t="s">
        <v>1510</v>
      </c>
      <c r="B443" s="337" t="s">
        <v>3001</v>
      </c>
      <c r="C443" s="337" t="s">
        <v>722</v>
      </c>
      <c r="D443" s="338" t="s">
        <v>1451</v>
      </c>
      <c r="E443" s="324">
        <v>3</v>
      </c>
      <c r="F443" s="339">
        <v>827.38</v>
      </c>
      <c r="G443" s="343" t="s">
        <v>185</v>
      </c>
      <c r="H443" s="324">
        <v>1</v>
      </c>
      <c r="I443" s="341">
        <v>2482.14</v>
      </c>
      <c r="J443" s="324">
        <v>9.16</v>
      </c>
      <c r="K443" s="341">
        <v>22736.400000000001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25">
      <c r="A444" s="336"/>
      <c r="B444" s="337"/>
      <c r="C444" s="337" t="s">
        <v>184</v>
      </c>
      <c r="D444" s="338" t="s">
        <v>177</v>
      </c>
      <c r="E444" s="324">
        <v>110</v>
      </c>
      <c r="F444" s="339"/>
      <c r="G444" s="340"/>
      <c r="H444" s="324"/>
      <c r="I444" s="341">
        <v>34</v>
      </c>
      <c r="J444" s="324">
        <v>88</v>
      </c>
      <c r="K444" s="341">
        <v>635.14</v>
      </c>
    </row>
    <row r="445" spans="1:22" x14ac:dyDescent="0.25">
      <c r="A445" s="336"/>
      <c r="B445" s="337"/>
      <c r="C445" s="337" t="s">
        <v>183</v>
      </c>
      <c r="D445" s="338" t="s">
        <v>177</v>
      </c>
      <c r="E445" s="324">
        <v>74</v>
      </c>
      <c r="F445" s="339"/>
      <c r="G445" s="340"/>
      <c r="H445" s="324"/>
      <c r="I445" s="341">
        <v>22.87</v>
      </c>
      <c r="J445" s="324">
        <v>41</v>
      </c>
      <c r="K445" s="341">
        <v>295.92</v>
      </c>
    </row>
    <row r="446" spans="1:22" x14ac:dyDescent="0.25">
      <c r="A446" s="344"/>
      <c r="B446" s="345"/>
      <c r="C446" s="345" t="s">
        <v>182</v>
      </c>
      <c r="D446" s="346" t="s">
        <v>181</v>
      </c>
      <c r="E446" s="347">
        <v>0.7</v>
      </c>
      <c r="F446" s="348"/>
      <c r="G446" s="349" t="s">
        <v>1338</v>
      </c>
      <c r="H446" s="347">
        <v>1</v>
      </c>
      <c r="I446" s="350">
        <v>2.415</v>
      </c>
      <c r="J446" s="347"/>
      <c r="K446" s="350"/>
    </row>
    <row r="447" spans="1:22" x14ac:dyDescent="0.25">
      <c r="A447" s="351"/>
      <c r="B447" s="351"/>
      <c r="C447" s="352" t="s">
        <v>173</v>
      </c>
      <c r="D447" s="351"/>
      <c r="E447" s="351"/>
      <c r="F447" s="351"/>
      <c r="G447" s="351"/>
      <c r="H447" s="431">
        <v>2572.44</v>
      </c>
      <c r="I447" s="431"/>
      <c r="J447" s="431">
        <v>24402.87</v>
      </c>
      <c r="K447" s="431"/>
      <c r="O447" s="250">
        <v>2572.44</v>
      </c>
      <c r="P447" s="250">
        <v>24402.87</v>
      </c>
    </row>
    <row r="449" spans="1:22" ht="52.5" x14ac:dyDescent="0.25">
      <c r="A449" s="336" t="s">
        <v>1512</v>
      </c>
      <c r="B449" s="337" t="s">
        <v>721</v>
      </c>
      <c r="C449" s="337" t="s">
        <v>720</v>
      </c>
      <c r="D449" s="338" t="s">
        <v>2973</v>
      </c>
      <c r="E449" s="324">
        <v>1</v>
      </c>
      <c r="F449" s="339"/>
      <c r="G449" s="340"/>
      <c r="H449" s="324"/>
      <c r="I449" s="341"/>
      <c r="J449" s="324"/>
      <c r="K449" s="341"/>
      <c r="Q449">
        <v>72.22</v>
      </c>
      <c r="R449">
        <v>1348.98</v>
      </c>
      <c r="S449">
        <v>48.58</v>
      </c>
      <c r="T449">
        <v>628.5</v>
      </c>
      <c r="U449">
        <v>0.93</v>
      </c>
      <c r="V449">
        <v>19.440000000000001</v>
      </c>
    </row>
    <row r="450" spans="1:22" x14ac:dyDescent="0.25">
      <c r="A450" s="336"/>
      <c r="B450" s="337"/>
      <c r="C450" s="337" t="s">
        <v>187</v>
      </c>
      <c r="D450" s="338"/>
      <c r="E450" s="324"/>
      <c r="F450" s="339">
        <v>57.09</v>
      </c>
      <c r="G450" s="340" t="s">
        <v>1338</v>
      </c>
      <c r="H450" s="324">
        <v>1</v>
      </c>
      <c r="I450" s="341">
        <v>65.650000000000006</v>
      </c>
      <c r="J450" s="324">
        <v>23.35</v>
      </c>
      <c r="K450" s="341">
        <v>1532.93</v>
      </c>
    </row>
    <row r="451" spans="1:22" x14ac:dyDescent="0.25">
      <c r="A451" s="336"/>
      <c r="B451" s="337"/>
      <c r="C451" s="337" t="s">
        <v>174</v>
      </c>
      <c r="D451" s="338"/>
      <c r="E451" s="324"/>
      <c r="F451" s="339">
        <v>2.96</v>
      </c>
      <c r="G451" s="340" t="s">
        <v>1339</v>
      </c>
      <c r="H451" s="324">
        <v>1</v>
      </c>
      <c r="I451" s="341">
        <v>3.7</v>
      </c>
      <c r="J451" s="324">
        <v>7.91</v>
      </c>
      <c r="K451" s="341">
        <v>29.27</v>
      </c>
    </row>
    <row r="452" spans="1:22" x14ac:dyDescent="0.25">
      <c r="A452" s="336"/>
      <c r="B452" s="337"/>
      <c r="C452" s="337" t="s">
        <v>179</v>
      </c>
      <c r="D452" s="338"/>
      <c r="E452" s="324"/>
      <c r="F452" s="339">
        <v>0.42</v>
      </c>
      <c r="G452" s="340" t="s">
        <v>1339</v>
      </c>
      <c r="H452" s="324">
        <v>1</v>
      </c>
      <c r="I452" s="354">
        <v>0.53</v>
      </c>
      <c r="J452" s="324">
        <v>23.35</v>
      </c>
      <c r="K452" s="354">
        <v>12.38</v>
      </c>
    </row>
    <row r="453" spans="1:22" x14ac:dyDescent="0.25">
      <c r="A453" s="336"/>
      <c r="B453" s="337"/>
      <c r="C453" s="337" t="s">
        <v>195</v>
      </c>
      <c r="D453" s="338"/>
      <c r="E453" s="324"/>
      <c r="F453" s="339">
        <v>16.84</v>
      </c>
      <c r="G453" s="340" t="s">
        <v>185</v>
      </c>
      <c r="H453" s="324">
        <v>1</v>
      </c>
      <c r="I453" s="341">
        <v>16.84</v>
      </c>
      <c r="J453" s="324">
        <v>5</v>
      </c>
      <c r="K453" s="341">
        <v>84.2</v>
      </c>
    </row>
    <row r="454" spans="1:22" ht="71.25" x14ac:dyDescent="0.25">
      <c r="A454" s="336" t="s">
        <v>1514</v>
      </c>
      <c r="B454" s="337" t="s">
        <v>3002</v>
      </c>
      <c r="C454" s="337" t="s">
        <v>719</v>
      </c>
      <c r="D454" s="338" t="s">
        <v>1451</v>
      </c>
      <c r="E454" s="324">
        <v>1</v>
      </c>
      <c r="F454" s="339">
        <v>47.62</v>
      </c>
      <c r="G454" s="343" t="s">
        <v>185</v>
      </c>
      <c r="H454" s="324">
        <v>1</v>
      </c>
      <c r="I454" s="341">
        <v>47.62</v>
      </c>
      <c r="J454" s="324">
        <v>3.14</v>
      </c>
      <c r="K454" s="341">
        <v>149.53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s="336"/>
      <c r="B455" s="337"/>
      <c r="C455" s="337" t="s">
        <v>184</v>
      </c>
      <c r="D455" s="338" t="s">
        <v>177</v>
      </c>
      <c r="E455" s="324">
        <v>110</v>
      </c>
      <c r="F455" s="339"/>
      <c r="G455" s="340"/>
      <c r="H455" s="324"/>
      <c r="I455" s="341">
        <v>72.22</v>
      </c>
      <c r="J455" s="324">
        <v>88</v>
      </c>
      <c r="K455" s="341">
        <v>1348.98</v>
      </c>
    </row>
    <row r="456" spans="1:22" x14ac:dyDescent="0.25">
      <c r="A456" s="336"/>
      <c r="B456" s="337"/>
      <c r="C456" s="337" t="s">
        <v>183</v>
      </c>
      <c r="D456" s="338" t="s">
        <v>177</v>
      </c>
      <c r="E456" s="324">
        <v>74</v>
      </c>
      <c r="F456" s="339"/>
      <c r="G456" s="340"/>
      <c r="H456" s="324"/>
      <c r="I456" s="341">
        <v>48.58</v>
      </c>
      <c r="J456" s="324">
        <v>41</v>
      </c>
      <c r="K456" s="341">
        <v>628.5</v>
      </c>
    </row>
    <row r="457" spans="1:22" x14ac:dyDescent="0.25">
      <c r="A457" s="336"/>
      <c r="B457" s="337"/>
      <c r="C457" s="337" t="s">
        <v>178</v>
      </c>
      <c r="D457" s="338" t="s">
        <v>177</v>
      </c>
      <c r="E457" s="324">
        <v>175</v>
      </c>
      <c r="F457" s="339"/>
      <c r="G457" s="340"/>
      <c r="H457" s="324"/>
      <c r="I457" s="341">
        <v>0.93</v>
      </c>
      <c r="J457" s="324">
        <v>157</v>
      </c>
      <c r="K457" s="341">
        <v>19.440000000000001</v>
      </c>
    </row>
    <row r="458" spans="1:22" x14ac:dyDescent="0.25">
      <c r="A458" s="344"/>
      <c r="B458" s="345"/>
      <c r="C458" s="345" t="s">
        <v>182</v>
      </c>
      <c r="D458" s="346" t="s">
        <v>181</v>
      </c>
      <c r="E458" s="347">
        <v>4.46</v>
      </c>
      <c r="F458" s="348"/>
      <c r="G458" s="349" t="s">
        <v>1338</v>
      </c>
      <c r="H458" s="347">
        <v>1</v>
      </c>
      <c r="I458" s="350">
        <v>5.13</v>
      </c>
      <c r="J458" s="347"/>
      <c r="K458" s="350"/>
    </row>
    <row r="459" spans="1:22" x14ac:dyDescent="0.25">
      <c r="A459" s="351"/>
      <c r="B459" s="351"/>
      <c r="C459" s="352" t="s">
        <v>173</v>
      </c>
      <c r="D459" s="351"/>
      <c r="E459" s="351"/>
      <c r="F459" s="351"/>
      <c r="G459" s="351"/>
      <c r="H459" s="431">
        <v>255.54</v>
      </c>
      <c r="I459" s="431"/>
      <c r="J459" s="431">
        <v>3792.85</v>
      </c>
      <c r="K459" s="431"/>
      <c r="O459" s="250">
        <v>255.54</v>
      </c>
      <c r="P459" s="250">
        <v>3792.85</v>
      </c>
    </row>
    <row r="461" spans="1:22" ht="52.5" x14ac:dyDescent="0.25">
      <c r="A461" s="336" t="s">
        <v>1519</v>
      </c>
      <c r="B461" s="337" t="s">
        <v>718</v>
      </c>
      <c r="C461" s="337" t="s">
        <v>717</v>
      </c>
      <c r="D461" s="338" t="s">
        <v>2973</v>
      </c>
      <c r="E461" s="324">
        <v>1</v>
      </c>
      <c r="F461" s="339"/>
      <c r="G461" s="340"/>
      <c r="H461" s="324"/>
      <c r="I461" s="341"/>
      <c r="J461" s="324"/>
      <c r="K461" s="341"/>
      <c r="Q461">
        <v>72.22</v>
      </c>
      <c r="R461">
        <v>1348.98</v>
      </c>
      <c r="S461">
        <v>48.58</v>
      </c>
      <c r="T461">
        <v>628.5</v>
      </c>
      <c r="U461">
        <v>0.93</v>
      </c>
      <c r="V461">
        <v>19.440000000000001</v>
      </c>
    </row>
    <row r="462" spans="1:22" x14ac:dyDescent="0.25">
      <c r="A462" s="336"/>
      <c r="B462" s="337"/>
      <c r="C462" s="337" t="s">
        <v>187</v>
      </c>
      <c r="D462" s="338"/>
      <c r="E462" s="324"/>
      <c r="F462" s="339">
        <v>57.09</v>
      </c>
      <c r="G462" s="340" t="s">
        <v>1338</v>
      </c>
      <c r="H462" s="324">
        <v>1</v>
      </c>
      <c r="I462" s="341">
        <v>65.650000000000006</v>
      </c>
      <c r="J462" s="324">
        <v>23.35</v>
      </c>
      <c r="K462" s="341">
        <v>1532.93</v>
      </c>
    </row>
    <row r="463" spans="1:22" x14ac:dyDescent="0.25">
      <c r="A463" s="336"/>
      <c r="B463" s="337"/>
      <c r="C463" s="337" t="s">
        <v>174</v>
      </c>
      <c r="D463" s="338"/>
      <c r="E463" s="324"/>
      <c r="F463" s="339">
        <v>2.96</v>
      </c>
      <c r="G463" s="340" t="s">
        <v>1339</v>
      </c>
      <c r="H463" s="324">
        <v>1</v>
      </c>
      <c r="I463" s="341">
        <v>3.7</v>
      </c>
      <c r="J463" s="324">
        <v>7.91</v>
      </c>
      <c r="K463" s="341">
        <v>29.27</v>
      </c>
    </row>
    <row r="464" spans="1:22" x14ac:dyDescent="0.25">
      <c r="A464" s="336"/>
      <c r="B464" s="337"/>
      <c r="C464" s="337" t="s">
        <v>179</v>
      </c>
      <c r="D464" s="338"/>
      <c r="E464" s="324"/>
      <c r="F464" s="339">
        <v>0.42</v>
      </c>
      <c r="G464" s="340" t="s">
        <v>1339</v>
      </c>
      <c r="H464" s="324">
        <v>1</v>
      </c>
      <c r="I464" s="354">
        <v>0.53</v>
      </c>
      <c r="J464" s="324">
        <v>23.35</v>
      </c>
      <c r="K464" s="354">
        <v>12.38</v>
      </c>
    </row>
    <row r="465" spans="1:22" x14ac:dyDescent="0.25">
      <c r="A465" s="336"/>
      <c r="B465" s="337"/>
      <c r="C465" s="337" t="s">
        <v>195</v>
      </c>
      <c r="D465" s="338"/>
      <c r="E465" s="324"/>
      <c r="F465" s="339">
        <v>21.53</v>
      </c>
      <c r="G465" s="340" t="s">
        <v>185</v>
      </c>
      <c r="H465" s="324">
        <v>1</v>
      </c>
      <c r="I465" s="341">
        <v>21.53</v>
      </c>
      <c r="J465" s="324">
        <v>4.66</v>
      </c>
      <c r="K465" s="341">
        <v>100.33</v>
      </c>
    </row>
    <row r="466" spans="1:22" ht="71.25" x14ac:dyDescent="0.25">
      <c r="A466" s="336" t="s">
        <v>1520</v>
      </c>
      <c r="B466" s="337" t="s">
        <v>3003</v>
      </c>
      <c r="C466" s="337" t="s">
        <v>716</v>
      </c>
      <c r="D466" s="338" t="s">
        <v>1451</v>
      </c>
      <c r="E466" s="324">
        <v>1</v>
      </c>
      <c r="F466" s="339">
        <v>47.62</v>
      </c>
      <c r="G466" s="343" t="s">
        <v>185</v>
      </c>
      <c r="H466" s="324">
        <v>1</v>
      </c>
      <c r="I466" s="341">
        <v>47.62</v>
      </c>
      <c r="J466" s="324">
        <v>3.82</v>
      </c>
      <c r="K466" s="341">
        <v>181.91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s="336"/>
      <c r="B467" s="337"/>
      <c r="C467" s="337" t="s">
        <v>184</v>
      </c>
      <c r="D467" s="338" t="s">
        <v>177</v>
      </c>
      <c r="E467" s="324">
        <v>110</v>
      </c>
      <c r="F467" s="339"/>
      <c r="G467" s="340"/>
      <c r="H467" s="324"/>
      <c r="I467" s="341">
        <v>72.22</v>
      </c>
      <c r="J467" s="324">
        <v>88</v>
      </c>
      <c r="K467" s="341">
        <v>1348.98</v>
      </c>
    </row>
    <row r="468" spans="1:22" x14ac:dyDescent="0.25">
      <c r="A468" s="336"/>
      <c r="B468" s="337"/>
      <c r="C468" s="337" t="s">
        <v>183</v>
      </c>
      <c r="D468" s="338" t="s">
        <v>177</v>
      </c>
      <c r="E468" s="324">
        <v>74</v>
      </c>
      <c r="F468" s="339"/>
      <c r="G468" s="340"/>
      <c r="H468" s="324"/>
      <c r="I468" s="341">
        <v>48.58</v>
      </c>
      <c r="J468" s="324">
        <v>41</v>
      </c>
      <c r="K468" s="341">
        <v>628.5</v>
      </c>
    </row>
    <row r="469" spans="1:22" x14ac:dyDescent="0.25">
      <c r="A469" s="336"/>
      <c r="B469" s="337"/>
      <c r="C469" s="337" t="s">
        <v>178</v>
      </c>
      <c r="D469" s="338" t="s">
        <v>177</v>
      </c>
      <c r="E469" s="324">
        <v>175</v>
      </c>
      <c r="F469" s="339"/>
      <c r="G469" s="340"/>
      <c r="H469" s="324"/>
      <c r="I469" s="341">
        <v>0.93</v>
      </c>
      <c r="J469" s="324">
        <v>157</v>
      </c>
      <c r="K469" s="341">
        <v>19.440000000000001</v>
      </c>
    </row>
    <row r="470" spans="1:22" x14ac:dyDescent="0.25">
      <c r="A470" s="344"/>
      <c r="B470" s="345"/>
      <c r="C470" s="345" t="s">
        <v>182</v>
      </c>
      <c r="D470" s="346" t="s">
        <v>181</v>
      </c>
      <c r="E470" s="347">
        <v>4.46</v>
      </c>
      <c r="F470" s="348"/>
      <c r="G470" s="349" t="s">
        <v>1338</v>
      </c>
      <c r="H470" s="347">
        <v>1</v>
      </c>
      <c r="I470" s="350">
        <v>5.13</v>
      </c>
      <c r="J470" s="347"/>
      <c r="K470" s="350"/>
    </row>
    <row r="471" spans="1:22" x14ac:dyDescent="0.25">
      <c r="A471" s="351"/>
      <c r="B471" s="351"/>
      <c r="C471" s="352" t="s">
        <v>173</v>
      </c>
      <c r="D471" s="351"/>
      <c r="E471" s="351"/>
      <c r="F471" s="351"/>
      <c r="G471" s="351"/>
      <c r="H471" s="431">
        <v>260.23</v>
      </c>
      <c r="I471" s="431"/>
      <c r="J471" s="431">
        <v>3841.36</v>
      </c>
      <c r="K471" s="431"/>
      <c r="O471" s="250">
        <v>260.23</v>
      </c>
      <c r="P471" s="250">
        <v>3841.36</v>
      </c>
    </row>
    <row r="474" spans="1:22" x14ac:dyDescent="0.25">
      <c r="A474" s="428" t="s">
        <v>3004</v>
      </c>
      <c r="B474" s="428"/>
      <c r="C474" s="428"/>
      <c r="D474" s="428"/>
      <c r="E474" s="428"/>
      <c r="F474" s="428"/>
      <c r="G474" s="428"/>
      <c r="H474" s="429">
        <v>79102.710000000006</v>
      </c>
      <c r="I474" s="430"/>
      <c r="J474" s="429">
        <v>642093.78</v>
      </c>
      <c r="K474" s="430"/>
    </row>
    <row r="475" spans="1:22" hidden="1" x14ac:dyDescent="0.25">
      <c r="A475" s="323" t="s">
        <v>172</v>
      </c>
      <c r="I475" s="323">
        <v>0</v>
      </c>
      <c r="J475" s="323">
        <v>0</v>
      </c>
    </row>
    <row r="476" spans="1:22" hidden="1" x14ac:dyDescent="0.25">
      <c r="A476" s="323" t="s">
        <v>171</v>
      </c>
      <c r="I476" s="323">
        <v>0</v>
      </c>
      <c r="J476" s="323">
        <v>0</v>
      </c>
    </row>
    <row r="478" spans="1:22" ht="16.5" x14ac:dyDescent="0.25">
      <c r="A478" s="432" t="s">
        <v>2113</v>
      </c>
      <c r="B478" s="432"/>
      <c r="C478" s="432"/>
      <c r="D478" s="432"/>
      <c r="E478" s="432"/>
      <c r="F478" s="432"/>
      <c r="G478" s="432"/>
      <c r="H478" s="432"/>
      <c r="I478" s="432"/>
      <c r="J478" s="432"/>
      <c r="K478" s="432"/>
    </row>
    <row r="479" spans="1:22" ht="42.75" x14ac:dyDescent="0.25">
      <c r="A479" s="336" t="s">
        <v>1527</v>
      </c>
      <c r="B479" s="337" t="s">
        <v>3005</v>
      </c>
      <c r="C479" s="337" t="s">
        <v>715</v>
      </c>
      <c r="D479" s="338" t="s">
        <v>1476</v>
      </c>
      <c r="E479" s="324">
        <v>7.53</v>
      </c>
      <c r="F479" s="339"/>
      <c r="G479" s="340"/>
      <c r="H479" s="324"/>
      <c r="I479" s="341"/>
      <c r="J479" s="324"/>
      <c r="K479" s="341"/>
      <c r="Q479">
        <v>1711.96</v>
      </c>
      <c r="R479">
        <v>33978.120000000003</v>
      </c>
      <c r="S479">
        <v>1176.97</v>
      </c>
      <c r="T479">
        <v>20486.810000000001</v>
      </c>
      <c r="U479">
        <v>116.5</v>
      </c>
      <c r="V479">
        <v>2440.42</v>
      </c>
    </row>
    <row r="480" spans="1:22" x14ac:dyDescent="0.25">
      <c r="C480" s="342" t="s">
        <v>3006</v>
      </c>
    </row>
    <row r="481" spans="1:22" x14ac:dyDescent="0.25">
      <c r="A481" s="336"/>
      <c r="B481" s="337"/>
      <c r="C481" s="337" t="s">
        <v>187</v>
      </c>
      <c r="D481" s="338"/>
      <c r="E481" s="324"/>
      <c r="F481" s="339">
        <v>284.19</v>
      </c>
      <c r="G481" s="340" t="s">
        <v>185</v>
      </c>
      <c r="H481" s="324">
        <v>1</v>
      </c>
      <c r="I481" s="341">
        <v>2139.9499999999998</v>
      </c>
      <c r="J481" s="324">
        <v>23.35</v>
      </c>
      <c r="K481" s="341">
        <v>49967.83</v>
      </c>
    </row>
    <row r="482" spans="1:22" x14ac:dyDescent="0.25">
      <c r="A482" s="336"/>
      <c r="B482" s="337"/>
      <c r="C482" s="337" t="s">
        <v>174</v>
      </c>
      <c r="D482" s="338"/>
      <c r="E482" s="324"/>
      <c r="F482" s="339">
        <v>143.22</v>
      </c>
      <c r="G482" s="340" t="s">
        <v>185</v>
      </c>
      <c r="H482" s="324">
        <v>1</v>
      </c>
      <c r="I482" s="341">
        <v>1078.45</v>
      </c>
      <c r="J482" s="324">
        <v>6.46</v>
      </c>
      <c r="K482" s="341">
        <v>6966.79</v>
      </c>
    </row>
    <row r="483" spans="1:22" x14ac:dyDescent="0.25">
      <c r="A483" s="336"/>
      <c r="B483" s="337"/>
      <c r="C483" s="337" t="s">
        <v>179</v>
      </c>
      <c r="D483" s="338"/>
      <c r="E483" s="324"/>
      <c r="F483" s="339">
        <v>8.84</v>
      </c>
      <c r="G483" s="340" t="s">
        <v>185</v>
      </c>
      <c r="H483" s="324">
        <v>1</v>
      </c>
      <c r="I483" s="354">
        <v>66.569999999999993</v>
      </c>
      <c r="J483" s="324">
        <v>23.35</v>
      </c>
      <c r="K483" s="354">
        <v>1554.41</v>
      </c>
    </row>
    <row r="484" spans="1:22" x14ac:dyDescent="0.25">
      <c r="A484" s="336" t="s">
        <v>1970</v>
      </c>
      <c r="B484" s="337" t="s">
        <v>1322</v>
      </c>
      <c r="C484" s="337" t="s">
        <v>341</v>
      </c>
      <c r="D484" s="338" t="s">
        <v>1323</v>
      </c>
      <c r="E484" s="324">
        <v>1.59636</v>
      </c>
      <c r="F484" s="339">
        <v>0</v>
      </c>
      <c r="G484" s="343" t="s">
        <v>185</v>
      </c>
      <c r="H484" s="324">
        <v>1</v>
      </c>
      <c r="I484" s="341">
        <v>0</v>
      </c>
      <c r="J484" s="324">
        <v>5.42</v>
      </c>
      <c r="K484" s="341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s="336"/>
      <c r="B485" s="337"/>
      <c r="C485" s="337" t="s">
        <v>184</v>
      </c>
      <c r="D485" s="338" t="s">
        <v>177</v>
      </c>
      <c r="E485" s="324">
        <v>80</v>
      </c>
      <c r="F485" s="339"/>
      <c r="G485" s="340"/>
      <c r="H485" s="324"/>
      <c r="I485" s="341">
        <v>1711.96</v>
      </c>
      <c r="J485" s="324">
        <v>68</v>
      </c>
      <c r="K485" s="341">
        <v>33978.120000000003</v>
      </c>
    </row>
    <row r="486" spans="1:22" x14ac:dyDescent="0.25">
      <c r="A486" s="336"/>
      <c r="B486" s="337"/>
      <c r="C486" s="337" t="s">
        <v>183</v>
      </c>
      <c r="D486" s="338" t="s">
        <v>177</v>
      </c>
      <c r="E486" s="324">
        <v>55</v>
      </c>
      <c r="F486" s="339"/>
      <c r="G486" s="340"/>
      <c r="H486" s="324"/>
      <c r="I486" s="341">
        <v>1176.97</v>
      </c>
      <c r="J486" s="324">
        <v>41</v>
      </c>
      <c r="K486" s="341">
        <v>20486.810000000001</v>
      </c>
    </row>
    <row r="487" spans="1:22" x14ac:dyDescent="0.25">
      <c r="A487" s="336"/>
      <c r="B487" s="337"/>
      <c r="C487" s="337" t="s">
        <v>178</v>
      </c>
      <c r="D487" s="338" t="s">
        <v>177</v>
      </c>
      <c r="E487" s="324">
        <v>175</v>
      </c>
      <c r="F487" s="339"/>
      <c r="G487" s="340"/>
      <c r="H487" s="324"/>
      <c r="I487" s="341">
        <v>116.5</v>
      </c>
      <c r="J487" s="324">
        <v>157</v>
      </c>
      <c r="K487" s="341">
        <v>2440.42</v>
      </c>
    </row>
    <row r="488" spans="1:22" x14ac:dyDescent="0.25">
      <c r="A488" s="344"/>
      <c r="B488" s="345"/>
      <c r="C488" s="345" t="s">
        <v>182</v>
      </c>
      <c r="D488" s="346" t="s">
        <v>181</v>
      </c>
      <c r="E488" s="347">
        <v>26.56</v>
      </c>
      <c r="F488" s="348"/>
      <c r="G488" s="349" t="s">
        <v>185</v>
      </c>
      <c r="H488" s="347">
        <v>1</v>
      </c>
      <c r="I488" s="350">
        <v>200</v>
      </c>
      <c r="J488" s="347"/>
      <c r="K488" s="350"/>
    </row>
    <row r="489" spans="1:22" x14ac:dyDescent="0.25">
      <c r="A489" s="351"/>
      <c r="B489" s="351"/>
      <c r="C489" s="352" t="s">
        <v>173</v>
      </c>
      <c r="D489" s="351"/>
      <c r="E489" s="351"/>
      <c r="F489" s="351"/>
      <c r="G489" s="351"/>
      <c r="H489" s="431">
        <v>6223.83</v>
      </c>
      <c r="I489" s="431"/>
      <c r="J489" s="431">
        <v>113839.97</v>
      </c>
      <c r="K489" s="431"/>
      <c r="O489" s="250">
        <v>6223.83</v>
      </c>
      <c r="P489" s="250">
        <v>113839.97</v>
      </c>
    </row>
    <row r="491" spans="1:22" ht="42.75" x14ac:dyDescent="0.25">
      <c r="A491" s="336" t="s">
        <v>1530</v>
      </c>
      <c r="B491" s="337" t="s">
        <v>3007</v>
      </c>
      <c r="C491" s="337" t="s">
        <v>714</v>
      </c>
      <c r="D491" s="338" t="s">
        <v>1476</v>
      </c>
      <c r="E491" s="324">
        <v>0.76</v>
      </c>
      <c r="F491" s="339"/>
      <c r="G491" s="340"/>
      <c r="H491" s="324"/>
      <c r="I491" s="341"/>
      <c r="J491" s="324"/>
      <c r="K491" s="341"/>
      <c r="Q491">
        <v>301.39</v>
      </c>
      <c r="R491">
        <v>5981.88</v>
      </c>
      <c r="S491">
        <v>207.21</v>
      </c>
      <c r="T491">
        <v>3606.72</v>
      </c>
      <c r="U491">
        <v>20.32</v>
      </c>
      <c r="V491">
        <v>425.61</v>
      </c>
    </row>
    <row r="492" spans="1:22" x14ac:dyDescent="0.25">
      <c r="C492" s="342" t="s">
        <v>3008</v>
      </c>
    </row>
    <row r="493" spans="1:22" x14ac:dyDescent="0.25">
      <c r="A493" s="336"/>
      <c r="B493" s="337"/>
      <c r="C493" s="337" t="s">
        <v>187</v>
      </c>
      <c r="D493" s="338"/>
      <c r="E493" s="324"/>
      <c r="F493" s="339">
        <v>495.71</v>
      </c>
      <c r="G493" s="340" t="s">
        <v>185</v>
      </c>
      <c r="H493" s="324">
        <v>1</v>
      </c>
      <c r="I493" s="341">
        <v>376.74</v>
      </c>
      <c r="J493" s="324">
        <v>23.35</v>
      </c>
      <c r="K493" s="341">
        <v>8796.8799999999992</v>
      </c>
    </row>
    <row r="494" spans="1:22" x14ac:dyDescent="0.25">
      <c r="A494" s="336"/>
      <c r="B494" s="337"/>
      <c r="C494" s="337" t="s">
        <v>174</v>
      </c>
      <c r="D494" s="338"/>
      <c r="E494" s="324"/>
      <c r="F494" s="339">
        <v>247.38</v>
      </c>
      <c r="G494" s="340" t="s">
        <v>185</v>
      </c>
      <c r="H494" s="324">
        <v>1</v>
      </c>
      <c r="I494" s="341">
        <v>188.01</v>
      </c>
      <c r="J494" s="324">
        <v>6.46</v>
      </c>
      <c r="K494" s="341">
        <v>1214.54</v>
      </c>
    </row>
    <row r="495" spans="1:22" x14ac:dyDescent="0.25">
      <c r="A495" s="336"/>
      <c r="B495" s="337"/>
      <c r="C495" s="337" t="s">
        <v>179</v>
      </c>
      <c r="D495" s="338"/>
      <c r="E495" s="324"/>
      <c r="F495" s="339">
        <v>15.28</v>
      </c>
      <c r="G495" s="340" t="s">
        <v>185</v>
      </c>
      <c r="H495" s="324">
        <v>1</v>
      </c>
      <c r="I495" s="354">
        <v>11.61</v>
      </c>
      <c r="J495" s="324">
        <v>23.35</v>
      </c>
      <c r="K495" s="354">
        <v>271.08999999999997</v>
      </c>
    </row>
    <row r="496" spans="1:22" x14ac:dyDescent="0.25">
      <c r="A496" s="336" t="s">
        <v>1532</v>
      </c>
      <c r="B496" s="337" t="s">
        <v>1322</v>
      </c>
      <c r="C496" s="337" t="s">
        <v>341</v>
      </c>
      <c r="D496" s="338" t="s">
        <v>1323</v>
      </c>
      <c r="E496" s="324">
        <v>0.25308000000000003</v>
      </c>
      <c r="F496" s="339">
        <v>0</v>
      </c>
      <c r="G496" s="343" t="s">
        <v>185</v>
      </c>
      <c r="H496" s="324">
        <v>1</v>
      </c>
      <c r="I496" s="341">
        <v>0</v>
      </c>
      <c r="J496" s="324">
        <v>5.42</v>
      </c>
      <c r="K496" s="341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</row>
    <row r="497" spans="1:22" x14ac:dyDescent="0.25">
      <c r="A497" s="336"/>
      <c r="B497" s="337"/>
      <c r="C497" s="337" t="s">
        <v>184</v>
      </c>
      <c r="D497" s="338" t="s">
        <v>177</v>
      </c>
      <c r="E497" s="324">
        <v>80</v>
      </c>
      <c r="F497" s="339"/>
      <c r="G497" s="340"/>
      <c r="H497" s="324"/>
      <c r="I497" s="341">
        <v>301.39</v>
      </c>
      <c r="J497" s="324">
        <v>68</v>
      </c>
      <c r="K497" s="341">
        <v>5981.88</v>
      </c>
    </row>
    <row r="498" spans="1:22" x14ac:dyDescent="0.25">
      <c r="A498" s="336"/>
      <c r="B498" s="337"/>
      <c r="C498" s="337" t="s">
        <v>183</v>
      </c>
      <c r="D498" s="338" t="s">
        <v>177</v>
      </c>
      <c r="E498" s="324">
        <v>55</v>
      </c>
      <c r="F498" s="339"/>
      <c r="G498" s="340"/>
      <c r="H498" s="324"/>
      <c r="I498" s="341">
        <v>207.21</v>
      </c>
      <c r="J498" s="324">
        <v>41</v>
      </c>
      <c r="K498" s="341">
        <v>3606.72</v>
      </c>
    </row>
    <row r="499" spans="1:22" x14ac:dyDescent="0.25">
      <c r="A499" s="336"/>
      <c r="B499" s="337"/>
      <c r="C499" s="337" t="s">
        <v>178</v>
      </c>
      <c r="D499" s="338" t="s">
        <v>177</v>
      </c>
      <c r="E499" s="324">
        <v>175</v>
      </c>
      <c r="F499" s="339"/>
      <c r="G499" s="340"/>
      <c r="H499" s="324"/>
      <c r="I499" s="341">
        <v>20.32</v>
      </c>
      <c r="J499" s="324">
        <v>157</v>
      </c>
      <c r="K499" s="341">
        <v>425.61</v>
      </c>
    </row>
    <row r="500" spans="1:22" x14ac:dyDescent="0.25">
      <c r="A500" s="344"/>
      <c r="B500" s="345"/>
      <c r="C500" s="345" t="s">
        <v>182</v>
      </c>
      <c r="D500" s="346" t="s">
        <v>181</v>
      </c>
      <c r="E500" s="347">
        <v>45.52</v>
      </c>
      <c r="F500" s="348"/>
      <c r="G500" s="349" t="s">
        <v>185</v>
      </c>
      <c r="H500" s="347">
        <v>1</v>
      </c>
      <c r="I500" s="350">
        <v>34.6</v>
      </c>
      <c r="J500" s="347"/>
      <c r="K500" s="350"/>
    </row>
    <row r="501" spans="1:22" x14ac:dyDescent="0.25">
      <c r="A501" s="351"/>
      <c r="B501" s="351"/>
      <c r="C501" s="352" t="s">
        <v>173</v>
      </c>
      <c r="D501" s="351"/>
      <c r="E501" s="351"/>
      <c r="F501" s="351"/>
      <c r="G501" s="351"/>
      <c r="H501" s="431">
        <v>1093.67</v>
      </c>
      <c r="I501" s="431"/>
      <c r="J501" s="431">
        <v>20025.63</v>
      </c>
      <c r="K501" s="431"/>
      <c r="O501" s="250">
        <v>1093.67</v>
      </c>
      <c r="P501" s="250">
        <v>20025.63</v>
      </c>
    </row>
    <row r="503" spans="1:22" ht="42.75" x14ac:dyDescent="0.25">
      <c r="A503" s="336" t="s">
        <v>1534</v>
      </c>
      <c r="B503" s="337" t="s">
        <v>3009</v>
      </c>
      <c r="C503" s="337" t="s">
        <v>713</v>
      </c>
      <c r="D503" s="338" t="s">
        <v>1476</v>
      </c>
      <c r="E503" s="324">
        <v>1.47</v>
      </c>
      <c r="F503" s="339"/>
      <c r="G503" s="340"/>
      <c r="H503" s="324"/>
      <c r="I503" s="341"/>
      <c r="J503" s="324"/>
      <c r="K503" s="341"/>
      <c r="Q503">
        <v>772.49</v>
      </c>
      <c r="R503">
        <v>15331.95</v>
      </c>
      <c r="S503">
        <v>531.09</v>
      </c>
      <c r="T503">
        <v>9244.27</v>
      </c>
      <c r="U503">
        <v>44.82</v>
      </c>
      <c r="V503">
        <v>938.84</v>
      </c>
    </row>
    <row r="504" spans="1:22" x14ac:dyDescent="0.25">
      <c r="C504" s="342" t="s">
        <v>3010</v>
      </c>
    </row>
    <row r="505" spans="1:22" x14ac:dyDescent="0.25">
      <c r="A505" s="336"/>
      <c r="B505" s="337"/>
      <c r="C505" s="337" t="s">
        <v>187</v>
      </c>
      <c r="D505" s="338"/>
      <c r="E505" s="324"/>
      <c r="F505" s="339">
        <v>656.88</v>
      </c>
      <c r="G505" s="340" t="s">
        <v>185</v>
      </c>
      <c r="H505" s="324">
        <v>1</v>
      </c>
      <c r="I505" s="341">
        <v>965.61</v>
      </c>
      <c r="J505" s="324">
        <v>23.35</v>
      </c>
      <c r="K505" s="341">
        <v>22546.99</v>
      </c>
    </row>
    <row r="506" spans="1:22" x14ac:dyDescent="0.25">
      <c r="A506" s="336"/>
      <c r="B506" s="337"/>
      <c r="C506" s="337" t="s">
        <v>174</v>
      </c>
      <c r="D506" s="338"/>
      <c r="E506" s="324"/>
      <c r="F506" s="339">
        <v>282.10000000000002</v>
      </c>
      <c r="G506" s="340" t="s">
        <v>185</v>
      </c>
      <c r="H506" s="324">
        <v>1</v>
      </c>
      <c r="I506" s="341">
        <v>414.69</v>
      </c>
      <c r="J506" s="324">
        <v>6.46</v>
      </c>
      <c r="K506" s="341">
        <v>2678.9</v>
      </c>
    </row>
    <row r="507" spans="1:22" x14ac:dyDescent="0.25">
      <c r="A507" s="336"/>
      <c r="B507" s="337"/>
      <c r="C507" s="337" t="s">
        <v>179</v>
      </c>
      <c r="D507" s="338"/>
      <c r="E507" s="324"/>
      <c r="F507" s="339">
        <v>17.420000000000002</v>
      </c>
      <c r="G507" s="340" t="s">
        <v>185</v>
      </c>
      <c r="H507" s="324">
        <v>1</v>
      </c>
      <c r="I507" s="354">
        <v>25.61</v>
      </c>
      <c r="J507" s="324">
        <v>23.35</v>
      </c>
      <c r="K507" s="354">
        <v>597.99</v>
      </c>
    </row>
    <row r="508" spans="1:22" x14ac:dyDescent="0.25">
      <c r="A508" s="336" t="s">
        <v>1537</v>
      </c>
      <c r="B508" s="337" t="s">
        <v>1322</v>
      </c>
      <c r="C508" s="337" t="s">
        <v>341</v>
      </c>
      <c r="D508" s="338" t="s">
        <v>1323</v>
      </c>
      <c r="E508" s="324">
        <v>0.62034</v>
      </c>
      <c r="F508" s="339">
        <v>0</v>
      </c>
      <c r="G508" s="343" t="s">
        <v>185</v>
      </c>
      <c r="H508" s="324">
        <v>1</v>
      </c>
      <c r="I508" s="341">
        <v>0</v>
      </c>
      <c r="J508" s="324">
        <v>5.42</v>
      </c>
      <c r="K508" s="341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 x14ac:dyDescent="0.25">
      <c r="A509" s="336"/>
      <c r="B509" s="337"/>
      <c r="C509" s="337" t="s">
        <v>184</v>
      </c>
      <c r="D509" s="338" t="s">
        <v>177</v>
      </c>
      <c r="E509" s="324">
        <v>80</v>
      </c>
      <c r="F509" s="339"/>
      <c r="G509" s="340"/>
      <c r="H509" s="324"/>
      <c r="I509" s="341">
        <v>772.49</v>
      </c>
      <c r="J509" s="324">
        <v>68</v>
      </c>
      <c r="K509" s="341">
        <v>15331.95</v>
      </c>
    </row>
    <row r="510" spans="1:22" x14ac:dyDescent="0.25">
      <c r="A510" s="336"/>
      <c r="B510" s="337"/>
      <c r="C510" s="337" t="s">
        <v>183</v>
      </c>
      <c r="D510" s="338" t="s">
        <v>177</v>
      </c>
      <c r="E510" s="324">
        <v>55</v>
      </c>
      <c r="F510" s="339"/>
      <c r="G510" s="340"/>
      <c r="H510" s="324"/>
      <c r="I510" s="341">
        <v>531.09</v>
      </c>
      <c r="J510" s="324">
        <v>41</v>
      </c>
      <c r="K510" s="341">
        <v>9244.27</v>
      </c>
    </row>
    <row r="511" spans="1:22" x14ac:dyDescent="0.25">
      <c r="A511" s="336"/>
      <c r="B511" s="337"/>
      <c r="C511" s="337" t="s">
        <v>178</v>
      </c>
      <c r="D511" s="338" t="s">
        <v>177</v>
      </c>
      <c r="E511" s="324">
        <v>175</v>
      </c>
      <c r="F511" s="339"/>
      <c r="G511" s="340"/>
      <c r="H511" s="324"/>
      <c r="I511" s="341">
        <v>44.82</v>
      </c>
      <c r="J511" s="324">
        <v>157</v>
      </c>
      <c r="K511" s="341">
        <v>938.84</v>
      </c>
    </row>
    <row r="512" spans="1:22" x14ac:dyDescent="0.25">
      <c r="A512" s="344"/>
      <c r="B512" s="345"/>
      <c r="C512" s="345" t="s">
        <v>182</v>
      </c>
      <c r="D512" s="346" t="s">
        <v>181</v>
      </c>
      <c r="E512" s="347">
        <v>60.32</v>
      </c>
      <c r="F512" s="348"/>
      <c r="G512" s="349" t="s">
        <v>185</v>
      </c>
      <c r="H512" s="347">
        <v>1</v>
      </c>
      <c r="I512" s="350">
        <v>88.67</v>
      </c>
      <c r="J512" s="347"/>
      <c r="K512" s="350"/>
    </row>
    <row r="513" spans="1:22" x14ac:dyDescent="0.25">
      <c r="A513" s="351"/>
      <c r="B513" s="351"/>
      <c r="C513" s="352" t="s">
        <v>173</v>
      </c>
      <c r="D513" s="351"/>
      <c r="E513" s="351"/>
      <c r="F513" s="351"/>
      <c r="G513" s="351"/>
      <c r="H513" s="431">
        <v>2728.7</v>
      </c>
      <c r="I513" s="431"/>
      <c r="J513" s="431">
        <v>50740.95</v>
      </c>
      <c r="K513" s="431"/>
      <c r="O513" s="250">
        <v>2728.7</v>
      </c>
      <c r="P513" s="250">
        <v>50740.95</v>
      </c>
    </row>
    <row r="515" spans="1:22" ht="28.5" x14ac:dyDescent="0.25">
      <c r="A515" s="336" t="s">
        <v>1829</v>
      </c>
      <c r="B515" s="337" t="s">
        <v>2367</v>
      </c>
      <c r="C515" s="337" t="s">
        <v>712</v>
      </c>
      <c r="D515" s="338" t="s">
        <v>1476</v>
      </c>
      <c r="E515" s="324">
        <v>0.17</v>
      </c>
      <c r="F515" s="339"/>
      <c r="G515" s="340"/>
      <c r="H515" s="324"/>
      <c r="I515" s="341"/>
      <c r="J515" s="324"/>
      <c r="K515" s="341"/>
      <c r="Q515">
        <v>111.39</v>
      </c>
      <c r="R515">
        <v>2210.85</v>
      </c>
      <c r="S515">
        <v>76.58</v>
      </c>
      <c r="T515">
        <v>1333.01</v>
      </c>
      <c r="U515">
        <v>0.32</v>
      </c>
      <c r="V515">
        <v>6.59</v>
      </c>
    </row>
    <row r="516" spans="1:22" x14ac:dyDescent="0.25">
      <c r="C516" s="342" t="s">
        <v>3011</v>
      </c>
    </row>
    <row r="517" spans="1:22" x14ac:dyDescent="0.25">
      <c r="A517" s="336"/>
      <c r="B517" s="337"/>
      <c r="C517" s="337" t="s">
        <v>187</v>
      </c>
      <c r="D517" s="338"/>
      <c r="E517" s="324"/>
      <c r="F517" s="339">
        <v>819.08</v>
      </c>
      <c r="G517" s="340" t="s">
        <v>185</v>
      </c>
      <c r="H517" s="324">
        <v>1</v>
      </c>
      <c r="I517" s="341">
        <v>139.24</v>
      </c>
      <c r="J517" s="324">
        <v>23.35</v>
      </c>
      <c r="K517" s="341">
        <v>3251.25</v>
      </c>
    </row>
    <row r="518" spans="1:22" x14ac:dyDescent="0.25">
      <c r="A518" s="336"/>
      <c r="B518" s="337"/>
      <c r="C518" s="337" t="s">
        <v>174</v>
      </c>
      <c r="D518" s="338"/>
      <c r="E518" s="324"/>
      <c r="F518" s="339">
        <v>12.77</v>
      </c>
      <c r="G518" s="340" t="s">
        <v>185</v>
      </c>
      <c r="H518" s="324">
        <v>1</v>
      </c>
      <c r="I518" s="341">
        <v>2.17</v>
      </c>
      <c r="J518" s="324">
        <v>6.83</v>
      </c>
      <c r="K518" s="341">
        <v>14.82</v>
      </c>
    </row>
    <row r="519" spans="1:22" x14ac:dyDescent="0.25">
      <c r="A519" s="336"/>
      <c r="B519" s="337"/>
      <c r="C519" s="337" t="s">
        <v>179</v>
      </c>
      <c r="D519" s="338"/>
      <c r="E519" s="324"/>
      <c r="F519" s="339">
        <v>1.05</v>
      </c>
      <c r="G519" s="340" t="s">
        <v>185</v>
      </c>
      <c r="H519" s="324">
        <v>1</v>
      </c>
      <c r="I519" s="354">
        <v>0.18</v>
      </c>
      <c r="J519" s="324">
        <v>23.35</v>
      </c>
      <c r="K519" s="354">
        <v>4.2</v>
      </c>
    </row>
    <row r="520" spans="1:22" x14ac:dyDescent="0.25">
      <c r="A520" s="336"/>
      <c r="B520" s="337"/>
      <c r="C520" s="337" t="s">
        <v>195</v>
      </c>
      <c r="D520" s="338"/>
      <c r="E520" s="324"/>
      <c r="F520" s="339">
        <v>77.45</v>
      </c>
      <c r="G520" s="340" t="s">
        <v>185</v>
      </c>
      <c r="H520" s="324">
        <v>1</v>
      </c>
      <c r="I520" s="341">
        <v>13.17</v>
      </c>
      <c r="J520" s="324">
        <v>7.33</v>
      </c>
      <c r="K520" s="341">
        <v>96.54</v>
      </c>
    </row>
    <row r="521" spans="1:22" x14ac:dyDescent="0.25">
      <c r="A521" s="336" t="s">
        <v>1832</v>
      </c>
      <c r="B521" s="337" t="s">
        <v>1322</v>
      </c>
      <c r="C521" s="337" t="s">
        <v>341</v>
      </c>
      <c r="D521" s="338" t="s">
        <v>1323</v>
      </c>
      <c r="E521" s="324">
        <v>0.17</v>
      </c>
      <c r="F521" s="339">
        <v>0</v>
      </c>
      <c r="G521" s="343" t="s">
        <v>185</v>
      </c>
      <c r="H521" s="324">
        <v>1</v>
      </c>
      <c r="I521" s="341">
        <v>0</v>
      </c>
      <c r="J521" s="324">
        <v>5.42</v>
      </c>
      <c r="K521" s="34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 x14ac:dyDescent="0.25">
      <c r="A522" s="336"/>
      <c r="B522" s="337"/>
      <c r="C522" s="337" t="s">
        <v>184</v>
      </c>
      <c r="D522" s="338" t="s">
        <v>177</v>
      </c>
      <c r="E522" s="324">
        <v>80</v>
      </c>
      <c r="F522" s="339"/>
      <c r="G522" s="340"/>
      <c r="H522" s="324"/>
      <c r="I522" s="341">
        <v>111.39</v>
      </c>
      <c r="J522" s="324">
        <v>68</v>
      </c>
      <c r="K522" s="341">
        <v>2210.85</v>
      </c>
    </row>
    <row r="523" spans="1:22" x14ac:dyDescent="0.25">
      <c r="A523" s="336"/>
      <c r="B523" s="337"/>
      <c r="C523" s="337" t="s">
        <v>183</v>
      </c>
      <c r="D523" s="338" t="s">
        <v>177</v>
      </c>
      <c r="E523" s="324">
        <v>55</v>
      </c>
      <c r="F523" s="339"/>
      <c r="G523" s="340"/>
      <c r="H523" s="324"/>
      <c r="I523" s="341">
        <v>76.58</v>
      </c>
      <c r="J523" s="324">
        <v>41</v>
      </c>
      <c r="K523" s="341">
        <v>1333.01</v>
      </c>
    </row>
    <row r="524" spans="1:22" x14ac:dyDescent="0.25">
      <c r="A524" s="336"/>
      <c r="B524" s="337"/>
      <c r="C524" s="337" t="s">
        <v>178</v>
      </c>
      <c r="D524" s="338" t="s">
        <v>177</v>
      </c>
      <c r="E524" s="324">
        <v>175</v>
      </c>
      <c r="F524" s="339"/>
      <c r="G524" s="340"/>
      <c r="H524" s="324"/>
      <c r="I524" s="341">
        <v>0.32</v>
      </c>
      <c r="J524" s="324">
        <v>157</v>
      </c>
      <c r="K524" s="341">
        <v>6.59</v>
      </c>
    </row>
    <row r="525" spans="1:22" x14ac:dyDescent="0.25">
      <c r="A525" s="344"/>
      <c r="B525" s="345"/>
      <c r="C525" s="345" t="s">
        <v>182</v>
      </c>
      <c r="D525" s="346" t="s">
        <v>181</v>
      </c>
      <c r="E525" s="347">
        <v>74.53</v>
      </c>
      <c r="F525" s="348"/>
      <c r="G525" s="349" t="s">
        <v>185</v>
      </c>
      <c r="H525" s="347">
        <v>1</v>
      </c>
      <c r="I525" s="350">
        <v>12.67</v>
      </c>
      <c r="J525" s="347"/>
      <c r="K525" s="350"/>
    </row>
    <row r="526" spans="1:22" x14ac:dyDescent="0.25">
      <c r="A526" s="351"/>
      <c r="B526" s="351"/>
      <c r="C526" s="352" t="s">
        <v>173</v>
      </c>
      <c r="D526" s="351"/>
      <c r="E526" s="351"/>
      <c r="F526" s="351"/>
      <c r="G526" s="351"/>
      <c r="H526" s="431">
        <v>342.87</v>
      </c>
      <c r="I526" s="431"/>
      <c r="J526" s="431">
        <v>6913.06</v>
      </c>
      <c r="K526" s="431"/>
      <c r="O526" s="250">
        <v>342.87</v>
      </c>
      <c r="P526" s="250">
        <v>6913.06</v>
      </c>
    </row>
    <row r="529" spans="1:11" x14ac:dyDescent="0.25">
      <c r="A529" s="428" t="s">
        <v>2118</v>
      </c>
      <c r="B529" s="428"/>
      <c r="C529" s="428"/>
      <c r="D529" s="428"/>
      <c r="E529" s="428"/>
      <c r="F529" s="428"/>
      <c r="G529" s="428"/>
      <c r="H529" s="429">
        <v>10389.07</v>
      </c>
      <c r="I529" s="430"/>
      <c r="J529" s="429">
        <v>191519.61</v>
      </c>
      <c r="K529" s="430"/>
    </row>
    <row r="530" spans="1:11" hidden="1" x14ac:dyDescent="0.25">
      <c r="A530" s="323" t="s">
        <v>172</v>
      </c>
      <c r="I530" s="323">
        <v>0</v>
      </c>
      <c r="J530" s="323">
        <v>0</v>
      </c>
    </row>
    <row r="531" spans="1:11" hidden="1" x14ac:dyDescent="0.25">
      <c r="A531" s="323" t="s">
        <v>171</v>
      </c>
      <c r="I531" s="323">
        <v>0</v>
      </c>
      <c r="J531" s="323">
        <v>0</v>
      </c>
    </row>
    <row r="533" spans="1:11" x14ac:dyDescent="0.25">
      <c r="A533" s="428" t="s">
        <v>3012</v>
      </c>
      <c r="B533" s="428"/>
      <c r="C533" s="428"/>
      <c r="D533" s="428"/>
      <c r="E533" s="428"/>
      <c r="F533" s="428"/>
      <c r="G533" s="428"/>
      <c r="H533" s="429">
        <v>185160.48</v>
      </c>
      <c r="I533" s="430"/>
      <c r="J533" s="429">
        <v>1465564.04</v>
      </c>
      <c r="K533" s="430"/>
    </row>
    <row r="534" spans="1:11" hidden="1" x14ac:dyDescent="0.25">
      <c r="A534" s="323" t="s">
        <v>172</v>
      </c>
      <c r="I534" s="323">
        <v>0</v>
      </c>
      <c r="J534" s="323">
        <v>0</v>
      </c>
    </row>
    <row r="535" spans="1:11" hidden="1" x14ac:dyDescent="0.25">
      <c r="A535" s="323" t="s">
        <v>171</v>
      </c>
      <c r="I535" s="323">
        <v>0</v>
      </c>
      <c r="J535" s="323">
        <v>0</v>
      </c>
    </row>
    <row r="536" spans="1:11" x14ac:dyDescent="0.25">
      <c r="C536" s="426" t="s">
        <v>1710</v>
      </c>
      <c r="D536" s="426"/>
      <c r="E536" s="426"/>
      <c r="F536" s="426"/>
      <c r="G536" s="426"/>
      <c r="H536" s="427">
        <v>162015.93</v>
      </c>
      <c r="I536" s="427"/>
      <c r="J536" s="427">
        <v>1069197.32</v>
      </c>
      <c r="K536" s="427"/>
    </row>
    <row r="537" spans="1:11" x14ac:dyDescent="0.25">
      <c r="C537" s="426" t="s">
        <v>1724</v>
      </c>
      <c r="D537" s="426"/>
      <c r="E537" s="426"/>
      <c r="F537" s="426"/>
      <c r="G537" s="426"/>
      <c r="H537" s="427">
        <v>139614.75</v>
      </c>
      <c r="I537" s="427"/>
      <c r="J537" s="427">
        <v>692040.87</v>
      </c>
      <c r="K537" s="427"/>
    </row>
    <row r="538" spans="1:11" x14ac:dyDescent="0.25">
      <c r="C538" s="426" t="s">
        <v>1725</v>
      </c>
      <c r="D538" s="426"/>
      <c r="E538" s="426"/>
      <c r="F538" s="426"/>
      <c r="G538" s="426"/>
      <c r="H538" s="427">
        <v>5462.2</v>
      </c>
      <c r="I538" s="427"/>
      <c r="J538" s="427">
        <v>35449.68</v>
      </c>
      <c r="K538" s="427"/>
    </row>
    <row r="539" spans="1:11" x14ac:dyDescent="0.25">
      <c r="C539" s="426" t="s">
        <v>1729</v>
      </c>
      <c r="D539" s="426"/>
      <c r="E539" s="426"/>
      <c r="F539" s="426"/>
      <c r="G539" s="426"/>
      <c r="H539" s="427">
        <v>179698.28</v>
      </c>
      <c r="I539" s="427"/>
      <c r="J539" s="427">
        <v>1430114.36</v>
      </c>
      <c r="K539" s="427"/>
    </row>
    <row r="540" spans="1:11" x14ac:dyDescent="0.25">
      <c r="C540" s="426" t="s">
        <v>1730</v>
      </c>
      <c r="D540" s="426"/>
      <c r="E540" s="426"/>
      <c r="F540" s="426"/>
      <c r="G540" s="426"/>
      <c r="H540" s="427">
        <v>0</v>
      </c>
      <c r="I540" s="427"/>
      <c r="J540" s="427">
        <v>0</v>
      </c>
      <c r="K540" s="427"/>
    </row>
    <row r="541" spans="1:11" x14ac:dyDescent="0.25">
      <c r="C541" s="426" t="s">
        <v>1731</v>
      </c>
      <c r="D541" s="426"/>
      <c r="E541" s="426"/>
      <c r="F541" s="426"/>
      <c r="G541" s="426"/>
      <c r="H541" s="427">
        <v>0</v>
      </c>
      <c r="I541" s="427"/>
      <c r="J541" s="427">
        <v>0</v>
      </c>
      <c r="K541" s="427"/>
    </row>
    <row r="542" spans="1:11" x14ac:dyDescent="0.25">
      <c r="C542" s="426" t="s">
        <v>1732</v>
      </c>
      <c r="D542" s="426"/>
      <c r="E542" s="426"/>
      <c r="F542" s="426"/>
      <c r="G542" s="426"/>
      <c r="H542" s="427">
        <v>13505.08</v>
      </c>
      <c r="I542" s="427"/>
      <c r="J542" s="427">
        <v>251493.62</v>
      </c>
      <c r="K542" s="427"/>
    </row>
    <row r="543" spans="1:11" x14ac:dyDescent="0.25">
      <c r="C543" s="426" t="s">
        <v>1733</v>
      </c>
      <c r="D543" s="426"/>
      <c r="E543" s="426"/>
      <c r="F543" s="426"/>
      <c r="G543" s="426"/>
      <c r="H543" s="427">
        <v>8815.1299999999992</v>
      </c>
      <c r="I543" s="427"/>
      <c r="J543" s="427">
        <v>128658.94</v>
      </c>
      <c r="K543" s="427"/>
    </row>
    <row r="544" spans="1:11" x14ac:dyDescent="0.25">
      <c r="C544" s="426" t="s">
        <v>1734</v>
      </c>
      <c r="D544" s="426"/>
      <c r="E544" s="426"/>
      <c r="F544" s="426"/>
      <c r="G544" s="426"/>
      <c r="H544" s="427">
        <v>185160.48</v>
      </c>
      <c r="I544" s="427"/>
      <c r="J544" s="427">
        <v>1465564.04</v>
      </c>
      <c r="K544" s="427"/>
    </row>
    <row r="547" spans="1:11" x14ac:dyDescent="0.25">
      <c r="A547" s="423" t="s">
        <v>170</v>
      </c>
      <c r="B547" s="423"/>
      <c r="C547" s="374" t="s">
        <v>107</v>
      </c>
      <c r="D547" s="374"/>
      <c r="E547" s="374"/>
      <c r="F547" s="374"/>
      <c r="G547" s="374"/>
      <c r="H547" s="424" t="s">
        <v>107</v>
      </c>
      <c r="I547" s="424"/>
      <c r="J547" s="424"/>
      <c r="K547" s="424"/>
    </row>
    <row r="548" spans="1:11" x14ac:dyDescent="0.25">
      <c r="A548" s="326"/>
      <c r="B548" s="326"/>
      <c r="C548" s="425" t="s">
        <v>72</v>
      </c>
      <c r="D548" s="425"/>
      <c r="E548" s="425"/>
      <c r="F548" s="425"/>
      <c r="G548" s="425"/>
      <c r="H548" s="326"/>
      <c r="I548" s="326"/>
      <c r="J548" s="326"/>
      <c r="K548" s="326"/>
    </row>
    <row r="549" spans="1:11" x14ac:dyDescent="0.25">
      <c r="A549" s="326"/>
      <c r="B549" s="326"/>
      <c r="C549" s="326"/>
      <c r="D549" s="326"/>
      <c r="E549" s="326"/>
      <c r="F549" s="326"/>
      <c r="G549" s="326"/>
      <c r="H549" s="326"/>
      <c r="I549" s="326"/>
      <c r="J549" s="326"/>
      <c r="K549" s="326"/>
    </row>
    <row r="550" spans="1:11" x14ac:dyDescent="0.25">
      <c r="A550" s="423" t="s">
        <v>169</v>
      </c>
      <c r="B550" s="423"/>
      <c r="C550" s="374" t="s">
        <v>107</v>
      </c>
      <c r="D550" s="374"/>
      <c r="E550" s="374"/>
      <c r="F550" s="374"/>
      <c r="G550" s="374"/>
      <c r="H550" s="424" t="s">
        <v>107</v>
      </c>
      <c r="I550" s="424"/>
      <c r="J550" s="424"/>
      <c r="K550" s="424"/>
    </row>
    <row r="551" spans="1:11" x14ac:dyDescent="0.25">
      <c r="A551" s="326"/>
      <c r="B551" s="326"/>
      <c r="C551" s="425" t="s">
        <v>72</v>
      </c>
      <c r="D551" s="425"/>
      <c r="E551" s="425"/>
      <c r="F551" s="425"/>
      <c r="G551" s="425"/>
      <c r="H551" s="326"/>
      <c r="I551" s="326"/>
      <c r="J551" s="326"/>
      <c r="K551" s="326"/>
    </row>
  </sheetData>
  <mergeCells count="151"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H88:I88"/>
    <mergeCell ref="J88:K88"/>
    <mergeCell ref="H100:I100"/>
    <mergeCell ref="J100:K100"/>
    <mergeCell ref="A103:G103"/>
    <mergeCell ref="H103:I103"/>
    <mergeCell ref="J103:K103"/>
    <mergeCell ref="A36:K36"/>
    <mergeCell ref="H54:I54"/>
    <mergeCell ref="J54:K54"/>
    <mergeCell ref="H67:I67"/>
    <mergeCell ref="J67:K67"/>
    <mergeCell ref="H76:I76"/>
    <mergeCell ref="J76:K76"/>
    <mergeCell ref="H167:I167"/>
    <mergeCell ref="J167:K167"/>
    <mergeCell ref="H181:I181"/>
    <mergeCell ref="J181:K181"/>
    <mergeCell ref="H190:I190"/>
    <mergeCell ref="J190:K190"/>
    <mergeCell ref="A107:K107"/>
    <mergeCell ref="H122:I122"/>
    <mergeCell ref="J122:K122"/>
    <mergeCell ref="H137:I137"/>
    <mergeCell ref="J137:K137"/>
    <mergeCell ref="H152:I152"/>
    <mergeCell ref="J152:K152"/>
    <mergeCell ref="H243:I243"/>
    <mergeCell ref="J243:K243"/>
    <mergeCell ref="A246:G246"/>
    <mergeCell ref="H246:I246"/>
    <mergeCell ref="J246:K246"/>
    <mergeCell ref="A250:K250"/>
    <mergeCell ref="H199:I199"/>
    <mergeCell ref="J199:K199"/>
    <mergeCell ref="H218:I218"/>
    <mergeCell ref="J218:K218"/>
    <mergeCell ref="H231:I231"/>
    <mergeCell ref="J231:K231"/>
    <mergeCell ref="A281:K281"/>
    <mergeCell ref="H296:I296"/>
    <mergeCell ref="J296:K296"/>
    <mergeCell ref="H312:I312"/>
    <mergeCell ref="J312:K312"/>
    <mergeCell ref="H327:I327"/>
    <mergeCell ref="J327:K327"/>
    <mergeCell ref="H262:I262"/>
    <mergeCell ref="J262:K262"/>
    <mergeCell ref="H274:I274"/>
    <mergeCell ref="J274:K274"/>
    <mergeCell ref="A277:G277"/>
    <mergeCell ref="H277:I277"/>
    <mergeCell ref="J277:K277"/>
    <mergeCell ref="H387:I387"/>
    <mergeCell ref="J387:K387"/>
    <mergeCell ref="H396:I396"/>
    <mergeCell ref="J396:K396"/>
    <mergeCell ref="H405:I405"/>
    <mergeCell ref="J405:K405"/>
    <mergeCell ref="H343:I343"/>
    <mergeCell ref="J343:K343"/>
    <mergeCell ref="H358:I358"/>
    <mergeCell ref="J358:K358"/>
    <mergeCell ref="H373:I373"/>
    <mergeCell ref="J373:K373"/>
    <mergeCell ref="H459:I459"/>
    <mergeCell ref="J459:K459"/>
    <mergeCell ref="H471:I471"/>
    <mergeCell ref="J471:K471"/>
    <mergeCell ref="A474:G474"/>
    <mergeCell ref="H474:I474"/>
    <mergeCell ref="J474:K474"/>
    <mergeCell ref="H424:I424"/>
    <mergeCell ref="J424:K424"/>
    <mergeCell ref="H438:I438"/>
    <mergeCell ref="J438:K438"/>
    <mergeCell ref="H447:I447"/>
    <mergeCell ref="J447:K447"/>
    <mergeCell ref="H526:I526"/>
    <mergeCell ref="J526:K526"/>
    <mergeCell ref="A529:G529"/>
    <mergeCell ref="H529:I529"/>
    <mergeCell ref="J529:K529"/>
    <mergeCell ref="A533:G533"/>
    <mergeCell ref="H533:I533"/>
    <mergeCell ref="J533:K533"/>
    <mergeCell ref="A478:K478"/>
    <mergeCell ref="H489:I489"/>
    <mergeCell ref="J489:K489"/>
    <mergeCell ref="H501:I501"/>
    <mergeCell ref="J501:K501"/>
    <mergeCell ref="H513:I513"/>
    <mergeCell ref="J513:K513"/>
    <mergeCell ref="C538:G538"/>
    <mergeCell ref="H538:I538"/>
    <mergeCell ref="J538:K538"/>
    <mergeCell ref="C539:G539"/>
    <mergeCell ref="H539:I539"/>
    <mergeCell ref="J539:K539"/>
    <mergeCell ref="C536:G536"/>
    <mergeCell ref="H536:I536"/>
    <mergeCell ref="J536:K536"/>
    <mergeCell ref="C537:G537"/>
    <mergeCell ref="H537:I537"/>
    <mergeCell ref="J537:K537"/>
    <mergeCell ref="C542:G542"/>
    <mergeCell ref="H542:I542"/>
    <mergeCell ref="J542:K542"/>
    <mergeCell ref="C543:G543"/>
    <mergeCell ref="H543:I543"/>
    <mergeCell ref="J543:K543"/>
    <mergeCell ref="C540:G540"/>
    <mergeCell ref="H540:I540"/>
    <mergeCell ref="J540:K540"/>
    <mergeCell ref="C541:G541"/>
    <mergeCell ref="H541:I541"/>
    <mergeCell ref="J541:K541"/>
    <mergeCell ref="A550:B550"/>
    <mergeCell ref="H550:K550"/>
    <mergeCell ref="C551:G551"/>
    <mergeCell ref="C544:G544"/>
    <mergeCell ref="H544:I544"/>
    <mergeCell ref="J544:K544"/>
    <mergeCell ref="A547:B547"/>
    <mergeCell ref="H547:K547"/>
    <mergeCell ref="C548:G548"/>
  </mergeCells>
  <pageMargins left="0.7" right="0.7" top="0.75" bottom="0.75" header="0.3" footer="0.3"/>
  <pageSetup paperSize="9" scale="62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0"/>
  <sheetViews>
    <sheetView view="pageBreakPreview" topLeftCell="A395" zoomScale="85" zoomScaleNormal="100" zoomScaleSheetLayoutView="85" workbookViewId="0">
      <selection activeCell="L20" sqref="L20"/>
    </sheetView>
  </sheetViews>
  <sheetFormatPr defaultRowHeight="15" x14ac:dyDescent="0.25"/>
  <cols>
    <col min="1" max="1" width="8.140625" customWidth="1"/>
    <col min="2" max="2" width="15.28515625" customWidth="1"/>
    <col min="3" max="3" width="40.7109375" customWidth="1"/>
    <col min="4" max="4" width="14.5703125" customWidth="1"/>
    <col min="5" max="5" width="9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42578125" bestFit="1" customWidth="1"/>
    <col min="15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57.75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3844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x14ac:dyDescent="0.25">
      <c r="A15" s="465" t="s">
        <v>3729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ht="14.25" customHeight="1" x14ac:dyDescent="0.25">
      <c r="A18" s="458" t="s">
        <v>3013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289.44</v>
      </c>
      <c r="J21" s="228">
        <v>1573.85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289.24</v>
      </c>
      <c r="J22" s="230">
        <v>1573.12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0</v>
      </c>
      <c r="J23" s="230">
        <v>0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0</v>
      </c>
      <c r="J24" s="230">
        <v>0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0.19</v>
      </c>
      <c r="J25" s="230">
        <v>0.74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19.38</v>
      </c>
      <c r="J26" s="230">
        <v>452.55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1554.26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37.5" customHeight="1" x14ac:dyDescent="0.25">
      <c r="A32" s="458" t="s">
        <v>354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3014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ht="57" x14ac:dyDescent="0.25">
      <c r="A37" s="233" t="s">
        <v>709</v>
      </c>
      <c r="B37" s="234" t="s">
        <v>885</v>
      </c>
      <c r="C37" s="234" t="s">
        <v>884</v>
      </c>
      <c r="D37" s="235" t="s">
        <v>1693</v>
      </c>
      <c r="E37" s="221">
        <v>3</v>
      </c>
      <c r="F37" s="236"/>
      <c r="G37" s="237"/>
      <c r="H37" s="221"/>
      <c r="I37" s="238"/>
      <c r="J37" s="221"/>
      <c r="K37" s="238"/>
      <c r="Q37">
        <v>615.29</v>
      </c>
      <c r="R37">
        <v>11493.52</v>
      </c>
      <c r="S37">
        <v>413.92</v>
      </c>
      <c r="T37">
        <v>5354.94</v>
      </c>
      <c r="U37">
        <v>8.73</v>
      </c>
      <c r="V37">
        <v>182.94</v>
      </c>
    </row>
    <row r="38" spans="1:22" x14ac:dyDescent="0.25">
      <c r="A38" s="233"/>
      <c r="B38" s="234"/>
      <c r="C38" s="234" t="s">
        <v>187</v>
      </c>
      <c r="D38" s="235"/>
      <c r="E38" s="221"/>
      <c r="F38" s="236">
        <v>162.13</v>
      </c>
      <c r="G38" s="237" t="s">
        <v>1338</v>
      </c>
      <c r="H38" s="221">
        <v>1</v>
      </c>
      <c r="I38" s="238">
        <v>559.35</v>
      </c>
      <c r="J38" s="221">
        <v>23.35</v>
      </c>
      <c r="K38" s="238">
        <v>13060.82</v>
      </c>
    </row>
    <row r="39" spans="1:22" x14ac:dyDescent="0.25">
      <c r="A39" s="233"/>
      <c r="B39" s="234"/>
      <c r="C39" s="234" t="s">
        <v>174</v>
      </c>
      <c r="D39" s="235"/>
      <c r="E39" s="221"/>
      <c r="F39" s="236">
        <v>7.25</v>
      </c>
      <c r="G39" s="237" t="s">
        <v>1339</v>
      </c>
      <c r="H39" s="221">
        <v>1</v>
      </c>
      <c r="I39" s="238">
        <v>27.19</v>
      </c>
      <c r="J39" s="221">
        <v>8.65</v>
      </c>
      <c r="K39" s="238">
        <v>235.19</v>
      </c>
    </row>
    <row r="40" spans="1:22" x14ac:dyDescent="0.25">
      <c r="A40" s="233"/>
      <c r="B40" s="234"/>
      <c r="C40" s="234" t="s">
        <v>179</v>
      </c>
      <c r="D40" s="235"/>
      <c r="E40" s="221"/>
      <c r="F40" s="236">
        <v>1.33</v>
      </c>
      <c r="G40" s="237" t="s">
        <v>1339</v>
      </c>
      <c r="H40" s="221">
        <v>1</v>
      </c>
      <c r="I40" s="251">
        <v>4.99</v>
      </c>
      <c r="J40" s="221">
        <v>23.35</v>
      </c>
      <c r="K40" s="251">
        <v>116.52</v>
      </c>
    </row>
    <row r="41" spans="1:22" x14ac:dyDescent="0.25">
      <c r="A41" s="233"/>
      <c r="B41" s="234"/>
      <c r="C41" s="234" t="s">
        <v>195</v>
      </c>
      <c r="D41" s="235"/>
      <c r="E41" s="221"/>
      <c r="F41" s="236">
        <v>99.68</v>
      </c>
      <c r="G41" s="237" t="s">
        <v>185</v>
      </c>
      <c r="H41" s="221">
        <v>1</v>
      </c>
      <c r="I41" s="238">
        <v>299.04000000000002</v>
      </c>
      <c r="J41" s="221">
        <v>4.45</v>
      </c>
      <c r="K41" s="238">
        <v>1330.73</v>
      </c>
    </row>
    <row r="42" spans="1:22" ht="171" x14ac:dyDescent="0.25">
      <c r="A42" s="233" t="s">
        <v>1321</v>
      </c>
      <c r="B42" s="234" t="s">
        <v>3015</v>
      </c>
      <c r="C42" s="234" t="s">
        <v>883</v>
      </c>
      <c r="D42" s="235" t="s">
        <v>1451</v>
      </c>
      <c r="E42" s="221">
        <v>3</v>
      </c>
      <c r="F42" s="236">
        <v>5878.11</v>
      </c>
      <c r="G42" s="240" t="s">
        <v>185</v>
      </c>
      <c r="H42" s="221">
        <v>1</v>
      </c>
      <c r="I42" s="238">
        <v>17634.330000000002</v>
      </c>
      <c r="J42" s="221">
        <v>1.91</v>
      </c>
      <c r="K42" s="238">
        <v>33681.57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233"/>
      <c r="B43" s="234"/>
      <c r="C43" s="234" t="s">
        <v>184</v>
      </c>
      <c r="D43" s="235" t="s">
        <v>177</v>
      </c>
      <c r="E43" s="221">
        <v>110</v>
      </c>
      <c r="F43" s="236"/>
      <c r="G43" s="237"/>
      <c r="H43" s="221"/>
      <c r="I43" s="238">
        <v>615.29</v>
      </c>
      <c r="J43" s="221">
        <v>88</v>
      </c>
      <c r="K43" s="238">
        <v>11493.52</v>
      </c>
    </row>
    <row r="44" spans="1:22" x14ac:dyDescent="0.25">
      <c r="A44" s="233"/>
      <c r="B44" s="234"/>
      <c r="C44" s="234" t="s">
        <v>183</v>
      </c>
      <c r="D44" s="235" t="s">
        <v>177</v>
      </c>
      <c r="E44" s="221">
        <v>74</v>
      </c>
      <c r="F44" s="236"/>
      <c r="G44" s="237"/>
      <c r="H44" s="221"/>
      <c r="I44" s="238">
        <v>413.92</v>
      </c>
      <c r="J44" s="221">
        <v>41</v>
      </c>
      <c r="K44" s="238">
        <v>5354.94</v>
      </c>
    </row>
    <row r="45" spans="1:22" x14ac:dyDescent="0.25">
      <c r="A45" s="233"/>
      <c r="B45" s="234"/>
      <c r="C45" s="234" t="s">
        <v>178</v>
      </c>
      <c r="D45" s="235" t="s">
        <v>177</v>
      </c>
      <c r="E45" s="221">
        <v>175</v>
      </c>
      <c r="F45" s="236"/>
      <c r="G45" s="237"/>
      <c r="H45" s="221"/>
      <c r="I45" s="238">
        <v>8.73</v>
      </c>
      <c r="J45" s="221">
        <v>157</v>
      </c>
      <c r="K45" s="238">
        <v>182.94</v>
      </c>
    </row>
    <row r="46" spans="1:22" x14ac:dyDescent="0.25">
      <c r="A46" s="241"/>
      <c r="B46" s="242"/>
      <c r="C46" s="242" t="s">
        <v>182</v>
      </c>
      <c r="D46" s="243" t="s">
        <v>181</v>
      </c>
      <c r="E46" s="244">
        <v>13.3</v>
      </c>
      <c r="F46" s="245"/>
      <c r="G46" s="246" t="s">
        <v>1338</v>
      </c>
      <c r="H46" s="244">
        <v>1</v>
      </c>
      <c r="I46" s="247">
        <v>45.884999999999998</v>
      </c>
      <c r="J46" s="244"/>
      <c r="K46" s="247"/>
    </row>
    <row r="47" spans="1:22" x14ac:dyDescent="0.25">
      <c r="A47" s="248"/>
      <c r="B47" s="248"/>
      <c r="C47" s="249" t="s">
        <v>173</v>
      </c>
      <c r="D47" s="248"/>
      <c r="E47" s="248"/>
      <c r="F47" s="248"/>
      <c r="G47" s="248"/>
      <c r="H47" s="452">
        <v>19557.849999999999</v>
      </c>
      <c r="I47" s="452"/>
      <c r="J47" s="452">
        <v>65339.71</v>
      </c>
      <c r="K47" s="452"/>
      <c r="O47" s="250">
        <v>19557.849999999999</v>
      </c>
      <c r="P47" s="250">
        <v>65339.71</v>
      </c>
    </row>
    <row r="49" spans="1:22" ht="57" x14ac:dyDescent="0.25">
      <c r="A49" s="233" t="s">
        <v>1324</v>
      </c>
      <c r="B49" s="234" t="s">
        <v>750</v>
      </c>
      <c r="C49" s="234" t="s">
        <v>749</v>
      </c>
      <c r="D49" s="235" t="s">
        <v>2387</v>
      </c>
      <c r="E49" s="221">
        <v>0.18</v>
      </c>
      <c r="F49" s="236"/>
      <c r="G49" s="237"/>
      <c r="H49" s="221"/>
      <c r="I49" s="238"/>
      <c r="J49" s="221"/>
      <c r="K49" s="238"/>
      <c r="Q49">
        <v>124.43</v>
      </c>
      <c r="R49">
        <v>2324.39</v>
      </c>
      <c r="S49">
        <v>83.71</v>
      </c>
      <c r="T49">
        <v>1082.95</v>
      </c>
      <c r="U49">
        <v>5.1100000000000003</v>
      </c>
      <c r="V49">
        <v>107.04</v>
      </c>
    </row>
    <row r="50" spans="1:22" x14ac:dyDescent="0.25">
      <c r="C50" s="239" t="s">
        <v>3016</v>
      </c>
    </row>
    <row r="51" spans="1:22" x14ac:dyDescent="0.25">
      <c r="A51" s="233"/>
      <c r="B51" s="234"/>
      <c r="C51" s="234" t="s">
        <v>187</v>
      </c>
      <c r="D51" s="235"/>
      <c r="E51" s="221"/>
      <c r="F51" s="236">
        <v>546.45000000000005</v>
      </c>
      <c r="G51" s="237" t="s">
        <v>1338</v>
      </c>
      <c r="H51" s="221">
        <v>1</v>
      </c>
      <c r="I51" s="238">
        <v>113.12</v>
      </c>
      <c r="J51" s="221">
        <v>23.35</v>
      </c>
      <c r="K51" s="238">
        <v>2641.35</v>
      </c>
    </row>
    <row r="52" spans="1:22" x14ac:dyDescent="0.25">
      <c r="A52" s="233"/>
      <c r="B52" s="234"/>
      <c r="C52" s="234" t="s">
        <v>174</v>
      </c>
      <c r="D52" s="235"/>
      <c r="E52" s="221"/>
      <c r="F52" s="236">
        <v>83.98</v>
      </c>
      <c r="G52" s="237" t="s">
        <v>1339</v>
      </c>
      <c r="H52" s="221">
        <v>1</v>
      </c>
      <c r="I52" s="238">
        <v>18.899999999999999</v>
      </c>
      <c r="J52" s="221">
        <v>9.02</v>
      </c>
      <c r="K52" s="238">
        <v>170.48</v>
      </c>
    </row>
    <row r="53" spans="1:22" x14ac:dyDescent="0.25">
      <c r="A53" s="233"/>
      <c r="B53" s="234"/>
      <c r="C53" s="234" t="s">
        <v>179</v>
      </c>
      <c r="D53" s="235"/>
      <c r="E53" s="221"/>
      <c r="F53" s="236">
        <v>12.96</v>
      </c>
      <c r="G53" s="237" t="s">
        <v>1339</v>
      </c>
      <c r="H53" s="221">
        <v>1</v>
      </c>
      <c r="I53" s="251">
        <v>2.92</v>
      </c>
      <c r="J53" s="221">
        <v>23.35</v>
      </c>
      <c r="K53" s="251">
        <v>68.180000000000007</v>
      </c>
    </row>
    <row r="54" spans="1:22" x14ac:dyDescent="0.25">
      <c r="A54" s="233"/>
      <c r="B54" s="234"/>
      <c r="C54" s="234" t="s">
        <v>195</v>
      </c>
      <c r="D54" s="235"/>
      <c r="E54" s="221"/>
      <c r="F54" s="236">
        <v>61.03</v>
      </c>
      <c r="G54" s="237" t="s">
        <v>185</v>
      </c>
      <c r="H54" s="221">
        <v>1</v>
      </c>
      <c r="I54" s="238">
        <v>10.99</v>
      </c>
      <c r="J54" s="221">
        <v>4.26</v>
      </c>
      <c r="K54" s="238">
        <v>46.82</v>
      </c>
    </row>
    <row r="55" spans="1:22" ht="28.5" x14ac:dyDescent="0.25">
      <c r="A55" s="233" t="s">
        <v>1328</v>
      </c>
      <c r="B55" s="234" t="s">
        <v>2949</v>
      </c>
      <c r="C55" s="234" t="s">
        <v>744</v>
      </c>
      <c r="D55" s="235" t="s">
        <v>1323</v>
      </c>
      <c r="E55" s="221">
        <v>6.6600000000000001E-3</v>
      </c>
      <c r="F55" s="236">
        <v>26732.5</v>
      </c>
      <c r="G55" s="240" t="s">
        <v>185</v>
      </c>
      <c r="H55" s="221">
        <v>1</v>
      </c>
      <c r="I55" s="238">
        <v>178.04</v>
      </c>
      <c r="J55" s="221">
        <v>1.96</v>
      </c>
      <c r="K55" s="238">
        <v>348.96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ht="57" x14ac:dyDescent="0.25">
      <c r="A56" s="233" t="s">
        <v>2940</v>
      </c>
      <c r="B56" s="234" t="s">
        <v>2411</v>
      </c>
      <c r="C56" s="234" t="s">
        <v>748</v>
      </c>
      <c r="D56" s="235" t="s">
        <v>1451</v>
      </c>
      <c r="E56" s="221">
        <v>3</v>
      </c>
      <c r="F56" s="236">
        <v>255</v>
      </c>
      <c r="G56" s="240" t="s">
        <v>185</v>
      </c>
      <c r="H56" s="221">
        <v>1</v>
      </c>
      <c r="I56" s="238">
        <v>765</v>
      </c>
      <c r="J56" s="221">
        <v>11.85</v>
      </c>
      <c r="K56" s="238">
        <v>9065.25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ht="57" x14ac:dyDescent="0.25">
      <c r="A57" s="233" t="s">
        <v>3017</v>
      </c>
      <c r="B57" s="234" t="s">
        <v>2957</v>
      </c>
      <c r="C57" s="234" t="s">
        <v>747</v>
      </c>
      <c r="D57" s="235" t="s">
        <v>1342</v>
      </c>
      <c r="E57" s="221">
        <v>18</v>
      </c>
      <c r="F57" s="236">
        <v>76.13</v>
      </c>
      <c r="G57" s="240" t="s">
        <v>185</v>
      </c>
      <c r="H57" s="221">
        <v>1</v>
      </c>
      <c r="I57" s="238">
        <v>1370.34</v>
      </c>
      <c r="J57" s="221">
        <v>8.82</v>
      </c>
      <c r="K57" s="238">
        <v>12086.4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s="233"/>
      <c r="B58" s="234"/>
      <c r="C58" s="234" t="s">
        <v>184</v>
      </c>
      <c r="D58" s="235" t="s">
        <v>177</v>
      </c>
      <c r="E58" s="221">
        <v>110</v>
      </c>
      <c r="F58" s="236"/>
      <c r="G58" s="237"/>
      <c r="H58" s="221"/>
      <c r="I58" s="238">
        <v>124.43</v>
      </c>
      <c r="J58" s="221">
        <v>88</v>
      </c>
      <c r="K58" s="238">
        <v>2324.39</v>
      </c>
    </row>
    <row r="59" spans="1:22" x14ac:dyDescent="0.25">
      <c r="A59" s="233"/>
      <c r="B59" s="234"/>
      <c r="C59" s="234" t="s">
        <v>183</v>
      </c>
      <c r="D59" s="235" t="s">
        <v>177</v>
      </c>
      <c r="E59" s="221">
        <v>74</v>
      </c>
      <c r="F59" s="236"/>
      <c r="G59" s="237"/>
      <c r="H59" s="221"/>
      <c r="I59" s="238">
        <v>83.71</v>
      </c>
      <c r="J59" s="221">
        <v>41</v>
      </c>
      <c r="K59" s="238">
        <v>1082.95</v>
      </c>
    </row>
    <row r="60" spans="1:22" x14ac:dyDescent="0.25">
      <c r="A60" s="233"/>
      <c r="B60" s="234"/>
      <c r="C60" s="234" t="s">
        <v>178</v>
      </c>
      <c r="D60" s="235" t="s">
        <v>177</v>
      </c>
      <c r="E60" s="221">
        <v>175</v>
      </c>
      <c r="F60" s="236"/>
      <c r="G60" s="237"/>
      <c r="H60" s="221"/>
      <c r="I60" s="238">
        <v>5.1100000000000003</v>
      </c>
      <c r="J60" s="221">
        <v>157</v>
      </c>
      <c r="K60" s="238">
        <v>107.04</v>
      </c>
    </row>
    <row r="61" spans="1:22" x14ac:dyDescent="0.25">
      <c r="A61" s="241"/>
      <c r="B61" s="242"/>
      <c r="C61" s="242" t="s">
        <v>182</v>
      </c>
      <c r="D61" s="243" t="s">
        <v>181</v>
      </c>
      <c r="E61" s="244">
        <v>43.3</v>
      </c>
      <c r="F61" s="245"/>
      <c r="G61" s="246" t="s">
        <v>1338</v>
      </c>
      <c r="H61" s="244">
        <v>1</v>
      </c>
      <c r="I61" s="247">
        <v>8.9600000000000009</v>
      </c>
      <c r="J61" s="244"/>
      <c r="K61" s="247"/>
    </row>
    <row r="62" spans="1:22" x14ac:dyDescent="0.25">
      <c r="A62" s="248"/>
      <c r="B62" s="248"/>
      <c r="C62" s="249" t="s">
        <v>173</v>
      </c>
      <c r="D62" s="248"/>
      <c r="E62" s="248"/>
      <c r="F62" s="248"/>
      <c r="G62" s="248"/>
      <c r="H62" s="452">
        <v>2669.64</v>
      </c>
      <c r="I62" s="452"/>
      <c r="J62" s="452">
        <v>27873.64</v>
      </c>
      <c r="K62" s="452"/>
      <c r="O62" s="250">
        <v>2669.64</v>
      </c>
      <c r="P62" s="250">
        <v>27873.64</v>
      </c>
    </row>
    <row r="64" spans="1:22" ht="57" x14ac:dyDescent="0.25">
      <c r="A64" s="233" t="s">
        <v>104</v>
      </c>
      <c r="B64" s="234" t="s">
        <v>882</v>
      </c>
      <c r="C64" s="234" t="s">
        <v>881</v>
      </c>
      <c r="D64" s="235" t="s">
        <v>1693</v>
      </c>
      <c r="E64" s="221">
        <v>3</v>
      </c>
      <c r="F64" s="236"/>
      <c r="G64" s="237"/>
      <c r="H64" s="221"/>
      <c r="I64" s="238"/>
      <c r="J64" s="221"/>
      <c r="K64" s="238"/>
      <c r="Q64">
        <v>68</v>
      </c>
      <c r="R64">
        <v>1270.28</v>
      </c>
      <c r="S64">
        <v>45.75</v>
      </c>
      <c r="T64">
        <v>591.84</v>
      </c>
      <c r="U64">
        <v>2.89</v>
      </c>
      <c r="V64">
        <v>60.49</v>
      </c>
    </row>
    <row r="65" spans="1:22" x14ac:dyDescent="0.25">
      <c r="A65" s="233"/>
      <c r="B65" s="234"/>
      <c r="C65" s="234" t="s">
        <v>187</v>
      </c>
      <c r="D65" s="235"/>
      <c r="E65" s="221"/>
      <c r="F65" s="236">
        <v>17.920000000000002</v>
      </c>
      <c r="G65" s="237" t="s">
        <v>1338</v>
      </c>
      <c r="H65" s="221">
        <v>1</v>
      </c>
      <c r="I65" s="238">
        <v>61.82</v>
      </c>
      <c r="J65" s="221">
        <v>23.35</v>
      </c>
      <c r="K65" s="238">
        <v>1443.5</v>
      </c>
    </row>
    <row r="66" spans="1:22" x14ac:dyDescent="0.25">
      <c r="A66" s="233"/>
      <c r="B66" s="234"/>
      <c r="C66" s="234" t="s">
        <v>174</v>
      </c>
      <c r="D66" s="235"/>
      <c r="E66" s="221"/>
      <c r="F66" s="236">
        <v>3.35</v>
      </c>
      <c r="G66" s="237" t="s">
        <v>1339</v>
      </c>
      <c r="H66" s="221">
        <v>1</v>
      </c>
      <c r="I66" s="238">
        <v>12.56</v>
      </c>
      <c r="J66" s="221">
        <v>7.71</v>
      </c>
      <c r="K66" s="238">
        <v>96.84</v>
      </c>
    </row>
    <row r="67" spans="1:22" x14ac:dyDescent="0.25">
      <c r="A67" s="233"/>
      <c r="B67" s="234"/>
      <c r="C67" s="234" t="s">
        <v>179</v>
      </c>
      <c r="D67" s="235"/>
      <c r="E67" s="221"/>
      <c r="F67" s="236">
        <v>0.44</v>
      </c>
      <c r="G67" s="237" t="s">
        <v>1339</v>
      </c>
      <c r="H67" s="221">
        <v>1</v>
      </c>
      <c r="I67" s="251">
        <v>1.65</v>
      </c>
      <c r="J67" s="221">
        <v>23.35</v>
      </c>
      <c r="K67" s="251">
        <v>38.53</v>
      </c>
    </row>
    <row r="68" spans="1:22" x14ac:dyDescent="0.25">
      <c r="A68" s="233"/>
      <c r="B68" s="234"/>
      <c r="C68" s="234" t="s">
        <v>195</v>
      </c>
      <c r="D68" s="235"/>
      <c r="E68" s="221"/>
      <c r="F68" s="236">
        <v>20.5</v>
      </c>
      <c r="G68" s="237" t="s">
        <v>185</v>
      </c>
      <c r="H68" s="221">
        <v>1</v>
      </c>
      <c r="I68" s="238">
        <v>61.5</v>
      </c>
      <c r="J68" s="221">
        <v>4.41</v>
      </c>
      <c r="K68" s="238">
        <v>271.22000000000003</v>
      </c>
    </row>
    <row r="69" spans="1:22" ht="71.25" x14ac:dyDescent="0.25">
      <c r="A69" s="233" t="s">
        <v>1332</v>
      </c>
      <c r="B69" s="234" t="s">
        <v>3018</v>
      </c>
      <c r="C69" s="234" t="s">
        <v>880</v>
      </c>
      <c r="D69" s="235" t="s">
        <v>1451</v>
      </c>
      <c r="E69" s="221">
        <v>6</v>
      </c>
      <c r="F69" s="236">
        <v>97.38</v>
      </c>
      <c r="G69" s="240" t="s">
        <v>185</v>
      </c>
      <c r="H69" s="221">
        <v>1</v>
      </c>
      <c r="I69" s="238">
        <v>584.28</v>
      </c>
      <c r="J69" s="221">
        <v>2.52</v>
      </c>
      <c r="K69" s="238">
        <v>1472.39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ht="57" x14ac:dyDescent="0.25">
      <c r="A70" s="233" t="s">
        <v>3019</v>
      </c>
      <c r="B70" s="234" t="s">
        <v>3020</v>
      </c>
      <c r="C70" s="234" t="s">
        <v>879</v>
      </c>
      <c r="D70" s="235" t="s">
        <v>1451</v>
      </c>
      <c r="E70" s="221">
        <v>3</v>
      </c>
      <c r="F70" s="236">
        <v>1689.84</v>
      </c>
      <c r="G70" s="240" t="s">
        <v>185</v>
      </c>
      <c r="H70" s="221">
        <v>1</v>
      </c>
      <c r="I70" s="238">
        <v>5069.5200000000004</v>
      </c>
      <c r="J70" s="221">
        <v>4.9800000000000004</v>
      </c>
      <c r="K70" s="238">
        <v>25246.21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s="233"/>
      <c r="B71" s="234"/>
      <c r="C71" s="234" t="s">
        <v>184</v>
      </c>
      <c r="D71" s="235" t="s">
        <v>177</v>
      </c>
      <c r="E71" s="221">
        <v>110</v>
      </c>
      <c r="F71" s="236"/>
      <c r="G71" s="237"/>
      <c r="H71" s="221"/>
      <c r="I71" s="238">
        <v>68</v>
      </c>
      <c r="J71" s="221">
        <v>88</v>
      </c>
      <c r="K71" s="238">
        <v>1270.28</v>
      </c>
    </row>
    <row r="72" spans="1:22" x14ac:dyDescent="0.25">
      <c r="A72" s="233"/>
      <c r="B72" s="234"/>
      <c r="C72" s="234" t="s">
        <v>183</v>
      </c>
      <c r="D72" s="235" t="s">
        <v>177</v>
      </c>
      <c r="E72" s="221">
        <v>74</v>
      </c>
      <c r="F72" s="236"/>
      <c r="G72" s="237"/>
      <c r="H72" s="221"/>
      <c r="I72" s="238">
        <v>45.75</v>
      </c>
      <c r="J72" s="221">
        <v>41</v>
      </c>
      <c r="K72" s="238">
        <v>591.84</v>
      </c>
    </row>
    <row r="73" spans="1:22" x14ac:dyDescent="0.25">
      <c r="A73" s="233"/>
      <c r="B73" s="234"/>
      <c r="C73" s="234" t="s">
        <v>178</v>
      </c>
      <c r="D73" s="235" t="s">
        <v>177</v>
      </c>
      <c r="E73" s="221">
        <v>175</v>
      </c>
      <c r="F73" s="236"/>
      <c r="G73" s="237"/>
      <c r="H73" s="221"/>
      <c r="I73" s="238">
        <v>2.89</v>
      </c>
      <c r="J73" s="221">
        <v>157</v>
      </c>
      <c r="K73" s="238">
        <v>60.49</v>
      </c>
    </row>
    <row r="74" spans="1:22" x14ac:dyDescent="0.25">
      <c r="A74" s="241"/>
      <c r="B74" s="242"/>
      <c r="C74" s="242" t="s">
        <v>182</v>
      </c>
      <c r="D74" s="243" t="s">
        <v>181</v>
      </c>
      <c r="E74" s="244">
        <v>1.47</v>
      </c>
      <c r="F74" s="245"/>
      <c r="G74" s="246" t="s">
        <v>1338</v>
      </c>
      <c r="H74" s="244">
        <v>1</v>
      </c>
      <c r="I74" s="247">
        <v>5.07</v>
      </c>
      <c r="J74" s="244"/>
      <c r="K74" s="247"/>
    </row>
    <row r="75" spans="1:22" x14ac:dyDescent="0.25">
      <c r="A75" s="248"/>
      <c r="B75" s="248"/>
      <c r="C75" s="249" t="s">
        <v>173</v>
      </c>
      <c r="D75" s="248"/>
      <c r="E75" s="248"/>
      <c r="F75" s="248"/>
      <c r="G75" s="248"/>
      <c r="H75" s="452">
        <v>5906.32</v>
      </c>
      <c r="I75" s="452"/>
      <c r="J75" s="452">
        <v>30452.77</v>
      </c>
      <c r="K75" s="452"/>
      <c r="O75" s="250">
        <v>5906.32</v>
      </c>
      <c r="P75" s="250">
        <v>30452.77</v>
      </c>
    </row>
    <row r="77" spans="1:22" ht="52.5" x14ac:dyDescent="0.25">
      <c r="A77" s="233" t="s">
        <v>1336</v>
      </c>
      <c r="B77" s="234" t="s">
        <v>878</v>
      </c>
      <c r="C77" s="234" t="s">
        <v>877</v>
      </c>
      <c r="D77" s="235" t="s">
        <v>2973</v>
      </c>
      <c r="E77" s="221">
        <v>1</v>
      </c>
      <c r="F77" s="236"/>
      <c r="G77" s="237"/>
      <c r="H77" s="221"/>
      <c r="I77" s="238"/>
      <c r="J77" s="221"/>
      <c r="K77" s="238"/>
      <c r="Q77">
        <v>90.05</v>
      </c>
      <c r="R77">
        <v>1682.06</v>
      </c>
      <c r="S77">
        <v>60.58</v>
      </c>
      <c r="T77">
        <v>783.69</v>
      </c>
      <c r="U77">
        <v>1.49</v>
      </c>
      <c r="V77">
        <v>31.16</v>
      </c>
    </row>
    <row r="78" spans="1:22" x14ac:dyDescent="0.25">
      <c r="A78" s="233"/>
      <c r="B78" s="234"/>
      <c r="C78" s="234" t="s">
        <v>187</v>
      </c>
      <c r="D78" s="235"/>
      <c r="E78" s="221"/>
      <c r="F78" s="236">
        <v>71.180000000000007</v>
      </c>
      <c r="G78" s="237" t="s">
        <v>1338</v>
      </c>
      <c r="H78" s="221">
        <v>1</v>
      </c>
      <c r="I78" s="238">
        <v>81.86</v>
      </c>
      <c r="J78" s="221">
        <v>23.35</v>
      </c>
      <c r="K78" s="238">
        <v>1911.43</v>
      </c>
    </row>
    <row r="79" spans="1:22" x14ac:dyDescent="0.25">
      <c r="A79" s="233"/>
      <c r="B79" s="234"/>
      <c r="C79" s="234" t="s">
        <v>174</v>
      </c>
      <c r="D79" s="235"/>
      <c r="E79" s="221"/>
      <c r="F79" s="236">
        <v>5.6</v>
      </c>
      <c r="G79" s="237" t="s">
        <v>1339</v>
      </c>
      <c r="H79" s="221">
        <v>1</v>
      </c>
      <c r="I79" s="238">
        <v>7</v>
      </c>
      <c r="J79" s="221">
        <v>7.54</v>
      </c>
      <c r="K79" s="238">
        <v>52.78</v>
      </c>
    </row>
    <row r="80" spans="1:22" x14ac:dyDescent="0.25">
      <c r="A80" s="233"/>
      <c r="B80" s="234"/>
      <c r="C80" s="234" t="s">
        <v>179</v>
      </c>
      <c r="D80" s="235"/>
      <c r="E80" s="221"/>
      <c r="F80" s="236">
        <v>0.68</v>
      </c>
      <c r="G80" s="237" t="s">
        <v>1339</v>
      </c>
      <c r="H80" s="221">
        <v>1</v>
      </c>
      <c r="I80" s="251">
        <v>0.85</v>
      </c>
      <c r="J80" s="221">
        <v>23.35</v>
      </c>
      <c r="K80" s="251">
        <v>19.850000000000001</v>
      </c>
    </row>
    <row r="81" spans="1:22" x14ac:dyDescent="0.25">
      <c r="A81" s="233"/>
      <c r="B81" s="234"/>
      <c r="C81" s="234" t="s">
        <v>195</v>
      </c>
      <c r="D81" s="235"/>
      <c r="E81" s="221"/>
      <c r="F81" s="236">
        <v>30.7</v>
      </c>
      <c r="G81" s="237" t="s">
        <v>185</v>
      </c>
      <c r="H81" s="221">
        <v>1</v>
      </c>
      <c r="I81" s="238">
        <v>30.7</v>
      </c>
      <c r="J81" s="221">
        <v>6.48</v>
      </c>
      <c r="K81" s="238">
        <v>198.94</v>
      </c>
    </row>
    <row r="82" spans="1:22" ht="71.25" x14ac:dyDescent="0.25">
      <c r="A82" s="233" t="s">
        <v>1340</v>
      </c>
      <c r="B82" s="234" t="s">
        <v>3021</v>
      </c>
      <c r="C82" s="234" t="s">
        <v>876</v>
      </c>
      <c r="D82" s="235" t="s">
        <v>1451</v>
      </c>
      <c r="E82" s="221">
        <v>1</v>
      </c>
      <c r="F82" s="236">
        <v>55.17</v>
      </c>
      <c r="G82" s="240" t="s">
        <v>185</v>
      </c>
      <c r="H82" s="221">
        <v>1</v>
      </c>
      <c r="I82" s="238">
        <v>55.17</v>
      </c>
      <c r="J82" s="221">
        <v>4.0599999999999996</v>
      </c>
      <c r="K82" s="238">
        <v>223.99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s="233"/>
      <c r="B83" s="234"/>
      <c r="C83" s="234" t="s">
        <v>184</v>
      </c>
      <c r="D83" s="235" t="s">
        <v>177</v>
      </c>
      <c r="E83" s="221">
        <v>110</v>
      </c>
      <c r="F83" s="236"/>
      <c r="G83" s="237"/>
      <c r="H83" s="221"/>
      <c r="I83" s="238">
        <v>90.05</v>
      </c>
      <c r="J83" s="221">
        <v>88</v>
      </c>
      <c r="K83" s="238">
        <v>1682.06</v>
      </c>
    </row>
    <row r="84" spans="1:22" x14ac:dyDescent="0.25">
      <c r="A84" s="233"/>
      <c r="B84" s="234"/>
      <c r="C84" s="234" t="s">
        <v>183</v>
      </c>
      <c r="D84" s="235" t="s">
        <v>177</v>
      </c>
      <c r="E84" s="221">
        <v>74</v>
      </c>
      <c r="F84" s="236"/>
      <c r="G84" s="237"/>
      <c r="H84" s="221"/>
      <c r="I84" s="238">
        <v>60.58</v>
      </c>
      <c r="J84" s="221">
        <v>41</v>
      </c>
      <c r="K84" s="238">
        <v>783.69</v>
      </c>
    </row>
    <row r="85" spans="1:22" x14ac:dyDescent="0.25">
      <c r="A85" s="233"/>
      <c r="B85" s="234"/>
      <c r="C85" s="234" t="s">
        <v>178</v>
      </c>
      <c r="D85" s="235" t="s">
        <v>177</v>
      </c>
      <c r="E85" s="221">
        <v>175</v>
      </c>
      <c r="F85" s="236"/>
      <c r="G85" s="237"/>
      <c r="H85" s="221"/>
      <c r="I85" s="238">
        <v>1.49</v>
      </c>
      <c r="J85" s="221">
        <v>157</v>
      </c>
      <c r="K85" s="238">
        <v>31.16</v>
      </c>
    </row>
    <row r="86" spans="1:22" x14ac:dyDescent="0.25">
      <c r="A86" s="241"/>
      <c r="B86" s="242"/>
      <c r="C86" s="242" t="s">
        <v>182</v>
      </c>
      <c r="D86" s="243" t="s">
        <v>181</v>
      </c>
      <c r="E86" s="244">
        <v>5.64</v>
      </c>
      <c r="F86" s="245"/>
      <c r="G86" s="246" t="s">
        <v>1338</v>
      </c>
      <c r="H86" s="244">
        <v>1</v>
      </c>
      <c r="I86" s="247">
        <v>6.49</v>
      </c>
      <c r="J86" s="244"/>
      <c r="K86" s="247"/>
    </row>
    <row r="87" spans="1:22" x14ac:dyDescent="0.25">
      <c r="A87" s="248"/>
      <c r="B87" s="248"/>
      <c r="C87" s="249" t="s">
        <v>173</v>
      </c>
      <c r="D87" s="248"/>
      <c r="E87" s="248"/>
      <c r="F87" s="248"/>
      <c r="G87" s="248"/>
      <c r="H87" s="452">
        <v>326.85000000000002</v>
      </c>
      <c r="I87" s="452"/>
      <c r="J87" s="452">
        <v>4884.05</v>
      </c>
      <c r="K87" s="452"/>
      <c r="O87" s="250">
        <v>326.85000000000002</v>
      </c>
      <c r="P87" s="250">
        <v>4884.05</v>
      </c>
    </row>
    <row r="90" spans="1:22" x14ac:dyDescent="0.25">
      <c r="A90" s="453" t="s">
        <v>3022</v>
      </c>
      <c r="B90" s="453"/>
      <c r="C90" s="453"/>
      <c r="D90" s="453"/>
      <c r="E90" s="453"/>
      <c r="F90" s="453"/>
      <c r="G90" s="453"/>
      <c r="H90" s="454">
        <v>28460.66</v>
      </c>
      <c r="I90" s="455"/>
      <c r="J90" s="454">
        <v>128550.17</v>
      </c>
      <c r="K90" s="455"/>
    </row>
    <row r="91" spans="1:22" hidden="1" x14ac:dyDescent="0.25">
      <c r="A91" t="s">
        <v>172</v>
      </c>
      <c r="I91">
        <v>0</v>
      </c>
      <c r="J91">
        <v>0</v>
      </c>
    </row>
    <row r="92" spans="1:22" hidden="1" x14ac:dyDescent="0.25">
      <c r="A92" t="s">
        <v>171</v>
      </c>
      <c r="I92">
        <v>0</v>
      </c>
      <c r="J92">
        <v>0</v>
      </c>
    </row>
    <row r="94" spans="1:22" ht="16.5" x14ac:dyDescent="0.25">
      <c r="A94" s="456" t="s">
        <v>3023</v>
      </c>
      <c r="B94" s="456"/>
      <c r="C94" s="456"/>
      <c r="D94" s="456"/>
      <c r="E94" s="456"/>
      <c r="F94" s="456"/>
      <c r="G94" s="456"/>
      <c r="H94" s="456"/>
      <c r="I94" s="456"/>
      <c r="J94" s="456"/>
      <c r="K94" s="456"/>
    </row>
    <row r="95" spans="1:22" ht="52.5" x14ac:dyDescent="0.25">
      <c r="A95" s="233" t="s">
        <v>105</v>
      </c>
      <c r="B95" s="234" t="s">
        <v>706</v>
      </c>
      <c r="C95" s="234" t="s">
        <v>705</v>
      </c>
      <c r="D95" s="235" t="s">
        <v>1883</v>
      </c>
      <c r="E95" s="221">
        <v>8</v>
      </c>
      <c r="F95" s="236"/>
      <c r="G95" s="237"/>
      <c r="H95" s="221"/>
      <c r="I95" s="238"/>
      <c r="J95" s="221"/>
      <c r="K95" s="238"/>
      <c r="Q95">
        <v>280.63</v>
      </c>
      <c r="R95">
        <v>5242.2</v>
      </c>
      <c r="S95">
        <v>188.79</v>
      </c>
      <c r="T95">
        <v>2442.39</v>
      </c>
      <c r="U95">
        <v>15.4</v>
      </c>
      <c r="V95">
        <v>322.60000000000002</v>
      </c>
    </row>
    <row r="96" spans="1:22" x14ac:dyDescent="0.25">
      <c r="A96" s="233"/>
      <c r="B96" s="234"/>
      <c r="C96" s="234" t="s">
        <v>187</v>
      </c>
      <c r="D96" s="235"/>
      <c r="E96" s="221"/>
      <c r="F96" s="236">
        <v>27.73</v>
      </c>
      <c r="G96" s="237" t="s">
        <v>1338</v>
      </c>
      <c r="H96" s="221">
        <v>1</v>
      </c>
      <c r="I96" s="238">
        <v>255.12</v>
      </c>
      <c r="J96" s="221">
        <v>23.35</v>
      </c>
      <c r="K96" s="238">
        <v>5957.05</v>
      </c>
    </row>
    <row r="97" spans="1:22" x14ac:dyDescent="0.25">
      <c r="A97" s="233"/>
      <c r="B97" s="234"/>
      <c r="C97" s="234" t="s">
        <v>174</v>
      </c>
      <c r="D97" s="235"/>
      <c r="E97" s="221"/>
      <c r="F97" s="236">
        <v>3.72</v>
      </c>
      <c r="G97" s="237" t="s">
        <v>1339</v>
      </c>
      <c r="H97" s="221">
        <v>1</v>
      </c>
      <c r="I97" s="238">
        <v>37.200000000000003</v>
      </c>
      <c r="J97" s="221">
        <v>9.61</v>
      </c>
      <c r="K97" s="238">
        <v>357.49</v>
      </c>
    </row>
    <row r="98" spans="1:22" x14ac:dyDescent="0.25">
      <c r="A98" s="233"/>
      <c r="B98" s="234"/>
      <c r="C98" s="234" t="s">
        <v>179</v>
      </c>
      <c r="D98" s="235"/>
      <c r="E98" s="221"/>
      <c r="F98" s="236">
        <v>0.88</v>
      </c>
      <c r="G98" s="237" t="s">
        <v>1339</v>
      </c>
      <c r="H98" s="221">
        <v>1</v>
      </c>
      <c r="I98" s="251">
        <v>8.8000000000000007</v>
      </c>
      <c r="J98" s="221">
        <v>23.35</v>
      </c>
      <c r="K98" s="251">
        <v>205.48</v>
      </c>
    </row>
    <row r="99" spans="1:22" x14ac:dyDescent="0.25">
      <c r="A99" s="233"/>
      <c r="B99" s="234"/>
      <c r="C99" s="234" t="s">
        <v>195</v>
      </c>
      <c r="D99" s="235"/>
      <c r="E99" s="221"/>
      <c r="F99" s="236">
        <v>11.48</v>
      </c>
      <c r="G99" s="237" t="s">
        <v>185</v>
      </c>
      <c r="H99" s="221">
        <v>1</v>
      </c>
      <c r="I99" s="238">
        <v>91.84</v>
      </c>
      <c r="J99" s="221">
        <v>5.42</v>
      </c>
      <c r="K99" s="238">
        <v>497.77</v>
      </c>
    </row>
    <row r="100" spans="1:22" ht="57" x14ac:dyDescent="0.25">
      <c r="A100" s="233" t="s">
        <v>1348</v>
      </c>
      <c r="B100" s="234" t="s">
        <v>3024</v>
      </c>
      <c r="C100" s="234" t="s">
        <v>875</v>
      </c>
      <c r="D100" s="235" t="s">
        <v>3025</v>
      </c>
      <c r="E100" s="221">
        <v>8</v>
      </c>
      <c r="F100" s="236">
        <v>456.4</v>
      </c>
      <c r="G100" s="240" t="s">
        <v>185</v>
      </c>
      <c r="H100" s="221">
        <v>1</v>
      </c>
      <c r="I100" s="238">
        <v>3651.2</v>
      </c>
      <c r="J100" s="221">
        <v>3.67</v>
      </c>
      <c r="K100" s="238">
        <v>13399.9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233"/>
      <c r="B101" s="234"/>
      <c r="C101" s="234" t="s">
        <v>184</v>
      </c>
      <c r="D101" s="235" t="s">
        <v>177</v>
      </c>
      <c r="E101" s="221">
        <v>110</v>
      </c>
      <c r="F101" s="236"/>
      <c r="G101" s="237"/>
      <c r="H101" s="221"/>
      <c r="I101" s="238">
        <v>280.63</v>
      </c>
      <c r="J101" s="221">
        <v>88</v>
      </c>
      <c r="K101" s="238">
        <v>5242.2</v>
      </c>
    </row>
    <row r="102" spans="1:22" x14ac:dyDescent="0.25">
      <c r="A102" s="233"/>
      <c r="B102" s="234"/>
      <c r="C102" s="234" t="s">
        <v>183</v>
      </c>
      <c r="D102" s="235" t="s">
        <v>177</v>
      </c>
      <c r="E102" s="221">
        <v>74</v>
      </c>
      <c r="F102" s="236"/>
      <c r="G102" s="237"/>
      <c r="H102" s="221"/>
      <c r="I102" s="238">
        <v>188.79</v>
      </c>
      <c r="J102" s="221">
        <v>41</v>
      </c>
      <c r="K102" s="238">
        <v>2442.39</v>
      </c>
    </row>
    <row r="103" spans="1:22" x14ac:dyDescent="0.25">
      <c r="A103" s="233"/>
      <c r="B103" s="234"/>
      <c r="C103" s="234" t="s">
        <v>178</v>
      </c>
      <c r="D103" s="235" t="s">
        <v>177</v>
      </c>
      <c r="E103" s="221">
        <v>175</v>
      </c>
      <c r="F103" s="236"/>
      <c r="G103" s="237"/>
      <c r="H103" s="221"/>
      <c r="I103" s="238">
        <v>15.4</v>
      </c>
      <c r="J103" s="221">
        <v>157</v>
      </c>
      <c r="K103" s="238">
        <v>322.60000000000002</v>
      </c>
    </row>
    <row r="104" spans="1:22" x14ac:dyDescent="0.25">
      <c r="A104" s="241"/>
      <c r="B104" s="242"/>
      <c r="C104" s="242" t="s">
        <v>182</v>
      </c>
      <c r="D104" s="243" t="s">
        <v>181</v>
      </c>
      <c r="E104" s="244">
        <v>2.2200000000000002</v>
      </c>
      <c r="F104" s="245"/>
      <c r="G104" s="246" t="s">
        <v>1338</v>
      </c>
      <c r="H104" s="244">
        <v>1</v>
      </c>
      <c r="I104" s="247">
        <v>20.420000000000002</v>
      </c>
      <c r="J104" s="244"/>
      <c r="K104" s="247"/>
    </row>
    <row r="105" spans="1:22" x14ac:dyDescent="0.25">
      <c r="A105" s="248"/>
      <c r="B105" s="248"/>
      <c r="C105" s="249" t="s">
        <v>173</v>
      </c>
      <c r="D105" s="248"/>
      <c r="E105" s="248"/>
      <c r="F105" s="248"/>
      <c r="G105" s="248"/>
      <c r="H105" s="452">
        <v>4520.18</v>
      </c>
      <c r="I105" s="452"/>
      <c r="J105" s="452">
        <v>28219.4</v>
      </c>
      <c r="K105" s="452"/>
      <c r="O105" s="250">
        <v>4520.18</v>
      </c>
      <c r="P105" s="250">
        <v>28219.4</v>
      </c>
    </row>
    <row r="107" spans="1:22" ht="52.5" x14ac:dyDescent="0.25">
      <c r="A107" s="233" t="s">
        <v>1350</v>
      </c>
      <c r="B107" s="234" t="s">
        <v>874</v>
      </c>
      <c r="C107" s="234" t="s">
        <v>873</v>
      </c>
      <c r="D107" s="235" t="s">
        <v>3026</v>
      </c>
      <c r="E107" s="221">
        <v>0.08</v>
      </c>
      <c r="F107" s="236"/>
      <c r="G107" s="237"/>
      <c r="H107" s="221"/>
      <c r="I107" s="238"/>
      <c r="J107" s="221"/>
      <c r="K107" s="238"/>
      <c r="Q107">
        <v>43.04</v>
      </c>
      <c r="R107">
        <v>804.05</v>
      </c>
      <c r="S107">
        <v>28.96</v>
      </c>
      <c r="T107">
        <v>374.61</v>
      </c>
      <c r="U107">
        <v>0</v>
      </c>
      <c r="V107">
        <v>0</v>
      </c>
    </row>
    <row r="108" spans="1:22" x14ac:dyDescent="0.25">
      <c r="C108" s="239" t="s">
        <v>3027</v>
      </c>
    </row>
    <row r="109" spans="1:22" x14ac:dyDescent="0.25">
      <c r="A109" s="233"/>
      <c r="B109" s="234"/>
      <c r="C109" s="234" t="s">
        <v>187</v>
      </c>
      <c r="D109" s="235"/>
      <c r="E109" s="221"/>
      <c r="F109" s="236">
        <v>425.29</v>
      </c>
      <c r="G109" s="237" t="s">
        <v>1338</v>
      </c>
      <c r="H109" s="221">
        <v>1</v>
      </c>
      <c r="I109" s="238">
        <v>39.130000000000003</v>
      </c>
      <c r="J109" s="221">
        <v>23.35</v>
      </c>
      <c r="K109" s="238">
        <v>913.69</v>
      </c>
    </row>
    <row r="110" spans="1:22" ht="57" x14ac:dyDescent="0.25">
      <c r="A110" s="233" t="s">
        <v>1352</v>
      </c>
      <c r="B110" s="234" t="s">
        <v>3028</v>
      </c>
      <c r="C110" s="234" t="s">
        <v>872</v>
      </c>
      <c r="D110" s="235" t="s">
        <v>3025</v>
      </c>
      <c r="E110" s="221">
        <v>8</v>
      </c>
      <c r="F110" s="236">
        <v>41</v>
      </c>
      <c r="G110" s="240" t="s">
        <v>185</v>
      </c>
      <c r="H110" s="221">
        <v>1</v>
      </c>
      <c r="I110" s="238">
        <v>328</v>
      </c>
      <c r="J110" s="221">
        <v>2.1</v>
      </c>
      <c r="K110" s="238">
        <v>688.8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s="233"/>
      <c r="B111" s="234"/>
      <c r="C111" s="234" t="s">
        <v>184</v>
      </c>
      <c r="D111" s="235" t="s">
        <v>177</v>
      </c>
      <c r="E111" s="221">
        <v>110</v>
      </c>
      <c r="F111" s="236"/>
      <c r="G111" s="237"/>
      <c r="H111" s="221"/>
      <c r="I111" s="238">
        <v>43.04</v>
      </c>
      <c r="J111" s="221">
        <v>88</v>
      </c>
      <c r="K111" s="238">
        <v>804.05</v>
      </c>
    </row>
    <row r="112" spans="1:22" x14ac:dyDescent="0.25">
      <c r="A112" s="233"/>
      <c r="B112" s="234"/>
      <c r="C112" s="234" t="s">
        <v>183</v>
      </c>
      <c r="D112" s="235" t="s">
        <v>177</v>
      </c>
      <c r="E112" s="221">
        <v>74</v>
      </c>
      <c r="F112" s="236"/>
      <c r="G112" s="237"/>
      <c r="H112" s="221"/>
      <c r="I112" s="238">
        <v>28.96</v>
      </c>
      <c r="J112" s="221">
        <v>41</v>
      </c>
      <c r="K112" s="238">
        <v>374.61</v>
      </c>
    </row>
    <row r="113" spans="1:22" x14ac:dyDescent="0.25">
      <c r="A113" s="241"/>
      <c r="B113" s="242"/>
      <c r="C113" s="242" t="s">
        <v>182</v>
      </c>
      <c r="D113" s="243" t="s">
        <v>181</v>
      </c>
      <c r="E113" s="244">
        <v>33.700000000000003</v>
      </c>
      <c r="F113" s="245"/>
      <c r="G113" s="246" t="s">
        <v>1338</v>
      </c>
      <c r="H113" s="244">
        <v>1</v>
      </c>
      <c r="I113" s="247">
        <v>3.1</v>
      </c>
      <c r="J113" s="244"/>
      <c r="K113" s="247"/>
    </row>
    <row r="114" spans="1:22" x14ac:dyDescent="0.25">
      <c r="A114" s="248"/>
      <c r="B114" s="248"/>
      <c r="C114" s="249" t="s">
        <v>173</v>
      </c>
      <c r="D114" s="248"/>
      <c r="E114" s="248"/>
      <c r="F114" s="248"/>
      <c r="G114" s="248"/>
      <c r="H114" s="452">
        <v>439.13</v>
      </c>
      <c r="I114" s="452"/>
      <c r="J114" s="452">
        <v>2781.15</v>
      </c>
      <c r="K114" s="452"/>
      <c r="O114" s="250">
        <v>439.13</v>
      </c>
      <c r="P114" s="250">
        <v>2781.15</v>
      </c>
    </row>
    <row r="116" spans="1:22" ht="52.5" x14ac:dyDescent="0.25">
      <c r="A116" s="233" t="s">
        <v>1355</v>
      </c>
      <c r="B116" s="234" t="s">
        <v>871</v>
      </c>
      <c r="C116" s="234" t="s">
        <v>870</v>
      </c>
      <c r="D116" s="235" t="s">
        <v>1883</v>
      </c>
      <c r="E116" s="221">
        <v>46</v>
      </c>
      <c r="F116" s="236"/>
      <c r="G116" s="237"/>
      <c r="H116" s="221"/>
      <c r="I116" s="238"/>
      <c r="J116" s="221"/>
      <c r="K116" s="238"/>
      <c r="Q116">
        <v>1432.06</v>
      </c>
      <c r="R116">
        <v>26750.82</v>
      </c>
      <c r="S116">
        <v>963.38</v>
      </c>
      <c r="T116">
        <v>12463.45</v>
      </c>
      <c r="U116">
        <v>35.229999999999997</v>
      </c>
      <c r="V116">
        <v>611.48</v>
      </c>
    </row>
    <row r="117" spans="1:22" x14ac:dyDescent="0.25">
      <c r="A117" s="233"/>
      <c r="B117" s="234"/>
      <c r="C117" s="234" t="s">
        <v>187</v>
      </c>
      <c r="D117" s="235"/>
      <c r="E117" s="221"/>
      <c r="F117" s="236">
        <v>24.61</v>
      </c>
      <c r="G117" s="237" t="s">
        <v>1338</v>
      </c>
      <c r="H117" s="221">
        <v>1</v>
      </c>
      <c r="I117" s="238">
        <v>1301.8699999999999</v>
      </c>
      <c r="J117" s="221">
        <v>23.35</v>
      </c>
      <c r="K117" s="238">
        <v>30398.66</v>
      </c>
    </row>
    <row r="118" spans="1:22" x14ac:dyDescent="0.25">
      <c r="A118" s="233"/>
      <c r="B118" s="234"/>
      <c r="C118" s="234" t="s">
        <v>174</v>
      </c>
      <c r="D118" s="235"/>
      <c r="E118" s="221"/>
      <c r="F118" s="236">
        <v>1.54</v>
      </c>
      <c r="G118" s="237" t="s">
        <v>1339</v>
      </c>
      <c r="H118" s="221">
        <v>1</v>
      </c>
      <c r="I118" s="238">
        <v>88.55</v>
      </c>
      <c r="J118" s="221">
        <v>8.99</v>
      </c>
      <c r="K118" s="238">
        <v>821.96</v>
      </c>
    </row>
    <row r="119" spans="1:22" x14ac:dyDescent="0.25">
      <c r="A119" s="233"/>
      <c r="B119" s="234"/>
      <c r="C119" s="234" t="s">
        <v>179</v>
      </c>
      <c r="D119" s="235"/>
      <c r="E119" s="221"/>
      <c r="F119" s="236">
        <v>0.35</v>
      </c>
      <c r="G119" s="237" t="s">
        <v>1339</v>
      </c>
      <c r="H119" s="221">
        <v>1</v>
      </c>
      <c r="I119" s="251">
        <v>20.13</v>
      </c>
      <c r="J119" s="221">
        <v>23.35</v>
      </c>
      <c r="K119" s="251">
        <v>389.48</v>
      </c>
    </row>
    <row r="120" spans="1:22" x14ac:dyDescent="0.25">
      <c r="A120" s="233"/>
      <c r="B120" s="234"/>
      <c r="C120" s="234" t="s">
        <v>195</v>
      </c>
      <c r="D120" s="235"/>
      <c r="E120" s="221"/>
      <c r="F120" s="236">
        <v>33.25</v>
      </c>
      <c r="G120" s="237" t="s">
        <v>185</v>
      </c>
      <c r="H120" s="221">
        <v>1</v>
      </c>
      <c r="I120" s="238">
        <v>1529.5</v>
      </c>
      <c r="J120" s="221">
        <v>3.19</v>
      </c>
      <c r="K120" s="238">
        <v>2058.7600000000002</v>
      </c>
    </row>
    <row r="121" spans="1:22" ht="42.75" x14ac:dyDescent="0.25">
      <c r="A121" s="233" t="s">
        <v>1358</v>
      </c>
      <c r="B121" s="234" t="s">
        <v>3029</v>
      </c>
      <c r="C121" s="234" t="s">
        <v>865</v>
      </c>
      <c r="D121" s="235" t="s">
        <v>1451</v>
      </c>
      <c r="E121" s="221">
        <v>46</v>
      </c>
      <c r="F121" s="236">
        <v>280.82</v>
      </c>
      <c r="G121" s="240" t="s">
        <v>185</v>
      </c>
      <c r="H121" s="221">
        <v>1</v>
      </c>
      <c r="I121" s="238">
        <v>12917.72</v>
      </c>
      <c r="J121" s="221">
        <v>6.41</v>
      </c>
      <c r="K121" s="238">
        <v>82802.59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ht="42.75" x14ac:dyDescent="0.25">
      <c r="A122" s="233" t="s">
        <v>1360</v>
      </c>
      <c r="B122" s="234" t="s">
        <v>3030</v>
      </c>
      <c r="C122" s="234" t="s">
        <v>869</v>
      </c>
      <c r="D122" s="235" t="s">
        <v>1451</v>
      </c>
      <c r="E122" s="221">
        <v>92</v>
      </c>
      <c r="F122" s="236">
        <v>23.29</v>
      </c>
      <c r="G122" s="240" t="s">
        <v>185</v>
      </c>
      <c r="H122" s="221">
        <v>1</v>
      </c>
      <c r="I122" s="238">
        <v>2142.6799999999998</v>
      </c>
      <c r="J122" s="221">
        <v>2.76</v>
      </c>
      <c r="K122" s="238">
        <v>5913.8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ht="28.5" x14ac:dyDescent="0.25">
      <c r="A123" s="233" t="s">
        <v>2256</v>
      </c>
      <c r="B123" s="234" t="s">
        <v>3031</v>
      </c>
      <c r="C123" s="234" t="s">
        <v>861</v>
      </c>
      <c r="D123" s="235" t="s">
        <v>1451</v>
      </c>
      <c r="E123" s="221">
        <v>46</v>
      </c>
      <c r="F123" s="236">
        <v>92.11</v>
      </c>
      <c r="G123" s="240" t="s">
        <v>185</v>
      </c>
      <c r="H123" s="221">
        <v>1</v>
      </c>
      <c r="I123" s="238">
        <v>4237.0600000000004</v>
      </c>
      <c r="J123" s="221">
        <v>1.79</v>
      </c>
      <c r="K123" s="238">
        <v>7584.34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ht="28.5" x14ac:dyDescent="0.25">
      <c r="A124" s="233" t="s">
        <v>2257</v>
      </c>
      <c r="B124" s="234" t="s">
        <v>3032</v>
      </c>
      <c r="C124" s="234" t="s">
        <v>868</v>
      </c>
      <c r="D124" s="235" t="s">
        <v>1451</v>
      </c>
      <c r="E124" s="221">
        <v>46</v>
      </c>
      <c r="F124" s="236">
        <v>116.27</v>
      </c>
      <c r="G124" s="240" t="s">
        <v>185</v>
      </c>
      <c r="H124" s="221">
        <v>1</v>
      </c>
      <c r="I124" s="238">
        <v>5348.42</v>
      </c>
      <c r="J124" s="221">
        <v>4.83</v>
      </c>
      <c r="K124" s="238">
        <v>25832.87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ht="42.75" x14ac:dyDescent="0.25">
      <c r="A125" s="233" t="s">
        <v>2380</v>
      </c>
      <c r="B125" s="234" t="s">
        <v>3033</v>
      </c>
      <c r="C125" s="234" t="s">
        <v>867</v>
      </c>
      <c r="D125" s="235" t="s">
        <v>1451</v>
      </c>
      <c r="E125" s="221">
        <v>46</v>
      </c>
      <c r="F125" s="236">
        <v>6.96</v>
      </c>
      <c r="G125" s="240" t="s">
        <v>185</v>
      </c>
      <c r="H125" s="221">
        <v>1</v>
      </c>
      <c r="I125" s="238">
        <v>320.16000000000003</v>
      </c>
      <c r="J125" s="221">
        <v>5.93</v>
      </c>
      <c r="K125" s="238">
        <v>1898.55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s="233"/>
      <c r="B126" s="234"/>
      <c r="C126" s="234" t="s">
        <v>184</v>
      </c>
      <c r="D126" s="235" t="s">
        <v>177</v>
      </c>
      <c r="E126" s="221">
        <v>110</v>
      </c>
      <c r="F126" s="236"/>
      <c r="G126" s="237"/>
      <c r="H126" s="221"/>
      <c r="I126" s="238">
        <v>1432.06</v>
      </c>
      <c r="J126" s="221">
        <v>88</v>
      </c>
      <c r="K126" s="238">
        <v>26750.82</v>
      </c>
    </row>
    <row r="127" spans="1:22" x14ac:dyDescent="0.25">
      <c r="A127" s="233"/>
      <c r="B127" s="234"/>
      <c r="C127" s="234" t="s">
        <v>183</v>
      </c>
      <c r="D127" s="235" t="s">
        <v>177</v>
      </c>
      <c r="E127" s="221">
        <v>74</v>
      </c>
      <c r="F127" s="236"/>
      <c r="G127" s="237"/>
      <c r="H127" s="221"/>
      <c r="I127" s="238">
        <v>963.38</v>
      </c>
      <c r="J127" s="221">
        <v>41</v>
      </c>
      <c r="K127" s="238">
        <v>12463.45</v>
      </c>
    </row>
    <row r="128" spans="1:22" x14ac:dyDescent="0.25">
      <c r="A128" s="233"/>
      <c r="B128" s="234"/>
      <c r="C128" s="234" t="s">
        <v>178</v>
      </c>
      <c r="D128" s="235" t="s">
        <v>177</v>
      </c>
      <c r="E128" s="221">
        <v>175</v>
      </c>
      <c r="F128" s="236"/>
      <c r="G128" s="237"/>
      <c r="H128" s="221"/>
      <c r="I128" s="238">
        <v>35.229999999999997</v>
      </c>
      <c r="J128" s="221">
        <v>157</v>
      </c>
      <c r="K128" s="238">
        <v>611.48</v>
      </c>
    </row>
    <row r="129" spans="1:22" x14ac:dyDescent="0.25">
      <c r="A129" s="241"/>
      <c r="B129" s="242"/>
      <c r="C129" s="242" t="s">
        <v>182</v>
      </c>
      <c r="D129" s="243" t="s">
        <v>181</v>
      </c>
      <c r="E129" s="244">
        <v>1.95</v>
      </c>
      <c r="F129" s="245"/>
      <c r="G129" s="246" t="s">
        <v>1338</v>
      </c>
      <c r="H129" s="244">
        <v>1</v>
      </c>
      <c r="I129" s="247">
        <v>103.16</v>
      </c>
      <c r="J129" s="244"/>
      <c r="K129" s="247"/>
    </row>
    <row r="130" spans="1:22" x14ac:dyDescent="0.25">
      <c r="A130" s="248"/>
      <c r="B130" s="248"/>
      <c r="C130" s="249" t="s">
        <v>173</v>
      </c>
      <c r="D130" s="248"/>
      <c r="E130" s="248"/>
      <c r="F130" s="248"/>
      <c r="G130" s="248"/>
      <c r="H130" s="452">
        <v>30316.63</v>
      </c>
      <c r="I130" s="452"/>
      <c r="J130" s="452">
        <v>197137.28</v>
      </c>
      <c r="K130" s="452"/>
      <c r="O130" s="250">
        <v>30316.63</v>
      </c>
      <c r="P130" s="250">
        <v>197137.28</v>
      </c>
    </row>
    <row r="132" spans="1:22" ht="52.5" x14ac:dyDescent="0.25">
      <c r="A132" s="233" t="s">
        <v>1362</v>
      </c>
      <c r="B132" s="234" t="s">
        <v>859</v>
      </c>
      <c r="C132" s="234" t="s">
        <v>858</v>
      </c>
      <c r="D132" s="235" t="s">
        <v>1883</v>
      </c>
      <c r="E132" s="221">
        <v>2</v>
      </c>
      <c r="F132" s="236"/>
      <c r="G132" s="237"/>
      <c r="H132" s="221"/>
      <c r="I132" s="238"/>
      <c r="J132" s="221"/>
      <c r="K132" s="238"/>
      <c r="Q132">
        <v>49.82</v>
      </c>
      <c r="R132">
        <v>930.62</v>
      </c>
      <c r="S132">
        <v>33.51</v>
      </c>
      <c r="T132">
        <v>433.58</v>
      </c>
      <c r="U132">
        <v>2.0699999999999998</v>
      </c>
      <c r="V132">
        <v>43.25</v>
      </c>
    </row>
    <row r="133" spans="1:22" x14ac:dyDescent="0.25">
      <c r="A133" s="233"/>
      <c r="B133" s="234"/>
      <c r="C133" s="234" t="s">
        <v>187</v>
      </c>
      <c r="D133" s="235"/>
      <c r="E133" s="221"/>
      <c r="F133" s="236">
        <v>19.690000000000001</v>
      </c>
      <c r="G133" s="237" t="s">
        <v>1338</v>
      </c>
      <c r="H133" s="221">
        <v>1</v>
      </c>
      <c r="I133" s="238">
        <v>45.29</v>
      </c>
      <c r="J133" s="221">
        <v>23.35</v>
      </c>
      <c r="K133" s="238">
        <v>1057.52</v>
      </c>
    </row>
    <row r="134" spans="1:22" x14ac:dyDescent="0.25">
      <c r="A134" s="233"/>
      <c r="B134" s="234"/>
      <c r="C134" s="234" t="s">
        <v>174</v>
      </c>
      <c r="D134" s="235"/>
      <c r="E134" s="221"/>
      <c r="F134" s="236">
        <v>1.9</v>
      </c>
      <c r="G134" s="237" t="s">
        <v>1339</v>
      </c>
      <c r="H134" s="221">
        <v>1</v>
      </c>
      <c r="I134" s="238">
        <v>4.75</v>
      </c>
      <c r="J134" s="221">
        <v>9.81</v>
      </c>
      <c r="K134" s="238">
        <v>46.6</v>
      </c>
    </row>
    <row r="135" spans="1:22" x14ac:dyDescent="0.25">
      <c r="A135" s="233"/>
      <c r="B135" s="234"/>
      <c r="C135" s="234" t="s">
        <v>179</v>
      </c>
      <c r="D135" s="235"/>
      <c r="E135" s="221"/>
      <c r="F135" s="236">
        <v>0.47</v>
      </c>
      <c r="G135" s="237" t="s">
        <v>1339</v>
      </c>
      <c r="H135" s="221">
        <v>1</v>
      </c>
      <c r="I135" s="251">
        <v>1.18</v>
      </c>
      <c r="J135" s="221">
        <v>23.35</v>
      </c>
      <c r="K135" s="251">
        <v>27.55</v>
      </c>
    </row>
    <row r="136" spans="1:22" x14ac:dyDescent="0.25">
      <c r="A136" s="233"/>
      <c r="B136" s="234"/>
      <c r="C136" s="234" t="s">
        <v>195</v>
      </c>
      <c r="D136" s="235"/>
      <c r="E136" s="221"/>
      <c r="F136" s="236">
        <v>5.18</v>
      </c>
      <c r="G136" s="237" t="s">
        <v>185</v>
      </c>
      <c r="H136" s="221">
        <v>1</v>
      </c>
      <c r="I136" s="238">
        <v>10.36</v>
      </c>
      <c r="J136" s="221">
        <v>5.42</v>
      </c>
      <c r="K136" s="238">
        <v>56.15</v>
      </c>
    </row>
    <row r="137" spans="1:22" ht="71.25" x14ac:dyDescent="0.25">
      <c r="A137" s="233" t="s">
        <v>1364</v>
      </c>
      <c r="B137" s="234" t="s">
        <v>3034</v>
      </c>
      <c r="C137" s="234" t="s">
        <v>866</v>
      </c>
      <c r="D137" s="235" t="s">
        <v>3025</v>
      </c>
      <c r="E137" s="221">
        <v>2</v>
      </c>
      <c r="F137" s="236">
        <v>380.85</v>
      </c>
      <c r="G137" s="240" t="s">
        <v>185</v>
      </c>
      <c r="H137" s="221">
        <v>1</v>
      </c>
      <c r="I137" s="238">
        <v>761.7</v>
      </c>
      <c r="J137" s="221">
        <v>3.6</v>
      </c>
      <c r="K137" s="238">
        <v>2742.12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ht="42.75" x14ac:dyDescent="0.25">
      <c r="A138" s="233" t="s">
        <v>1365</v>
      </c>
      <c r="B138" s="234" t="s">
        <v>3029</v>
      </c>
      <c r="C138" s="234" t="s">
        <v>865</v>
      </c>
      <c r="D138" s="235" t="s">
        <v>1451</v>
      </c>
      <c r="E138" s="221">
        <v>2</v>
      </c>
      <c r="F138" s="236">
        <v>280.82</v>
      </c>
      <c r="G138" s="240" t="s">
        <v>185</v>
      </c>
      <c r="H138" s="221">
        <v>1</v>
      </c>
      <c r="I138" s="238">
        <v>561.64</v>
      </c>
      <c r="J138" s="221">
        <v>6.41</v>
      </c>
      <c r="K138" s="238">
        <v>3600.11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233"/>
      <c r="B139" s="234"/>
      <c r="C139" s="234" t="s">
        <v>184</v>
      </c>
      <c r="D139" s="235" t="s">
        <v>177</v>
      </c>
      <c r="E139" s="221">
        <v>110</v>
      </c>
      <c r="F139" s="236"/>
      <c r="G139" s="237"/>
      <c r="H139" s="221"/>
      <c r="I139" s="238">
        <v>49.82</v>
      </c>
      <c r="J139" s="221">
        <v>88</v>
      </c>
      <c r="K139" s="238">
        <v>930.62</v>
      </c>
    </row>
    <row r="140" spans="1:22" x14ac:dyDescent="0.25">
      <c r="A140" s="233"/>
      <c r="B140" s="234"/>
      <c r="C140" s="234" t="s">
        <v>183</v>
      </c>
      <c r="D140" s="235" t="s">
        <v>177</v>
      </c>
      <c r="E140" s="221">
        <v>74</v>
      </c>
      <c r="F140" s="236"/>
      <c r="G140" s="237"/>
      <c r="H140" s="221"/>
      <c r="I140" s="238">
        <v>33.51</v>
      </c>
      <c r="J140" s="221">
        <v>41</v>
      </c>
      <c r="K140" s="238">
        <v>433.58</v>
      </c>
    </row>
    <row r="141" spans="1:22" x14ac:dyDescent="0.25">
      <c r="A141" s="233"/>
      <c r="B141" s="234"/>
      <c r="C141" s="234" t="s">
        <v>178</v>
      </c>
      <c r="D141" s="235" t="s">
        <v>177</v>
      </c>
      <c r="E141" s="221">
        <v>175</v>
      </c>
      <c r="F141" s="236"/>
      <c r="G141" s="237"/>
      <c r="H141" s="221"/>
      <c r="I141" s="238">
        <v>2.0699999999999998</v>
      </c>
      <c r="J141" s="221">
        <v>157</v>
      </c>
      <c r="K141" s="238">
        <v>43.25</v>
      </c>
    </row>
    <row r="142" spans="1:22" x14ac:dyDescent="0.25">
      <c r="A142" s="241"/>
      <c r="B142" s="242"/>
      <c r="C142" s="242" t="s">
        <v>182</v>
      </c>
      <c r="D142" s="243" t="s">
        <v>181</v>
      </c>
      <c r="E142" s="244">
        <v>1.56</v>
      </c>
      <c r="F142" s="245"/>
      <c r="G142" s="246" t="s">
        <v>1338</v>
      </c>
      <c r="H142" s="244">
        <v>1</v>
      </c>
      <c r="I142" s="247">
        <v>3.59</v>
      </c>
      <c r="J142" s="244"/>
      <c r="K142" s="247"/>
    </row>
    <row r="143" spans="1:22" x14ac:dyDescent="0.25">
      <c r="A143" s="248"/>
      <c r="B143" s="248"/>
      <c r="C143" s="249" t="s">
        <v>173</v>
      </c>
      <c r="D143" s="248"/>
      <c r="E143" s="248"/>
      <c r="F143" s="248"/>
      <c r="G143" s="248"/>
      <c r="H143" s="452">
        <v>1469.14</v>
      </c>
      <c r="I143" s="452"/>
      <c r="J143" s="452">
        <v>8909.9500000000007</v>
      </c>
      <c r="K143" s="452"/>
      <c r="O143" s="250">
        <v>1469.14</v>
      </c>
      <c r="P143" s="250">
        <v>8909.9500000000007</v>
      </c>
    </row>
    <row r="145" spans="1:22" ht="52.5" x14ac:dyDescent="0.25">
      <c r="A145" s="233" t="s">
        <v>1368</v>
      </c>
      <c r="B145" s="234" t="s">
        <v>864</v>
      </c>
      <c r="C145" s="234" t="s">
        <v>863</v>
      </c>
      <c r="D145" s="235" t="s">
        <v>1883</v>
      </c>
      <c r="E145" s="221">
        <v>2</v>
      </c>
      <c r="F145" s="236"/>
      <c r="G145" s="237"/>
      <c r="H145" s="221"/>
      <c r="I145" s="238"/>
      <c r="J145" s="221"/>
      <c r="K145" s="238"/>
      <c r="Q145">
        <v>29.8</v>
      </c>
      <c r="R145">
        <v>556.64</v>
      </c>
      <c r="S145">
        <v>20.05</v>
      </c>
      <c r="T145">
        <v>259.35000000000002</v>
      </c>
      <c r="U145">
        <v>4.6399999999999997</v>
      </c>
      <c r="V145">
        <v>78.81</v>
      </c>
    </row>
    <row r="146" spans="1:22" x14ac:dyDescent="0.25">
      <c r="A146" s="233"/>
      <c r="B146" s="234"/>
      <c r="C146" s="234" t="s">
        <v>187</v>
      </c>
      <c r="D146" s="235"/>
      <c r="E146" s="221"/>
      <c r="F146" s="236">
        <v>11.78</v>
      </c>
      <c r="G146" s="237" t="s">
        <v>1338</v>
      </c>
      <c r="H146" s="221">
        <v>1</v>
      </c>
      <c r="I146" s="238">
        <v>27.09</v>
      </c>
      <c r="J146" s="221">
        <v>23.35</v>
      </c>
      <c r="K146" s="238">
        <v>632.54999999999995</v>
      </c>
    </row>
    <row r="147" spans="1:22" x14ac:dyDescent="0.25">
      <c r="A147" s="233"/>
      <c r="B147" s="234"/>
      <c r="C147" s="234" t="s">
        <v>174</v>
      </c>
      <c r="D147" s="235"/>
      <c r="E147" s="221"/>
      <c r="F147" s="236">
        <v>4.47</v>
      </c>
      <c r="G147" s="237" t="s">
        <v>1339</v>
      </c>
      <c r="H147" s="221">
        <v>1</v>
      </c>
      <c r="I147" s="238">
        <v>11.18</v>
      </c>
      <c r="J147" s="221">
        <v>8.89</v>
      </c>
      <c r="K147" s="238">
        <v>102.5</v>
      </c>
    </row>
    <row r="148" spans="1:22" x14ac:dyDescent="0.25">
      <c r="A148" s="233"/>
      <c r="B148" s="234"/>
      <c r="C148" s="234" t="s">
        <v>179</v>
      </c>
      <c r="D148" s="235"/>
      <c r="E148" s="221"/>
      <c r="F148" s="236">
        <v>1.06</v>
      </c>
      <c r="G148" s="237" t="s">
        <v>1339</v>
      </c>
      <c r="H148" s="221">
        <v>1</v>
      </c>
      <c r="I148" s="251">
        <v>2.65</v>
      </c>
      <c r="J148" s="221">
        <v>23.35</v>
      </c>
      <c r="K148" s="251">
        <v>50.2</v>
      </c>
    </row>
    <row r="149" spans="1:22" x14ac:dyDescent="0.25">
      <c r="A149" s="233"/>
      <c r="B149" s="234"/>
      <c r="C149" s="234" t="s">
        <v>195</v>
      </c>
      <c r="D149" s="235"/>
      <c r="E149" s="221"/>
      <c r="F149" s="236">
        <v>8.1</v>
      </c>
      <c r="G149" s="237" t="s">
        <v>185</v>
      </c>
      <c r="H149" s="221">
        <v>1</v>
      </c>
      <c r="I149" s="238">
        <v>16.2</v>
      </c>
      <c r="J149" s="221">
        <v>4.6500000000000004</v>
      </c>
      <c r="K149" s="238">
        <v>75.33</v>
      </c>
    </row>
    <row r="150" spans="1:22" ht="71.25" x14ac:dyDescent="0.25">
      <c r="A150" s="233" t="s">
        <v>1371</v>
      </c>
      <c r="B150" s="234" t="s">
        <v>3035</v>
      </c>
      <c r="C150" s="234" t="s">
        <v>862</v>
      </c>
      <c r="D150" s="235" t="s">
        <v>3025</v>
      </c>
      <c r="E150" s="221">
        <v>2</v>
      </c>
      <c r="F150" s="236">
        <v>674</v>
      </c>
      <c r="G150" s="240" t="s">
        <v>185</v>
      </c>
      <c r="H150" s="221">
        <v>1</v>
      </c>
      <c r="I150" s="238">
        <v>1348</v>
      </c>
      <c r="J150" s="221">
        <v>9.7799999999999994</v>
      </c>
      <c r="K150" s="238">
        <v>13183.44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ht="28.5" x14ac:dyDescent="0.25">
      <c r="A151" s="233" t="s">
        <v>1372</v>
      </c>
      <c r="B151" s="234" t="s">
        <v>3031</v>
      </c>
      <c r="C151" s="234" t="s">
        <v>861</v>
      </c>
      <c r="D151" s="235" t="s">
        <v>1451</v>
      </c>
      <c r="E151" s="221">
        <v>2</v>
      </c>
      <c r="F151" s="236">
        <v>92.11</v>
      </c>
      <c r="G151" s="240" t="s">
        <v>185</v>
      </c>
      <c r="H151" s="221">
        <v>1</v>
      </c>
      <c r="I151" s="238">
        <v>184.22</v>
      </c>
      <c r="J151" s="221">
        <v>1.79</v>
      </c>
      <c r="K151" s="238">
        <v>329.75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ht="57" x14ac:dyDescent="0.25">
      <c r="A152" s="233" t="s">
        <v>1375</v>
      </c>
      <c r="B152" s="234" t="s">
        <v>3036</v>
      </c>
      <c r="C152" s="234" t="s">
        <v>860</v>
      </c>
      <c r="D152" s="235" t="s">
        <v>1451</v>
      </c>
      <c r="E152" s="221">
        <v>2</v>
      </c>
      <c r="F152" s="236">
        <v>528.87</v>
      </c>
      <c r="G152" s="240" t="s">
        <v>185</v>
      </c>
      <c r="H152" s="221">
        <v>1</v>
      </c>
      <c r="I152" s="238">
        <v>1057.74</v>
      </c>
      <c r="J152" s="221">
        <v>4.0599999999999996</v>
      </c>
      <c r="K152" s="238">
        <v>4294.42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233"/>
      <c r="B153" s="234"/>
      <c r="C153" s="234" t="s">
        <v>184</v>
      </c>
      <c r="D153" s="235" t="s">
        <v>177</v>
      </c>
      <c r="E153" s="221">
        <v>110</v>
      </c>
      <c r="F153" s="236"/>
      <c r="G153" s="237"/>
      <c r="H153" s="221"/>
      <c r="I153" s="238">
        <v>29.8</v>
      </c>
      <c r="J153" s="221">
        <v>88</v>
      </c>
      <c r="K153" s="238">
        <v>556.64</v>
      </c>
    </row>
    <row r="154" spans="1:22" x14ac:dyDescent="0.25">
      <c r="A154" s="233"/>
      <c r="B154" s="234"/>
      <c r="C154" s="234" t="s">
        <v>183</v>
      </c>
      <c r="D154" s="235" t="s">
        <v>177</v>
      </c>
      <c r="E154" s="221">
        <v>74</v>
      </c>
      <c r="F154" s="236"/>
      <c r="G154" s="237"/>
      <c r="H154" s="221"/>
      <c r="I154" s="238">
        <v>20.05</v>
      </c>
      <c r="J154" s="221">
        <v>41</v>
      </c>
      <c r="K154" s="238">
        <v>259.35000000000002</v>
      </c>
    </row>
    <row r="155" spans="1:22" x14ac:dyDescent="0.25">
      <c r="A155" s="233"/>
      <c r="B155" s="234"/>
      <c r="C155" s="234" t="s">
        <v>178</v>
      </c>
      <c r="D155" s="235" t="s">
        <v>177</v>
      </c>
      <c r="E155" s="221">
        <v>175</v>
      </c>
      <c r="F155" s="236"/>
      <c r="G155" s="237"/>
      <c r="H155" s="221"/>
      <c r="I155" s="238">
        <v>4.6399999999999997</v>
      </c>
      <c r="J155" s="221">
        <v>157</v>
      </c>
      <c r="K155" s="238">
        <v>78.81</v>
      </c>
    </row>
    <row r="156" spans="1:22" x14ac:dyDescent="0.25">
      <c r="A156" s="241"/>
      <c r="B156" s="242"/>
      <c r="C156" s="242" t="s">
        <v>182</v>
      </c>
      <c r="D156" s="243" t="s">
        <v>181</v>
      </c>
      <c r="E156" s="244">
        <v>0.99</v>
      </c>
      <c r="F156" s="245"/>
      <c r="G156" s="246" t="s">
        <v>1338</v>
      </c>
      <c r="H156" s="244">
        <v>1</v>
      </c>
      <c r="I156" s="247">
        <v>2.2799999999999998</v>
      </c>
      <c r="J156" s="244"/>
      <c r="K156" s="247"/>
    </row>
    <row r="157" spans="1:22" x14ac:dyDescent="0.25">
      <c r="A157" s="248"/>
      <c r="B157" s="248"/>
      <c r="C157" s="249" t="s">
        <v>173</v>
      </c>
      <c r="D157" s="248"/>
      <c r="E157" s="248"/>
      <c r="F157" s="248"/>
      <c r="G157" s="248"/>
      <c r="H157" s="452">
        <v>2698.92</v>
      </c>
      <c r="I157" s="452"/>
      <c r="J157" s="452">
        <v>19512.79</v>
      </c>
      <c r="K157" s="452"/>
      <c r="O157" s="250">
        <v>2698.92</v>
      </c>
      <c r="P157" s="250">
        <v>19512.79</v>
      </c>
    </row>
    <row r="159" spans="1:22" ht="52.5" x14ac:dyDescent="0.25">
      <c r="A159" s="233" t="s">
        <v>1377</v>
      </c>
      <c r="B159" s="234" t="s">
        <v>859</v>
      </c>
      <c r="C159" s="234" t="s">
        <v>858</v>
      </c>
      <c r="D159" s="235" t="s">
        <v>1883</v>
      </c>
      <c r="E159" s="221">
        <v>2</v>
      </c>
      <c r="F159" s="236"/>
      <c r="G159" s="237"/>
      <c r="H159" s="221"/>
      <c r="I159" s="238"/>
      <c r="J159" s="221"/>
      <c r="K159" s="238"/>
      <c r="Q159">
        <v>49.82</v>
      </c>
      <c r="R159">
        <v>930.62</v>
      </c>
      <c r="S159">
        <v>33.51</v>
      </c>
      <c r="T159">
        <v>433.58</v>
      </c>
      <c r="U159">
        <v>2.0699999999999998</v>
      </c>
      <c r="V159">
        <v>43.25</v>
      </c>
    </row>
    <row r="160" spans="1:22" x14ac:dyDescent="0.25">
      <c r="A160" s="233"/>
      <c r="B160" s="234"/>
      <c r="C160" s="234" t="s">
        <v>187</v>
      </c>
      <c r="D160" s="235"/>
      <c r="E160" s="221"/>
      <c r="F160" s="236">
        <v>19.690000000000001</v>
      </c>
      <c r="G160" s="237" t="s">
        <v>1338</v>
      </c>
      <c r="H160" s="221">
        <v>1</v>
      </c>
      <c r="I160" s="238">
        <v>45.29</v>
      </c>
      <c r="J160" s="221">
        <v>23.35</v>
      </c>
      <c r="K160" s="238">
        <v>1057.52</v>
      </c>
    </row>
    <row r="161" spans="1:22" x14ac:dyDescent="0.25">
      <c r="A161" s="233"/>
      <c r="B161" s="234"/>
      <c r="C161" s="234" t="s">
        <v>174</v>
      </c>
      <c r="D161" s="235"/>
      <c r="E161" s="221"/>
      <c r="F161" s="236">
        <v>1.9</v>
      </c>
      <c r="G161" s="237" t="s">
        <v>1339</v>
      </c>
      <c r="H161" s="221">
        <v>1</v>
      </c>
      <c r="I161" s="238">
        <v>4.75</v>
      </c>
      <c r="J161" s="221">
        <v>9.81</v>
      </c>
      <c r="K161" s="238">
        <v>46.6</v>
      </c>
    </row>
    <row r="162" spans="1:22" x14ac:dyDescent="0.25">
      <c r="A162" s="233"/>
      <c r="B162" s="234"/>
      <c r="C162" s="234" t="s">
        <v>179</v>
      </c>
      <c r="D162" s="235"/>
      <c r="E162" s="221"/>
      <c r="F162" s="236">
        <v>0.47</v>
      </c>
      <c r="G162" s="237" t="s">
        <v>1339</v>
      </c>
      <c r="H162" s="221">
        <v>1</v>
      </c>
      <c r="I162" s="251">
        <v>1.18</v>
      </c>
      <c r="J162" s="221">
        <v>23.35</v>
      </c>
      <c r="K162" s="251">
        <v>27.55</v>
      </c>
    </row>
    <row r="163" spans="1:22" x14ac:dyDescent="0.25">
      <c r="A163" s="233"/>
      <c r="B163" s="234"/>
      <c r="C163" s="234" t="s">
        <v>195</v>
      </c>
      <c r="D163" s="235"/>
      <c r="E163" s="221"/>
      <c r="F163" s="236">
        <v>5.18</v>
      </c>
      <c r="G163" s="237" t="s">
        <v>185</v>
      </c>
      <c r="H163" s="221">
        <v>1</v>
      </c>
      <c r="I163" s="238">
        <v>10.36</v>
      </c>
      <c r="J163" s="221">
        <v>5.42</v>
      </c>
      <c r="K163" s="238">
        <v>56.15</v>
      </c>
    </row>
    <row r="164" spans="1:22" ht="42.75" x14ac:dyDescent="0.25">
      <c r="A164" s="233" t="s">
        <v>1378</v>
      </c>
      <c r="B164" s="234" t="s">
        <v>3037</v>
      </c>
      <c r="C164" s="234" t="s">
        <v>857</v>
      </c>
      <c r="D164" s="235" t="s">
        <v>1451</v>
      </c>
      <c r="E164" s="221">
        <v>2</v>
      </c>
      <c r="F164" s="236">
        <v>256.77</v>
      </c>
      <c r="G164" s="240" t="s">
        <v>185</v>
      </c>
      <c r="H164" s="221">
        <v>1</v>
      </c>
      <c r="I164" s="238">
        <v>513.54</v>
      </c>
      <c r="J164" s="221">
        <v>9.23</v>
      </c>
      <c r="K164" s="238">
        <v>4739.97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233"/>
      <c r="B165" s="234"/>
      <c r="C165" s="234" t="s">
        <v>184</v>
      </c>
      <c r="D165" s="235" t="s">
        <v>177</v>
      </c>
      <c r="E165" s="221">
        <v>110</v>
      </c>
      <c r="F165" s="236"/>
      <c r="G165" s="237"/>
      <c r="H165" s="221"/>
      <c r="I165" s="238">
        <v>49.82</v>
      </c>
      <c r="J165" s="221">
        <v>88</v>
      </c>
      <c r="K165" s="238">
        <v>930.62</v>
      </c>
    </row>
    <row r="166" spans="1:22" x14ac:dyDescent="0.25">
      <c r="A166" s="233"/>
      <c r="B166" s="234"/>
      <c r="C166" s="234" t="s">
        <v>183</v>
      </c>
      <c r="D166" s="235" t="s">
        <v>177</v>
      </c>
      <c r="E166" s="221">
        <v>74</v>
      </c>
      <c r="F166" s="236"/>
      <c r="G166" s="237"/>
      <c r="H166" s="221"/>
      <c r="I166" s="238">
        <v>33.51</v>
      </c>
      <c r="J166" s="221">
        <v>41</v>
      </c>
      <c r="K166" s="238">
        <v>433.58</v>
      </c>
    </row>
    <row r="167" spans="1:22" x14ac:dyDescent="0.25">
      <c r="A167" s="233"/>
      <c r="B167" s="234"/>
      <c r="C167" s="234" t="s">
        <v>178</v>
      </c>
      <c r="D167" s="235" t="s">
        <v>177</v>
      </c>
      <c r="E167" s="221">
        <v>175</v>
      </c>
      <c r="F167" s="236"/>
      <c r="G167" s="237"/>
      <c r="H167" s="221"/>
      <c r="I167" s="238">
        <v>2.0699999999999998</v>
      </c>
      <c r="J167" s="221">
        <v>157</v>
      </c>
      <c r="K167" s="238">
        <v>43.25</v>
      </c>
    </row>
    <row r="168" spans="1:22" x14ac:dyDescent="0.25">
      <c r="A168" s="241"/>
      <c r="B168" s="242"/>
      <c r="C168" s="242" t="s">
        <v>182</v>
      </c>
      <c r="D168" s="243" t="s">
        <v>181</v>
      </c>
      <c r="E168" s="244">
        <v>1.56</v>
      </c>
      <c r="F168" s="245"/>
      <c r="G168" s="246" t="s">
        <v>1338</v>
      </c>
      <c r="H168" s="244">
        <v>1</v>
      </c>
      <c r="I168" s="247">
        <v>3.59</v>
      </c>
      <c r="J168" s="244"/>
      <c r="K168" s="247"/>
    </row>
    <row r="169" spans="1:22" x14ac:dyDescent="0.25">
      <c r="A169" s="248"/>
      <c r="B169" s="248"/>
      <c r="C169" s="249" t="s">
        <v>173</v>
      </c>
      <c r="D169" s="248"/>
      <c r="E169" s="248"/>
      <c r="F169" s="248"/>
      <c r="G169" s="248"/>
      <c r="H169" s="452">
        <v>659.34</v>
      </c>
      <c r="I169" s="452"/>
      <c r="J169" s="452">
        <v>7307.69</v>
      </c>
      <c r="K169" s="452"/>
      <c r="O169" s="250">
        <v>659.34</v>
      </c>
      <c r="P169" s="250">
        <v>7307.69</v>
      </c>
    </row>
    <row r="171" spans="1:22" ht="52.5" x14ac:dyDescent="0.25">
      <c r="A171" s="233" t="s">
        <v>1379</v>
      </c>
      <c r="B171" s="234" t="s">
        <v>856</v>
      </c>
      <c r="C171" s="234" t="s">
        <v>855</v>
      </c>
      <c r="D171" s="235" t="s">
        <v>1883</v>
      </c>
      <c r="E171" s="221">
        <v>15</v>
      </c>
      <c r="F171" s="236"/>
      <c r="G171" s="237"/>
      <c r="H171" s="221"/>
      <c r="I171" s="238"/>
      <c r="J171" s="221"/>
      <c r="K171" s="238"/>
      <c r="Q171">
        <v>541.16999999999996</v>
      </c>
      <c r="R171">
        <v>10109</v>
      </c>
      <c r="S171">
        <v>364.06</v>
      </c>
      <c r="T171">
        <v>4709.88</v>
      </c>
      <c r="U171">
        <v>56.11</v>
      </c>
      <c r="V171">
        <v>1175.3</v>
      </c>
    </row>
    <row r="172" spans="1:22" x14ac:dyDescent="0.25">
      <c r="A172" s="233"/>
      <c r="B172" s="234"/>
      <c r="C172" s="234" t="s">
        <v>187</v>
      </c>
      <c r="D172" s="235"/>
      <c r="E172" s="221"/>
      <c r="F172" s="236">
        <v>28.52</v>
      </c>
      <c r="G172" s="237" t="s">
        <v>1338</v>
      </c>
      <c r="H172" s="221">
        <v>1</v>
      </c>
      <c r="I172" s="238">
        <v>491.97</v>
      </c>
      <c r="J172" s="221">
        <v>23.35</v>
      </c>
      <c r="K172" s="238">
        <v>11487.5</v>
      </c>
    </row>
    <row r="173" spans="1:22" x14ac:dyDescent="0.25">
      <c r="A173" s="233"/>
      <c r="B173" s="234"/>
      <c r="C173" s="234" t="s">
        <v>174</v>
      </c>
      <c r="D173" s="235"/>
      <c r="E173" s="221"/>
      <c r="F173" s="236">
        <v>6.98</v>
      </c>
      <c r="G173" s="237" t="s">
        <v>1339</v>
      </c>
      <c r="H173" s="221">
        <v>1</v>
      </c>
      <c r="I173" s="238">
        <v>130.88</v>
      </c>
      <c r="J173" s="221">
        <v>9.76</v>
      </c>
      <c r="K173" s="238">
        <v>1277.3900000000001</v>
      </c>
    </row>
    <row r="174" spans="1:22" x14ac:dyDescent="0.25">
      <c r="A174" s="233"/>
      <c r="B174" s="234"/>
      <c r="C174" s="234" t="s">
        <v>179</v>
      </c>
      <c r="D174" s="235"/>
      <c r="E174" s="221"/>
      <c r="F174" s="236">
        <v>1.71</v>
      </c>
      <c r="G174" s="237" t="s">
        <v>1339</v>
      </c>
      <c r="H174" s="221">
        <v>1</v>
      </c>
      <c r="I174" s="251">
        <v>32.06</v>
      </c>
      <c r="J174" s="221">
        <v>23.35</v>
      </c>
      <c r="K174" s="251">
        <v>748.6</v>
      </c>
    </row>
    <row r="175" spans="1:22" x14ac:dyDescent="0.25">
      <c r="A175" s="233"/>
      <c r="B175" s="234"/>
      <c r="C175" s="234" t="s">
        <v>195</v>
      </c>
      <c r="D175" s="235"/>
      <c r="E175" s="221"/>
      <c r="F175" s="236">
        <v>7.91</v>
      </c>
      <c r="G175" s="237" t="s">
        <v>185</v>
      </c>
      <c r="H175" s="221">
        <v>1</v>
      </c>
      <c r="I175" s="238">
        <v>118.65</v>
      </c>
      <c r="J175" s="221">
        <v>5.42</v>
      </c>
      <c r="K175" s="238">
        <v>643.08000000000004</v>
      </c>
    </row>
    <row r="176" spans="1:22" ht="28.5" x14ac:dyDescent="0.25">
      <c r="A176" s="233" t="s">
        <v>1382</v>
      </c>
      <c r="B176" s="234" t="s">
        <v>3038</v>
      </c>
      <c r="C176" s="234" t="s">
        <v>854</v>
      </c>
      <c r="D176" s="235" t="s">
        <v>1703</v>
      </c>
      <c r="E176" s="221">
        <v>15</v>
      </c>
      <c r="F176" s="236">
        <v>1007.48</v>
      </c>
      <c r="G176" s="240" t="s">
        <v>185</v>
      </c>
      <c r="H176" s="221">
        <v>1</v>
      </c>
      <c r="I176" s="238">
        <v>15112.2</v>
      </c>
      <c r="J176" s="221">
        <v>2.64</v>
      </c>
      <c r="K176" s="238">
        <v>39896.21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25">
      <c r="A177" s="233"/>
      <c r="B177" s="234"/>
      <c r="C177" s="234" t="s">
        <v>184</v>
      </c>
      <c r="D177" s="235" t="s">
        <v>177</v>
      </c>
      <c r="E177" s="221">
        <v>110</v>
      </c>
      <c r="F177" s="236"/>
      <c r="G177" s="237"/>
      <c r="H177" s="221"/>
      <c r="I177" s="238">
        <v>541.16999999999996</v>
      </c>
      <c r="J177" s="221">
        <v>88</v>
      </c>
      <c r="K177" s="238">
        <v>10109</v>
      </c>
    </row>
    <row r="178" spans="1:22" x14ac:dyDescent="0.25">
      <c r="A178" s="233"/>
      <c r="B178" s="234"/>
      <c r="C178" s="234" t="s">
        <v>183</v>
      </c>
      <c r="D178" s="235" t="s">
        <v>177</v>
      </c>
      <c r="E178" s="221">
        <v>74</v>
      </c>
      <c r="F178" s="236"/>
      <c r="G178" s="237"/>
      <c r="H178" s="221"/>
      <c r="I178" s="238">
        <v>364.06</v>
      </c>
      <c r="J178" s="221">
        <v>41</v>
      </c>
      <c r="K178" s="238">
        <v>4709.88</v>
      </c>
    </row>
    <row r="179" spans="1:22" x14ac:dyDescent="0.25">
      <c r="A179" s="233"/>
      <c r="B179" s="234"/>
      <c r="C179" s="234" t="s">
        <v>178</v>
      </c>
      <c r="D179" s="235" t="s">
        <v>177</v>
      </c>
      <c r="E179" s="221">
        <v>175</v>
      </c>
      <c r="F179" s="236"/>
      <c r="G179" s="237"/>
      <c r="H179" s="221"/>
      <c r="I179" s="238">
        <v>56.11</v>
      </c>
      <c r="J179" s="221">
        <v>157</v>
      </c>
      <c r="K179" s="238">
        <v>1175.3</v>
      </c>
    </row>
    <row r="180" spans="1:22" x14ac:dyDescent="0.25">
      <c r="A180" s="241"/>
      <c r="B180" s="242"/>
      <c r="C180" s="242" t="s">
        <v>182</v>
      </c>
      <c r="D180" s="243" t="s">
        <v>181</v>
      </c>
      <c r="E180" s="244">
        <v>2.2599999999999998</v>
      </c>
      <c r="F180" s="245"/>
      <c r="G180" s="246" t="s">
        <v>1338</v>
      </c>
      <c r="H180" s="244">
        <v>1</v>
      </c>
      <c r="I180" s="247">
        <v>38.984999999999999</v>
      </c>
      <c r="J180" s="244"/>
      <c r="K180" s="247"/>
    </row>
    <row r="181" spans="1:22" x14ac:dyDescent="0.25">
      <c r="A181" s="248"/>
      <c r="B181" s="248"/>
      <c r="C181" s="249" t="s">
        <v>173</v>
      </c>
      <c r="D181" s="248"/>
      <c r="E181" s="248"/>
      <c r="F181" s="248"/>
      <c r="G181" s="248"/>
      <c r="H181" s="452">
        <v>16815.04</v>
      </c>
      <c r="I181" s="452"/>
      <c r="J181" s="452">
        <v>69298.36</v>
      </c>
      <c r="K181" s="452"/>
      <c r="O181" s="250">
        <v>16815.04</v>
      </c>
      <c r="P181" s="250">
        <v>69298.36</v>
      </c>
    </row>
    <row r="183" spans="1:22" ht="52.5" x14ac:dyDescent="0.25">
      <c r="A183" s="233" t="s">
        <v>1389</v>
      </c>
      <c r="B183" s="234" t="s">
        <v>724</v>
      </c>
      <c r="C183" s="234" t="s">
        <v>723</v>
      </c>
      <c r="D183" s="235" t="s">
        <v>1693</v>
      </c>
      <c r="E183" s="221">
        <v>15</v>
      </c>
      <c r="F183" s="236"/>
      <c r="G183" s="237"/>
      <c r="H183" s="221"/>
      <c r="I183" s="238"/>
      <c r="J183" s="221"/>
      <c r="K183" s="238"/>
      <c r="Q183">
        <v>170.02</v>
      </c>
      <c r="R183">
        <v>3175.9</v>
      </c>
      <c r="S183">
        <v>114.37</v>
      </c>
      <c r="T183">
        <v>1479.68</v>
      </c>
      <c r="U183">
        <v>0</v>
      </c>
      <c r="V183">
        <v>0</v>
      </c>
    </row>
    <row r="184" spans="1:22" x14ac:dyDescent="0.25">
      <c r="A184" s="233"/>
      <c r="B184" s="234"/>
      <c r="C184" s="234" t="s">
        <v>187</v>
      </c>
      <c r="D184" s="235"/>
      <c r="E184" s="221"/>
      <c r="F184" s="236">
        <v>8.9600000000000009</v>
      </c>
      <c r="G184" s="237" t="s">
        <v>1338</v>
      </c>
      <c r="H184" s="221">
        <v>1</v>
      </c>
      <c r="I184" s="238">
        <v>154.56</v>
      </c>
      <c r="J184" s="221">
        <v>23.35</v>
      </c>
      <c r="K184" s="238">
        <v>3608.98</v>
      </c>
    </row>
    <row r="185" spans="1:22" x14ac:dyDescent="0.25">
      <c r="A185" s="233"/>
      <c r="B185" s="234"/>
      <c r="C185" s="234" t="s">
        <v>195</v>
      </c>
      <c r="D185" s="235"/>
      <c r="E185" s="221"/>
      <c r="F185" s="236">
        <v>0.84</v>
      </c>
      <c r="G185" s="237" t="s">
        <v>185</v>
      </c>
      <c r="H185" s="221">
        <v>1</v>
      </c>
      <c r="I185" s="238">
        <v>12.6</v>
      </c>
      <c r="J185" s="221">
        <v>5.42</v>
      </c>
      <c r="K185" s="238">
        <v>68.290000000000006</v>
      </c>
    </row>
    <row r="186" spans="1:22" ht="28.5" x14ac:dyDescent="0.25">
      <c r="A186" s="233" t="s">
        <v>1390</v>
      </c>
      <c r="B186" s="234" t="s">
        <v>3039</v>
      </c>
      <c r="C186" s="234" t="s">
        <v>853</v>
      </c>
      <c r="D186" s="235" t="s">
        <v>1451</v>
      </c>
      <c r="E186" s="221">
        <v>15</v>
      </c>
      <c r="F186" s="236">
        <v>220.91</v>
      </c>
      <c r="G186" s="240" t="s">
        <v>185</v>
      </c>
      <c r="H186" s="221">
        <v>1</v>
      </c>
      <c r="I186" s="238">
        <v>3313.65</v>
      </c>
      <c r="J186" s="221">
        <v>4.1500000000000004</v>
      </c>
      <c r="K186" s="238">
        <v>13751.65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s="233"/>
      <c r="B187" s="234"/>
      <c r="C187" s="234" t="s">
        <v>184</v>
      </c>
      <c r="D187" s="235" t="s">
        <v>177</v>
      </c>
      <c r="E187" s="221">
        <v>110</v>
      </c>
      <c r="F187" s="236"/>
      <c r="G187" s="237"/>
      <c r="H187" s="221"/>
      <c r="I187" s="238">
        <v>170.02</v>
      </c>
      <c r="J187" s="221">
        <v>88</v>
      </c>
      <c r="K187" s="238">
        <v>3175.9</v>
      </c>
    </row>
    <row r="188" spans="1:22" x14ac:dyDescent="0.25">
      <c r="A188" s="233"/>
      <c r="B188" s="234"/>
      <c r="C188" s="234" t="s">
        <v>183</v>
      </c>
      <c r="D188" s="235" t="s">
        <v>177</v>
      </c>
      <c r="E188" s="221">
        <v>74</v>
      </c>
      <c r="F188" s="236"/>
      <c r="G188" s="237"/>
      <c r="H188" s="221"/>
      <c r="I188" s="238">
        <v>114.37</v>
      </c>
      <c r="J188" s="221">
        <v>41</v>
      </c>
      <c r="K188" s="238">
        <v>1479.68</v>
      </c>
    </row>
    <row r="189" spans="1:22" x14ac:dyDescent="0.25">
      <c r="A189" s="241"/>
      <c r="B189" s="242"/>
      <c r="C189" s="242" t="s">
        <v>182</v>
      </c>
      <c r="D189" s="243" t="s">
        <v>181</v>
      </c>
      <c r="E189" s="244">
        <v>0.7</v>
      </c>
      <c r="F189" s="245"/>
      <c r="G189" s="246" t="s">
        <v>1338</v>
      </c>
      <c r="H189" s="244">
        <v>1</v>
      </c>
      <c r="I189" s="247">
        <v>12.074999999999999</v>
      </c>
      <c r="J189" s="244"/>
      <c r="K189" s="247"/>
    </row>
    <row r="190" spans="1:22" x14ac:dyDescent="0.25">
      <c r="A190" s="248"/>
      <c r="B190" s="248"/>
      <c r="C190" s="249" t="s">
        <v>173</v>
      </c>
      <c r="D190" s="248"/>
      <c r="E190" s="248"/>
      <c r="F190" s="248"/>
      <c r="G190" s="248"/>
      <c r="H190" s="452">
        <v>3765.2</v>
      </c>
      <c r="I190" s="452"/>
      <c r="J190" s="452">
        <v>22084.5</v>
      </c>
      <c r="K190" s="452"/>
      <c r="O190" s="250">
        <v>3765.2</v>
      </c>
      <c r="P190" s="250">
        <v>22084.5</v>
      </c>
    </row>
    <row r="192" spans="1:22" ht="52.5" x14ac:dyDescent="0.25">
      <c r="A192" s="233" t="s">
        <v>1392</v>
      </c>
      <c r="B192" s="234" t="s">
        <v>852</v>
      </c>
      <c r="C192" s="234" t="s">
        <v>851</v>
      </c>
      <c r="D192" s="235" t="s">
        <v>1883</v>
      </c>
      <c r="E192" s="221">
        <v>8</v>
      </c>
      <c r="F192" s="236"/>
      <c r="G192" s="237"/>
      <c r="H192" s="221"/>
      <c r="I192" s="238"/>
      <c r="J192" s="221"/>
      <c r="K192" s="238"/>
      <c r="Q192">
        <v>883.78</v>
      </c>
      <c r="R192">
        <v>16509.080000000002</v>
      </c>
      <c r="S192">
        <v>594.54999999999995</v>
      </c>
      <c r="T192">
        <v>7691.73</v>
      </c>
      <c r="U192">
        <v>37.28</v>
      </c>
      <c r="V192">
        <v>780.86</v>
      </c>
    </row>
    <row r="193" spans="1:22" x14ac:dyDescent="0.25">
      <c r="A193" s="233"/>
      <c r="B193" s="234"/>
      <c r="C193" s="234" t="s">
        <v>187</v>
      </c>
      <c r="D193" s="235"/>
      <c r="E193" s="221"/>
      <c r="F193" s="236">
        <v>87.33</v>
      </c>
      <c r="G193" s="237" t="s">
        <v>1338</v>
      </c>
      <c r="H193" s="221">
        <v>1</v>
      </c>
      <c r="I193" s="238">
        <v>803.44</v>
      </c>
      <c r="J193" s="221">
        <v>23.35</v>
      </c>
      <c r="K193" s="238">
        <v>18760.32</v>
      </c>
    </row>
    <row r="194" spans="1:22" x14ac:dyDescent="0.25">
      <c r="A194" s="233"/>
      <c r="B194" s="234"/>
      <c r="C194" s="234" t="s">
        <v>174</v>
      </c>
      <c r="D194" s="235"/>
      <c r="E194" s="221"/>
      <c r="F194" s="236">
        <v>17.97</v>
      </c>
      <c r="G194" s="237" t="s">
        <v>1339</v>
      </c>
      <c r="H194" s="221">
        <v>1</v>
      </c>
      <c r="I194" s="238">
        <v>179.7</v>
      </c>
      <c r="J194" s="221">
        <v>8.1</v>
      </c>
      <c r="K194" s="238">
        <v>1455.57</v>
      </c>
    </row>
    <row r="195" spans="1:22" x14ac:dyDescent="0.25">
      <c r="A195" s="233"/>
      <c r="B195" s="234"/>
      <c r="C195" s="234" t="s">
        <v>179</v>
      </c>
      <c r="D195" s="235"/>
      <c r="E195" s="221"/>
      <c r="F195" s="236">
        <v>2.13</v>
      </c>
      <c r="G195" s="237" t="s">
        <v>1339</v>
      </c>
      <c r="H195" s="221">
        <v>1</v>
      </c>
      <c r="I195" s="251">
        <v>21.3</v>
      </c>
      <c r="J195" s="221">
        <v>23.35</v>
      </c>
      <c r="K195" s="251">
        <v>497.36</v>
      </c>
    </row>
    <row r="196" spans="1:22" x14ac:dyDescent="0.25">
      <c r="A196" s="233"/>
      <c r="B196" s="234"/>
      <c r="C196" s="234" t="s">
        <v>195</v>
      </c>
      <c r="D196" s="235"/>
      <c r="E196" s="221"/>
      <c r="F196" s="236">
        <v>29.76</v>
      </c>
      <c r="G196" s="237" t="s">
        <v>185</v>
      </c>
      <c r="H196" s="221">
        <v>1</v>
      </c>
      <c r="I196" s="238">
        <v>238.08</v>
      </c>
      <c r="J196" s="221">
        <v>2.83</v>
      </c>
      <c r="K196" s="238">
        <v>673.77</v>
      </c>
    </row>
    <row r="197" spans="1:22" ht="71.25" x14ac:dyDescent="0.25">
      <c r="A197" s="233" t="s">
        <v>1394</v>
      </c>
      <c r="B197" s="234" t="s">
        <v>3040</v>
      </c>
      <c r="C197" s="234" t="s">
        <v>850</v>
      </c>
      <c r="D197" s="235" t="s">
        <v>1703</v>
      </c>
      <c r="E197" s="221">
        <v>8</v>
      </c>
      <c r="F197" s="236">
        <v>1504.45</v>
      </c>
      <c r="G197" s="240" t="s">
        <v>185</v>
      </c>
      <c r="H197" s="221">
        <v>1</v>
      </c>
      <c r="I197" s="238">
        <v>12035.6</v>
      </c>
      <c r="J197" s="221">
        <v>2.5499999999999998</v>
      </c>
      <c r="K197" s="238">
        <v>30690.78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ht="71.25" x14ac:dyDescent="0.25">
      <c r="A198" s="233" t="s">
        <v>1395</v>
      </c>
      <c r="B198" s="234" t="s">
        <v>3041</v>
      </c>
      <c r="C198" s="234" t="s">
        <v>849</v>
      </c>
      <c r="D198" s="235" t="s">
        <v>1703</v>
      </c>
      <c r="E198" s="221">
        <v>8</v>
      </c>
      <c r="F198" s="236">
        <v>1009.18</v>
      </c>
      <c r="G198" s="240" t="s">
        <v>185</v>
      </c>
      <c r="H198" s="221">
        <v>1</v>
      </c>
      <c r="I198" s="238">
        <v>8073.44</v>
      </c>
      <c r="J198" s="221">
        <v>7.73</v>
      </c>
      <c r="K198" s="238">
        <v>62407.69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s="233"/>
      <c r="B199" s="234"/>
      <c r="C199" s="234" t="s">
        <v>184</v>
      </c>
      <c r="D199" s="235" t="s">
        <v>177</v>
      </c>
      <c r="E199" s="221">
        <v>110</v>
      </c>
      <c r="F199" s="236"/>
      <c r="G199" s="237"/>
      <c r="H199" s="221"/>
      <c r="I199" s="238">
        <v>883.78</v>
      </c>
      <c r="J199" s="221">
        <v>88</v>
      </c>
      <c r="K199" s="238">
        <v>16509.080000000002</v>
      </c>
    </row>
    <row r="200" spans="1:22" x14ac:dyDescent="0.25">
      <c r="A200" s="233"/>
      <c r="B200" s="234"/>
      <c r="C200" s="234" t="s">
        <v>183</v>
      </c>
      <c r="D200" s="235" t="s">
        <v>177</v>
      </c>
      <c r="E200" s="221">
        <v>74</v>
      </c>
      <c r="F200" s="236"/>
      <c r="G200" s="237"/>
      <c r="H200" s="221"/>
      <c r="I200" s="238">
        <v>594.54999999999995</v>
      </c>
      <c r="J200" s="221">
        <v>41</v>
      </c>
      <c r="K200" s="238">
        <v>7691.73</v>
      </c>
    </row>
    <row r="201" spans="1:22" x14ac:dyDescent="0.25">
      <c r="A201" s="233"/>
      <c r="B201" s="234"/>
      <c r="C201" s="234" t="s">
        <v>178</v>
      </c>
      <c r="D201" s="235" t="s">
        <v>177</v>
      </c>
      <c r="E201" s="221">
        <v>175</v>
      </c>
      <c r="F201" s="236"/>
      <c r="G201" s="237"/>
      <c r="H201" s="221"/>
      <c r="I201" s="238">
        <v>37.28</v>
      </c>
      <c r="J201" s="221">
        <v>157</v>
      </c>
      <c r="K201" s="238">
        <v>780.86</v>
      </c>
    </row>
    <row r="202" spans="1:22" x14ac:dyDescent="0.25">
      <c r="A202" s="241"/>
      <c r="B202" s="242"/>
      <c r="C202" s="242" t="s">
        <v>182</v>
      </c>
      <c r="D202" s="243" t="s">
        <v>181</v>
      </c>
      <c r="E202" s="244">
        <v>6.92</v>
      </c>
      <c r="F202" s="245"/>
      <c r="G202" s="246" t="s">
        <v>1338</v>
      </c>
      <c r="H202" s="244">
        <v>1</v>
      </c>
      <c r="I202" s="247">
        <v>63.66</v>
      </c>
      <c r="J202" s="244"/>
      <c r="K202" s="247"/>
    </row>
    <row r="203" spans="1:22" x14ac:dyDescent="0.25">
      <c r="A203" s="248"/>
      <c r="B203" s="248"/>
      <c r="C203" s="249" t="s">
        <v>173</v>
      </c>
      <c r="D203" s="248"/>
      <c r="E203" s="248"/>
      <c r="F203" s="248"/>
      <c r="G203" s="248"/>
      <c r="H203" s="452">
        <v>22845.87</v>
      </c>
      <c r="I203" s="452"/>
      <c r="J203" s="452">
        <v>138969.79999999999</v>
      </c>
      <c r="K203" s="452"/>
      <c r="O203" s="250">
        <v>22845.87</v>
      </c>
      <c r="P203" s="250">
        <v>138969.79999999999</v>
      </c>
    </row>
    <row r="205" spans="1:22" ht="52.5" x14ac:dyDescent="0.25">
      <c r="A205" s="233" t="s">
        <v>1397</v>
      </c>
      <c r="B205" s="234" t="s">
        <v>848</v>
      </c>
      <c r="C205" s="234" t="s">
        <v>847</v>
      </c>
      <c r="D205" s="235" t="s">
        <v>1883</v>
      </c>
      <c r="E205" s="221">
        <v>5</v>
      </c>
      <c r="F205" s="236"/>
      <c r="G205" s="237"/>
      <c r="H205" s="221"/>
      <c r="I205" s="238"/>
      <c r="J205" s="221"/>
      <c r="K205" s="238"/>
      <c r="Q205">
        <v>36.369999999999997</v>
      </c>
      <c r="R205">
        <v>679.32</v>
      </c>
      <c r="S205">
        <v>24.46</v>
      </c>
      <c r="T205">
        <v>316.5</v>
      </c>
      <c r="U205">
        <v>1.54</v>
      </c>
      <c r="V205">
        <v>32.26</v>
      </c>
    </row>
    <row r="206" spans="1:22" x14ac:dyDescent="0.25">
      <c r="A206" s="233"/>
      <c r="B206" s="234"/>
      <c r="C206" s="234" t="s">
        <v>187</v>
      </c>
      <c r="D206" s="235"/>
      <c r="E206" s="221"/>
      <c r="F206" s="236">
        <v>5.75</v>
      </c>
      <c r="G206" s="237" t="s">
        <v>1338</v>
      </c>
      <c r="H206" s="221">
        <v>1</v>
      </c>
      <c r="I206" s="238">
        <v>33.06</v>
      </c>
      <c r="J206" s="221">
        <v>23.35</v>
      </c>
      <c r="K206" s="238">
        <v>771.95</v>
      </c>
    </row>
    <row r="207" spans="1:22" x14ac:dyDescent="0.25">
      <c r="A207" s="233"/>
      <c r="B207" s="234"/>
      <c r="C207" s="234" t="s">
        <v>174</v>
      </c>
      <c r="D207" s="235"/>
      <c r="E207" s="221"/>
      <c r="F207" s="236">
        <v>0.77</v>
      </c>
      <c r="G207" s="237" t="s">
        <v>1339</v>
      </c>
      <c r="H207" s="221">
        <v>1</v>
      </c>
      <c r="I207" s="238">
        <v>4.8099999999999996</v>
      </c>
      <c r="J207" s="221">
        <v>8.8699999999999992</v>
      </c>
      <c r="K207" s="238">
        <v>42.66</v>
      </c>
    </row>
    <row r="208" spans="1:22" x14ac:dyDescent="0.25">
      <c r="A208" s="233"/>
      <c r="B208" s="234"/>
      <c r="C208" s="234" t="s">
        <v>179</v>
      </c>
      <c r="D208" s="235"/>
      <c r="E208" s="221"/>
      <c r="F208" s="236">
        <v>0.14000000000000001</v>
      </c>
      <c r="G208" s="237" t="s">
        <v>1339</v>
      </c>
      <c r="H208" s="221">
        <v>1</v>
      </c>
      <c r="I208" s="251">
        <v>0.88</v>
      </c>
      <c r="J208" s="221">
        <v>23.35</v>
      </c>
      <c r="K208" s="251">
        <v>20.55</v>
      </c>
    </row>
    <row r="209" spans="1:22" x14ac:dyDescent="0.25">
      <c r="A209" s="233"/>
      <c r="B209" s="234"/>
      <c r="C209" s="234" t="s">
        <v>195</v>
      </c>
      <c r="D209" s="235"/>
      <c r="E209" s="221"/>
      <c r="F209" s="236">
        <v>1.9</v>
      </c>
      <c r="G209" s="237" t="s">
        <v>185</v>
      </c>
      <c r="H209" s="221">
        <v>1</v>
      </c>
      <c r="I209" s="238">
        <v>9.5</v>
      </c>
      <c r="J209" s="221">
        <v>6.71</v>
      </c>
      <c r="K209" s="238">
        <v>63.75</v>
      </c>
    </row>
    <row r="210" spans="1:22" ht="28.5" x14ac:dyDescent="0.25">
      <c r="A210" s="233" t="s">
        <v>1398</v>
      </c>
      <c r="B210" s="234" t="s">
        <v>3042</v>
      </c>
      <c r="C210" s="234" t="s">
        <v>846</v>
      </c>
      <c r="D210" s="235" t="s">
        <v>1703</v>
      </c>
      <c r="E210" s="221">
        <v>5</v>
      </c>
      <c r="F210" s="236">
        <v>74.31</v>
      </c>
      <c r="G210" s="240" t="s">
        <v>185</v>
      </c>
      <c r="H210" s="221">
        <v>1</v>
      </c>
      <c r="I210" s="238">
        <v>371.55</v>
      </c>
      <c r="J210" s="221">
        <v>12.73</v>
      </c>
      <c r="K210" s="238">
        <v>4729.83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s="233"/>
      <c r="B211" s="234"/>
      <c r="C211" s="234" t="s">
        <v>184</v>
      </c>
      <c r="D211" s="235" t="s">
        <v>177</v>
      </c>
      <c r="E211" s="221">
        <v>110</v>
      </c>
      <c r="F211" s="236"/>
      <c r="G211" s="237"/>
      <c r="H211" s="221"/>
      <c r="I211" s="238">
        <v>36.369999999999997</v>
      </c>
      <c r="J211" s="221">
        <v>88</v>
      </c>
      <c r="K211" s="238">
        <v>679.32</v>
      </c>
    </row>
    <row r="212" spans="1:22" x14ac:dyDescent="0.25">
      <c r="A212" s="233"/>
      <c r="B212" s="234"/>
      <c r="C212" s="234" t="s">
        <v>183</v>
      </c>
      <c r="D212" s="235" t="s">
        <v>177</v>
      </c>
      <c r="E212" s="221">
        <v>74</v>
      </c>
      <c r="F212" s="236"/>
      <c r="G212" s="237"/>
      <c r="H212" s="221"/>
      <c r="I212" s="238">
        <v>24.46</v>
      </c>
      <c r="J212" s="221">
        <v>41</v>
      </c>
      <c r="K212" s="238">
        <v>316.5</v>
      </c>
    </row>
    <row r="213" spans="1:22" x14ac:dyDescent="0.25">
      <c r="A213" s="233"/>
      <c r="B213" s="234"/>
      <c r="C213" s="234" t="s">
        <v>178</v>
      </c>
      <c r="D213" s="235" t="s">
        <v>177</v>
      </c>
      <c r="E213" s="221">
        <v>175</v>
      </c>
      <c r="F213" s="236"/>
      <c r="G213" s="237"/>
      <c r="H213" s="221"/>
      <c r="I213" s="238">
        <v>1.54</v>
      </c>
      <c r="J213" s="221">
        <v>157</v>
      </c>
      <c r="K213" s="238">
        <v>32.26</v>
      </c>
    </row>
    <row r="214" spans="1:22" x14ac:dyDescent="0.25">
      <c r="A214" s="241"/>
      <c r="B214" s="242"/>
      <c r="C214" s="242" t="s">
        <v>182</v>
      </c>
      <c r="D214" s="243" t="s">
        <v>181</v>
      </c>
      <c r="E214" s="244">
        <v>0.46</v>
      </c>
      <c r="F214" s="245"/>
      <c r="G214" s="246" t="s">
        <v>1338</v>
      </c>
      <c r="H214" s="244">
        <v>1</v>
      </c>
      <c r="I214" s="247">
        <v>2.645</v>
      </c>
      <c r="J214" s="244"/>
      <c r="K214" s="247"/>
    </row>
    <row r="215" spans="1:22" x14ac:dyDescent="0.25">
      <c r="A215" s="248"/>
      <c r="B215" s="248"/>
      <c r="C215" s="249" t="s">
        <v>173</v>
      </c>
      <c r="D215" s="248"/>
      <c r="E215" s="248"/>
      <c r="F215" s="248"/>
      <c r="G215" s="248"/>
      <c r="H215" s="452">
        <v>481.29</v>
      </c>
      <c r="I215" s="452"/>
      <c r="J215" s="452">
        <v>6636.27</v>
      </c>
      <c r="K215" s="452"/>
      <c r="O215" s="250">
        <v>481.29</v>
      </c>
      <c r="P215" s="250">
        <v>6636.27</v>
      </c>
    </row>
    <row r="218" spans="1:22" x14ac:dyDescent="0.25">
      <c r="A218" s="453" t="s">
        <v>3043</v>
      </c>
      <c r="B218" s="453"/>
      <c r="C218" s="453"/>
      <c r="D218" s="453"/>
      <c r="E218" s="453"/>
      <c r="F218" s="453"/>
      <c r="G218" s="453"/>
      <c r="H218" s="454">
        <v>84010.74</v>
      </c>
      <c r="I218" s="455"/>
      <c r="J218" s="454">
        <v>500857.19</v>
      </c>
      <c r="K218" s="455"/>
    </row>
    <row r="219" spans="1:22" hidden="1" x14ac:dyDescent="0.25">
      <c r="A219" t="s">
        <v>172</v>
      </c>
      <c r="I219">
        <v>0</v>
      </c>
      <c r="J219">
        <v>0</v>
      </c>
    </row>
    <row r="220" spans="1:22" hidden="1" x14ac:dyDescent="0.25">
      <c r="A220" t="s">
        <v>171</v>
      </c>
      <c r="I220">
        <v>0</v>
      </c>
      <c r="J220">
        <v>0</v>
      </c>
    </row>
    <row r="222" spans="1:22" ht="16.5" x14ac:dyDescent="0.25">
      <c r="A222" s="456" t="s">
        <v>3044</v>
      </c>
      <c r="B222" s="456"/>
      <c r="C222" s="456"/>
      <c r="D222" s="456"/>
      <c r="E222" s="456"/>
      <c r="F222" s="456"/>
      <c r="G222" s="456"/>
      <c r="H222" s="456"/>
      <c r="I222" s="456"/>
      <c r="J222" s="456"/>
      <c r="K222" s="456"/>
    </row>
    <row r="223" spans="1:22" ht="52.5" x14ac:dyDescent="0.25">
      <c r="A223" s="233" t="s">
        <v>1399</v>
      </c>
      <c r="B223" s="234" t="s">
        <v>845</v>
      </c>
      <c r="C223" s="234" t="s">
        <v>844</v>
      </c>
      <c r="D223" s="235" t="s">
        <v>3045</v>
      </c>
      <c r="E223" s="221">
        <v>0.02</v>
      </c>
      <c r="F223" s="236"/>
      <c r="G223" s="237"/>
      <c r="H223" s="221"/>
      <c r="I223" s="238"/>
      <c r="J223" s="221"/>
      <c r="K223" s="238"/>
      <c r="Q223">
        <v>35.31</v>
      </c>
      <c r="R223">
        <v>659.6</v>
      </c>
      <c r="S223">
        <v>23.75</v>
      </c>
      <c r="T223">
        <v>307.31</v>
      </c>
      <c r="U223">
        <v>1.05</v>
      </c>
      <c r="V223">
        <v>22</v>
      </c>
    </row>
    <row r="224" spans="1:22" x14ac:dyDescent="0.25">
      <c r="C224" s="239" t="s">
        <v>3046</v>
      </c>
    </row>
    <row r="225" spans="1:22" x14ac:dyDescent="0.25">
      <c r="A225" s="233"/>
      <c r="B225" s="234"/>
      <c r="C225" s="234" t="s">
        <v>187</v>
      </c>
      <c r="D225" s="235"/>
      <c r="E225" s="221"/>
      <c r="F225" s="236">
        <v>1395.48</v>
      </c>
      <c r="G225" s="237" t="s">
        <v>1338</v>
      </c>
      <c r="H225" s="221">
        <v>1</v>
      </c>
      <c r="I225" s="238">
        <v>32.1</v>
      </c>
      <c r="J225" s="221">
        <v>23.35</v>
      </c>
      <c r="K225" s="238">
        <v>749.54</v>
      </c>
    </row>
    <row r="226" spans="1:22" x14ac:dyDescent="0.25">
      <c r="A226" s="233"/>
      <c r="B226" s="234"/>
      <c r="C226" s="234" t="s">
        <v>174</v>
      </c>
      <c r="D226" s="235"/>
      <c r="E226" s="221"/>
      <c r="F226" s="236">
        <v>138.15</v>
      </c>
      <c r="G226" s="237" t="s">
        <v>1339</v>
      </c>
      <c r="H226" s="221">
        <v>1</v>
      </c>
      <c r="I226" s="238">
        <v>3.45</v>
      </c>
      <c r="J226" s="221">
        <v>8.48</v>
      </c>
      <c r="K226" s="238">
        <v>29.26</v>
      </c>
    </row>
    <row r="227" spans="1:22" x14ac:dyDescent="0.25">
      <c r="A227" s="233"/>
      <c r="B227" s="234"/>
      <c r="C227" s="234" t="s">
        <v>179</v>
      </c>
      <c r="D227" s="235"/>
      <c r="E227" s="221"/>
      <c r="F227" s="236">
        <v>23.99</v>
      </c>
      <c r="G227" s="237" t="s">
        <v>1339</v>
      </c>
      <c r="H227" s="221">
        <v>1</v>
      </c>
      <c r="I227" s="251">
        <v>0.6</v>
      </c>
      <c r="J227" s="221">
        <v>23.35</v>
      </c>
      <c r="K227" s="251">
        <v>14.01</v>
      </c>
    </row>
    <row r="228" spans="1:22" x14ac:dyDescent="0.25">
      <c r="A228" s="233"/>
      <c r="B228" s="234"/>
      <c r="C228" s="234" t="s">
        <v>195</v>
      </c>
      <c r="D228" s="235"/>
      <c r="E228" s="221"/>
      <c r="F228" s="236">
        <v>203.72</v>
      </c>
      <c r="G228" s="237" t="s">
        <v>185</v>
      </c>
      <c r="H228" s="221">
        <v>1</v>
      </c>
      <c r="I228" s="238">
        <v>4.07</v>
      </c>
      <c r="J228" s="221">
        <v>6.22</v>
      </c>
      <c r="K228" s="238">
        <v>25.32</v>
      </c>
    </row>
    <row r="229" spans="1:22" ht="42.75" x14ac:dyDescent="0.25">
      <c r="A229" s="233" t="s">
        <v>1401</v>
      </c>
      <c r="B229" s="234" t="s">
        <v>3047</v>
      </c>
      <c r="C229" s="234" t="s">
        <v>843</v>
      </c>
      <c r="D229" s="235" t="s">
        <v>1342</v>
      </c>
      <c r="E229" s="221">
        <v>2.02</v>
      </c>
      <c r="F229" s="236">
        <v>100.21</v>
      </c>
      <c r="G229" s="240" t="s">
        <v>185</v>
      </c>
      <c r="H229" s="221">
        <v>1</v>
      </c>
      <c r="I229" s="238">
        <v>202.42</v>
      </c>
      <c r="J229" s="221">
        <v>4.1399999999999997</v>
      </c>
      <c r="K229" s="238">
        <v>838.02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ht="28.5" x14ac:dyDescent="0.25">
      <c r="A230" s="233" t="s">
        <v>1403</v>
      </c>
      <c r="B230" s="234" t="s">
        <v>2949</v>
      </c>
      <c r="C230" s="234" t="s">
        <v>744</v>
      </c>
      <c r="D230" s="235" t="s">
        <v>1323</v>
      </c>
      <c r="E230" s="221">
        <v>7.3999999999999999E-4</v>
      </c>
      <c r="F230" s="236">
        <v>26732.5</v>
      </c>
      <c r="G230" s="240" t="s">
        <v>185</v>
      </c>
      <c r="H230" s="221">
        <v>1</v>
      </c>
      <c r="I230" s="238">
        <v>19.78</v>
      </c>
      <c r="J230" s="221">
        <v>1.96</v>
      </c>
      <c r="K230" s="238">
        <v>38.770000000000003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ht="42.75" x14ac:dyDescent="0.25">
      <c r="A231" s="233" t="s">
        <v>1405</v>
      </c>
      <c r="B231" s="234" t="s">
        <v>3048</v>
      </c>
      <c r="C231" s="234" t="s">
        <v>842</v>
      </c>
      <c r="D231" s="235" t="s">
        <v>1451</v>
      </c>
      <c r="E231" s="221">
        <v>2</v>
      </c>
      <c r="F231" s="236">
        <v>66.41</v>
      </c>
      <c r="G231" s="240" t="s">
        <v>185</v>
      </c>
      <c r="H231" s="221">
        <v>1</v>
      </c>
      <c r="I231" s="238">
        <v>132.82</v>
      </c>
      <c r="J231" s="221">
        <v>9.42</v>
      </c>
      <c r="K231" s="238">
        <v>1251.1600000000001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s="233"/>
      <c r="B232" s="234"/>
      <c r="C232" s="234" t="s">
        <v>184</v>
      </c>
      <c r="D232" s="235" t="s">
        <v>177</v>
      </c>
      <c r="E232" s="221">
        <v>110</v>
      </c>
      <c r="F232" s="236"/>
      <c r="G232" s="237"/>
      <c r="H232" s="221"/>
      <c r="I232" s="238">
        <v>35.31</v>
      </c>
      <c r="J232" s="221">
        <v>88</v>
      </c>
      <c r="K232" s="238">
        <v>659.6</v>
      </c>
    </row>
    <row r="233" spans="1:22" x14ac:dyDescent="0.25">
      <c r="A233" s="233"/>
      <c r="B233" s="234"/>
      <c r="C233" s="234" t="s">
        <v>183</v>
      </c>
      <c r="D233" s="235" t="s">
        <v>177</v>
      </c>
      <c r="E233" s="221">
        <v>74</v>
      </c>
      <c r="F233" s="236"/>
      <c r="G233" s="237"/>
      <c r="H233" s="221"/>
      <c r="I233" s="238">
        <v>23.75</v>
      </c>
      <c r="J233" s="221">
        <v>41</v>
      </c>
      <c r="K233" s="238">
        <v>307.31</v>
      </c>
    </row>
    <row r="234" spans="1:22" x14ac:dyDescent="0.25">
      <c r="A234" s="233"/>
      <c r="B234" s="234"/>
      <c r="C234" s="234" t="s">
        <v>178</v>
      </c>
      <c r="D234" s="235" t="s">
        <v>177</v>
      </c>
      <c r="E234" s="221">
        <v>175</v>
      </c>
      <c r="F234" s="236"/>
      <c r="G234" s="237"/>
      <c r="H234" s="221"/>
      <c r="I234" s="238">
        <v>1.05</v>
      </c>
      <c r="J234" s="221">
        <v>157</v>
      </c>
      <c r="K234" s="238">
        <v>22</v>
      </c>
    </row>
    <row r="235" spans="1:22" x14ac:dyDescent="0.25">
      <c r="A235" s="241"/>
      <c r="B235" s="242"/>
      <c r="C235" s="242" t="s">
        <v>182</v>
      </c>
      <c r="D235" s="243" t="s">
        <v>181</v>
      </c>
      <c r="E235" s="244">
        <v>116</v>
      </c>
      <c r="F235" s="245"/>
      <c r="G235" s="246" t="s">
        <v>1338</v>
      </c>
      <c r="H235" s="244">
        <v>1</v>
      </c>
      <c r="I235" s="247">
        <v>2.67</v>
      </c>
      <c r="J235" s="244"/>
      <c r="K235" s="247"/>
    </row>
    <row r="236" spans="1:22" x14ac:dyDescent="0.25">
      <c r="A236" s="248"/>
      <c r="B236" s="248"/>
      <c r="C236" s="249" t="s">
        <v>173</v>
      </c>
      <c r="D236" s="248"/>
      <c r="E236" s="248"/>
      <c r="F236" s="248"/>
      <c r="G236" s="248"/>
      <c r="H236" s="452">
        <v>454.75</v>
      </c>
      <c r="I236" s="452"/>
      <c r="J236" s="452">
        <v>3920.98</v>
      </c>
      <c r="K236" s="452"/>
      <c r="O236" s="250">
        <v>454.75</v>
      </c>
      <c r="P236" s="250">
        <v>3920.98</v>
      </c>
    </row>
    <row r="238" spans="1:22" ht="52.5" x14ac:dyDescent="0.25">
      <c r="A238" s="233" t="s">
        <v>1407</v>
      </c>
      <c r="B238" s="234" t="s">
        <v>841</v>
      </c>
      <c r="C238" s="234" t="s">
        <v>840</v>
      </c>
      <c r="D238" s="235" t="s">
        <v>1476</v>
      </c>
      <c r="E238" s="221">
        <v>4.26</v>
      </c>
      <c r="F238" s="236"/>
      <c r="G238" s="237"/>
      <c r="H238" s="221"/>
      <c r="I238" s="238"/>
      <c r="J238" s="221"/>
      <c r="K238" s="238"/>
      <c r="Q238">
        <v>4028.31</v>
      </c>
      <c r="R238">
        <v>75248.84</v>
      </c>
      <c r="S238">
        <v>2709.95</v>
      </c>
      <c r="T238">
        <v>35059.120000000003</v>
      </c>
      <c r="U238">
        <v>19.2</v>
      </c>
      <c r="V238">
        <v>402.16</v>
      </c>
    </row>
    <row r="239" spans="1:22" x14ac:dyDescent="0.25">
      <c r="C239" s="239" t="s">
        <v>3049</v>
      </c>
    </row>
    <row r="240" spans="1:22" x14ac:dyDescent="0.25">
      <c r="A240" s="233"/>
      <c r="B240" s="234"/>
      <c r="C240" s="234" t="s">
        <v>187</v>
      </c>
      <c r="D240" s="235"/>
      <c r="E240" s="221"/>
      <c r="F240" s="236">
        <v>747.52</v>
      </c>
      <c r="G240" s="237" t="s">
        <v>1338</v>
      </c>
      <c r="H240" s="221">
        <v>1</v>
      </c>
      <c r="I240" s="238">
        <v>3662.1</v>
      </c>
      <c r="J240" s="221">
        <v>23.35</v>
      </c>
      <c r="K240" s="238">
        <v>85510.04</v>
      </c>
    </row>
    <row r="241" spans="1:22" x14ac:dyDescent="0.25">
      <c r="A241" s="233"/>
      <c r="B241" s="234"/>
      <c r="C241" s="234" t="s">
        <v>174</v>
      </c>
      <c r="D241" s="235"/>
      <c r="E241" s="221"/>
      <c r="F241" s="236">
        <v>8.4700000000000006</v>
      </c>
      <c r="G241" s="237" t="s">
        <v>1339</v>
      </c>
      <c r="H241" s="221">
        <v>1</v>
      </c>
      <c r="I241" s="238">
        <v>45.1</v>
      </c>
      <c r="J241" s="221">
        <v>9.73</v>
      </c>
      <c r="K241" s="238">
        <v>438.82</v>
      </c>
    </row>
    <row r="242" spans="1:22" x14ac:dyDescent="0.25">
      <c r="A242" s="233"/>
      <c r="B242" s="234"/>
      <c r="C242" s="234" t="s">
        <v>179</v>
      </c>
      <c r="D242" s="235"/>
      <c r="E242" s="221"/>
      <c r="F242" s="236">
        <v>2.06</v>
      </c>
      <c r="G242" s="237" t="s">
        <v>1339</v>
      </c>
      <c r="H242" s="221">
        <v>1</v>
      </c>
      <c r="I242" s="251">
        <v>10.97</v>
      </c>
      <c r="J242" s="221">
        <v>23.35</v>
      </c>
      <c r="K242" s="251">
        <v>256.14999999999998</v>
      </c>
    </row>
    <row r="243" spans="1:22" x14ac:dyDescent="0.25">
      <c r="A243" s="233"/>
      <c r="B243" s="234"/>
      <c r="C243" s="234" t="s">
        <v>195</v>
      </c>
      <c r="D243" s="235"/>
      <c r="E243" s="221"/>
      <c r="F243" s="236">
        <v>189.21</v>
      </c>
      <c r="G243" s="237" t="s">
        <v>185</v>
      </c>
      <c r="H243" s="221">
        <v>1</v>
      </c>
      <c r="I243" s="238">
        <v>806.03</v>
      </c>
      <c r="J243" s="221">
        <v>5.42</v>
      </c>
      <c r="K243" s="238">
        <v>4368.68</v>
      </c>
    </row>
    <row r="244" spans="1:22" ht="28.5" x14ac:dyDescent="0.25">
      <c r="A244" s="233" t="s">
        <v>1409</v>
      </c>
      <c r="B244" s="234" t="s">
        <v>2949</v>
      </c>
      <c r="C244" s="234" t="s">
        <v>744</v>
      </c>
      <c r="D244" s="235" t="s">
        <v>1323</v>
      </c>
      <c r="E244" s="221">
        <v>0.15762000000000001</v>
      </c>
      <c r="F244" s="236">
        <v>26732.5</v>
      </c>
      <c r="G244" s="240" t="s">
        <v>185</v>
      </c>
      <c r="H244" s="221">
        <v>1</v>
      </c>
      <c r="I244" s="238">
        <v>4213.58</v>
      </c>
      <c r="J244" s="221">
        <v>1.96</v>
      </c>
      <c r="K244" s="238">
        <v>8258.6200000000008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ht="57" x14ac:dyDescent="0.25">
      <c r="A245" s="233" t="s">
        <v>1410</v>
      </c>
      <c r="B245" s="234" t="s">
        <v>3050</v>
      </c>
      <c r="C245" s="234" t="s">
        <v>839</v>
      </c>
      <c r="D245" s="235" t="s">
        <v>1342</v>
      </c>
      <c r="E245" s="221">
        <v>425.14800000000002</v>
      </c>
      <c r="F245" s="236">
        <v>123.21</v>
      </c>
      <c r="G245" s="240" t="s">
        <v>185</v>
      </c>
      <c r="H245" s="221">
        <v>1</v>
      </c>
      <c r="I245" s="238">
        <v>52382.49</v>
      </c>
      <c r="J245" s="221">
        <v>0.65</v>
      </c>
      <c r="K245" s="238">
        <v>34048.620000000003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ht="42.75" x14ac:dyDescent="0.25">
      <c r="A246" s="233" t="s">
        <v>1411</v>
      </c>
      <c r="B246" s="234" t="s">
        <v>3051</v>
      </c>
      <c r="C246" s="234" t="s">
        <v>838</v>
      </c>
      <c r="D246" s="235" t="s">
        <v>1451</v>
      </c>
      <c r="E246" s="221">
        <v>36</v>
      </c>
      <c r="F246" s="236">
        <v>16.739999999999998</v>
      </c>
      <c r="G246" s="240" t="s">
        <v>185</v>
      </c>
      <c r="H246" s="221">
        <v>1</v>
      </c>
      <c r="I246" s="238">
        <v>602.64</v>
      </c>
      <c r="J246" s="221">
        <v>2.2599999999999998</v>
      </c>
      <c r="K246" s="238">
        <v>1361.97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ht="42.75" x14ac:dyDescent="0.25">
      <c r="A247" s="233" t="s">
        <v>3730</v>
      </c>
      <c r="B247" s="234" t="s">
        <v>3051</v>
      </c>
      <c r="C247" s="234" t="s">
        <v>837</v>
      </c>
      <c r="D247" s="235" t="s">
        <v>1451</v>
      </c>
      <c r="E247" s="221">
        <v>5</v>
      </c>
      <c r="F247" s="236">
        <v>16.739999999999998</v>
      </c>
      <c r="G247" s="240" t="s">
        <v>185</v>
      </c>
      <c r="H247" s="221">
        <v>1</v>
      </c>
      <c r="I247" s="238">
        <v>83.7</v>
      </c>
      <c r="J247" s="221">
        <v>2.2599999999999998</v>
      </c>
      <c r="K247" s="238">
        <v>189.16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 x14ac:dyDescent="0.25">
      <c r="A248" s="233"/>
      <c r="B248" s="234"/>
      <c r="C248" s="234" t="s">
        <v>184</v>
      </c>
      <c r="D248" s="235" t="s">
        <v>177</v>
      </c>
      <c r="E248" s="221">
        <v>110</v>
      </c>
      <c r="F248" s="236"/>
      <c r="G248" s="237"/>
      <c r="H248" s="221"/>
      <c r="I248" s="238">
        <v>4028.31</v>
      </c>
      <c r="J248" s="221">
        <v>88</v>
      </c>
      <c r="K248" s="238">
        <v>75248.84</v>
      </c>
    </row>
    <row r="249" spans="1:22" x14ac:dyDescent="0.25">
      <c r="A249" s="233"/>
      <c r="B249" s="234"/>
      <c r="C249" s="234" t="s">
        <v>183</v>
      </c>
      <c r="D249" s="235" t="s">
        <v>177</v>
      </c>
      <c r="E249" s="221">
        <v>74</v>
      </c>
      <c r="F249" s="236"/>
      <c r="G249" s="237"/>
      <c r="H249" s="221"/>
      <c r="I249" s="238">
        <v>2709.95</v>
      </c>
      <c r="J249" s="221">
        <v>41</v>
      </c>
      <c r="K249" s="238">
        <v>35059.120000000003</v>
      </c>
    </row>
    <row r="250" spans="1:22" x14ac:dyDescent="0.25">
      <c r="A250" s="233"/>
      <c r="B250" s="234"/>
      <c r="C250" s="234" t="s">
        <v>178</v>
      </c>
      <c r="D250" s="235" t="s">
        <v>177</v>
      </c>
      <c r="E250" s="221">
        <v>175</v>
      </c>
      <c r="F250" s="236"/>
      <c r="G250" s="237"/>
      <c r="H250" s="221"/>
      <c r="I250" s="238">
        <v>19.2</v>
      </c>
      <c r="J250" s="221">
        <v>157</v>
      </c>
      <c r="K250" s="238">
        <v>402.16</v>
      </c>
    </row>
    <row r="251" spans="1:22" x14ac:dyDescent="0.25">
      <c r="A251" s="241"/>
      <c r="B251" s="242"/>
      <c r="C251" s="242" t="s">
        <v>182</v>
      </c>
      <c r="D251" s="243" t="s">
        <v>181</v>
      </c>
      <c r="E251" s="244">
        <v>58.4</v>
      </c>
      <c r="F251" s="245"/>
      <c r="G251" s="246" t="s">
        <v>1338</v>
      </c>
      <c r="H251" s="244">
        <v>1</v>
      </c>
      <c r="I251" s="247">
        <v>286.10000000000002</v>
      </c>
      <c r="J251" s="244"/>
      <c r="K251" s="247"/>
    </row>
    <row r="252" spans="1:22" x14ac:dyDescent="0.25">
      <c r="A252" s="248"/>
      <c r="B252" s="248"/>
      <c r="C252" s="249" t="s">
        <v>173</v>
      </c>
      <c r="D252" s="248"/>
      <c r="E252" s="248"/>
      <c r="F252" s="248"/>
      <c r="G252" s="248"/>
      <c r="H252" s="452">
        <v>68553.100000000006</v>
      </c>
      <c r="I252" s="452"/>
      <c r="J252" s="452">
        <v>244886.03</v>
      </c>
      <c r="K252" s="452"/>
      <c r="O252" s="250">
        <v>68553.100000000006</v>
      </c>
      <c r="P252" s="250">
        <v>244886.03</v>
      </c>
    </row>
    <row r="254" spans="1:22" ht="52.5" x14ac:dyDescent="0.25">
      <c r="A254" s="233" t="s">
        <v>1412</v>
      </c>
      <c r="B254" s="234" t="s">
        <v>836</v>
      </c>
      <c r="C254" s="234" t="s">
        <v>835</v>
      </c>
      <c r="D254" s="235" t="s">
        <v>1476</v>
      </c>
      <c r="E254" s="221">
        <v>2.42</v>
      </c>
      <c r="F254" s="236"/>
      <c r="G254" s="237"/>
      <c r="H254" s="221"/>
      <c r="I254" s="238"/>
      <c r="J254" s="221"/>
      <c r="K254" s="238"/>
      <c r="Q254">
        <v>2194.34</v>
      </c>
      <c r="R254">
        <v>40990.18</v>
      </c>
      <c r="S254">
        <v>1476.19</v>
      </c>
      <c r="T254">
        <v>19097.7</v>
      </c>
      <c r="U254">
        <v>21.81</v>
      </c>
      <c r="V254">
        <v>456.78</v>
      </c>
    </row>
    <row r="255" spans="1:22" x14ac:dyDescent="0.25">
      <c r="C255" s="239" t="s">
        <v>3052</v>
      </c>
    </row>
    <row r="256" spans="1:22" x14ac:dyDescent="0.25">
      <c r="A256" s="233"/>
      <c r="B256" s="234"/>
      <c r="C256" s="234" t="s">
        <v>187</v>
      </c>
      <c r="D256" s="235"/>
      <c r="E256" s="221"/>
      <c r="F256" s="236">
        <v>716.8</v>
      </c>
      <c r="G256" s="237" t="s">
        <v>1338</v>
      </c>
      <c r="H256" s="221">
        <v>1</v>
      </c>
      <c r="I256" s="238">
        <v>1994.85</v>
      </c>
      <c r="J256" s="221">
        <v>23.35</v>
      </c>
      <c r="K256" s="238">
        <v>46579.75</v>
      </c>
    </row>
    <row r="257" spans="1:22" x14ac:dyDescent="0.25">
      <c r="A257" s="233"/>
      <c r="B257" s="234"/>
      <c r="C257" s="234" t="s">
        <v>174</v>
      </c>
      <c r="D257" s="235"/>
      <c r="E257" s="221"/>
      <c r="F257" s="236">
        <v>16.93</v>
      </c>
      <c r="G257" s="237" t="s">
        <v>1339</v>
      </c>
      <c r="H257" s="221">
        <v>1</v>
      </c>
      <c r="I257" s="238">
        <v>51.21</v>
      </c>
      <c r="J257" s="221">
        <v>9.73</v>
      </c>
      <c r="K257" s="238">
        <v>498.27</v>
      </c>
    </row>
    <row r="258" spans="1:22" x14ac:dyDescent="0.25">
      <c r="A258" s="233"/>
      <c r="B258" s="234"/>
      <c r="C258" s="234" t="s">
        <v>179</v>
      </c>
      <c r="D258" s="235"/>
      <c r="E258" s="221"/>
      <c r="F258" s="236">
        <v>4.12</v>
      </c>
      <c r="G258" s="237" t="s">
        <v>1339</v>
      </c>
      <c r="H258" s="221">
        <v>1</v>
      </c>
      <c r="I258" s="251">
        <v>12.46</v>
      </c>
      <c r="J258" s="221">
        <v>23.35</v>
      </c>
      <c r="K258" s="251">
        <v>290.94</v>
      </c>
    </row>
    <row r="259" spans="1:22" x14ac:dyDescent="0.25">
      <c r="A259" s="233"/>
      <c r="B259" s="234"/>
      <c r="C259" s="234" t="s">
        <v>195</v>
      </c>
      <c r="D259" s="235"/>
      <c r="E259" s="221"/>
      <c r="F259" s="236">
        <v>252.56</v>
      </c>
      <c r="G259" s="237" t="s">
        <v>185</v>
      </c>
      <c r="H259" s="221">
        <v>1</v>
      </c>
      <c r="I259" s="238">
        <v>611.20000000000005</v>
      </c>
      <c r="J259" s="221">
        <v>5.42</v>
      </c>
      <c r="K259" s="238">
        <v>3312.7</v>
      </c>
    </row>
    <row r="260" spans="1:22" ht="28.5" x14ac:dyDescent="0.25">
      <c r="A260" s="233" t="s">
        <v>1413</v>
      </c>
      <c r="B260" s="234" t="s">
        <v>2949</v>
      </c>
      <c r="C260" s="234" t="s">
        <v>744</v>
      </c>
      <c r="D260" s="235" t="s">
        <v>1323</v>
      </c>
      <c r="E260" s="221">
        <v>8.9539999999999995E-2</v>
      </c>
      <c r="F260" s="236">
        <v>26732.5</v>
      </c>
      <c r="G260" s="240" t="s">
        <v>185</v>
      </c>
      <c r="H260" s="221">
        <v>1</v>
      </c>
      <c r="I260" s="238">
        <v>2393.63</v>
      </c>
      <c r="J260" s="221">
        <v>1.96</v>
      </c>
      <c r="K260" s="238">
        <v>4691.51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ht="57" x14ac:dyDescent="0.25">
      <c r="A261" s="233" t="s">
        <v>1414</v>
      </c>
      <c r="B261" s="234" t="s">
        <v>3053</v>
      </c>
      <c r="C261" s="234" t="s">
        <v>834</v>
      </c>
      <c r="D261" s="235" t="s">
        <v>1342</v>
      </c>
      <c r="E261" s="221">
        <v>241.51599999999999</v>
      </c>
      <c r="F261" s="236">
        <v>179.23</v>
      </c>
      <c r="G261" s="240" t="s">
        <v>185</v>
      </c>
      <c r="H261" s="221">
        <v>1</v>
      </c>
      <c r="I261" s="238">
        <v>43286.91</v>
      </c>
      <c r="J261" s="221">
        <v>0.84</v>
      </c>
      <c r="K261" s="238">
        <v>36361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ht="28.5" x14ac:dyDescent="0.25">
      <c r="A262" s="233" t="s">
        <v>2233</v>
      </c>
      <c r="B262" s="234" t="s">
        <v>3054</v>
      </c>
      <c r="C262" s="234" t="s">
        <v>833</v>
      </c>
      <c r="D262" s="235" t="s">
        <v>1451</v>
      </c>
      <c r="E262" s="221">
        <v>10</v>
      </c>
      <c r="F262" s="236">
        <v>53.05</v>
      </c>
      <c r="G262" s="240" t="s">
        <v>185</v>
      </c>
      <c r="H262" s="221">
        <v>1</v>
      </c>
      <c r="I262" s="238">
        <v>530.5</v>
      </c>
      <c r="J262" s="221">
        <v>4.21</v>
      </c>
      <c r="K262" s="238">
        <v>2233.41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ht="28.5" x14ac:dyDescent="0.25">
      <c r="A263" s="233" t="s">
        <v>3731</v>
      </c>
      <c r="B263" s="234" t="s">
        <v>3055</v>
      </c>
      <c r="C263" s="234" t="s">
        <v>832</v>
      </c>
      <c r="D263" s="235" t="s">
        <v>1451</v>
      </c>
      <c r="E263" s="221">
        <v>10</v>
      </c>
      <c r="F263" s="236">
        <v>20.21</v>
      </c>
      <c r="G263" s="240" t="s">
        <v>185</v>
      </c>
      <c r="H263" s="221">
        <v>1</v>
      </c>
      <c r="I263" s="238">
        <v>202.1</v>
      </c>
      <c r="J263" s="221">
        <v>2.4</v>
      </c>
      <c r="K263" s="238">
        <v>485.04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ht="28.5" x14ac:dyDescent="0.25">
      <c r="A264" s="233" t="s">
        <v>3732</v>
      </c>
      <c r="B264" s="234" t="s">
        <v>3054</v>
      </c>
      <c r="C264" s="234" t="s">
        <v>831</v>
      </c>
      <c r="D264" s="235" t="s">
        <v>1451</v>
      </c>
      <c r="E264" s="221">
        <v>20</v>
      </c>
      <c r="F264" s="236">
        <v>53.05</v>
      </c>
      <c r="G264" s="240" t="s">
        <v>185</v>
      </c>
      <c r="H264" s="221">
        <v>1</v>
      </c>
      <c r="I264" s="238">
        <v>1061</v>
      </c>
      <c r="J264" s="221">
        <v>4.21</v>
      </c>
      <c r="K264" s="238">
        <v>4466.8100000000004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 s="233"/>
      <c r="B265" s="234"/>
      <c r="C265" s="234" t="s">
        <v>184</v>
      </c>
      <c r="D265" s="235" t="s">
        <v>177</v>
      </c>
      <c r="E265" s="221">
        <v>110</v>
      </c>
      <c r="F265" s="236"/>
      <c r="G265" s="237"/>
      <c r="H265" s="221"/>
      <c r="I265" s="238">
        <v>2194.34</v>
      </c>
      <c r="J265" s="221">
        <v>88</v>
      </c>
      <c r="K265" s="238">
        <v>40990.18</v>
      </c>
    </row>
    <row r="266" spans="1:22" x14ac:dyDescent="0.25">
      <c r="A266" s="233"/>
      <c r="B266" s="234"/>
      <c r="C266" s="234" t="s">
        <v>183</v>
      </c>
      <c r="D266" s="235" t="s">
        <v>177</v>
      </c>
      <c r="E266" s="221">
        <v>74</v>
      </c>
      <c r="F266" s="236"/>
      <c r="G266" s="237"/>
      <c r="H266" s="221"/>
      <c r="I266" s="238">
        <v>1476.19</v>
      </c>
      <c r="J266" s="221">
        <v>41</v>
      </c>
      <c r="K266" s="238">
        <v>19097.7</v>
      </c>
    </row>
    <row r="267" spans="1:22" x14ac:dyDescent="0.25">
      <c r="A267" s="233"/>
      <c r="B267" s="234"/>
      <c r="C267" s="234" t="s">
        <v>178</v>
      </c>
      <c r="D267" s="235" t="s">
        <v>177</v>
      </c>
      <c r="E267" s="221">
        <v>175</v>
      </c>
      <c r="F267" s="236"/>
      <c r="G267" s="237"/>
      <c r="H267" s="221"/>
      <c r="I267" s="238">
        <v>21.81</v>
      </c>
      <c r="J267" s="221">
        <v>157</v>
      </c>
      <c r="K267" s="238">
        <v>456.78</v>
      </c>
    </row>
    <row r="268" spans="1:22" x14ac:dyDescent="0.25">
      <c r="A268" s="241"/>
      <c r="B268" s="242"/>
      <c r="C268" s="242" t="s">
        <v>182</v>
      </c>
      <c r="D268" s="243" t="s">
        <v>181</v>
      </c>
      <c r="E268" s="244">
        <v>56</v>
      </c>
      <c r="F268" s="245"/>
      <c r="G268" s="246" t="s">
        <v>1338</v>
      </c>
      <c r="H268" s="244">
        <v>1</v>
      </c>
      <c r="I268" s="247">
        <v>155.85</v>
      </c>
      <c r="J268" s="244"/>
      <c r="K268" s="247"/>
    </row>
    <row r="269" spans="1:22" x14ac:dyDescent="0.25">
      <c r="A269" s="248"/>
      <c r="B269" s="248"/>
      <c r="C269" s="249" t="s">
        <v>173</v>
      </c>
      <c r="D269" s="248"/>
      <c r="E269" s="248"/>
      <c r="F269" s="248"/>
      <c r="G269" s="248"/>
      <c r="H269" s="452">
        <v>53823.74</v>
      </c>
      <c r="I269" s="452"/>
      <c r="J269" s="452">
        <v>159173.15</v>
      </c>
      <c r="K269" s="452"/>
      <c r="O269" s="250">
        <v>53823.74</v>
      </c>
      <c r="P269" s="250">
        <v>159173.15</v>
      </c>
    </row>
    <row r="271" spans="1:22" ht="42.75" x14ac:dyDescent="0.25">
      <c r="A271" s="233" t="s">
        <v>1415</v>
      </c>
      <c r="B271" s="234" t="s">
        <v>3057</v>
      </c>
      <c r="C271" s="234" t="s">
        <v>830</v>
      </c>
      <c r="D271" s="235" t="s">
        <v>1326</v>
      </c>
      <c r="E271" s="221">
        <v>0.2</v>
      </c>
      <c r="F271" s="236"/>
      <c r="G271" s="237"/>
      <c r="H271" s="221"/>
      <c r="I271" s="238"/>
      <c r="J271" s="221"/>
      <c r="K271" s="238"/>
      <c r="Q271">
        <v>200.55</v>
      </c>
      <c r="R271">
        <v>3746.31</v>
      </c>
      <c r="S271">
        <v>134.91999999999999</v>
      </c>
      <c r="T271">
        <v>1745.44</v>
      </c>
      <c r="U271">
        <v>0.09</v>
      </c>
      <c r="V271">
        <v>1.84</v>
      </c>
    </row>
    <row r="272" spans="1:22" x14ac:dyDescent="0.25">
      <c r="C272" s="239" t="s">
        <v>3058</v>
      </c>
    </row>
    <row r="273" spans="1:22" x14ac:dyDescent="0.25">
      <c r="A273" s="233"/>
      <c r="B273" s="234"/>
      <c r="C273" s="234" t="s">
        <v>187</v>
      </c>
      <c r="D273" s="235"/>
      <c r="E273" s="221"/>
      <c r="F273" s="236">
        <v>911.6</v>
      </c>
      <c r="G273" s="237" t="s">
        <v>185</v>
      </c>
      <c r="H273" s="221">
        <v>1</v>
      </c>
      <c r="I273" s="238">
        <v>182.32</v>
      </c>
      <c r="J273" s="221">
        <v>23.35</v>
      </c>
      <c r="K273" s="238">
        <v>4257.17</v>
      </c>
    </row>
    <row r="274" spans="1:22" x14ac:dyDescent="0.25">
      <c r="A274" s="233"/>
      <c r="B274" s="234"/>
      <c r="C274" s="234" t="s">
        <v>174</v>
      </c>
      <c r="D274" s="235"/>
      <c r="E274" s="221"/>
      <c r="F274" s="236">
        <v>1.18</v>
      </c>
      <c r="G274" s="237" t="s">
        <v>185</v>
      </c>
      <c r="H274" s="221">
        <v>1</v>
      </c>
      <c r="I274" s="238">
        <v>0.24</v>
      </c>
      <c r="J274" s="221">
        <v>9.01</v>
      </c>
      <c r="K274" s="238">
        <v>2.16</v>
      </c>
    </row>
    <row r="275" spans="1:22" x14ac:dyDescent="0.25">
      <c r="A275" s="233"/>
      <c r="B275" s="234"/>
      <c r="C275" s="234" t="s">
        <v>179</v>
      </c>
      <c r="D275" s="235"/>
      <c r="E275" s="221"/>
      <c r="F275" s="236">
        <v>0.24</v>
      </c>
      <c r="G275" s="237" t="s">
        <v>185</v>
      </c>
      <c r="H275" s="221">
        <v>1</v>
      </c>
      <c r="I275" s="251">
        <v>0.05</v>
      </c>
      <c r="J275" s="221">
        <v>23.35</v>
      </c>
      <c r="K275" s="251">
        <v>1.17</v>
      </c>
    </row>
    <row r="276" spans="1:22" ht="27" x14ac:dyDescent="0.25">
      <c r="A276" s="233" t="s">
        <v>1417</v>
      </c>
      <c r="B276" s="234" t="s">
        <v>1434</v>
      </c>
      <c r="C276" s="234" t="s">
        <v>3733</v>
      </c>
      <c r="D276" s="235" t="s">
        <v>1451</v>
      </c>
      <c r="E276" s="221">
        <v>20</v>
      </c>
      <c r="F276" s="236">
        <v>0</v>
      </c>
      <c r="G276" s="240" t="s">
        <v>185</v>
      </c>
      <c r="H276" s="221">
        <v>1</v>
      </c>
      <c r="I276" s="238">
        <v>0</v>
      </c>
      <c r="J276" s="221">
        <v>5.42</v>
      </c>
      <c r="K276" s="238">
        <v>12767.35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 s="233"/>
      <c r="B277" s="234"/>
      <c r="C277" s="234" t="s">
        <v>184</v>
      </c>
      <c r="D277" s="235" t="s">
        <v>177</v>
      </c>
      <c r="E277" s="221">
        <v>110</v>
      </c>
      <c r="F277" s="236"/>
      <c r="G277" s="237"/>
      <c r="H277" s="221"/>
      <c r="I277" s="238">
        <v>200.55</v>
      </c>
      <c r="J277" s="221">
        <v>88</v>
      </c>
      <c r="K277" s="238">
        <v>3746.31</v>
      </c>
    </row>
    <row r="278" spans="1:22" x14ac:dyDescent="0.25">
      <c r="A278" s="233"/>
      <c r="B278" s="234"/>
      <c r="C278" s="234" t="s">
        <v>183</v>
      </c>
      <c r="D278" s="235" t="s">
        <v>177</v>
      </c>
      <c r="E278" s="221">
        <v>74</v>
      </c>
      <c r="F278" s="236"/>
      <c r="G278" s="237"/>
      <c r="H278" s="221"/>
      <c r="I278" s="238">
        <v>134.91999999999999</v>
      </c>
      <c r="J278" s="221">
        <v>41</v>
      </c>
      <c r="K278" s="238">
        <v>1745.44</v>
      </c>
    </row>
    <row r="279" spans="1:22" x14ac:dyDescent="0.25">
      <c r="A279" s="233"/>
      <c r="B279" s="234"/>
      <c r="C279" s="234" t="s">
        <v>178</v>
      </c>
      <c r="D279" s="235" t="s">
        <v>177</v>
      </c>
      <c r="E279" s="221">
        <v>175</v>
      </c>
      <c r="F279" s="236"/>
      <c r="G279" s="237"/>
      <c r="H279" s="221"/>
      <c r="I279" s="238">
        <v>0.09</v>
      </c>
      <c r="J279" s="221">
        <v>157</v>
      </c>
      <c r="K279" s="238">
        <v>1.84</v>
      </c>
    </row>
    <row r="280" spans="1:22" x14ac:dyDescent="0.25">
      <c r="A280" s="241"/>
      <c r="B280" s="242"/>
      <c r="C280" s="242" t="s">
        <v>182</v>
      </c>
      <c r="D280" s="243" t="s">
        <v>181</v>
      </c>
      <c r="E280" s="244">
        <v>72.290000000000006</v>
      </c>
      <c r="F280" s="245"/>
      <c r="G280" s="246" t="s">
        <v>185</v>
      </c>
      <c r="H280" s="244">
        <v>1</v>
      </c>
      <c r="I280" s="247">
        <v>14.46</v>
      </c>
      <c r="J280" s="244"/>
      <c r="K280" s="247"/>
    </row>
    <row r="281" spans="1:22" x14ac:dyDescent="0.25">
      <c r="A281" s="248"/>
      <c r="B281" s="248"/>
      <c r="C281" s="249" t="s">
        <v>173</v>
      </c>
      <c r="D281" s="248"/>
      <c r="E281" s="248"/>
      <c r="F281" s="248"/>
      <c r="G281" s="248"/>
      <c r="H281" s="452">
        <v>518.12</v>
      </c>
      <c r="I281" s="452"/>
      <c r="J281" s="452">
        <v>22520.27</v>
      </c>
      <c r="K281" s="452"/>
      <c r="O281" s="250">
        <v>518.12</v>
      </c>
      <c r="P281" s="250">
        <v>22520.27</v>
      </c>
    </row>
    <row r="283" spans="1:22" ht="52.5" x14ac:dyDescent="0.25">
      <c r="A283" s="233" t="s">
        <v>1419</v>
      </c>
      <c r="B283" s="234" t="s">
        <v>829</v>
      </c>
      <c r="C283" s="234" t="s">
        <v>828</v>
      </c>
      <c r="D283" s="235" t="s">
        <v>2973</v>
      </c>
      <c r="E283" s="221">
        <v>2</v>
      </c>
      <c r="F283" s="236"/>
      <c r="G283" s="237"/>
      <c r="H283" s="221"/>
      <c r="I283" s="238"/>
      <c r="J283" s="221"/>
      <c r="K283" s="238"/>
      <c r="Q283">
        <v>252.88</v>
      </c>
      <c r="R283">
        <v>4723.78</v>
      </c>
      <c r="S283">
        <v>170.12</v>
      </c>
      <c r="T283">
        <v>2200.85</v>
      </c>
      <c r="U283">
        <v>0.79</v>
      </c>
      <c r="V283">
        <v>16.5</v>
      </c>
    </row>
    <row r="284" spans="1:22" x14ac:dyDescent="0.25">
      <c r="A284" s="233"/>
      <c r="B284" s="234"/>
      <c r="C284" s="234" t="s">
        <v>187</v>
      </c>
      <c r="D284" s="235"/>
      <c r="E284" s="221"/>
      <c r="F284" s="236">
        <v>99.95</v>
      </c>
      <c r="G284" s="237" t="s">
        <v>1338</v>
      </c>
      <c r="H284" s="221">
        <v>1</v>
      </c>
      <c r="I284" s="238">
        <v>229.89</v>
      </c>
      <c r="J284" s="221">
        <v>23.35</v>
      </c>
      <c r="K284" s="238">
        <v>5367.93</v>
      </c>
    </row>
    <row r="285" spans="1:22" x14ac:dyDescent="0.25">
      <c r="A285" s="233"/>
      <c r="B285" s="234"/>
      <c r="C285" s="234" t="s">
        <v>174</v>
      </c>
      <c r="D285" s="235"/>
      <c r="E285" s="221"/>
      <c r="F285" s="236">
        <v>0.74</v>
      </c>
      <c r="G285" s="237" t="s">
        <v>1339</v>
      </c>
      <c r="H285" s="221">
        <v>1</v>
      </c>
      <c r="I285" s="238">
        <v>1.85</v>
      </c>
      <c r="J285" s="221">
        <v>9.73</v>
      </c>
      <c r="K285" s="238">
        <v>18</v>
      </c>
    </row>
    <row r="286" spans="1:22" x14ac:dyDescent="0.25">
      <c r="A286" s="233"/>
      <c r="B286" s="234"/>
      <c r="C286" s="234" t="s">
        <v>179</v>
      </c>
      <c r="D286" s="235"/>
      <c r="E286" s="221"/>
      <c r="F286" s="236">
        <v>0.18</v>
      </c>
      <c r="G286" s="237" t="s">
        <v>1339</v>
      </c>
      <c r="H286" s="221">
        <v>1</v>
      </c>
      <c r="I286" s="251">
        <v>0.45</v>
      </c>
      <c r="J286" s="221">
        <v>23.35</v>
      </c>
      <c r="K286" s="251">
        <v>10.51</v>
      </c>
    </row>
    <row r="287" spans="1:22" x14ac:dyDescent="0.25">
      <c r="A287" s="233"/>
      <c r="B287" s="234"/>
      <c r="C287" s="234" t="s">
        <v>195</v>
      </c>
      <c r="D287" s="235"/>
      <c r="E287" s="221"/>
      <c r="F287" s="236">
        <v>12.67</v>
      </c>
      <c r="G287" s="237" t="s">
        <v>185</v>
      </c>
      <c r="H287" s="221">
        <v>1</v>
      </c>
      <c r="I287" s="238">
        <v>25.34</v>
      </c>
      <c r="J287" s="221">
        <v>5.42</v>
      </c>
      <c r="K287" s="238">
        <v>137.34</v>
      </c>
    </row>
    <row r="288" spans="1:22" ht="71.25" x14ac:dyDescent="0.25">
      <c r="A288" s="233" t="s">
        <v>1420</v>
      </c>
      <c r="B288" s="234" t="s">
        <v>2974</v>
      </c>
      <c r="C288" s="234" t="s">
        <v>780</v>
      </c>
      <c r="D288" s="235" t="s">
        <v>1451</v>
      </c>
      <c r="E288" s="221">
        <v>2</v>
      </c>
      <c r="F288" s="236">
        <v>107.26</v>
      </c>
      <c r="G288" s="240" t="s">
        <v>185</v>
      </c>
      <c r="H288" s="221">
        <v>1</v>
      </c>
      <c r="I288" s="238">
        <v>214.52</v>
      </c>
      <c r="J288" s="221">
        <v>4.21</v>
      </c>
      <c r="K288" s="238">
        <v>903.13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s="233"/>
      <c r="B289" s="234"/>
      <c r="C289" s="234" t="s">
        <v>184</v>
      </c>
      <c r="D289" s="235" t="s">
        <v>177</v>
      </c>
      <c r="E289" s="221">
        <v>110</v>
      </c>
      <c r="F289" s="236"/>
      <c r="G289" s="237"/>
      <c r="H289" s="221"/>
      <c r="I289" s="238">
        <v>252.88</v>
      </c>
      <c r="J289" s="221">
        <v>88</v>
      </c>
      <c r="K289" s="238">
        <v>4723.78</v>
      </c>
    </row>
    <row r="290" spans="1:22" x14ac:dyDescent="0.25">
      <c r="A290" s="233"/>
      <c r="B290" s="234"/>
      <c r="C290" s="234" t="s">
        <v>183</v>
      </c>
      <c r="D290" s="235" t="s">
        <v>177</v>
      </c>
      <c r="E290" s="221">
        <v>74</v>
      </c>
      <c r="F290" s="236"/>
      <c r="G290" s="237"/>
      <c r="H290" s="221"/>
      <c r="I290" s="238">
        <v>170.12</v>
      </c>
      <c r="J290" s="221">
        <v>41</v>
      </c>
      <c r="K290" s="238">
        <v>2200.85</v>
      </c>
    </row>
    <row r="291" spans="1:22" x14ac:dyDescent="0.25">
      <c r="A291" s="233"/>
      <c r="B291" s="234"/>
      <c r="C291" s="234" t="s">
        <v>178</v>
      </c>
      <c r="D291" s="235" t="s">
        <v>177</v>
      </c>
      <c r="E291" s="221">
        <v>175</v>
      </c>
      <c r="F291" s="236"/>
      <c r="G291" s="237"/>
      <c r="H291" s="221"/>
      <c r="I291" s="238">
        <v>0.79</v>
      </c>
      <c r="J291" s="221">
        <v>157</v>
      </c>
      <c r="K291" s="238">
        <v>16.5</v>
      </c>
    </row>
    <row r="292" spans="1:22" x14ac:dyDescent="0.25">
      <c r="A292" s="241"/>
      <c r="B292" s="242"/>
      <c r="C292" s="242" t="s">
        <v>182</v>
      </c>
      <c r="D292" s="243" t="s">
        <v>181</v>
      </c>
      <c r="E292" s="244">
        <v>8.94</v>
      </c>
      <c r="F292" s="245"/>
      <c r="G292" s="246" t="s">
        <v>1338</v>
      </c>
      <c r="H292" s="244">
        <v>1</v>
      </c>
      <c r="I292" s="247">
        <v>20.56</v>
      </c>
      <c r="J292" s="244"/>
      <c r="K292" s="247"/>
    </row>
    <row r="293" spans="1:22" x14ac:dyDescent="0.25">
      <c r="A293" s="248"/>
      <c r="B293" s="248"/>
      <c r="C293" s="249" t="s">
        <v>173</v>
      </c>
      <c r="D293" s="248"/>
      <c r="E293" s="248"/>
      <c r="F293" s="248"/>
      <c r="G293" s="248"/>
      <c r="H293" s="452">
        <v>895.39</v>
      </c>
      <c r="I293" s="452"/>
      <c r="J293" s="452">
        <v>13367.53</v>
      </c>
      <c r="K293" s="452"/>
      <c r="O293" s="250">
        <v>895.39</v>
      </c>
      <c r="P293" s="250">
        <v>13367.53</v>
      </c>
    </row>
    <row r="295" spans="1:22" ht="71.25" x14ac:dyDescent="0.25">
      <c r="A295" s="233" t="s">
        <v>1423</v>
      </c>
      <c r="B295" s="234" t="s">
        <v>827</v>
      </c>
      <c r="C295" s="234" t="s">
        <v>826</v>
      </c>
      <c r="D295" s="235" t="s">
        <v>1326</v>
      </c>
      <c r="E295" s="221">
        <v>0.51</v>
      </c>
      <c r="F295" s="236"/>
      <c r="G295" s="237"/>
      <c r="H295" s="221"/>
      <c r="I295" s="238"/>
      <c r="J295" s="221"/>
      <c r="K295" s="238"/>
      <c r="Q295">
        <v>460.92</v>
      </c>
      <c r="R295">
        <v>8610.0300000000007</v>
      </c>
      <c r="S295">
        <v>310.07</v>
      </c>
      <c r="T295">
        <v>4011.49</v>
      </c>
      <c r="U295">
        <v>0.61</v>
      </c>
      <c r="V295">
        <v>12.83</v>
      </c>
    </row>
    <row r="296" spans="1:22" x14ac:dyDescent="0.25">
      <c r="C296" s="239" t="s">
        <v>3059</v>
      </c>
    </row>
    <row r="297" spans="1:22" x14ac:dyDescent="0.25">
      <c r="A297" s="233"/>
      <c r="B297" s="234"/>
      <c r="C297" s="234" t="s">
        <v>187</v>
      </c>
      <c r="D297" s="235"/>
      <c r="E297" s="221"/>
      <c r="F297" s="236">
        <v>714.44</v>
      </c>
      <c r="G297" s="237" t="s">
        <v>1338</v>
      </c>
      <c r="H297" s="221">
        <v>1</v>
      </c>
      <c r="I297" s="238">
        <v>419.02</v>
      </c>
      <c r="J297" s="221">
        <v>23.35</v>
      </c>
      <c r="K297" s="238">
        <v>9784.1200000000008</v>
      </c>
    </row>
    <row r="298" spans="1:22" x14ac:dyDescent="0.25">
      <c r="A298" s="233"/>
      <c r="B298" s="234"/>
      <c r="C298" s="234" t="s">
        <v>174</v>
      </c>
      <c r="D298" s="235"/>
      <c r="E298" s="221"/>
      <c r="F298" s="236">
        <v>30.5</v>
      </c>
      <c r="G298" s="237" t="s">
        <v>1339</v>
      </c>
      <c r="H298" s="221">
        <v>1</v>
      </c>
      <c r="I298" s="238">
        <v>19.440000000000001</v>
      </c>
      <c r="J298" s="221">
        <v>3.22</v>
      </c>
      <c r="K298" s="238">
        <v>62.6</v>
      </c>
    </row>
    <row r="299" spans="1:22" x14ac:dyDescent="0.25">
      <c r="A299" s="233"/>
      <c r="B299" s="234"/>
      <c r="C299" s="234" t="s">
        <v>179</v>
      </c>
      <c r="D299" s="235"/>
      <c r="E299" s="221"/>
      <c r="F299" s="236">
        <v>0.55000000000000004</v>
      </c>
      <c r="G299" s="237" t="s">
        <v>1339</v>
      </c>
      <c r="H299" s="221">
        <v>1</v>
      </c>
      <c r="I299" s="251">
        <v>0.35</v>
      </c>
      <c r="J299" s="221">
        <v>23.35</v>
      </c>
      <c r="K299" s="251">
        <v>8.17</v>
      </c>
    </row>
    <row r="300" spans="1:22" x14ac:dyDescent="0.25">
      <c r="A300" s="233"/>
      <c r="B300" s="234"/>
      <c r="C300" s="234" t="s">
        <v>195</v>
      </c>
      <c r="D300" s="235"/>
      <c r="E300" s="221"/>
      <c r="F300" s="236">
        <v>214.52</v>
      </c>
      <c r="G300" s="237" t="s">
        <v>185</v>
      </c>
      <c r="H300" s="221">
        <v>1</v>
      </c>
      <c r="I300" s="238">
        <v>109.41</v>
      </c>
      <c r="J300" s="221">
        <v>4.3600000000000003</v>
      </c>
      <c r="K300" s="238">
        <v>477.03</v>
      </c>
    </row>
    <row r="301" spans="1:22" ht="57" x14ac:dyDescent="0.25">
      <c r="A301" s="233" t="s">
        <v>1424</v>
      </c>
      <c r="B301" s="234" t="s">
        <v>3060</v>
      </c>
      <c r="C301" s="234" t="s">
        <v>825</v>
      </c>
      <c r="D301" s="235" t="s">
        <v>1451</v>
      </c>
      <c r="E301" s="221">
        <v>51</v>
      </c>
      <c r="F301" s="236">
        <v>285.64</v>
      </c>
      <c r="G301" s="240" t="s">
        <v>185</v>
      </c>
      <c r="H301" s="221">
        <v>1</v>
      </c>
      <c r="I301" s="238">
        <v>14567.64</v>
      </c>
      <c r="J301" s="221">
        <v>1.01</v>
      </c>
      <c r="K301" s="238">
        <v>14713.32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 s="233"/>
      <c r="B302" s="234"/>
      <c r="C302" s="234" t="s">
        <v>184</v>
      </c>
      <c r="D302" s="235" t="s">
        <v>177</v>
      </c>
      <c r="E302" s="221">
        <v>110</v>
      </c>
      <c r="F302" s="236"/>
      <c r="G302" s="237"/>
      <c r="H302" s="221"/>
      <c r="I302" s="238">
        <v>460.92</v>
      </c>
      <c r="J302" s="221">
        <v>88</v>
      </c>
      <c r="K302" s="238">
        <v>8610.0300000000007</v>
      </c>
    </row>
    <row r="303" spans="1:22" x14ac:dyDescent="0.25">
      <c r="A303" s="233"/>
      <c r="B303" s="234"/>
      <c r="C303" s="234" t="s">
        <v>183</v>
      </c>
      <c r="D303" s="235" t="s">
        <v>177</v>
      </c>
      <c r="E303" s="221">
        <v>74</v>
      </c>
      <c r="F303" s="236"/>
      <c r="G303" s="237"/>
      <c r="H303" s="221"/>
      <c r="I303" s="238">
        <v>310.07</v>
      </c>
      <c r="J303" s="221">
        <v>41</v>
      </c>
      <c r="K303" s="238">
        <v>4011.49</v>
      </c>
    </row>
    <row r="304" spans="1:22" x14ac:dyDescent="0.25">
      <c r="A304" s="233"/>
      <c r="B304" s="234"/>
      <c r="C304" s="234" t="s">
        <v>178</v>
      </c>
      <c r="D304" s="235" t="s">
        <v>177</v>
      </c>
      <c r="E304" s="221">
        <v>175</v>
      </c>
      <c r="F304" s="236"/>
      <c r="G304" s="237"/>
      <c r="H304" s="221"/>
      <c r="I304" s="238">
        <v>0.61</v>
      </c>
      <c r="J304" s="221">
        <v>157</v>
      </c>
      <c r="K304" s="238">
        <v>12.83</v>
      </c>
    </row>
    <row r="305" spans="1:22" x14ac:dyDescent="0.25">
      <c r="A305" s="241"/>
      <c r="B305" s="242"/>
      <c r="C305" s="242" t="s">
        <v>182</v>
      </c>
      <c r="D305" s="243" t="s">
        <v>181</v>
      </c>
      <c r="E305" s="244">
        <v>56.75</v>
      </c>
      <c r="F305" s="245"/>
      <c r="G305" s="246" t="s">
        <v>1338</v>
      </c>
      <c r="H305" s="244">
        <v>1</v>
      </c>
      <c r="I305" s="247">
        <v>33.28</v>
      </c>
      <c r="J305" s="244"/>
      <c r="K305" s="247"/>
    </row>
    <row r="306" spans="1:22" x14ac:dyDescent="0.25">
      <c r="A306" s="248"/>
      <c r="B306" s="248"/>
      <c r="C306" s="249" t="s">
        <v>173</v>
      </c>
      <c r="D306" s="248"/>
      <c r="E306" s="248"/>
      <c r="F306" s="248"/>
      <c r="G306" s="248"/>
      <c r="H306" s="452">
        <v>15887.11</v>
      </c>
      <c r="I306" s="452"/>
      <c r="J306" s="452">
        <v>37671.42</v>
      </c>
      <c r="K306" s="452"/>
      <c r="O306" s="250">
        <v>15887.11</v>
      </c>
      <c r="P306" s="250">
        <v>37671.42</v>
      </c>
    </row>
    <row r="308" spans="1:22" ht="52.5" x14ac:dyDescent="0.25">
      <c r="A308" s="233" t="s">
        <v>1425</v>
      </c>
      <c r="B308" s="234" t="s">
        <v>738</v>
      </c>
      <c r="C308" s="234" t="s">
        <v>737</v>
      </c>
      <c r="D308" s="235" t="s">
        <v>2422</v>
      </c>
      <c r="E308" s="221">
        <v>11.6</v>
      </c>
      <c r="F308" s="236"/>
      <c r="G308" s="237"/>
      <c r="H308" s="221"/>
      <c r="I308" s="238"/>
      <c r="J308" s="221"/>
      <c r="K308" s="238"/>
      <c r="Q308">
        <v>347.18</v>
      </c>
      <c r="R308">
        <v>6503.2</v>
      </c>
      <c r="S308">
        <v>267.06</v>
      </c>
      <c r="T308">
        <v>3652.48</v>
      </c>
      <c r="U308">
        <v>66.989999999999995</v>
      </c>
      <c r="V308">
        <v>1403.33</v>
      </c>
    </row>
    <row r="309" spans="1:22" x14ac:dyDescent="0.25">
      <c r="C309" s="239" t="s">
        <v>3061</v>
      </c>
    </row>
    <row r="310" spans="1:22" x14ac:dyDescent="0.25">
      <c r="A310" s="233"/>
      <c r="B310" s="234"/>
      <c r="C310" s="234" t="s">
        <v>187</v>
      </c>
      <c r="D310" s="235"/>
      <c r="E310" s="221"/>
      <c r="F310" s="236">
        <v>28.6</v>
      </c>
      <c r="G310" s="237" t="s">
        <v>1338</v>
      </c>
      <c r="H310" s="221">
        <v>1</v>
      </c>
      <c r="I310" s="238">
        <v>381.52</v>
      </c>
      <c r="J310" s="221">
        <v>23.35</v>
      </c>
      <c r="K310" s="238">
        <v>8908.49</v>
      </c>
    </row>
    <row r="311" spans="1:22" x14ac:dyDescent="0.25">
      <c r="A311" s="233"/>
      <c r="B311" s="234"/>
      <c r="C311" s="234" t="s">
        <v>174</v>
      </c>
      <c r="D311" s="235"/>
      <c r="E311" s="221"/>
      <c r="F311" s="236">
        <v>13.2</v>
      </c>
      <c r="G311" s="237" t="s">
        <v>1339</v>
      </c>
      <c r="H311" s="221">
        <v>1</v>
      </c>
      <c r="I311" s="238">
        <v>191.4</v>
      </c>
      <c r="J311" s="221">
        <v>8.9499999999999993</v>
      </c>
      <c r="K311" s="238">
        <v>1713.03</v>
      </c>
    </row>
    <row r="312" spans="1:22" x14ac:dyDescent="0.25">
      <c r="A312" s="233"/>
      <c r="B312" s="234"/>
      <c r="C312" s="234" t="s">
        <v>179</v>
      </c>
      <c r="D312" s="235"/>
      <c r="E312" s="221"/>
      <c r="F312" s="236">
        <v>2.64</v>
      </c>
      <c r="G312" s="237" t="s">
        <v>1339</v>
      </c>
      <c r="H312" s="221">
        <v>1</v>
      </c>
      <c r="I312" s="251">
        <v>38.28</v>
      </c>
      <c r="J312" s="221">
        <v>23.35</v>
      </c>
      <c r="K312" s="251">
        <v>893.84</v>
      </c>
    </row>
    <row r="313" spans="1:22" x14ac:dyDescent="0.25">
      <c r="A313" s="233"/>
      <c r="B313" s="234"/>
      <c r="C313" s="234" t="s">
        <v>195</v>
      </c>
      <c r="D313" s="235"/>
      <c r="E313" s="221"/>
      <c r="F313" s="236">
        <v>59.82</v>
      </c>
      <c r="G313" s="237" t="s">
        <v>185</v>
      </c>
      <c r="H313" s="221">
        <v>1</v>
      </c>
      <c r="I313" s="238">
        <v>693.91</v>
      </c>
      <c r="J313" s="221">
        <v>19.829999999999998</v>
      </c>
      <c r="K313" s="238">
        <v>13760.24</v>
      </c>
    </row>
    <row r="314" spans="1:22" ht="114" x14ac:dyDescent="0.25">
      <c r="A314" s="233" t="s">
        <v>1428</v>
      </c>
      <c r="B314" s="234" t="s">
        <v>2962</v>
      </c>
      <c r="C314" s="234" t="s">
        <v>736</v>
      </c>
      <c r="D314" s="235" t="s">
        <v>1342</v>
      </c>
      <c r="E314" s="221">
        <v>174</v>
      </c>
      <c r="F314" s="236">
        <v>11.88</v>
      </c>
      <c r="G314" s="240" t="s">
        <v>185</v>
      </c>
      <c r="H314" s="221">
        <v>1</v>
      </c>
      <c r="I314" s="238">
        <v>2067.12</v>
      </c>
      <c r="J314" s="221">
        <v>3.22</v>
      </c>
      <c r="K314" s="238">
        <v>6656.13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ht="114" x14ac:dyDescent="0.25">
      <c r="A315" s="233" t="s">
        <v>1429</v>
      </c>
      <c r="B315" s="234" t="s">
        <v>3062</v>
      </c>
      <c r="C315" s="234" t="s">
        <v>824</v>
      </c>
      <c r="D315" s="235" t="s">
        <v>1342</v>
      </c>
      <c r="E315" s="221">
        <v>50.4</v>
      </c>
      <c r="F315" s="236">
        <v>60.84</v>
      </c>
      <c r="G315" s="240" t="s">
        <v>185</v>
      </c>
      <c r="H315" s="221">
        <v>1</v>
      </c>
      <c r="I315" s="238">
        <v>3066.34</v>
      </c>
      <c r="J315" s="221">
        <v>2.0499999999999998</v>
      </c>
      <c r="K315" s="238">
        <v>6286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 ht="114" x14ac:dyDescent="0.25">
      <c r="A316" s="233" t="s">
        <v>1431</v>
      </c>
      <c r="B316" s="234" t="s">
        <v>3063</v>
      </c>
      <c r="C316" s="234" t="s">
        <v>823</v>
      </c>
      <c r="D316" s="235" t="s">
        <v>1342</v>
      </c>
      <c r="E316" s="221">
        <v>71.400000000000006</v>
      </c>
      <c r="F316" s="236">
        <v>139.35</v>
      </c>
      <c r="G316" s="240" t="s">
        <v>185</v>
      </c>
      <c r="H316" s="221">
        <v>1</v>
      </c>
      <c r="I316" s="238">
        <v>9949.59</v>
      </c>
      <c r="J316" s="221">
        <v>1.94</v>
      </c>
      <c r="K316" s="238">
        <v>19302.2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ht="57" x14ac:dyDescent="0.25">
      <c r="A317" s="233" t="s">
        <v>1433</v>
      </c>
      <c r="B317" s="234" t="s">
        <v>2426</v>
      </c>
      <c r="C317" s="234" t="s">
        <v>731</v>
      </c>
      <c r="D317" s="235" t="s">
        <v>2427</v>
      </c>
      <c r="E317" s="221">
        <v>1.9256</v>
      </c>
      <c r="F317" s="236">
        <v>231.64</v>
      </c>
      <c r="G317" s="240" t="s">
        <v>185</v>
      </c>
      <c r="H317" s="221">
        <v>1</v>
      </c>
      <c r="I317" s="238">
        <v>446.05</v>
      </c>
      <c r="J317" s="221">
        <v>2.88</v>
      </c>
      <c r="K317" s="238">
        <v>1284.6199999999999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ht="57" x14ac:dyDescent="0.25">
      <c r="A318" s="233" t="s">
        <v>3056</v>
      </c>
      <c r="B318" s="234" t="s">
        <v>2429</v>
      </c>
      <c r="C318" s="234" t="s">
        <v>730</v>
      </c>
      <c r="D318" s="235" t="s">
        <v>2427</v>
      </c>
      <c r="E318" s="221">
        <v>-10.788</v>
      </c>
      <c r="F318" s="236">
        <v>34.75</v>
      </c>
      <c r="G318" s="240" t="s">
        <v>185</v>
      </c>
      <c r="H318" s="221">
        <v>1</v>
      </c>
      <c r="I318" s="238">
        <v>-374.88</v>
      </c>
      <c r="J318" s="221">
        <v>34.270000000000003</v>
      </c>
      <c r="K318" s="238">
        <v>-12847.14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 s="233"/>
      <c r="B319" s="234"/>
      <c r="C319" s="234" t="s">
        <v>184</v>
      </c>
      <c r="D319" s="235" t="s">
        <v>177</v>
      </c>
      <c r="E319" s="221">
        <v>91</v>
      </c>
      <c r="F319" s="236"/>
      <c r="G319" s="237"/>
      <c r="H319" s="221"/>
      <c r="I319" s="238">
        <v>347.18</v>
      </c>
      <c r="J319" s="221">
        <v>73</v>
      </c>
      <c r="K319" s="238">
        <v>6503.2</v>
      </c>
    </row>
    <row r="320" spans="1:22" x14ac:dyDescent="0.25">
      <c r="A320" s="233"/>
      <c r="B320" s="234"/>
      <c r="C320" s="234" t="s">
        <v>183</v>
      </c>
      <c r="D320" s="235" t="s">
        <v>177</v>
      </c>
      <c r="E320" s="221">
        <v>70</v>
      </c>
      <c r="F320" s="236"/>
      <c r="G320" s="237"/>
      <c r="H320" s="221"/>
      <c r="I320" s="238">
        <v>267.06</v>
      </c>
      <c r="J320" s="221">
        <v>41</v>
      </c>
      <c r="K320" s="238">
        <v>3652.48</v>
      </c>
    </row>
    <row r="321" spans="1:22" x14ac:dyDescent="0.25">
      <c r="A321" s="233"/>
      <c r="B321" s="234"/>
      <c r="C321" s="234" t="s">
        <v>178</v>
      </c>
      <c r="D321" s="235" t="s">
        <v>177</v>
      </c>
      <c r="E321" s="221">
        <v>175</v>
      </c>
      <c r="F321" s="236"/>
      <c r="G321" s="237"/>
      <c r="H321" s="221"/>
      <c r="I321" s="238">
        <v>66.989999999999995</v>
      </c>
      <c r="J321" s="221">
        <v>157</v>
      </c>
      <c r="K321" s="238">
        <v>1403.33</v>
      </c>
    </row>
    <row r="322" spans="1:22" x14ac:dyDescent="0.25">
      <c r="A322" s="241"/>
      <c r="B322" s="242"/>
      <c r="C322" s="242" t="s">
        <v>182</v>
      </c>
      <c r="D322" s="243" t="s">
        <v>181</v>
      </c>
      <c r="E322" s="244">
        <v>2.2000000000000002</v>
      </c>
      <c r="F322" s="245"/>
      <c r="G322" s="246" t="s">
        <v>1338</v>
      </c>
      <c r="H322" s="244">
        <v>1</v>
      </c>
      <c r="I322" s="247">
        <v>29.35</v>
      </c>
      <c r="J322" s="244"/>
      <c r="K322" s="247"/>
    </row>
    <row r="323" spans="1:22" x14ac:dyDescent="0.25">
      <c r="A323" s="248"/>
      <c r="B323" s="248"/>
      <c r="C323" s="249" t="s">
        <v>173</v>
      </c>
      <c r="D323" s="248"/>
      <c r="E323" s="248"/>
      <c r="F323" s="248"/>
      <c r="G323" s="248"/>
      <c r="H323" s="452">
        <v>17102.28</v>
      </c>
      <c r="I323" s="452"/>
      <c r="J323" s="452">
        <v>56622.58</v>
      </c>
      <c r="K323" s="452"/>
      <c r="O323" s="250">
        <v>17102.28</v>
      </c>
      <c r="P323" s="250">
        <v>56622.58</v>
      </c>
    </row>
    <row r="326" spans="1:22" x14ac:dyDescent="0.25">
      <c r="A326" s="453" t="s">
        <v>3064</v>
      </c>
      <c r="B326" s="453"/>
      <c r="C326" s="453"/>
      <c r="D326" s="453"/>
      <c r="E326" s="453"/>
      <c r="F326" s="453"/>
      <c r="G326" s="453"/>
      <c r="H326" s="454">
        <v>157234.49</v>
      </c>
      <c r="I326" s="455"/>
      <c r="J326" s="454">
        <v>538161.96</v>
      </c>
      <c r="K326" s="455"/>
    </row>
    <row r="327" spans="1:22" hidden="1" x14ac:dyDescent="0.25">
      <c r="A327" t="s">
        <v>172</v>
      </c>
      <c r="I327">
        <v>0</v>
      </c>
      <c r="J327">
        <v>0</v>
      </c>
    </row>
    <row r="328" spans="1:22" hidden="1" x14ac:dyDescent="0.25">
      <c r="A328" t="s">
        <v>171</v>
      </c>
      <c r="I328">
        <v>0</v>
      </c>
      <c r="J328">
        <v>0</v>
      </c>
    </row>
    <row r="330" spans="1:22" ht="16.5" x14ac:dyDescent="0.25">
      <c r="A330" s="456" t="s">
        <v>2113</v>
      </c>
      <c r="B330" s="456"/>
      <c r="C330" s="456"/>
      <c r="D330" s="456"/>
      <c r="E330" s="456"/>
      <c r="F330" s="456"/>
      <c r="G330" s="456"/>
      <c r="H330" s="456"/>
      <c r="I330" s="456"/>
      <c r="J330" s="456"/>
      <c r="K330" s="456"/>
    </row>
    <row r="331" spans="1:22" ht="42.75" x14ac:dyDescent="0.25">
      <c r="A331" s="233" t="s">
        <v>1435</v>
      </c>
      <c r="B331" s="234" t="s">
        <v>3065</v>
      </c>
      <c r="C331" s="234" t="s">
        <v>822</v>
      </c>
      <c r="D331" s="235" t="s">
        <v>1476</v>
      </c>
      <c r="E331" s="221">
        <v>4.26</v>
      </c>
      <c r="F331" s="236"/>
      <c r="G331" s="237"/>
      <c r="H331" s="221"/>
      <c r="I331" s="238"/>
      <c r="J331" s="221"/>
      <c r="K331" s="238"/>
      <c r="Q331">
        <v>2820.66</v>
      </c>
      <c r="R331">
        <v>55983.13</v>
      </c>
      <c r="S331">
        <v>1939.21</v>
      </c>
      <c r="T331">
        <v>33754.53</v>
      </c>
      <c r="U331">
        <v>0</v>
      </c>
      <c r="V331">
        <v>0</v>
      </c>
    </row>
    <row r="332" spans="1:22" x14ac:dyDescent="0.25">
      <c r="C332" s="239" t="s">
        <v>3049</v>
      </c>
    </row>
    <row r="333" spans="1:22" x14ac:dyDescent="0.25">
      <c r="A333" s="233"/>
      <c r="B333" s="234"/>
      <c r="C333" s="234" t="s">
        <v>187</v>
      </c>
      <c r="D333" s="235"/>
      <c r="E333" s="221"/>
      <c r="F333" s="236">
        <v>827.66</v>
      </c>
      <c r="G333" s="237" t="s">
        <v>185</v>
      </c>
      <c r="H333" s="221">
        <v>1</v>
      </c>
      <c r="I333" s="238">
        <v>3525.83</v>
      </c>
      <c r="J333" s="221">
        <v>23.35</v>
      </c>
      <c r="K333" s="238">
        <v>82328.13</v>
      </c>
    </row>
    <row r="334" spans="1:22" x14ac:dyDescent="0.25">
      <c r="A334" s="233" t="s">
        <v>1437</v>
      </c>
      <c r="B334" s="234" t="s">
        <v>1322</v>
      </c>
      <c r="C334" s="234" t="s">
        <v>341</v>
      </c>
      <c r="D334" s="235" t="s">
        <v>1323</v>
      </c>
      <c r="E334" s="221">
        <v>2.5133999999999999</v>
      </c>
      <c r="F334" s="236">
        <v>0</v>
      </c>
      <c r="G334" s="240" t="s">
        <v>185</v>
      </c>
      <c r="H334" s="221">
        <v>1</v>
      </c>
      <c r="I334" s="238">
        <v>0</v>
      </c>
      <c r="J334" s="221">
        <v>5.42</v>
      </c>
      <c r="K334" s="238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 x14ac:dyDescent="0.25">
      <c r="A335" s="233"/>
      <c r="B335" s="234"/>
      <c r="C335" s="234" t="s">
        <v>184</v>
      </c>
      <c r="D335" s="235" t="s">
        <v>177</v>
      </c>
      <c r="E335" s="221">
        <v>80</v>
      </c>
      <c r="F335" s="236"/>
      <c r="G335" s="237"/>
      <c r="H335" s="221"/>
      <c r="I335" s="238">
        <v>2820.66</v>
      </c>
      <c r="J335" s="221">
        <v>68</v>
      </c>
      <c r="K335" s="238">
        <v>55983.13</v>
      </c>
    </row>
    <row r="336" spans="1:22" x14ac:dyDescent="0.25">
      <c r="A336" s="233"/>
      <c r="B336" s="234"/>
      <c r="C336" s="234" t="s">
        <v>183</v>
      </c>
      <c r="D336" s="235" t="s">
        <v>177</v>
      </c>
      <c r="E336" s="221">
        <v>55</v>
      </c>
      <c r="F336" s="236"/>
      <c r="G336" s="237"/>
      <c r="H336" s="221"/>
      <c r="I336" s="238">
        <v>1939.21</v>
      </c>
      <c r="J336" s="221">
        <v>41</v>
      </c>
      <c r="K336" s="238">
        <v>33754.53</v>
      </c>
    </row>
    <row r="337" spans="1:22" x14ac:dyDescent="0.25">
      <c r="A337" s="241"/>
      <c r="B337" s="242"/>
      <c r="C337" s="242" t="s">
        <v>182</v>
      </c>
      <c r="D337" s="243" t="s">
        <v>181</v>
      </c>
      <c r="E337" s="244">
        <v>68.8</v>
      </c>
      <c r="F337" s="245"/>
      <c r="G337" s="246" t="s">
        <v>185</v>
      </c>
      <c r="H337" s="244">
        <v>1</v>
      </c>
      <c r="I337" s="247">
        <v>293.08999999999997</v>
      </c>
      <c r="J337" s="244"/>
      <c r="K337" s="247"/>
    </row>
    <row r="338" spans="1:22" x14ac:dyDescent="0.25">
      <c r="A338" s="248"/>
      <c r="B338" s="248"/>
      <c r="C338" s="249" t="s">
        <v>173</v>
      </c>
      <c r="D338" s="248"/>
      <c r="E338" s="248"/>
      <c r="F338" s="248"/>
      <c r="G338" s="248"/>
      <c r="H338" s="452">
        <v>8285.7000000000007</v>
      </c>
      <c r="I338" s="452"/>
      <c r="J338" s="452">
        <v>172065.79</v>
      </c>
      <c r="K338" s="452"/>
      <c r="O338" s="250">
        <v>8285.7000000000007</v>
      </c>
      <c r="P338" s="250">
        <v>172065.79</v>
      </c>
    </row>
    <row r="340" spans="1:22" ht="42.75" x14ac:dyDescent="0.25">
      <c r="A340" s="233" t="s">
        <v>1442</v>
      </c>
      <c r="B340" s="234" t="s">
        <v>3066</v>
      </c>
      <c r="C340" s="234" t="s">
        <v>821</v>
      </c>
      <c r="D340" s="235" t="s">
        <v>1476</v>
      </c>
      <c r="E340" s="221">
        <v>2.44</v>
      </c>
      <c r="F340" s="236"/>
      <c r="G340" s="237"/>
      <c r="H340" s="221"/>
      <c r="I340" s="238"/>
      <c r="J340" s="221"/>
      <c r="K340" s="238"/>
      <c r="Q340">
        <v>1958.11</v>
      </c>
      <c r="R340">
        <v>38863.629999999997</v>
      </c>
      <c r="S340">
        <v>1346.2</v>
      </c>
      <c r="T340">
        <v>23432.48</v>
      </c>
      <c r="U340">
        <v>0</v>
      </c>
      <c r="V340">
        <v>0</v>
      </c>
    </row>
    <row r="341" spans="1:22" x14ac:dyDescent="0.25">
      <c r="C341" s="239" t="s">
        <v>3067</v>
      </c>
    </row>
    <row r="342" spans="1:22" x14ac:dyDescent="0.25">
      <c r="A342" s="233"/>
      <c r="B342" s="234"/>
      <c r="C342" s="234" t="s">
        <v>187</v>
      </c>
      <c r="D342" s="235"/>
      <c r="E342" s="221"/>
      <c r="F342" s="236">
        <v>1003.13</v>
      </c>
      <c r="G342" s="237" t="s">
        <v>185</v>
      </c>
      <c r="H342" s="221">
        <v>1</v>
      </c>
      <c r="I342" s="238">
        <v>2447.64</v>
      </c>
      <c r="J342" s="221">
        <v>23.35</v>
      </c>
      <c r="K342" s="238">
        <v>57152.39</v>
      </c>
    </row>
    <row r="343" spans="1:22" x14ac:dyDescent="0.25">
      <c r="A343" s="233" t="s">
        <v>1445</v>
      </c>
      <c r="B343" s="234" t="s">
        <v>1322</v>
      </c>
      <c r="C343" s="234" t="s">
        <v>341</v>
      </c>
      <c r="D343" s="235" t="s">
        <v>1323</v>
      </c>
      <c r="E343" s="221">
        <v>3.2696000000000001</v>
      </c>
      <c r="F343" s="236">
        <v>0</v>
      </c>
      <c r="G343" s="240" t="s">
        <v>185</v>
      </c>
      <c r="H343" s="221">
        <v>1</v>
      </c>
      <c r="I343" s="238">
        <v>0</v>
      </c>
      <c r="J343" s="221">
        <v>5.42</v>
      </c>
      <c r="K343" s="238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 x14ac:dyDescent="0.25">
      <c r="A344" s="233"/>
      <c r="B344" s="234"/>
      <c r="C344" s="234" t="s">
        <v>184</v>
      </c>
      <c r="D344" s="235" t="s">
        <v>177</v>
      </c>
      <c r="E344" s="221">
        <v>80</v>
      </c>
      <c r="F344" s="236"/>
      <c r="G344" s="237"/>
      <c r="H344" s="221"/>
      <c r="I344" s="238">
        <v>1958.11</v>
      </c>
      <c r="J344" s="221">
        <v>68</v>
      </c>
      <c r="K344" s="238">
        <v>38863.629999999997</v>
      </c>
    </row>
    <row r="345" spans="1:22" x14ac:dyDescent="0.25">
      <c r="A345" s="233"/>
      <c r="B345" s="234"/>
      <c r="C345" s="234" t="s">
        <v>183</v>
      </c>
      <c r="D345" s="235" t="s">
        <v>177</v>
      </c>
      <c r="E345" s="221">
        <v>55</v>
      </c>
      <c r="F345" s="236"/>
      <c r="G345" s="237"/>
      <c r="H345" s="221"/>
      <c r="I345" s="238">
        <v>1346.2</v>
      </c>
      <c r="J345" s="221">
        <v>41</v>
      </c>
      <c r="K345" s="238">
        <v>23432.48</v>
      </c>
    </row>
    <row r="346" spans="1:22" x14ac:dyDescent="0.25">
      <c r="A346" s="241"/>
      <c r="B346" s="242"/>
      <c r="C346" s="242" t="s">
        <v>182</v>
      </c>
      <c r="D346" s="243" t="s">
        <v>181</v>
      </c>
      <c r="E346" s="244">
        <v>85.3</v>
      </c>
      <c r="F346" s="245"/>
      <c r="G346" s="246" t="s">
        <v>185</v>
      </c>
      <c r="H346" s="244">
        <v>1</v>
      </c>
      <c r="I346" s="247">
        <v>208.13</v>
      </c>
      <c r="J346" s="244"/>
      <c r="K346" s="247"/>
    </row>
    <row r="347" spans="1:22" x14ac:dyDescent="0.25">
      <c r="A347" s="248"/>
      <c r="B347" s="248"/>
      <c r="C347" s="249" t="s">
        <v>173</v>
      </c>
      <c r="D347" s="248"/>
      <c r="E347" s="248"/>
      <c r="F347" s="248"/>
      <c r="G347" s="248"/>
      <c r="H347" s="452">
        <v>5751.95</v>
      </c>
      <c r="I347" s="452"/>
      <c r="J347" s="452">
        <v>119448.5</v>
      </c>
      <c r="K347" s="452"/>
      <c r="O347" s="250">
        <v>5751.95</v>
      </c>
      <c r="P347" s="250">
        <v>119448.5</v>
      </c>
    </row>
    <row r="349" spans="1:22" ht="42.75" x14ac:dyDescent="0.25">
      <c r="A349" s="233" t="s">
        <v>1455</v>
      </c>
      <c r="B349" s="234" t="s">
        <v>3068</v>
      </c>
      <c r="C349" s="234" t="s">
        <v>820</v>
      </c>
      <c r="D349" s="235" t="s">
        <v>3069</v>
      </c>
      <c r="E349" s="221">
        <v>0.08</v>
      </c>
      <c r="F349" s="236"/>
      <c r="G349" s="237"/>
      <c r="H349" s="221"/>
      <c r="I349" s="238"/>
      <c r="J349" s="221"/>
      <c r="K349" s="238"/>
      <c r="Q349">
        <v>107.62</v>
      </c>
      <c r="R349">
        <v>2136.0700000000002</v>
      </c>
      <c r="S349">
        <v>73.989999999999995</v>
      </c>
      <c r="T349">
        <v>1287.92</v>
      </c>
      <c r="U349">
        <v>0</v>
      </c>
      <c r="V349">
        <v>0</v>
      </c>
    </row>
    <row r="350" spans="1:22" x14ac:dyDescent="0.25">
      <c r="C350" s="239" t="s">
        <v>3027</v>
      </c>
    </row>
    <row r="351" spans="1:22" x14ac:dyDescent="0.25">
      <c r="A351" s="233"/>
      <c r="B351" s="234"/>
      <c r="C351" s="234" t="s">
        <v>187</v>
      </c>
      <c r="D351" s="235"/>
      <c r="E351" s="221"/>
      <c r="F351" s="236">
        <v>1681.68</v>
      </c>
      <c r="G351" s="237" t="s">
        <v>185</v>
      </c>
      <c r="H351" s="221">
        <v>1</v>
      </c>
      <c r="I351" s="238">
        <v>134.53</v>
      </c>
      <c r="J351" s="221">
        <v>23.35</v>
      </c>
      <c r="K351" s="238">
        <v>3141.28</v>
      </c>
    </row>
    <row r="352" spans="1:22" x14ac:dyDescent="0.25">
      <c r="A352" s="233" t="s">
        <v>1457</v>
      </c>
      <c r="B352" s="234" t="s">
        <v>1322</v>
      </c>
      <c r="C352" s="234" t="s">
        <v>341</v>
      </c>
      <c r="D352" s="235" t="s">
        <v>1323</v>
      </c>
      <c r="E352" s="221">
        <v>0.25840000000000002</v>
      </c>
      <c r="F352" s="236">
        <v>0</v>
      </c>
      <c r="G352" s="240" t="s">
        <v>185</v>
      </c>
      <c r="H352" s="221">
        <v>1</v>
      </c>
      <c r="I352" s="238">
        <v>0</v>
      </c>
      <c r="J352" s="221">
        <v>5.42</v>
      </c>
      <c r="K352" s="238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 x14ac:dyDescent="0.25">
      <c r="A353" s="233"/>
      <c r="B353" s="234"/>
      <c r="C353" s="234" t="s">
        <v>184</v>
      </c>
      <c r="D353" s="235" t="s">
        <v>177</v>
      </c>
      <c r="E353" s="221">
        <v>80</v>
      </c>
      <c r="F353" s="236"/>
      <c r="G353" s="237"/>
      <c r="H353" s="221"/>
      <c r="I353" s="238">
        <v>107.62</v>
      </c>
      <c r="J353" s="221">
        <v>68</v>
      </c>
      <c r="K353" s="238">
        <v>2136.0700000000002</v>
      </c>
    </row>
    <row r="354" spans="1:22" x14ac:dyDescent="0.25">
      <c r="A354" s="233"/>
      <c r="B354" s="234"/>
      <c r="C354" s="234" t="s">
        <v>183</v>
      </c>
      <c r="D354" s="235" t="s">
        <v>177</v>
      </c>
      <c r="E354" s="221">
        <v>55</v>
      </c>
      <c r="F354" s="236"/>
      <c r="G354" s="237"/>
      <c r="H354" s="221"/>
      <c r="I354" s="238">
        <v>73.989999999999995</v>
      </c>
      <c r="J354" s="221">
        <v>41</v>
      </c>
      <c r="K354" s="238">
        <v>1287.92</v>
      </c>
    </row>
    <row r="355" spans="1:22" x14ac:dyDescent="0.25">
      <c r="A355" s="241"/>
      <c r="B355" s="242"/>
      <c r="C355" s="242" t="s">
        <v>182</v>
      </c>
      <c r="D355" s="243" t="s">
        <v>181</v>
      </c>
      <c r="E355" s="244">
        <v>143</v>
      </c>
      <c r="F355" s="245"/>
      <c r="G355" s="246" t="s">
        <v>185</v>
      </c>
      <c r="H355" s="244">
        <v>1</v>
      </c>
      <c r="I355" s="247">
        <v>11.44</v>
      </c>
      <c r="J355" s="244"/>
      <c r="K355" s="247"/>
    </row>
    <row r="356" spans="1:22" x14ac:dyDescent="0.25">
      <c r="A356" s="248"/>
      <c r="B356" s="248"/>
      <c r="C356" s="249" t="s">
        <v>173</v>
      </c>
      <c r="D356" s="248"/>
      <c r="E356" s="248"/>
      <c r="F356" s="248"/>
      <c r="G356" s="248"/>
      <c r="H356" s="452">
        <v>316.14</v>
      </c>
      <c r="I356" s="452"/>
      <c r="J356" s="452">
        <v>6565.27</v>
      </c>
      <c r="K356" s="452"/>
      <c r="O356" s="250">
        <v>316.14</v>
      </c>
      <c r="P356" s="250">
        <v>6565.27</v>
      </c>
    </row>
    <row r="358" spans="1:22" ht="28.5" x14ac:dyDescent="0.25">
      <c r="A358" s="233" t="s">
        <v>1462</v>
      </c>
      <c r="B358" s="234" t="s">
        <v>3070</v>
      </c>
      <c r="C358" s="234" t="s">
        <v>819</v>
      </c>
      <c r="D358" s="235" t="s">
        <v>3069</v>
      </c>
      <c r="E358" s="221">
        <v>0.65</v>
      </c>
      <c r="F358" s="236"/>
      <c r="G358" s="237"/>
      <c r="H358" s="221"/>
      <c r="I358" s="238"/>
      <c r="J358" s="221"/>
      <c r="K358" s="238"/>
      <c r="Q358">
        <v>362.64</v>
      </c>
      <c r="R358">
        <v>7197.5</v>
      </c>
      <c r="S358">
        <v>249.32</v>
      </c>
      <c r="T358">
        <v>4339.67</v>
      </c>
      <c r="U358">
        <v>0</v>
      </c>
      <c r="V358">
        <v>0</v>
      </c>
    </row>
    <row r="359" spans="1:22" x14ac:dyDescent="0.25">
      <c r="C359" s="239" t="s">
        <v>3071</v>
      </c>
    </row>
    <row r="360" spans="1:22" x14ac:dyDescent="0.25">
      <c r="A360" s="233"/>
      <c r="B360" s="234"/>
      <c r="C360" s="234" t="s">
        <v>187</v>
      </c>
      <c r="D360" s="235"/>
      <c r="E360" s="221"/>
      <c r="F360" s="236">
        <v>697.38</v>
      </c>
      <c r="G360" s="237" t="s">
        <v>185</v>
      </c>
      <c r="H360" s="221">
        <v>1</v>
      </c>
      <c r="I360" s="238">
        <v>453.3</v>
      </c>
      <c r="J360" s="221">
        <v>23.35</v>
      </c>
      <c r="K360" s="238">
        <v>10584.56</v>
      </c>
    </row>
    <row r="361" spans="1:22" x14ac:dyDescent="0.25">
      <c r="A361" s="233" t="s">
        <v>1465</v>
      </c>
      <c r="B361" s="234" t="s">
        <v>1322</v>
      </c>
      <c r="C361" s="234" t="s">
        <v>341</v>
      </c>
      <c r="D361" s="235" t="s">
        <v>1323</v>
      </c>
      <c r="E361" s="221">
        <v>1.079</v>
      </c>
      <c r="F361" s="236">
        <v>0</v>
      </c>
      <c r="G361" s="240" t="s">
        <v>185</v>
      </c>
      <c r="H361" s="221">
        <v>1</v>
      </c>
      <c r="I361" s="238">
        <v>0</v>
      </c>
      <c r="J361" s="221">
        <v>5.42</v>
      </c>
      <c r="K361" s="238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 x14ac:dyDescent="0.25">
      <c r="A362" s="233"/>
      <c r="B362" s="234"/>
      <c r="C362" s="234" t="s">
        <v>184</v>
      </c>
      <c r="D362" s="235" t="s">
        <v>177</v>
      </c>
      <c r="E362" s="221">
        <v>80</v>
      </c>
      <c r="F362" s="236"/>
      <c r="G362" s="237"/>
      <c r="H362" s="221"/>
      <c r="I362" s="238">
        <v>362.64</v>
      </c>
      <c r="J362" s="221">
        <v>68</v>
      </c>
      <c r="K362" s="238">
        <v>7197.5</v>
      </c>
    </row>
    <row r="363" spans="1:22" x14ac:dyDescent="0.25">
      <c r="A363" s="233"/>
      <c r="B363" s="234"/>
      <c r="C363" s="234" t="s">
        <v>183</v>
      </c>
      <c r="D363" s="235" t="s">
        <v>177</v>
      </c>
      <c r="E363" s="221">
        <v>55</v>
      </c>
      <c r="F363" s="236"/>
      <c r="G363" s="237"/>
      <c r="H363" s="221"/>
      <c r="I363" s="238">
        <v>249.32</v>
      </c>
      <c r="J363" s="221">
        <v>41</v>
      </c>
      <c r="K363" s="238">
        <v>4339.67</v>
      </c>
    </row>
    <row r="364" spans="1:22" x14ac:dyDescent="0.25">
      <c r="A364" s="241"/>
      <c r="B364" s="242"/>
      <c r="C364" s="242" t="s">
        <v>182</v>
      </c>
      <c r="D364" s="243" t="s">
        <v>181</v>
      </c>
      <c r="E364" s="244">
        <v>60.8</v>
      </c>
      <c r="F364" s="245"/>
      <c r="G364" s="246" t="s">
        <v>185</v>
      </c>
      <c r="H364" s="244">
        <v>1</v>
      </c>
      <c r="I364" s="247">
        <v>39.520000000000003</v>
      </c>
      <c r="J364" s="244"/>
      <c r="K364" s="247"/>
    </row>
    <row r="365" spans="1:22" x14ac:dyDescent="0.25">
      <c r="A365" s="248"/>
      <c r="B365" s="248"/>
      <c r="C365" s="249" t="s">
        <v>173</v>
      </c>
      <c r="D365" s="248"/>
      <c r="E365" s="248"/>
      <c r="F365" s="248"/>
      <c r="G365" s="248"/>
      <c r="H365" s="452">
        <v>1065.26</v>
      </c>
      <c r="I365" s="452"/>
      <c r="J365" s="452">
        <v>22121.73</v>
      </c>
      <c r="K365" s="452"/>
      <c r="O365" s="250">
        <v>1065.26</v>
      </c>
      <c r="P365" s="250">
        <v>22121.73</v>
      </c>
    </row>
    <row r="367" spans="1:22" ht="28.5" x14ac:dyDescent="0.25">
      <c r="A367" s="233" t="s">
        <v>1475</v>
      </c>
      <c r="B367" s="234" t="s">
        <v>3072</v>
      </c>
      <c r="C367" s="234" t="s">
        <v>818</v>
      </c>
      <c r="D367" s="235" t="s">
        <v>3069</v>
      </c>
      <c r="E367" s="221">
        <v>0.1</v>
      </c>
      <c r="F367" s="236"/>
      <c r="G367" s="237"/>
      <c r="H367" s="221"/>
      <c r="I367" s="238"/>
      <c r="J367" s="221"/>
      <c r="K367" s="238"/>
      <c r="Q367">
        <v>151.9</v>
      </c>
      <c r="R367">
        <v>3014.92</v>
      </c>
      <c r="S367">
        <v>104.43</v>
      </c>
      <c r="T367">
        <v>1817.82</v>
      </c>
      <c r="U367">
        <v>0</v>
      </c>
      <c r="V367">
        <v>0</v>
      </c>
    </row>
    <row r="368" spans="1:22" x14ac:dyDescent="0.25">
      <c r="C368" s="239" t="s">
        <v>3073</v>
      </c>
    </row>
    <row r="369" spans="1:22" x14ac:dyDescent="0.25">
      <c r="A369" s="233"/>
      <c r="B369" s="234"/>
      <c r="C369" s="234" t="s">
        <v>187</v>
      </c>
      <c r="D369" s="235"/>
      <c r="E369" s="221"/>
      <c r="F369" s="236">
        <v>1898.82</v>
      </c>
      <c r="G369" s="237" t="s">
        <v>185</v>
      </c>
      <c r="H369" s="221">
        <v>1</v>
      </c>
      <c r="I369" s="238">
        <v>189.88</v>
      </c>
      <c r="J369" s="221">
        <v>23.35</v>
      </c>
      <c r="K369" s="238">
        <v>4433.7</v>
      </c>
    </row>
    <row r="370" spans="1:22" x14ac:dyDescent="0.25">
      <c r="A370" s="233" t="s">
        <v>1478</v>
      </c>
      <c r="B370" s="234" t="s">
        <v>1322</v>
      </c>
      <c r="C370" s="234" t="s">
        <v>341</v>
      </c>
      <c r="D370" s="235" t="s">
        <v>1323</v>
      </c>
      <c r="E370" s="221">
        <v>0.33400000000000002</v>
      </c>
      <c r="F370" s="236">
        <v>0</v>
      </c>
      <c r="G370" s="240" t="s">
        <v>185</v>
      </c>
      <c r="H370" s="221">
        <v>1</v>
      </c>
      <c r="I370" s="238">
        <v>0</v>
      </c>
      <c r="J370" s="221">
        <v>5.42</v>
      </c>
      <c r="K370" s="238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 x14ac:dyDescent="0.25">
      <c r="A371" s="233"/>
      <c r="B371" s="234"/>
      <c r="C371" s="234" t="s">
        <v>184</v>
      </c>
      <c r="D371" s="235" t="s">
        <v>177</v>
      </c>
      <c r="E371" s="221">
        <v>80</v>
      </c>
      <c r="F371" s="236"/>
      <c r="G371" s="237"/>
      <c r="H371" s="221"/>
      <c r="I371" s="238">
        <v>151.9</v>
      </c>
      <c r="J371" s="221">
        <v>68</v>
      </c>
      <c r="K371" s="238">
        <v>3014.92</v>
      </c>
    </row>
    <row r="372" spans="1:22" x14ac:dyDescent="0.25">
      <c r="A372" s="233"/>
      <c r="B372" s="234"/>
      <c r="C372" s="234" t="s">
        <v>183</v>
      </c>
      <c r="D372" s="235" t="s">
        <v>177</v>
      </c>
      <c r="E372" s="221">
        <v>55</v>
      </c>
      <c r="F372" s="236"/>
      <c r="G372" s="237"/>
      <c r="H372" s="221"/>
      <c r="I372" s="238">
        <v>104.43</v>
      </c>
      <c r="J372" s="221">
        <v>41</v>
      </c>
      <c r="K372" s="238">
        <v>1817.82</v>
      </c>
    </row>
    <row r="373" spans="1:22" x14ac:dyDescent="0.25">
      <c r="A373" s="241"/>
      <c r="B373" s="242"/>
      <c r="C373" s="242" t="s">
        <v>182</v>
      </c>
      <c r="D373" s="243" t="s">
        <v>181</v>
      </c>
      <c r="E373" s="244">
        <v>154</v>
      </c>
      <c r="F373" s="245"/>
      <c r="G373" s="246" t="s">
        <v>185</v>
      </c>
      <c r="H373" s="244">
        <v>1</v>
      </c>
      <c r="I373" s="247">
        <v>15.4</v>
      </c>
      <c r="J373" s="244"/>
      <c r="K373" s="247"/>
    </row>
    <row r="374" spans="1:22" x14ac:dyDescent="0.25">
      <c r="A374" s="248"/>
      <c r="B374" s="248"/>
      <c r="C374" s="249" t="s">
        <v>173</v>
      </c>
      <c r="D374" s="248"/>
      <c r="E374" s="248"/>
      <c r="F374" s="248"/>
      <c r="G374" s="248"/>
      <c r="H374" s="452">
        <v>446.21</v>
      </c>
      <c r="I374" s="452"/>
      <c r="J374" s="452">
        <v>9266.44</v>
      </c>
      <c r="K374" s="452"/>
      <c r="O374" s="250">
        <v>446.21</v>
      </c>
      <c r="P374" s="250">
        <v>9266.44</v>
      </c>
    </row>
    <row r="376" spans="1:22" x14ac:dyDescent="0.25">
      <c r="A376" s="233" t="s">
        <v>1486</v>
      </c>
      <c r="B376" s="234" t="s">
        <v>3074</v>
      </c>
      <c r="C376" s="234" t="s">
        <v>817</v>
      </c>
      <c r="D376" s="235" t="s">
        <v>1326</v>
      </c>
      <c r="E376" s="221">
        <v>0.75</v>
      </c>
      <c r="F376" s="236"/>
      <c r="G376" s="237"/>
      <c r="H376" s="221"/>
      <c r="I376" s="238"/>
      <c r="J376" s="221"/>
      <c r="K376" s="238"/>
      <c r="Q376">
        <v>1244.01</v>
      </c>
      <c r="R376">
        <v>24690.45</v>
      </c>
      <c r="S376">
        <v>855.26</v>
      </c>
      <c r="T376">
        <v>14886.89</v>
      </c>
      <c r="U376">
        <v>0</v>
      </c>
      <c r="V376">
        <v>0</v>
      </c>
    </row>
    <row r="377" spans="1:22" x14ac:dyDescent="0.25">
      <c r="C377" s="239" t="s">
        <v>3075</v>
      </c>
    </row>
    <row r="378" spans="1:22" x14ac:dyDescent="0.25">
      <c r="A378" s="233"/>
      <c r="B378" s="234"/>
      <c r="C378" s="234" t="s">
        <v>187</v>
      </c>
      <c r="D378" s="235"/>
      <c r="E378" s="221"/>
      <c r="F378" s="236">
        <v>2073.34</v>
      </c>
      <c r="G378" s="237" t="s">
        <v>185</v>
      </c>
      <c r="H378" s="221">
        <v>1</v>
      </c>
      <c r="I378" s="238">
        <v>1555.01</v>
      </c>
      <c r="J378" s="221">
        <v>23.35</v>
      </c>
      <c r="K378" s="238">
        <v>36309.480000000003</v>
      </c>
    </row>
    <row r="379" spans="1:22" x14ac:dyDescent="0.25">
      <c r="A379" s="233" t="s">
        <v>1489</v>
      </c>
      <c r="B379" s="234" t="s">
        <v>1322</v>
      </c>
      <c r="C379" s="234" t="s">
        <v>341</v>
      </c>
      <c r="D379" s="235" t="s">
        <v>1323</v>
      </c>
      <c r="E379" s="221">
        <v>0.1575</v>
      </c>
      <c r="F379" s="236">
        <v>0</v>
      </c>
      <c r="G379" s="240" t="s">
        <v>185</v>
      </c>
      <c r="H379" s="221">
        <v>1</v>
      </c>
      <c r="I379" s="238">
        <v>0</v>
      </c>
      <c r="J379" s="221">
        <v>5.42</v>
      </c>
      <c r="K379" s="238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 x14ac:dyDescent="0.25">
      <c r="A380" s="233"/>
      <c r="B380" s="234"/>
      <c r="C380" s="234" t="s">
        <v>184</v>
      </c>
      <c r="D380" s="235" t="s">
        <v>177</v>
      </c>
      <c r="E380" s="221">
        <v>80</v>
      </c>
      <c r="F380" s="236"/>
      <c r="G380" s="237"/>
      <c r="H380" s="221"/>
      <c r="I380" s="238">
        <v>1244.01</v>
      </c>
      <c r="J380" s="221">
        <v>68</v>
      </c>
      <c r="K380" s="238">
        <v>24690.45</v>
      </c>
    </row>
    <row r="381" spans="1:22" x14ac:dyDescent="0.25">
      <c r="A381" s="233"/>
      <c r="B381" s="234"/>
      <c r="C381" s="234" t="s">
        <v>183</v>
      </c>
      <c r="D381" s="235" t="s">
        <v>177</v>
      </c>
      <c r="E381" s="221">
        <v>55</v>
      </c>
      <c r="F381" s="236"/>
      <c r="G381" s="237"/>
      <c r="H381" s="221"/>
      <c r="I381" s="238">
        <v>855.26</v>
      </c>
      <c r="J381" s="221">
        <v>41</v>
      </c>
      <c r="K381" s="238">
        <v>14886.89</v>
      </c>
    </row>
    <row r="382" spans="1:22" x14ac:dyDescent="0.25">
      <c r="A382" s="241"/>
      <c r="B382" s="242"/>
      <c r="C382" s="242" t="s">
        <v>182</v>
      </c>
      <c r="D382" s="243" t="s">
        <v>181</v>
      </c>
      <c r="E382" s="244">
        <v>166</v>
      </c>
      <c r="F382" s="245"/>
      <c r="G382" s="246" t="s">
        <v>185</v>
      </c>
      <c r="H382" s="244">
        <v>1</v>
      </c>
      <c r="I382" s="247">
        <v>124.5</v>
      </c>
      <c r="J382" s="244"/>
      <c r="K382" s="247"/>
    </row>
    <row r="383" spans="1:22" x14ac:dyDescent="0.25">
      <c r="A383" s="248"/>
      <c r="B383" s="248"/>
      <c r="C383" s="249" t="s">
        <v>173</v>
      </c>
      <c r="D383" s="248"/>
      <c r="E383" s="248"/>
      <c r="F383" s="248"/>
      <c r="G383" s="248"/>
      <c r="H383" s="452">
        <v>3654.28</v>
      </c>
      <c r="I383" s="452"/>
      <c r="J383" s="452">
        <v>75886.820000000007</v>
      </c>
      <c r="K383" s="452"/>
      <c r="O383" s="250">
        <v>3654.28</v>
      </c>
      <c r="P383" s="250">
        <v>75886.820000000007</v>
      </c>
    </row>
    <row r="386" spans="1:22" x14ac:dyDescent="0.25">
      <c r="A386" s="453" t="s">
        <v>2118</v>
      </c>
      <c r="B386" s="453"/>
      <c r="C386" s="453"/>
      <c r="D386" s="453"/>
      <c r="E386" s="453"/>
      <c r="F386" s="453"/>
      <c r="G386" s="453"/>
      <c r="H386" s="454">
        <v>19519.54</v>
      </c>
      <c r="I386" s="455"/>
      <c r="J386" s="454">
        <v>405354.55</v>
      </c>
      <c r="K386" s="455"/>
    </row>
    <row r="387" spans="1:22" hidden="1" x14ac:dyDescent="0.25">
      <c r="A387" t="s">
        <v>172</v>
      </c>
      <c r="I387">
        <v>0</v>
      </c>
      <c r="J387">
        <v>0</v>
      </c>
    </row>
    <row r="388" spans="1:22" hidden="1" x14ac:dyDescent="0.25">
      <c r="A388" t="s">
        <v>171</v>
      </c>
      <c r="I388">
        <v>0</v>
      </c>
      <c r="J388">
        <v>0</v>
      </c>
    </row>
    <row r="390" spans="1:22" ht="16.5" x14ac:dyDescent="0.25">
      <c r="A390" s="456" t="s">
        <v>1711</v>
      </c>
      <c r="B390" s="456"/>
      <c r="C390" s="456"/>
      <c r="D390" s="456"/>
      <c r="E390" s="456"/>
      <c r="F390" s="456"/>
      <c r="G390" s="456"/>
      <c r="H390" s="456"/>
      <c r="I390" s="456"/>
      <c r="J390" s="456"/>
      <c r="K390" s="456"/>
    </row>
    <row r="391" spans="1:22" ht="42.75" x14ac:dyDescent="0.25">
      <c r="A391" s="233" t="s">
        <v>1495</v>
      </c>
      <c r="B391" s="234" t="s">
        <v>1713</v>
      </c>
      <c r="C391" s="234" t="s">
        <v>180</v>
      </c>
      <c r="D391" s="235" t="s">
        <v>1575</v>
      </c>
      <c r="E391" s="221">
        <v>1.4948999999999999</v>
      </c>
      <c r="F391" s="236"/>
      <c r="G391" s="237"/>
      <c r="H391" s="221"/>
      <c r="I391" s="238"/>
      <c r="J391" s="221"/>
      <c r="K391" s="238"/>
      <c r="Q391">
        <v>0</v>
      </c>
      <c r="R391">
        <v>0</v>
      </c>
      <c r="S391">
        <v>0</v>
      </c>
      <c r="T391">
        <v>0</v>
      </c>
      <c r="U391">
        <v>3.87</v>
      </c>
      <c r="V391">
        <v>81.010000000000005</v>
      </c>
    </row>
    <row r="392" spans="1:22" x14ac:dyDescent="0.25">
      <c r="C392" s="239" t="s">
        <v>3734</v>
      </c>
    </row>
    <row r="393" spans="1:22" x14ac:dyDescent="0.25">
      <c r="A393" s="233"/>
      <c r="B393" s="234"/>
      <c r="C393" s="234" t="s">
        <v>174</v>
      </c>
      <c r="D393" s="235"/>
      <c r="E393" s="221"/>
      <c r="F393" s="236">
        <v>8.86</v>
      </c>
      <c r="G393" s="237" t="s">
        <v>185</v>
      </c>
      <c r="H393" s="221">
        <v>1</v>
      </c>
      <c r="I393" s="238">
        <v>13.24</v>
      </c>
      <c r="J393" s="221">
        <v>8.36</v>
      </c>
      <c r="K393" s="238">
        <v>110.69</v>
      </c>
    </row>
    <row r="394" spans="1:22" x14ac:dyDescent="0.25">
      <c r="A394" s="233"/>
      <c r="B394" s="234"/>
      <c r="C394" s="234" t="s">
        <v>179</v>
      </c>
      <c r="D394" s="235"/>
      <c r="E394" s="221"/>
      <c r="F394" s="236">
        <v>1.48</v>
      </c>
      <c r="G394" s="237" t="s">
        <v>185</v>
      </c>
      <c r="H394" s="221">
        <v>1</v>
      </c>
      <c r="I394" s="251">
        <v>2.21</v>
      </c>
      <c r="J394" s="221">
        <v>23.35</v>
      </c>
      <c r="K394" s="251">
        <v>51.6</v>
      </c>
    </row>
    <row r="395" spans="1:22" x14ac:dyDescent="0.25">
      <c r="A395" s="241"/>
      <c r="B395" s="242"/>
      <c r="C395" s="242" t="s">
        <v>178</v>
      </c>
      <c r="D395" s="243" t="s">
        <v>177</v>
      </c>
      <c r="E395" s="244">
        <v>175</v>
      </c>
      <c r="F395" s="245"/>
      <c r="G395" s="246"/>
      <c r="H395" s="244"/>
      <c r="I395" s="247">
        <v>3.87</v>
      </c>
      <c r="J395" s="244">
        <v>157</v>
      </c>
      <c r="K395" s="247">
        <v>81.010000000000005</v>
      </c>
    </row>
    <row r="396" spans="1:22" x14ac:dyDescent="0.25">
      <c r="A396" s="248"/>
      <c r="B396" s="248"/>
      <c r="C396" s="249" t="s">
        <v>173</v>
      </c>
      <c r="D396" s="248"/>
      <c r="E396" s="248"/>
      <c r="F396" s="248"/>
      <c r="G396" s="248"/>
      <c r="H396" s="452">
        <v>17.11</v>
      </c>
      <c r="I396" s="452"/>
      <c r="J396" s="452">
        <v>191.7</v>
      </c>
      <c r="K396" s="452"/>
      <c r="O396" s="250">
        <v>17.11</v>
      </c>
      <c r="P396" s="250">
        <v>191.7</v>
      </c>
    </row>
    <row r="399" spans="1:22" x14ac:dyDescent="0.25">
      <c r="A399" s="453" t="s">
        <v>1715</v>
      </c>
      <c r="B399" s="453"/>
      <c r="C399" s="453"/>
      <c r="D399" s="453"/>
      <c r="E399" s="453"/>
      <c r="F399" s="453"/>
      <c r="G399" s="453"/>
      <c r="H399" s="454">
        <v>17.11</v>
      </c>
      <c r="I399" s="455"/>
      <c r="J399" s="454">
        <v>191.7</v>
      </c>
      <c r="K399" s="455"/>
    </row>
    <row r="400" spans="1:22" hidden="1" x14ac:dyDescent="0.25">
      <c r="A400" t="s">
        <v>172</v>
      </c>
      <c r="I400">
        <v>0</v>
      </c>
      <c r="J400">
        <v>0</v>
      </c>
    </row>
    <row r="401" spans="1:22" hidden="1" x14ac:dyDescent="0.25">
      <c r="A401" t="s">
        <v>171</v>
      </c>
      <c r="I401">
        <v>0</v>
      </c>
      <c r="J401">
        <v>0</v>
      </c>
    </row>
    <row r="403" spans="1:22" ht="16.5" x14ac:dyDescent="0.25">
      <c r="A403" s="456" t="s">
        <v>1716</v>
      </c>
      <c r="B403" s="456"/>
      <c r="C403" s="456"/>
      <c r="D403" s="456"/>
      <c r="E403" s="456"/>
      <c r="F403" s="456"/>
      <c r="G403" s="456"/>
      <c r="H403" s="456"/>
      <c r="I403" s="456"/>
      <c r="J403" s="456"/>
      <c r="K403" s="456"/>
    </row>
    <row r="404" spans="1:22" ht="42.75" x14ac:dyDescent="0.25">
      <c r="A404" s="233" t="s">
        <v>1502</v>
      </c>
      <c r="B404" s="234" t="s">
        <v>1718</v>
      </c>
      <c r="C404" s="234" t="s">
        <v>176</v>
      </c>
      <c r="D404" s="235" t="s">
        <v>1323</v>
      </c>
      <c r="E404" s="221">
        <v>1.4948999999999999</v>
      </c>
      <c r="F404" s="236"/>
      <c r="G404" s="237"/>
      <c r="H404" s="221"/>
      <c r="I404" s="238"/>
      <c r="J404" s="221"/>
      <c r="K404" s="238"/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 x14ac:dyDescent="0.25">
      <c r="A405" s="241"/>
      <c r="B405" s="242"/>
      <c r="C405" s="242" t="s">
        <v>174</v>
      </c>
      <c r="D405" s="243"/>
      <c r="E405" s="244"/>
      <c r="F405" s="245">
        <v>27.84</v>
      </c>
      <c r="G405" s="246" t="s">
        <v>185</v>
      </c>
      <c r="H405" s="244">
        <v>1</v>
      </c>
      <c r="I405" s="247">
        <v>41.62</v>
      </c>
      <c r="J405" s="244">
        <v>10.64</v>
      </c>
      <c r="K405" s="247">
        <v>442.84</v>
      </c>
    </row>
    <row r="406" spans="1:22" x14ac:dyDescent="0.25">
      <c r="A406" s="248"/>
      <c r="B406" s="248"/>
      <c r="C406" s="249" t="s">
        <v>173</v>
      </c>
      <c r="D406" s="248"/>
      <c r="E406" s="248"/>
      <c r="F406" s="248"/>
      <c r="G406" s="248"/>
      <c r="H406" s="452">
        <v>41.62</v>
      </c>
      <c r="I406" s="452"/>
      <c r="J406" s="452">
        <v>442.84</v>
      </c>
      <c r="K406" s="452"/>
      <c r="O406" s="250">
        <v>41.62</v>
      </c>
      <c r="P406" s="250">
        <v>442.84</v>
      </c>
    </row>
    <row r="408" spans="1:22" ht="28.5" x14ac:dyDescent="0.25">
      <c r="A408" s="233" t="s">
        <v>1509</v>
      </c>
      <c r="B408" s="234" t="s">
        <v>1720</v>
      </c>
      <c r="C408" s="234" t="s">
        <v>816</v>
      </c>
      <c r="D408" s="235" t="s">
        <v>1575</v>
      </c>
      <c r="E408" s="221">
        <v>1.4948999999999999</v>
      </c>
      <c r="F408" s="236"/>
      <c r="G408" s="237"/>
      <c r="H408" s="221"/>
      <c r="I408" s="238"/>
      <c r="J408" s="221"/>
      <c r="K408" s="238"/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x14ac:dyDescent="0.25">
      <c r="A409" s="241"/>
      <c r="B409" s="242"/>
      <c r="C409" s="242" t="s">
        <v>174</v>
      </c>
      <c r="D409" s="243"/>
      <c r="E409" s="244"/>
      <c r="F409" s="245">
        <v>101</v>
      </c>
      <c r="G409" s="246" t="s">
        <v>185</v>
      </c>
      <c r="H409" s="244">
        <v>1</v>
      </c>
      <c r="I409" s="247">
        <v>150.97999999999999</v>
      </c>
      <c r="J409" s="244">
        <v>1.96</v>
      </c>
      <c r="K409" s="247">
        <v>295.92</v>
      </c>
    </row>
    <row r="410" spans="1:22" x14ac:dyDescent="0.25">
      <c r="A410" s="248"/>
      <c r="B410" s="248"/>
      <c r="C410" s="249" t="s">
        <v>173</v>
      </c>
      <c r="D410" s="248"/>
      <c r="E410" s="248"/>
      <c r="F410" s="248"/>
      <c r="G410" s="248"/>
      <c r="H410" s="452">
        <v>150.97999999999999</v>
      </c>
      <c r="I410" s="452"/>
      <c r="J410" s="452">
        <v>295.92</v>
      </c>
      <c r="K410" s="452"/>
      <c r="O410" s="250">
        <v>150.97999999999999</v>
      </c>
      <c r="P410" s="250">
        <v>295.92</v>
      </c>
    </row>
    <row r="413" spans="1:22" x14ac:dyDescent="0.25">
      <c r="A413" s="453" t="s">
        <v>1721</v>
      </c>
      <c r="B413" s="453"/>
      <c r="C413" s="453"/>
      <c r="D413" s="453"/>
      <c r="E413" s="453"/>
      <c r="F413" s="453"/>
      <c r="G413" s="453"/>
      <c r="H413" s="454">
        <v>192.6</v>
      </c>
      <c r="I413" s="455"/>
      <c r="J413" s="454">
        <v>738.76</v>
      </c>
      <c r="K413" s="455"/>
    </row>
    <row r="414" spans="1:22" hidden="1" x14ac:dyDescent="0.25">
      <c r="A414" t="s">
        <v>172</v>
      </c>
      <c r="I414">
        <v>0</v>
      </c>
      <c r="J414">
        <v>0</v>
      </c>
    </row>
    <row r="415" spans="1:22" hidden="1" x14ac:dyDescent="0.25">
      <c r="A415" t="s">
        <v>171</v>
      </c>
      <c r="I415">
        <v>0</v>
      </c>
      <c r="J415">
        <v>0</v>
      </c>
    </row>
    <row r="417" spans="1:11" x14ac:dyDescent="0.25">
      <c r="A417" s="453" t="s">
        <v>3076</v>
      </c>
      <c r="B417" s="453"/>
      <c r="C417" s="453"/>
      <c r="D417" s="453"/>
      <c r="E417" s="453"/>
      <c r="F417" s="453"/>
      <c r="G417" s="453"/>
      <c r="H417" s="454">
        <v>289435.14</v>
      </c>
      <c r="I417" s="455"/>
      <c r="J417" s="454">
        <v>1573854.33</v>
      </c>
      <c r="K417" s="455"/>
    </row>
    <row r="418" spans="1:11" hidden="1" x14ac:dyDescent="0.25">
      <c r="A418" t="s">
        <v>172</v>
      </c>
      <c r="I418">
        <v>0</v>
      </c>
      <c r="J418">
        <v>0</v>
      </c>
    </row>
    <row r="419" spans="1:11" hidden="1" x14ac:dyDescent="0.25">
      <c r="A419" t="s">
        <v>171</v>
      </c>
      <c r="I419">
        <v>0</v>
      </c>
      <c r="J419">
        <v>0</v>
      </c>
    </row>
    <row r="420" spans="1:11" x14ac:dyDescent="0.25">
      <c r="C420" s="449" t="s">
        <v>1710</v>
      </c>
      <c r="D420" s="449"/>
      <c r="E420" s="449"/>
      <c r="F420" s="449"/>
      <c r="G420" s="449"/>
      <c r="H420" s="450">
        <v>257939.39</v>
      </c>
      <c r="I420" s="450"/>
      <c r="J420" s="450">
        <v>1029150.43</v>
      </c>
      <c r="K420" s="450"/>
    </row>
    <row r="421" spans="1:11" x14ac:dyDescent="0.25">
      <c r="C421" s="449" t="s">
        <v>1723</v>
      </c>
      <c r="D421" s="449"/>
      <c r="E421" s="449"/>
      <c r="F421" s="449"/>
      <c r="G421" s="449"/>
      <c r="H421" s="450">
        <v>237672.43</v>
      </c>
      <c r="I421" s="450"/>
      <c r="J421" s="450">
        <v>572023.36</v>
      </c>
      <c r="K421" s="450"/>
    </row>
    <row r="422" spans="1:11" x14ac:dyDescent="0.25">
      <c r="C422" s="449" t="s">
        <v>1724</v>
      </c>
      <c r="D422" s="449"/>
      <c r="E422" s="449"/>
      <c r="F422" s="449"/>
      <c r="G422" s="449"/>
      <c r="H422" s="450">
        <v>237672.43</v>
      </c>
      <c r="I422" s="450"/>
      <c r="J422" s="450">
        <v>572023.36</v>
      </c>
      <c r="K422" s="450"/>
    </row>
    <row r="423" spans="1:11" x14ac:dyDescent="0.25">
      <c r="C423" s="449" t="s">
        <v>1725</v>
      </c>
      <c r="D423" s="449"/>
      <c r="E423" s="449"/>
      <c r="F423" s="449"/>
      <c r="G423" s="449"/>
      <c r="H423" s="450">
        <v>0</v>
      </c>
      <c r="I423" s="450"/>
      <c r="J423" s="450">
        <v>0</v>
      </c>
      <c r="K423" s="450"/>
    </row>
    <row r="424" spans="1:11" x14ac:dyDescent="0.25">
      <c r="C424" s="449" t="s">
        <v>1726</v>
      </c>
      <c r="D424" s="449"/>
      <c r="E424" s="449"/>
      <c r="F424" s="449"/>
      <c r="G424" s="449"/>
      <c r="H424" s="450">
        <v>1046</v>
      </c>
      <c r="I424" s="450"/>
      <c r="J424" s="450">
        <v>8317.65</v>
      </c>
      <c r="K424" s="450"/>
    </row>
    <row r="425" spans="1:11" x14ac:dyDescent="0.25">
      <c r="C425" s="449" t="s">
        <v>1727</v>
      </c>
      <c r="D425" s="449"/>
      <c r="E425" s="449"/>
      <c r="F425" s="449"/>
      <c r="G425" s="449"/>
      <c r="H425" s="450">
        <v>163.96</v>
      </c>
      <c r="I425" s="450"/>
      <c r="J425" s="450">
        <v>3736.24</v>
      </c>
      <c r="K425" s="450"/>
    </row>
    <row r="426" spans="1:11" x14ac:dyDescent="0.25">
      <c r="C426" s="449" t="s">
        <v>1728</v>
      </c>
      <c r="D426" s="449"/>
      <c r="E426" s="449"/>
      <c r="F426" s="449"/>
      <c r="G426" s="449"/>
      <c r="H426" s="450">
        <v>19220.96</v>
      </c>
      <c r="I426" s="450"/>
      <c r="J426" s="450">
        <v>448809.42</v>
      </c>
      <c r="K426" s="450"/>
    </row>
    <row r="427" spans="1:11" x14ac:dyDescent="0.25">
      <c r="C427" s="449" t="s">
        <v>1729</v>
      </c>
      <c r="D427" s="449"/>
      <c r="E427" s="449"/>
      <c r="F427" s="449"/>
      <c r="G427" s="449"/>
      <c r="H427" s="450">
        <v>289242.53999999998</v>
      </c>
      <c r="I427" s="450"/>
      <c r="J427" s="450">
        <v>1573115.57</v>
      </c>
      <c r="K427" s="450"/>
    </row>
    <row r="428" spans="1:11" x14ac:dyDescent="0.25">
      <c r="C428" s="449" t="s">
        <v>1730</v>
      </c>
      <c r="D428" s="449"/>
      <c r="E428" s="449"/>
      <c r="F428" s="449"/>
      <c r="G428" s="449"/>
      <c r="H428" s="450">
        <v>0</v>
      </c>
      <c r="I428" s="450"/>
      <c r="J428" s="450">
        <v>0</v>
      </c>
      <c r="K428" s="450"/>
    </row>
    <row r="429" spans="1:11" x14ac:dyDescent="0.25">
      <c r="C429" s="449" t="s">
        <v>1731</v>
      </c>
      <c r="D429" s="449"/>
      <c r="E429" s="449"/>
      <c r="F429" s="449"/>
      <c r="G429" s="449"/>
      <c r="H429" s="450">
        <v>192.6</v>
      </c>
      <c r="I429" s="450"/>
      <c r="J429" s="450">
        <v>738.76</v>
      </c>
      <c r="K429" s="450"/>
    </row>
    <row r="430" spans="1:11" x14ac:dyDescent="0.25">
      <c r="C430" s="449" t="s">
        <v>2159</v>
      </c>
      <c r="D430" s="449"/>
      <c r="E430" s="449"/>
      <c r="F430" s="449"/>
      <c r="G430" s="449"/>
      <c r="H430" s="451">
        <v>1554.2564749999999</v>
      </c>
      <c r="I430" s="451"/>
      <c r="J430" s="451">
        <v>1554.2564749999999</v>
      </c>
      <c r="K430" s="451"/>
    </row>
    <row r="431" spans="1:11" x14ac:dyDescent="0.25">
      <c r="C431" s="449" t="s">
        <v>1732</v>
      </c>
      <c r="D431" s="449"/>
      <c r="E431" s="449"/>
      <c r="F431" s="449"/>
      <c r="G431" s="449"/>
      <c r="H431" s="450">
        <v>18578.71</v>
      </c>
      <c r="I431" s="450"/>
      <c r="J431" s="450">
        <v>354826.14</v>
      </c>
      <c r="K431" s="450"/>
    </row>
    <row r="432" spans="1:11" x14ac:dyDescent="0.25">
      <c r="C432" s="449" t="s">
        <v>1733</v>
      </c>
      <c r="D432" s="449"/>
      <c r="E432" s="449"/>
      <c r="F432" s="449"/>
      <c r="G432" s="449"/>
      <c r="H432" s="450">
        <v>12630.07</v>
      </c>
      <c r="I432" s="450"/>
      <c r="J432" s="450">
        <v>184011.87</v>
      </c>
      <c r="K432" s="450"/>
    </row>
    <row r="433" spans="1:11" x14ac:dyDescent="0.25">
      <c r="C433" s="449" t="s">
        <v>1734</v>
      </c>
      <c r="D433" s="449"/>
      <c r="E433" s="449"/>
      <c r="F433" s="449"/>
      <c r="G433" s="449"/>
      <c r="H433" s="450">
        <v>289435.14</v>
      </c>
      <c r="I433" s="450"/>
      <c r="J433" s="450">
        <v>1573854.33</v>
      </c>
      <c r="K433" s="450"/>
    </row>
    <row r="436" spans="1:11" x14ac:dyDescent="0.25">
      <c r="A436" s="446" t="s">
        <v>170</v>
      </c>
      <c r="B436" s="446"/>
      <c r="C436" s="271" t="s">
        <v>107</v>
      </c>
      <c r="D436" s="271"/>
      <c r="E436" s="271"/>
      <c r="F436" s="271"/>
      <c r="G436" s="271"/>
      <c r="H436" s="447" t="s">
        <v>107</v>
      </c>
      <c r="I436" s="447"/>
      <c r="J436" s="447"/>
      <c r="K436" s="447"/>
    </row>
    <row r="437" spans="1:11" x14ac:dyDescent="0.25">
      <c r="A437" s="223"/>
      <c r="B437" s="223"/>
      <c r="C437" s="448" t="s">
        <v>72</v>
      </c>
      <c r="D437" s="448"/>
      <c r="E437" s="448"/>
      <c r="F437" s="448"/>
      <c r="G437" s="448"/>
      <c r="H437" s="223"/>
      <c r="I437" s="223"/>
      <c r="J437" s="223"/>
      <c r="K437" s="223"/>
    </row>
    <row r="438" spans="1:11" x14ac:dyDescent="0.25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</row>
    <row r="439" spans="1:11" x14ac:dyDescent="0.25">
      <c r="A439" s="446" t="s">
        <v>169</v>
      </c>
      <c r="B439" s="446"/>
      <c r="C439" s="271" t="s">
        <v>107</v>
      </c>
      <c r="D439" s="271"/>
      <c r="E439" s="271"/>
      <c r="F439" s="271"/>
      <c r="G439" s="271"/>
      <c r="H439" s="447" t="s">
        <v>107</v>
      </c>
      <c r="I439" s="447"/>
      <c r="J439" s="447"/>
      <c r="K439" s="447"/>
    </row>
    <row r="440" spans="1:11" x14ac:dyDescent="0.25">
      <c r="A440" s="223"/>
      <c r="B440" s="223"/>
      <c r="C440" s="448" t="s">
        <v>72</v>
      </c>
      <c r="D440" s="448"/>
      <c r="E440" s="448"/>
      <c r="F440" s="448"/>
      <c r="G440" s="448"/>
      <c r="H440" s="223"/>
      <c r="I440" s="223"/>
      <c r="J440" s="223"/>
      <c r="K440" s="223"/>
    </row>
  </sheetData>
  <mergeCells count="160"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H87:I87"/>
    <mergeCell ref="J87:K87"/>
    <mergeCell ref="A90:G90"/>
    <mergeCell ref="H90:I90"/>
    <mergeCell ref="J90:K90"/>
    <mergeCell ref="A94:K94"/>
    <mergeCell ref="A36:K36"/>
    <mergeCell ref="H47:I47"/>
    <mergeCell ref="J47:K47"/>
    <mergeCell ref="H62:I62"/>
    <mergeCell ref="J62:K62"/>
    <mergeCell ref="H75:I75"/>
    <mergeCell ref="J75:K75"/>
    <mergeCell ref="H143:I143"/>
    <mergeCell ref="J143:K143"/>
    <mergeCell ref="H157:I157"/>
    <mergeCell ref="J157:K157"/>
    <mergeCell ref="H169:I169"/>
    <mergeCell ref="J169:K169"/>
    <mergeCell ref="H105:I105"/>
    <mergeCell ref="J105:K105"/>
    <mergeCell ref="H114:I114"/>
    <mergeCell ref="J114:K114"/>
    <mergeCell ref="H130:I130"/>
    <mergeCell ref="J130:K130"/>
    <mergeCell ref="H215:I215"/>
    <mergeCell ref="J215:K215"/>
    <mergeCell ref="A218:G218"/>
    <mergeCell ref="H218:I218"/>
    <mergeCell ref="J218:K218"/>
    <mergeCell ref="A222:K222"/>
    <mergeCell ref="H181:I181"/>
    <mergeCell ref="J181:K181"/>
    <mergeCell ref="H190:I190"/>
    <mergeCell ref="J190:K190"/>
    <mergeCell ref="H203:I203"/>
    <mergeCell ref="J203:K203"/>
    <mergeCell ref="H281:I281"/>
    <mergeCell ref="J281:K281"/>
    <mergeCell ref="H293:I293"/>
    <mergeCell ref="J293:K293"/>
    <mergeCell ref="H306:I306"/>
    <mergeCell ref="J306:K306"/>
    <mergeCell ref="H236:I236"/>
    <mergeCell ref="J236:K236"/>
    <mergeCell ref="H252:I252"/>
    <mergeCell ref="J252:K252"/>
    <mergeCell ref="H269:I269"/>
    <mergeCell ref="J269:K269"/>
    <mergeCell ref="H338:I338"/>
    <mergeCell ref="J338:K338"/>
    <mergeCell ref="H347:I347"/>
    <mergeCell ref="J347:K347"/>
    <mergeCell ref="H356:I356"/>
    <mergeCell ref="J356:K356"/>
    <mergeCell ref="H323:I323"/>
    <mergeCell ref="J323:K323"/>
    <mergeCell ref="A326:G326"/>
    <mergeCell ref="H326:I326"/>
    <mergeCell ref="J326:K326"/>
    <mergeCell ref="A330:K330"/>
    <mergeCell ref="A386:G386"/>
    <mergeCell ref="H386:I386"/>
    <mergeCell ref="J386:K386"/>
    <mergeCell ref="A390:K390"/>
    <mergeCell ref="H396:I396"/>
    <mergeCell ref="J396:K396"/>
    <mergeCell ref="H365:I365"/>
    <mergeCell ref="J365:K365"/>
    <mergeCell ref="H374:I374"/>
    <mergeCell ref="J374:K374"/>
    <mergeCell ref="H383:I383"/>
    <mergeCell ref="J383:K383"/>
    <mergeCell ref="H410:I410"/>
    <mergeCell ref="J410:K410"/>
    <mergeCell ref="A413:G413"/>
    <mergeCell ref="H413:I413"/>
    <mergeCell ref="J413:K413"/>
    <mergeCell ref="A417:G417"/>
    <mergeCell ref="H417:I417"/>
    <mergeCell ref="J417:K417"/>
    <mergeCell ref="A399:G399"/>
    <mergeCell ref="H399:I399"/>
    <mergeCell ref="J399:K399"/>
    <mergeCell ref="A403:K403"/>
    <mergeCell ref="H406:I406"/>
    <mergeCell ref="J406:K406"/>
    <mergeCell ref="C422:G422"/>
    <mergeCell ref="H422:I422"/>
    <mergeCell ref="J422:K422"/>
    <mergeCell ref="C423:G423"/>
    <mergeCell ref="H423:I423"/>
    <mergeCell ref="J423:K423"/>
    <mergeCell ref="C420:G420"/>
    <mergeCell ref="H420:I420"/>
    <mergeCell ref="J420:K420"/>
    <mergeCell ref="C421:G421"/>
    <mergeCell ref="H421:I421"/>
    <mergeCell ref="J421:K421"/>
    <mergeCell ref="C426:G426"/>
    <mergeCell ref="H426:I426"/>
    <mergeCell ref="J426:K426"/>
    <mergeCell ref="C427:G427"/>
    <mergeCell ref="H427:I427"/>
    <mergeCell ref="J427:K427"/>
    <mergeCell ref="C424:G424"/>
    <mergeCell ref="H424:I424"/>
    <mergeCell ref="J424:K424"/>
    <mergeCell ref="C425:G425"/>
    <mergeCell ref="H425:I425"/>
    <mergeCell ref="J425:K425"/>
    <mergeCell ref="C430:G430"/>
    <mergeCell ref="H430:I430"/>
    <mergeCell ref="J430:K430"/>
    <mergeCell ref="C431:G431"/>
    <mergeCell ref="H431:I431"/>
    <mergeCell ref="J431:K431"/>
    <mergeCell ref="C428:G428"/>
    <mergeCell ref="H428:I428"/>
    <mergeCell ref="J428:K428"/>
    <mergeCell ref="C429:G429"/>
    <mergeCell ref="H429:I429"/>
    <mergeCell ref="J429:K429"/>
    <mergeCell ref="A436:B436"/>
    <mergeCell ref="H436:K436"/>
    <mergeCell ref="C437:G437"/>
    <mergeCell ref="A439:B439"/>
    <mergeCell ref="H439:K439"/>
    <mergeCell ref="C440:G440"/>
    <mergeCell ref="C432:G432"/>
    <mergeCell ref="H432:I432"/>
    <mergeCell ref="J432:K432"/>
    <mergeCell ref="C433:G433"/>
    <mergeCell ref="H433:I433"/>
    <mergeCell ref="J433:K433"/>
  </mergeCells>
  <pageMargins left="0.7" right="0.7" top="0.75" bottom="0.75" header="0.3" footer="0.3"/>
  <pageSetup paperSize="9" scale="5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6"/>
  <sheetViews>
    <sheetView view="pageBreakPreview" topLeftCell="A674" zoomScale="85" zoomScaleNormal="100" zoomScaleSheetLayoutView="85" workbookViewId="0">
      <selection activeCell="J375" sqref="J375"/>
    </sheetView>
  </sheetViews>
  <sheetFormatPr defaultRowHeight="15" x14ac:dyDescent="0.25"/>
  <cols>
    <col min="1" max="1" width="5.7109375" customWidth="1"/>
    <col min="2" max="2" width="16.5703125" customWidth="1"/>
    <col min="3" max="3" width="40.7109375" customWidth="1"/>
    <col min="4" max="4" width="13.5703125" customWidth="1"/>
    <col min="5" max="5" width="9" bestFit="1" customWidth="1"/>
    <col min="6" max="6" width="11.28515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15.75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3845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customHeight="1" x14ac:dyDescent="0.25">
      <c r="A15" s="465" t="s">
        <v>3735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ht="14.25" customHeight="1" x14ac:dyDescent="0.25">
      <c r="A18" s="458" t="s">
        <v>3607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57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975.77</v>
      </c>
      <c r="J21" s="228">
        <v>5077.3500000000004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5.43</v>
      </c>
      <c r="J22" s="230">
        <v>28.07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891.18</v>
      </c>
      <c r="J23" s="230">
        <v>4626.76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70.34</v>
      </c>
      <c r="J24" s="230">
        <v>246.67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8.83</v>
      </c>
      <c r="J25" s="230">
        <v>175.85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28.15</v>
      </c>
      <c r="J26" s="230">
        <v>657.29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2125.3200000000002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41.25" customHeight="1" x14ac:dyDescent="0.25">
      <c r="A32" s="458" t="s">
        <v>354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3077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ht="114" x14ac:dyDescent="0.25">
      <c r="A37" s="233" t="s">
        <v>709</v>
      </c>
      <c r="B37" s="234" t="s">
        <v>3078</v>
      </c>
      <c r="C37" s="234" t="s">
        <v>1187</v>
      </c>
      <c r="D37" s="235" t="s">
        <v>3079</v>
      </c>
      <c r="E37" s="221">
        <v>3.06</v>
      </c>
      <c r="F37" s="236"/>
      <c r="G37" s="237"/>
      <c r="H37" s="221"/>
      <c r="I37" s="238"/>
      <c r="J37" s="221"/>
      <c r="K37" s="238"/>
      <c r="Q37">
        <v>934.2</v>
      </c>
      <c r="R37">
        <v>14733.66</v>
      </c>
      <c r="S37">
        <v>549.04</v>
      </c>
      <c r="T37">
        <v>7845.19</v>
      </c>
      <c r="U37">
        <v>135.38</v>
      </c>
      <c r="V37">
        <v>2835.99</v>
      </c>
    </row>
    <row r="38" spans="1:22" x14ac:dyDescent="0.25">
      <c r="C38" s="239" t="s">
        <v>3080</v>
      </c>
    </row>
    <row r="39" spans="1:22" x14ac:dyDescent="0.25">
      <c r="A39" s="233"/>
      <c r="B39" s="234"/>
      <c r="C39" s="234" t="s">
        <v>187</v>
      </c>
      <c r="D39" s="235"/>
      <c r="E39" s="221"/>
      <c r="F39" s="236">
        <v>267.8</v>
      </c>
      <c r="G39" s="237" t="s">
        <v>185</v>
      </c>
      <c r="H39" s="221">
        <v>1</v>
      </c>
      <c r="I39" s="238">
        <v>819.47</v>
      </c>
      <c r="J39" s="221">
        <v>23.35</v>
      </c>
      <c r="K39" s="238">
        <v>19134.62</v>
      </c>
    </row>
    <row r="40" spans="1:22" x14ac:dyDescent="0.25">
      <c r="A40" s="233"/>
      <c r="B40" s="234"/>
      <c r="C40" s="234" t="s">
        <v>174</v>
      </c>
      <c r="D40" s="235"/>
      <c r="E40" s="221"/>
      <c r="F40" s="236">
        <v>184.83</v>
      </c>
      <c r="G40" s="237" t="s">
        <v>185</v>
      </c>
      <c r="H40" s="221">
        <v>1</v>
      </c>
      <c r="I40" s="238">
        <v>565.58000000000004</v>
      </c>
      <c r="J40" s="221">
        <v>7.81</v>
      </c>
      <c r="K40" s="238">
        <v>4417.18</v>
      </c>
    </row>
    <row r="41" spans="1:22" x14ac:dyDescent="0.25">
      <c r="A41" s="233"/>
      <c r="B41" s="234"/>
      <c r="C41" s="234" t="s">
        <v>179</v>
      </c>
      <c r="D41" s="235"/>
      <c r="E41" s="221"/>
      <c r="F41" s="236">
        <v>25.28</v>
      </c>
      <c r="G41" s="237" t="s">
        <v>185</v>
      </c>
      <c r="H41" s="221">
        <v>1</v>
      </c>
      <c r="I41" s="251">
        <v>77.36</v>
      </c>
      <c r="J41" s="221">
        <v>23.35</v>
      </c>
      <c r="K41" s="251">
        <v>1806.36</v>
      </c>
    </row>
    <row r="42" spans="1:22" x14ac:dyDescent="0.25">
      <c r="A42" s="233"/>
      <c r="B42" s="234"/>
      <c r="C42" s="234" t="s">
        <v>195</v>
      </c>
      <c r="D42" s="235"/>
      <c r="E42" s="221"/>
      <c r="F42" s="236">
        <v>70.7</v>
      </c>
      <c r="G42" s="237" t="s">
        <v>185</v>
      </c>
      <c r="H42" s="221">
        <v>1</v>
      </c>
      <c r="I42" s="238">
        <v>216.34</v>
      </c>
      <c r="J42" s="221">
        <v>5.42</v>
      </c>
      <c r="K42" s="238">
        <v>1172.56</v>
      </c>
    </row>
    <row r="43" spans="1:22" ht="256.5" x14ac:dyDescent="0.25">
      <c r="A43" s="254" t="s">
        <v>1321</v>
      </c>
      <c r="B43" s="255" t="s">
        <v>3081</v>
      </c>
      <c r="C43" s="255" t="s">
        <v>1186</v>
      </c>
      <c r="D43" s="256" t="s">
        <v>3082</v>
      </c>
      <c r="E43" s="257">
        <v>2</v>
      </c>
      <c r="F43" s="258">
        <v>9184.4699999999993</v>
      </c>
      <c r="G43" s="259" t="s">
        <v>185</v>
      </c>
      <c r="H43" s="257">
        <v>1</v>
      </c>
      <c r="I43" s="260">
        <v>18368.939999999999</v>
      </c>
      <c r="J43" s="257">
        <v>3.03</v>
      </c>
      <c r="K43" s="260">
        <v>55657.89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142.5" x14ac:dyDescent="0.25">
      <c r="A44" s="254" t="s">
        <v>2925</v>
      </c>
      <c r="B44" s="255" t="s">
        <v>3083</v>
      </c>
      <c r="C44" s="255" t="s">
        <v>1185</v>
      </c>
      <c r="D44" s="256" t="s">
        <v>3082</v>
      </c>
      <c r="E44" s="257">
        <v>3</v>
      </c>
      <c r="F44" s="258">
        <v>10548.44</v>
      </c>
      <c r="G44" s="259" t="s">
        <v>185</v>
      </c>
      <c r="H44" s="257">
        <v>1</v>
      </c>
      <c r="I44" s="260">
        <v>31645.32</v>
      </c>
      <c r="J44" s="257">
        <v>3.21</v>
      </c>
      <c r="K44" s="260">
        <v>101581.48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s="233"/>
      <c r="B45" s="234"/>
      <c r="C45" s="234" t="s">
        <v>184</v>
      </c>
      <c r="D45" s="235" t="s">
        <v>177</v>
      </c>
      <c r="E45" s="221">
        <v>114</v>
      </c>
      <c r="F45" s="236"/>
      <c r="G45" s="237"/>
      <c r="H45" s="221"/>
      <c r="I45" s="238">
        <v>934.2</v>
      </c>
      <c r="J45" s="221">
        <v>77</v>
      </c>
      <c r="K45" s="238">
        <v>14733.66</v>
      </c>
    </row>
    <row r="46" spans="1:22" x14ac:dyDescent="0.25">
      <c r="A46" s="233"/>
      <c r="B46" s="234"/>
      <c r="C46" s="234" t="s">
        <v>183</v>
      </c>
      <c r="D46" s="235" t="s">
        <v>177</v>
      </c>
      <c r="E46" s="221">
        <v>67</v>
      </c>
      <c r="F46" s="236"/>
      <c r="G46" s="237"/>
      <c r="H46" s="221"/>
      <c r="I46" s="238">
        <v>549.04</v>
      </c>
      <c r="J46" s="221">
        <v>41</v>
      </c>
      <c r="K46" s="238">
        <v>7845.19</v>
      </c>
    </row>
    <row r="47" spans="1:22" x14ac:dyDescent="0.25">
      <c r="A47" s="233"/>
      <c r="B47" s="234"/>
      <c r="C47" s="234" t="s">
        <v>178</v>
      </c>
      <c r="D47" s="235" t="s">
        <v>177</v>
      </c>
      <c r="E47" s="221">
        <v>175</v>
      </c>
      <c r="F47" s="236"/>
      <c r="G47" s="237"/>
      <c r="H47" s="221"/>
      <c r="I47" s="238">
        <v>135.38</v>
      </c>
      <c r="J47" s="221">
        <v>157</v>
      </c>
      <c r="K47" s="238">
        <v>2835.99</v>
      </c>
    </row>
    <row r="48" spans="1:22" x14ac:dyDescent="0.25">
      <c r="A48" s="241"/>
      <c r="B48" s="242"/>
      <c r="C48" s="242" t="s">
        <v>182</v>
      </c>
      <c r="D48" s="243" t="s">
        <v>181</v>
      </c>
      <c r="E48" s="244">
        <v>20.6</v>
      </c>
      <c r="F48" s="245"/>
      <c r="G48" s="246" t="s">
        <v>185</v>
      </c>
      <c r="H48" s="244">
        <v>1</v>
      </c>
      <c r="I48" s="247">
        <v>63.04</v>
      </c>
      <c r="J48" s="244"/>
      <c r="K48" s="247"/>
    </row>
    <row r="49" spans="1:22" x14ac:dyDescent="0.25">
      <c r="A49" s="248"/>
      <c r="B49" s="248"/>
      <c r="C49" s="249" t="s">
        <v>173</v>
      </c>
      <c r="D49" s="248"/>
      <c r="E49" s="248"/>
      <c r="F49" s="248"/>
      <c r="G49" s="248"/>
      <c r="H49" s="452">
        <v>53234.27</v>
      </c>
      <c r="I49" s="452"/>
      <c r="J49" s="452">
        <v>207378.57</v>
      </c>
      <c r="K49" s="452"/>
      <c r="O49" s="250">
        <v>53234.27</v>
      </c>
      <c r="P49" s="250">
        <v>207378.57</v>
      </c>
    </row>
    <row r="51" spans="1:22" ht="57" x14ac:dyDescent="0.25">
      <c r="A51" s="233" t="s">
        <v>1324</v>
      </c>
      <c r="B51" s="234" t="s">
        <v>3084</v>
      </c>
      <c r="C51" s="234" t="s">
        <v>1184</v>
      </c>
      <c r="D51" s="235" t="s">
        <v>1693</v>
      </c>
      <c r="E51" s="221">
        <v>1</v>
      </c>
      <c r="F51" s="236"/>
      <c r="G51" s="237"/>
      <c r="H51" s="221"/>
      <c r="I51" s="238"/>
      <c r="J51" s="221"/>
      <c r="K51" s="238"/>
      <c r="Q51">
        <v>30.53</v>
      </c>
      <c r="R51">
        <v>481.49</v>
      </c>
      <c r="S51">
        <v>17.940000000000001</v>
      </c>
      <c r="T51">
        <v>256.38</v>
      </c>
      <c r="U51">
        <v>30.33</v>
      </c>
      <c r="V51">
        <v>635.32000000000005</v>
      </c>
    </row>
    <row r="52" spans="1:22" x14ac:dyDescent="0.25">
      <c r="A52" s="233"/>
      <c r="B52" s="234"/>
      <c r="C52" s="234" t="s">
        <v>187</v>
      </c>
      <c r="D52" s="235"/>
      <c r="E52" s="221"/>
      <c r="F52" s="236">
        <v>26.78</v>
      </c>
      <c r="G52" s="237" t="s">
        <v>185</v>
      </c>
      <c r="H52" s="221">
        <v>1</v>
      </c>
      <c r="I52" s="238">
        <v>26.78</v>
      </c>
      <c r="J52" s="221">
        <v>23.35</v>
      </c>
      <c r="K52" s="238">
        <v>625.30999999999995</v>
      </c>
    </row>
    <row r="53" spans="1:22" x14ac:dyDescent="0.25">
      <c r="A53" s="233"/>
      <c r="B53" s="234"/>
      <c r="C53" s="234" t="s">
        <v>174</v>
      </c>
      <c r="D53" s="235"/>
      <c r="E53" s="221"/>
      <c r="F53" s="236">
        <v>98.7</v>
      </c>
      <c r="G53" s="237" t="s">
        <v>185</v>
      </c>
      <c r="H53" s="221">
        <v>1</v>
      </c>
      <c r="I53" s="238">
        <v>98.7</v>
      </c>
      <c r="J53" s="221">
        <v>8.51</v>
      </c>
      <c r="K53" s="238">
        <v>839.94</v>
      </c>
    </row>
    <row r="54" spans="1:22" x14ac:dyDescent="0.25">
      <c r="A54" s="233"/>
      <c r="B54" s="234"/>
      <c r="C54" s="234" t="s">
        <v>179</v>
      </c>
      <c r="D54" s="235"/>
      <c r="E54" s="221"/>
      <c r="F54" s="236">
        <v>17.329999999999998</v>
      </c>
      <c r="G54" s="237" t="s">
        <v>185</v>
      </c>
      <c r="H54" s="221">
        <v>1</v>
      </c>
      <c r="I54" s="251">
        <v>17.329999999999998</v>
      </c>
      <c r="J54" s="221">
        <v>23.35</v>
      </c>
      <c r="K54" s="251">
        <v>404.66</v>
      </c>
    </row>
    <row r="55" spans="1:22" x14ac:dyDescent="0.25">
      <c r="A55" s="233"/>
      <c r="B55" s="234"/>
      <c r="C55" s="234" t="s">
        <v>195</v>
      </c>
      <c r="D55" s="235"/>
      <c r="E55" s="221"/>
      <c r="F55" s="236">
        <v>10.29</v>
      </c>
      <c r="G55" s="237" t="s">
        <v>185</v>
      </c>
      <c r="H55" s="221">
        <v>1</v>
      </c>
      <c r="I55" s="238">
        <v>10.29</v>
      </c>
      <c r="J55" s="221">
        <v>5.42</v>
      </c>
      <c r="K55" s="238">
        <v>55.77</v>
      </c>
    </row>
    <row r="56" spans="1:22" ht="82.5" x14ac:dyDescent="0.25">
      <c r="A56" s="254" t="s">
        <v>1328</v>
      </c>
      <c r="B56" s="255" t="s">
        <v>2447</v>
      </c>
      <c r="C56" s="255" t="s">
        <v>3736</v>
      </c>
      <c r="D56" s="256" t="s">
        <v>1451</v>
      </c>
      <c r="E56" s="257">
        <v>1</v>
      </c>
      <c r="F56" s="258">
        <v>13790.74</v>
      </c>
      <c r="G56" s="259" t="s">
        <v>185</v>
      </c>
      <c r="H56" s="257">
        <v>1</v>
      </c>
      <c r="I56" s="260">
        <v>13790.74</v>
      </c>
      <c r="J56" s="257">
        <v>4.4000000000000004</v>
      </c>
      <c r="K56" s="260">
        <v>60679.26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ht="111" x14ac:dyDescent="0.25">
      <c r="A57" s="254" t="s">
        <v>2940</v>
      </c>
      <c r="B57" s="255" t="s">
        <v>1434</v>
      </c>
      <c r="C57" s="255" t="s">
        <v>3737</v>
      </c>
      <c r="D57" s="256" t="s">
        <v>1703</v>
      </c>
      <c r="E57" s="257">
        <v>1</v>
      </c>
      <c r="F57" s="258">
        <v>6534.89</v>
      </c>
      <c r="G57" s="259" t="s">
        <v>185</v>
      </c>
      <c r="H57" s="257">
        <v>1</v>
      </c>
      <c r="I57" s="260">
        <v>6534.89</v>
      </c>
      <c r="J57" s="257">
        <v>4.4000000000000004</v>
      </c>
      <c r="K57" s="260">
        <v>28753.52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s="233"/>
      <c r="B58" s="234"/>
      <c r="C58" s="234" t="s">
        <v>184</v>
      </c>
      <c r="D58" s="235" t="s">
        <v>177</v>
      </c>
      <c r="E58" s="221">
        <v>114</v>
      </c>
      <c r="F58" s="236"/>
      <c r="G58" s="237"/>
      <c r="H58" s="221"/>
      <c r="I58" s="238">
        <v>30.53</v>
      </c>
      <c r="J58" s="221">
        <v>77</v>
      </c>
      <c r="K58" s="238">
        <v>481.49</v>
      </c>
    </row>
    <row r="59" spans="1:22" x14ac:dyDescent="0.25">
      <c r="A59" s="233"/>
      <c r="B59" s="234"/>
      <c r="C59" s="234" t="s">
        <v>183</v>
      </c>
      <c r="D59" s="235" t="s">
        <v>177</v>
      </c>
      <c r="E59" s="221">
        <v>67</v>
      </c>
      <c r="F59" s="236"/>
      <c r="G59" s="237"/>
      <c r="H59" s="221"/>
      <c r="I59" s="238">
        <v>17.940000000000001</v>
      </c>
      <c r="J59" s="221">
        <v>41</v>
      </c>
      <c r="K59" s="238">
        <v>256.38</v>
      </c>
    </row>
    <row r="60" spans="1:22" x14ac:dyDescent="0.25">
      <c r="A60" s="233"/>
      <c r="B60" s="234"/>
      <c r="C60" s="234" t="s">
        <v>178</v>
      </c>
      <c r="D60" s="235" t="s">
        <v>177</v>
      </c>
      <c r="E60" s="221">
        <v>175</v>
      </c>
      <c r="F60" s="236"/>
      <c r="G60" s="237"/>
      <c r="H60" s="221"/>
      <c r="I60" s="238">
        <v>30.33</v>
      </c>
      <c r="J60" s="221">
        <v>157</v>
      </c>
      <c r="K60" s="238">
        <v>635.32000000000005</v>
      </c>
    </row>
    <row r="61" spans="1:22" x14ac:dyDescent="0.25">
      <c r="A61" s="241"/>
      <c r="B61" s="242"/>
      <c r="C61" s="242" t="s">
        <v>182</v>
      </c>
      <c r="D61" s="243" t="s">
        <v>181</v>
      </c>
      <c r="E61" s="244">
        <v>2.06</v>
      </c>
      <c r="F61" s="245"/>
      <c r="G61" s="246" t="s">
        <v>185</v>
      </c>
      <c r="H61" s="244">
        <v>1</v>
      </c>
      <c r="I61" s="247">
        <v>2.06</v>
      </c>
      <c r="J61" s="244"/>
      <c r="K61" s="247"/>
    </row>
    <row r="62" spans="1:22" x14ac:dyDescent="0.25">
      <c r="A62" s="248"/>
      <c r="B62" s="248"/>
      <c r="C62" s="249" t="s">
        <v>173</v>
      </c>
      <c r="D62" s="248"/>
      <c r="E62" s="248"/>
      <c r="F62" s="248"/>
      <c r="G62" s="248"/>
      <c r="H62" s="452">
        <v>20540.2</v>
      </c>
      <c r="I62" s="452"/>
      <c r="J62" s="452">
        <v>92326.99</v>
      </c>
      <c r="K62" s="452"/>
      <c r="O62" s="250">
        <v>20540.2</v>
      </c>
      <c r="P62" s="250">
        <v>92326.99</v>
      </c>
    </row>
    <row r="64" spans="1:22" ht="42.75" x14ac:dyDescent="0.25">
      <c r="A64" s="233" t="s">
        <v>104</v>
      </c>
      <c r="B64" s="234" t="s">
        <v>3085</v>
      </c>
      <c r="C64" s="234" t="s">
        <v>3738</v>
      </c>
      <c r="D64" s="235" t="s">
        <v>1693</v>
      </c>
      <c r="E64" s="221">
        <v>4</v>
      </c>
      <c r="F64" s="236"/>
      <c r="G64" s="237"/>
      <c r="H64" s="221"/>
      <c r="I64" s="238"/>
      <c r="J64" s="221"/>
      <c r="K64" s="238"/>
      <c r="Q64">
        <v>72.91</v>
      </c>
      <c r="R64">
        <v>1149.97</v>
      </c>
      <c r="S64">
        <v>42.85</v>
      </c>
      <c r="T64">
        <v>612.32000000000005</v>
      </c>
      <c r="U64">
        <v>2.2400000000000002</v>
      </c>
      <c r="V64">
        <v>46.93</v>
      </c>
    </row>
    <row r="65" spans="1:16" x14ac:dyDescent="0.25">
      <c r="A65" s="233"/>
      <c r="B65" s="234"/>
      <c r="C65" s="234" t="s">
        <v>187</v>
      </c>
      <c r="D65" s="235"/>
      <c r="E65" s="221"/>
      <c r="F65" s="236">
        <v>15.99</v>
      </c>
      <c r="G65" s="237" t="s">
        <v>185</v>
      </c>
      <c r="H65" s="221">
        <v>1</v>
      </c>
      <c r="I65" s="238">
        <v>63.96</v>
      </c>
      <c r="J65" s="221">
        <v>23.35</v>
      </c>
      <c r="K65" s="238">
        <v>1493.47</v>
      </c>
    </row>
    <row r="66" spans="1:16" x14ac:dyDescent="0.25">
      <c r="A66" s="233"/>
      <c r="B66" s="234"/>
      <c r="C66" s="234" t="s">
        <v>174</v>
      </c>
      <c r="D66" s="235"/>
      <c r="E66" s="221"/>
      <c r="F66" s="236">
        <v>1.79</v>
      </c>
      <c r="G66" s="237" t="s">
        <v>185</v>
      </c>
      <c r="H66" s="221">
        <v>1</v>
      </c>
      <c r="I66" s="238">
        <v>7.16</v>
      </c>
      <c r="J66" s="221">
        <v>8.57</v>
      </c>
      <c r="K66" s="238">
        <v>61.36</v>
      </c>
    </row>
    <row r="67" spans="1:16" x14ac:dyDescent="0.25">
      <c r="A67" s="233"/>
      <c r="B67" s="234"/>
      <c r="C67" s="234" t="s">
        <v>179</v>
      </c>
      <c r="D67" s="235"/>
      <c r="E67" s="221"/>
      <c r="F67" s="236">
        <v>0.32</v>
      </c>
      <c r="G67" s="237" t="s">
        <v>185</v>
      </c>
      <c r="H67" s="221">
        <v>1</v>
      </c>
      <c r="I67" s="251">
        <v>1.28</v>
      </c>
      <c r="J67" s="221">
        <v>23.35</v>
      </c>
      <c r="K67" s="251">
        <v>29.89</v>
      </c>
    </row>
    <row r="68" spans="1:16" x14ac:dyDescent="0.25">
      <c r="A68" s="233"/>
      <c r="B68" s="234"/>
      <c r="C68" s="234" t="s">
        <v>195</v>
      </c>
      <c r="D68" s="235"/>
      <c r="E68" s="221"/>
      <c r="F68" s="236">
        <v>0.63</v>
      </c>
      <c r="G68" s="237" t="s">
        <v>185</v>
      </c>
      <c r="H68" s="221">
        <v>1</v>
      </c>
      <c r="I68" s="238">
        <v>2.52</v>
      </c>
      <c r="J68" s="221">
        <v>5.41</v>
      </c>
      <c r="K68" s="238">
        <v>13.63</v>
      </c>
    </row>
    <row r="69" spans="1:16" x14ac:dyDescent="0.25">
      <c r="A69" s="233"/>
      <c r="B69" s="234"/>
      <c r="C69" s="234" t="s">
        <v>184</v>
      </c>
      <c r="D69" s="235" t="s">
        <v>177</v>
      </c>
      <c r="E69" s="221">
        <v>114</v>
      </c>
      <c r="F69" s="236"/>
      <c r="G69" s="237"/>
      <c r="H69" s="221"/>
      <c r="I69" s="238">
        <v>72.91</v>
      </c>
      <c r="J69" s="221">
        <v>77</v>
      </c>
      <c r="K69" s="238">
        <v>1149.97</v>
      </c>
    </row>
    <row r="70" spans="1:16" x14ac:dyDescent="0.25">
      <c r="A70" s="233"/>
      <c r="B70" s="234"/>
      <c r="C70" s="234" t="s">
        <v>183</v>
      </c>
      <c r="D70" s="235" t="s">
        <v>177</v>
      </c>
      <c r="E70" s="221">
        <v>67</v>
      </c>
      <c r="F70" s="236"/>
      <c r="G70" s="237"/>
      <c r="H70" s="221"/>
      <c r="I70" s="238">
        <v>42.85</v>
      </c>
      <c r="J70" s="221">
        <v>41</v>
      </c>
      <c r="K70" s="238">
        <v>612.32000000000005</v>
      </c>
    </row>
    <row r="71" spans="1:16" x14ac:dyDescent="0.25">
      <c r="A71" s="233"/>
      <c r="B71" s="234"/>
      <c r="C71" s="234" t="s">
        <v>178</v>
      </c>
      <c r="D71" s="235" t="s">
        <v>177</v>
      </c>
      <c r="E71" s="221">
        <v>175</v>
      </c>
      <c r="F71" s="236"/>
      <c r="G71" s="237"/>
      <c r="H71" s="221"/>
      <c r="I71" s="238">
        <v>2.2400000000000002</v>
      </c>
      <c r="J71" s="221">
        <v>157</v>
      </c>
      <c r="K71" s="238">
        <v>46.93</v>
      </c>
    </row>
    <row r="72" spans="1:16" x14ac:dyDescent="0.25">
      <c r="A72" s="241"/>
      <c r="B72" s="242"/>
      <c r="C72" s="242" t="s">
        <v>182</v>
      </c>
      <c r="D72" s="243" t="s">
        <v>181</v>
      </c>
      <c r="E72" s="244">
        <v>1.23</v>
      </c>
      <c r="F72" s="245"/>
      <c r="G72" s="246" t="s">
        <v>185</v>
      </c>
      <c r="H72" s="244">
        <v>1</v>
      </c>
      <c r="I72" s="247">
        <v>4.92</v>
      </c>
      <c r="J72" s="244"/>
      <c r="K72" s="247"/>
    </row>
    <row r="73" spans="1:16" x14ac:dyDescent="0.25">
      <c r="A73" s="248"/>
      <c r="B73" s="248"/>
      <c r="C73" s="249" t="s">
        <v>173</v>
      </c>
      <c r="D73" s="248"/>
      <c r="E73" s="248"/>
      <c r="F73" s="248"/>
      <c r="G73" s="248"/>
      <c r="H73" s="452">
        <v>191.64</v>
      </c>
      <c r="I73" s="452"/>
      <c r="J73" s="452">
        <v>3377.68</v>
      </c>
      <c r="K73" s="452"/>
      <c r="O73" s="250">
        <v>191.64</v>
      </c>
      <c r="P73" s="250">
        <v>3377.68</v>
      </c>
    </row>
    <row r="76" spans="1:16" x14ac:dyDescent="0.25">
      <c r="A76" s="453" t="s">
        <v>3086</v>
      </c>
      <c r="B76" s="453"/>
      <c r="C76" s="453"/>
      <c r="D76" s="453"/>
      <c r="E76" s="453"/>
      <c r="F76" s="453"/>
      <c r="G76" s="453"/>
      <c r="H76" s="454">
        <v>73966.11</v>
      </c>
      <c r="I76" s="455"/>
      <c r="J76" s="454">
        <v>303083.24</v>
      </c>
      <c r="K76" s="455"/>
    </row>
    <row r="77" spans="1:16" hidden="1" x14ac:dyDescent="0.25">
      <c r="A77" t="s">
        <v>172</v>
      </c>
      <c r="I77">
        <v>0</v>
      </c>
      <c r="J77">
        <v>0</v>
      </c>
    </row>
    <row r="78" spans="1:16" hidden="1" x14ac:dyDescent="0.25">
      <c r="A78" t="s">
        <v>171</v>
      </c>
      <c r="I78">
        <v>0</v>
      </c>
      <c r="J78">
        <v>0</v>
      </c>
    </row>
    <row r="80" spans="1:16" ht="16.5" x14ac:dyDescent="0.25">
      <c r="A80" s="456" t="s">
        <v>3087</v>
      </c>
      <c r="B80" s="456"/>
      <c r="C80" s="456"/>
      <c r="D80" s="456"/>
      <c r="E80" s="456"/>
      <c r="F80" s="456"/>
      <c r="G80" s="456"/>
      <c r="H80" s="456"/>
      <c r="I80" s="456"/>
      <c r="J80" s="456"/>
      <c r="K80" s="456"/>
    </row>
    <row r="81" spans="1:22" ht="57" x14ac:dyDescent="0.25">
      <c r="A81" s="233" t="s">
        <v>1336</v>
      </c>
      <c r="B81" s="234" t="s">
        <v>3088</v>
      </c>
      <c r="C81" s="234" t="s">
        <v>1183</v>
      </c>
      <c r="D81" s="235" t="s">
        <v>1326</v>
      </c>
      <c r="E81" s="221">
        <v>0.49</v>
      </c>
      <c r="F81" s="236"/>
      <c r="G81" s="237"/>
      <c r="H81" s="221"/>
      <c r="I81" s="238"/>
      <c r="J81" s="221"/>
      <c r="K81" s="238"/>
      <c r="Q81">
        <v>922.25</v>
      </c>
      <c r="R81">
        <v>14545.24</v>
      </c>
      <c r="S81">
        <v>542.02</v>
      </c>
      <c r="T81">
        <v>7744.87</v>
      </c>
      <c r="U81">
        <v>23.94</v>
      </c>
      <c r="V81">
        <v>501.51</v>
      </c>
    </row>
    <row r="82" spans="1:22" x14ac:dyDescent="0.25">
      <c r="C82" s="239" t="s">
        <v>3089</v>
      </c>
    </row>
    <row r="83" spans="1:22" x14ac:dyDescent="0.25">
      <c r="A83" s="233"/>
      <c r="B83" s="234"/>
      <c r="C83" s="234" t="s">
        <v>187</v>
      </c>
      <c r="D83" s="235"/>
      <c r="E83" s="221"/>
      <c r="F83" s="236">
        <v>1651</v>
      </c>
      <c r="G83" s="237" t="s">
        <v>185</v>
      </c>
      <c r="H83" s="221">
        <v>1</v>
      </c>
      <c r="I83" s="238">
        <v>808.99</v>
      </c>
      <c r="J83" s="221">
        <v>23.35</v>
      </c>
      <c r="K83" s="238">
        <v>18889.919999999998</v>
      </c>
    </row>
    <row r="84" spans="1:22" x14ac:dyDescent="0.25">
      <c r="A84" s="233"/>
      <c r="B84" s="234"/>
      <c r="C84" s="234" t="s">
        <v>174</v>
      </c>
      <c r="D84" s="235"/>
      <c r="E84" s="221"/>
      <c r="F84" s="236">
        <v>120.22</v>
      </c>
      <c r="G84" s="237" t="s">
        <v>185</v>
      </c>
      <c r="H84" s="221">
        <v>1</v>
      </c>
      <c r="I84" s="238">
        <v>58.91</v>
      </c>
      <c r="J84" s="221">
        <v>9.5299999999999994</v>
      </c>
      <c r="K84" s="238">
        <v>561.41</v>
      </c>
    </row>
    <row r="85" spans="1:22" x14ac:dyDescent="0.25">
      <c r="A85" s="233"/>
      <c r="B85" s="234"/>
      <c r="C85" s="234" t="s">
        <v>179</v>
      </c>
      <c r="D85" s="235"/>
      <c r="E85" s="221"/>
      <c r="F85" s="236">
        <v>27.92</v>
      </c>
      <c r="G85" s="237" t="s">
        <v>185</v>
      </c>
      <c r="H85" s="221">
        <v>1</v>
      </c>
      <c r="I85" s="251">
        <v>13.68</v>
      </c>
      <c r="J85" s="221">
        <v>23.35</v>
      </c>
      <c r="K85" s="251">
        <v>319.43</v>
      </c>
    </row>
    <row r="86" spans="1:22" x14ac:dyDescent="0.25">
      <c r="A86" s="233"/>
      <c r="B86" s="234"/>
      <c r="C86" s="234" t="s">
        <v>195</v>
      </c>
      <c r="D86" s="235"/>
      <c r="E86" s="221"/>
      <c r="F86" s="236">
        <v>295.39999999999998</v>
      </c>
      <c r="G86" s="237" t="s">
        <v>185</v>
      </c>
      <c r="H86" s="221">
        <v>1</v>
      </c>
      <c r="I86" s="238">
        <v>144.75</v>
      </c>
      <c r="J86" s="221">
        <v>5.42</v>
      </c>
      <c r="K86" s="238">
        <v>784.55</v>
      </c>
    </row>
    <row r="87" spans="1:22" ht="54" x14ac:dyDescent="0.25">
      <c r="A87" s="233" t="s">
        <v>1340</v>
      </c>
      <c r="B87" s="234" t="s">
        <v>3090</v>
      </c>
      <c r="C87" s="234" t="s">
        <v>3739</v>
      </c>
      <c r="D87" s="235" t="s">
        <v>1451</v>
      </c>
      <c r="E87" s="221">
        <v>46</v>
      </c>
      <c r="F87" s="236">
        <v>743.42</v>
      </c>
      <c r="G87" s="240" t="s">
        <v>185</v>
      </c>
      <c r="H87" s="221">
        <v>1</v>
      </c>
      <c r="I87" s="238">
        <v>34197.32</v>
      </c>
      <c r="J87" s="221">
        <v>5.42</v>
      </c>
      <c r="K87" s="238">
        <v>185349.47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t="68.25" x14ac:dyDescent="0.25">
      <c r="A88" s="233" t="s">
        <v>1343</v>
      </c>
      <c r="B88" s="234" t="s">
        <v>3090</v>
      </c>
      <c r="C88" s="234" t="s">
        <v>3740</v>
      </c>
      <c r="D88" s="235" t="s">
        <v>1451</v>
      </c>
      <c r="E88" s="221">
        <v>3</v>
      </c>
      <c r="F88" s="236">
        <v>864.4</v>
      </c>
      <c r="G88" s="240" t="s">
        <v>185</v>
      </c>
      <c r="H88" s="221">
        <v>1</v>
      </c>
      <c r="I88" s="238">
        <v>2593.1999999999998</v>
      </c>
      <c r="J88" s="221">
        <v>5.42</v>
      </c>
      <c r="K88" s="238">
        <v>14055.14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s="233"/>
      <c r="B89" s="234"/>
      <c r="C89" s="234" t="s">
        <v>184</v>
      </c>
      <c r="D89" s="235" t="s">
        <v>177</v>
      </c>
      <c r="E89" s="221">
        <v>114</v>
      </c>
      <c r="F89" s="236"/>
      <c r="G89" s="237"/>
      <c r="H89" s="221"/>
      <c r="I89" s="238">
        <v>922.25</v>
      </c>
      <c r="J89" s="221">
        <v>77</v>
      </c>
      <c r="K89" s="238">
        <v>14545.24</v>
      </c>
    </row>
    <row r="90" spans="1:22" x14ac:dyDescent="0.25">
      <c r="A90" s="233"/>
      <c r="B90" s="234"/>
      <c r="C90" s="234" t="s">
        <v>183</v>
      </c>
      <c r="D90" s="235" t="s">
        <v>177</v>
      </c>
      <c r="E90" s="221">
        <v>67</v>
      </c>
      <c r="F90" s="236"/>
      <c r="G90" s="237"/>
      <c r="H90" s="221"/>
      <c r="I90" s="238">
        <v>542.02</v>
      </c>
      <c r="J90" s="221">
        <v>41</v>
      </c>
      <c r="K90" s="238">
        <v>7744.87</v>
      </c>
    </row>
    <row r="91" spans="1:22" x14ac:dyDescent="0.25">
      <c r="A91" s="233"/>
      <c r="B91" s="234"/>
      <c r="C91" s="234" t="s">
        <v>178</v>
      </c>
      <c r="D91" s="235" t="s">
        <v>177</v>
      </c>
      <c r="E91" s="221">
        <v>175</v>
      </c>
      <c r="F91" s="236"/>
      <c r="G91" s="237"/>
      <c r="H91" s="221"/>
      <c r="I91" s="238">
        <v>23.94</v>
      </c>
      <c r="J91" s="221">
        <v>157</v>
      </c>
      <c r="K91" s="238">
        <v>501.51</v>
      </c>
    </row>
    <row r="92" spans="1:22" x14ac:dyDescent="0.25">
      <c r="A92" s="241"/>
      <c r="B92" s="242"/>
      <c r="C92" s="242" t="s">
        <v>182</v>
      </c>
      <c r="D92" s="243" t="s">
        <v>181</v>
      </c>
      <c r="E92" s="244">
        <v>127</v>
      </c>
      <c r="F92" s="245"/>
      <c r="G92" s="246" t="s">
        <v>185</v>
      </c>
      <c r="H92" s="244">
        <v>1</v>
      </c>
      <c r="I92" s="247">
        <v>62.23</v>
      </c>
      <c r="J92" s="244"/>
      <c r="K92" s="247"/>
    </row>
    <row r="93" spans="1:22" x14ac:dyDescent="0.25">
      <c r="A93" s="248"/>
      <c r="B93" s="248"/>
      <c r="C93" s="249" t="s">
        <v>173</v>
      </c>
      <c r="D93" s="248"/>
      <c r="E93" s="248"/>
      <c r="F93" s="248"/>
      <c r="G93" s="248"/>
      <c r="H93" s="452">
        <v>39291.379999999997</v>
      </c>
      <c r="I93" s="452"/>
      <c r="J93" s="452">
        <v>242432.11</v>
      </c>
      <c r="K93" s="452"/>
      <c r="O93" s="250">
        <v>39291.379999999997</v>
      </c>
      <c r="P93" s="250">
        <v>242432.11</v>
      </c>
    </row>
    <row r="95" spans="1:22" ht="57" x14ac:dyDescent="0.25">
      <c r="A95" s="233" t="s">
        <v>105</v>
      </c>
      <c r="B95" s="234" t="s">
        <v>3091</v>
      </c>
      <c r="C95" s="234" t="s">
        <v>1182</v>
      </c>
      <c r="D95" s="235" t="s">
        <v>1326</v>
      </c>
      <c r="E95" s="221">
        <v>0.16</v>
      </c>
      <c r="F95" s="236"/>
      <c r="G95" s="237"/>
      <c r="H95" s="221"/>
      <c r="I95" s="238"/>
      <c r="J95" s="221"/>
      <c r="K95" s="238"/>
      <c r="Q95">
        <v>313</v>
      </c>
      <c r="R95">
        <v>4936.45</v>
      </c>
      <c r="S95">
        <v>183.96</v>
      </c>
      <c r="T95">
        <v>2628.5</v>
      </c>
      <c r="U95">
        <v>13.55</v>
      </c>
      <c r="V95">
        <v>283.75</v>
      </c>
    </row>
    <row r="96" spans="1:22" x14ac:dyDescent="0.25">
      <c r="C96" s="239" t="s">
        <v>3092</v>
      </c>
    </row>
    <row r="97" spans="1:22" x14ac:dyDescent="0.25">
      <c r="A97" s="233"/>
      <c r="B97" s="234"/>
      <c r="C97" s="234" t="s">
        <v>187</v>
      </c>
      <c r="D97" s="235"/>
      <c r="E97" s="221"/>
      <c r="F97" s="236">
        <v>1716</v>
      </c>
      <c r="G97" s="237" t="s">
        <v>185</v>
      </c>
      <c r="H97" s="221">
        <v>1</v>
      </c>
      <c r="I97" s="238">
        <v>274.56</v>
      </c>
      <c r="J97" s="221">
        <v>23.35</v>
      </c>
      <c r="K97" s="238">
        <v>6410.98</v>
      </c>
    </row>
    <row r="98" spans="1:22" x14ac:dyDescent="0.25">
      <c r="A98" s="233"/>
      <c r="B98" s="234"/>
      <c r="C98" s="234" t="s">
        <v>174</v>
      </c>
      <c r="D98" s="235"/>
      <c r="E98" s="221"/>
      <c r="F98" s="236">
        <v>208.26</v>
      </c>
      <c r="G98" s="237" t="s">
        <v>185</v>
      </c>
      <c r="H98" s="221">
        <v>1</v>
      </c>
      <c r="I98" s="238">
        <v>33.32</v>
      </c>
      <c r="J98" s="221">
        <v>9.5299999999999994</v>
      </c>
      <c r="K98" s="238">
        <v>317.54000000000002</v>
      </c>
    </row>
    <row r="99" spans="1:22" x14ac:dyDescent="0.25">
      <c r="A99" s="233"/>
      <c r="B99" s="234"/>
      <c r="C99" s="234" t="s">
        <v>179</v>
      </c>
      <c r="D99" s="235"/>
      <c r="E99" s="221"/>
      <c r="F99" s="236">
        <v>48.36</v>
      </c>
      <c r="G99" s="237" t="s">
        <v>185</v>
      </c>
      <c r="H99" s="221">
        <v>1</v>
      </c>
      <c r="I99" s="251">
        <v>7.74</v>
      </c>
      <c r="J99" s="221">
        <v>23.35</v>
      </c>
      <c r="K99" s="251">
        <v>180.73</v>
      </c>
    </row>
    <row r="100" spans="1:22" x14ac:dyDescent="0.25">
      <c r="A100" s="233"/>
      <c r="B100" s="234"/>
      <c r="C100" s="234" t="s">
        <v>195</v>
      </c>
      <c r="D100" s="235"/>
      <c r="E100" s="221"/>
      <c r="F100" s="236">
        <v>301</v>
      </c>
      <c r="G100" s="237" t="s">
        <v>185</v>
      </c>
      <c r="H100" s="221">
        <v>1</v>
      </c>
      <c r="I100" s="238">
        <v>48.16</v>
      </c>
      <c r="J100" s="221">
        <v>5.42</v>
      </c>
      <c r="K100" s="238">
        <v>261.02999999999997</v>
      </c>
    </row>
    <row r="101" spans="1:22" ht="71.25" x14ac:dyDescent="0.25">
      <c r="A101" s="233" t="s">
        <v>1348</v>
      </c>
      <c r="B101" s="234" t="s">
        <v>3093</v>
      </c>
      <c r="C101" s="234" t="s">
        <v>1181</v>
      </c>
      <c r="D101" s="235" t="s">
        <v>1451</v>
      </c>
      <c r="E101" s="221">
        <v>16</v>
      </c>
      <c r="F101" s="236">
        <v>1533.35</v>
      </c>
      <c r="G101" s="240" t="s">
        <v>185</v>
      </c>
      <c r="H101" s="221">
        <v>1</v>
      </c>
      <c r="I101" s="238">
        <v>24533.599999999999</v>
      </c>
      <c r="J101" s="221">
        <v>4.58</v>
      </c>
      <c r="K101" s="238">
        <v>112363.89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s="233"/>
      <c r="B102" s="234"/>
      <c r="C102" s="234" t="s">
        <v>184</v>
      </c>
      <c r="D102" s="235" t="s">
        <v>177</v>
      </c>
      <c r="E102" s="221">
        <v>114</v>
      </c>
      <c r="F102" s="236"/>
      <c r="G102" s="237"/>
      <c r="H102" s="221"/>
      <c r="I102" s="238">
        <v>313</v>
      </c>
      <c r="J102" s="221">
        <v>77</v>
      </c>
      <c r="K102" s="238">
        <v>4936.45</v>
      </c>
    </row>
    <row r="103" spans="1:22" x14ac:dyDescent="0.25">
      <c r="A103" s="233"/>
      <c r="B103" s="234"/>
      <c r="C103" s="234" t="s">
        <v>183</v>
      </c>
      <c r="D103" s="235" t="s">
        <v>177</v>
      </c>
      <c r="E103" s="221">
        <v>67</v>
      </c>
      <c r="F103" s="236"/>
      <c r="G103" s="237"/>
      <c r="H103" s="221"/>
      <c r="I103" s="238">
        <v>183.96</v>
      </c>
      <c r="J103" s="221">
        <v>41</v>
      </c>
      <c r="K103" s="238">
        <v>2628.5</v>
      </c>
    </row>
    <row r="104" spans="1:22" x14ac:dyDescent="0.25">
      <c r="A104" s="233"/>
      <c r="B104" s="234"/>
      <c r="C104" s="234" t="s">
        <v>178</v>
      </c>
      <c r="D104" s="235" t="s">
        <v>177</v>
      </c>
      <c r="E104" s="221">
        <v>175</v>
      </c>
      <c r="F104" s="236"/>
      <c r="G104" s="237"/>
      <c r="H104" s="221"/>
      <c r="I104" s="238">
        <v>13.55</v>
      </c>
      <c r="J104" s="221">
        <v>157</v>
      </c>
      <c r="K104" s="238">
        <v>283.75</v>
      </c>
    </row>
    <row r="105" spans="1:22" x14ac:dyDescent="0.25">
      <c r="A105" s="241"/>
      <c r="B105" s="242"/>
      <c r="C105" s="242" t="s">
        <v>182</v>
      </c>
      <c r="D105" s="243" t="s">
        <v>181</v>
      </c>
      <c r="E105" s="244">
        <v>132</v>
      </c>
      <c r="F105" s="245"/>
      <c r="G105" s="246" t="s">
        <v>185</v>
      </c>
      <c r="H105" s="244">
        <v>1</v>
      </c>
      <c r="I105" s="247">
        <v>21.12</v>
      </c>
      <c r="J105" s="244"/>
      <c r="K105" s="247"/>
    </row>
    <row r="106" spans="1:22" x14ac:dyDescent="0.25">
      <c r="A106" s="248"/>
      <c r="B106" s="248"/>
      <c r="C106" s="249" t="s">
        <v>173</v>
      </c>
      <c r="D106" s="248"/>
      <c r="E106" s="248"/>
      <c r="F106" s="248"/>
      <c r="G106" s="248"/>
      <c r="H106" s="452">
        <v>25400.15</v>
      </c>
      <c r="I106" s="452"/>
      <c r="J106" s="452">
        <v>127202.14</v>
      </c>
      <c r="K106" s="452"/>
      <c r="O106" s="250">
        <v>25400.15</v>
      </c>
      <c r="P106" s="250">
        <v>127202.14</v>
      </c>
    </row>
    <row r="108" spans="1:22" x14ac:dyDescent="0.25">
      <c r="A108" s="233" t="s">
        <v>1350</v>
      </c>
      <c r="B108" s="234" t="s">
        <v>3094</v>
      </c>
      <c r="C108" s="234" t="s">
        <v>1180</v>
      </c>
      <c r="D108" s="235" t="s">
        <v>1326</v>
      </c>
      <c r="E108" s="221">
        <v>4.4000000000000004</v>
      </c>
      <c r="F108" s="236"/>
      <c r="G108" s="237"/>
      <c r="H108" s="221"/>
      <c r="I108" s="238"/>
      <c r="J108" s="221"/>
      <c r="K108" s="238"/>
      <c r="Q108">
        <v>3543.41</v>
      </c>
      <c r="R108">
        <v>55884.78</v>
      </c>
      <c r="S108">
        <v>2082.5300000000002</v>
      </c>
      <c r="T108">
        <v>29756.83</v>
      </c>
      <c r="U108">
        <v>49.98</v>
      </c>
      <c r="V108">
        <v>1047</v>
      </c>
    </row>
    <row r="109" spans="1:22" x14ac:dyDescent="0.25">
      <c r="C109" s="239" t="s">
        <v>3095</v>
      </c>
    </row>
    <row r="110" spans="1:22" x14ac:dyDescent="0.25">
      <c r="A110" s="233"/>
      <c r="B110" s="234"/>
      <c r="C110" s="234" t="s">
        <v>187</v>
      </c>
      <c r="D110" s="235"/>
      <c r="E110" s="221"/>
      <c r="F110" s="236">
        <v>706.42</v>
      </c>
      <c r="G110" s="237" t="s">
        <v>185</v>
      </c>
      <c r="H110" s="221">
        <v>1</v>
      </c>
      <c r="I110" s="238">
        <v>3108.25</v>
      </c>
      <c r="J110" s="221">
        <v>23.35</v>
      </c>
      <c r="K110" s="238">
        <v>72577.64</v>
      </c>
    </row>
    <row r="111" spans="1:22" x14ac:dyDescent="0.25">
      <c r="A111" s="233"/>
      <c r="B111" s="234"/>
      <c r="C111" s="234" t="s">
        <v>174</v>
      </c>
      <c r="D111" s="235"/>
      <c r="E111" s="221"/>
      <c r="F111" s="236">
        <v>27.94</v>
      </c>
      <c r="G111" s="237" t="s">
        <v>185</v>
      </c>
      <c r="H111" s="221">
        <v>1</v>
      </c>
      <c r="I111" s="238">
        <v>122.94</v>
      </c>
      <c r="J111" s="221">
        <v>9.5299999999999994</v>
      </c>
      <c r="K111" s="238">
        <v>1171.6199999999999</v>
      </c>
    </row>
    <row r="112" spans="1:22" x14ac:dyDescent="0.25">
      <c r="A112" s="233"/>
      <c r="B112" s="234"/>
      <c r="C112" s="234" t="s">
        <v>179</v>
      </c>
      <c r="D112" s="235"/>
      <c r="E112" s="221"/>
      <c r="F112" s="236">
        <v>6.49</v>
      </c>
      <c r="G112" s="237" t="s">
        <v>185</v>
      </c>
      <c r="H112" s="221">
        <v>1</v>
      </c>
      <c r="I112" s="251">
        <v>28.56</v>
      </c>
      <c r="J112" s="221">
        <v>23.35</v>
      </c>
      <c r="K112" s="251">
        <v>666.88</v>
      </c>
    </row>
    <row r="113" spans="1:22" x14ac:dyDescent="0.25">
      <c r="A113" s="233"/>
      <c r="B113" s="234"/>
      <c r="C113" s="234" t="s">
        <v>195</v>
      </c>
      <c r="D113" s="235"/>
      <c r="E113" s="221"/>
      <c r="F113" s="236">
        <v>697.9</v>
      </c>
      <c r="G113" s="237" t="s">
        <v>185</v>
      </c>
      <c r="H113" s="221">
        <v>1</v>
      </c>
      <c r="I113" s="238">
        <v>3070.76</v>
      </c>
      <c r="J113" s="221">
        <v>5.42</v>
      </c>
      <c r="K113" s="238">
        <v>16643.52</v>
      </c>
    </row>
    <row r="114" spans="1:22" ht="55.5" x14ac:dyDescent="0.25">
      <c r="A114" s="233" t="s">
        <v>1352</v>
      </c>
      <c r="B114" s="234" t="s">
        <v>3090</v>
      </c>
      <c r="C114" s="234" t="s">
        <v>3741</v>
      </c>
      <c r="D114" s="235" t="s">
        <v>1451</v>
      </c>
      <c r="E114" s="221">
        <v>26</v>
      </c>
      <c r="F114" s="236">
        <v>847.02</v>
      </c>
      <c r="G114" s="240" t="s">
        <v>185</v>
      </c>
      <c r="H114" s="221">
        <v>1</v>
      </c>
      <c r="I114" s="238">
        <v>22022.52</v>
      </c>
      <c r="J114" s="221">
        <v>5.42</v>
      </c>
      <c r="K114" s="238">
        <v>119362.06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ht="55.5" x14ac:dyDescent="0.25">
      <c r="A115" s="233" t="s">
        <v>1353</v>
      </c>
      <c r="B115" s="234" t="s">
        <v>3090</v>
      </c>
      <c r="C115" s="234" t="s">
        <v>3742</v>
      </c>
      <c r="D115" s="235" t="s">
        <v>1451</v>
      </c>
      <c r="E115" s="221">
        <v>414</v>
      </c>
      <c r="F115" s="236">
        <v>595.47</v>
      </c>
      <c r="G115" s="240" t="s">
        <v>185</v>
      </c>
      <c r="H115" s="221">
        <v>1</v>
      </c>
      <c r="I115" s="238">
        <v>246524.58</v>
      </c>
      <c r="J115" s="221">
        <v>5.42</v>
      </c>
      <c r="K115" s="238">
        <v>1336163.22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s="233"/>
      <c r="B116" s="234"/>
      <c r="C116" s="234" t="s">
        <v>184</v>
      </c>
      <c r="D116" s="235" t="s">
        <v>177</v>
      </c>
      <c r="E116" s="221">
        <v>114</v>
      </c>
      <c r="F116" s="236"/>
      <c r="G116" s="237"/>
      <c r="H116" s="221"/>
      <c r="I116" s="238">
        <v>3543.41</v>
      </c>
      <c r="J116" s="221">
        <v>77</v>
      </c>
      <c r="K116" s="238">
        <v>55884.78</v>
      </c>
    </row>
    <row r="117" spans="1:22" x14ac:dyDescent="0.25">
      <c r="A117" s="233"/>
      <c r="B117" s="234"/>
      <c r="C117" s="234" t="s">
        <v>183</v>
      </c>
      <c r="D117" s="235" t="s">
        <v>177</v>
      </c>
      <c r="E117" s="221">
        <v>67</v>
      </c>
      <c r="F117" s="236"/>
      <c r="G117" s="237"/>
      <c r="H117" s="221"/>
      <c r="I117" s="238">
        <v>2082.5300000000002</v>
      </c>
      <c r="J117" s="221">
        <v>41</v>
      </c>
      <c r="K117" s="238">
        <v>29756.83</v>
      </c>
    </row>
    <row r="118" spans="1:22" x14ac:dyDescent="0.25">
      <c r="A118" s="233"/>
      <c r="B118" s="234"/>
      <c r="C118" s="234" t="s">
        <v>178</v>
      </c>
      <c r="D118" s="235" t="s">
        <v>177</v>
      </c>
      <c r="E118" s="221">
        <v>175</v>
      </c>
      <c r="F118" s="236"/>
      <c r="G118" s="237"/>
      <c r="H118" s="221"/>
      <c r="I118" s="238">
        <v>49.98</v>
      </c>
      <c r="J118" s="221">
        <v>157</v>
      </c>
      <c r="K118" s="238">
        <v>1047</v>
      </c>
    </row>
    <row r="119" spans="1:22" x14ac:dyDescent="0.25">
      <c r="A119" s="241"/>
      <c r="B119" s="242"/>
      <c r="C119" s="242" t="s">
        <v>182</v>
      </c>
      <c r="D119" s="243" t="s">
        <v>181</v>
      </c>
      <c r="E119" s="244">
        <v>54.34</v>
      </c>
      <c r="F119" s="245"/>
      <c r="G119" s="246" t="s">
        <v>185</v>
      </c>
      <c r="H119" s="244">
        <v>1</v>
      </c>
      <c r="I119" s="247">
        <v>239.1</v>
      </c>
      <c r="J119" s="244"/>
      <c r="K119" s="247"/>
    </row>
    <row r="120" spans="1:22" x14ac:dyDescent="0.25">
      <c r="A120" s="248"/>
      <c r="B120" s="248"/>
      <c r="C120" s="249" t="s">
        <v>173</v>
      </c>
      <c r="D120" s="248"/>
      <c r="E120" s="248"/>
      <c r="F120" s="248"/>
      <c r="G120" s="248"/>
      <c r="H120" s="452">
        <v>280524.96999999997</v>
      </c>
      <c r="I120" s="452"/>
      <c r="J120" s="452">
        <v>1632606.67</v>
      </c>
      <c r="K120" s="452"/>
      <c r="O120" s="250">
        <v>280524.96999999997</v>
      </c>
      <c r="P120" s="250">
        <v>1632606.67</v>
      </c>
    </row>
    <row r="122" spans="1:22" ht="57" x14ac:dyDescent="0.25">
      <c r="A122" s="233" t="s">
        <v>1355</v>
      </c>
      <c r="B122" s="234" t="s">
        <v>3096</v>
      </c>
      <c r="C122" s="234" t="s">
        <v>1179</v>
      </c>
      <c r="D122" s="235" t="s">
        <v>1680</v>
      </c>
      <c r="E122" s="221">
        <v>5.2</v>
      </c>
      <c r="F122" s="236">
        <v>902.73</v>
      </c>
      <c r="G122" s="237" t="s">
        <v>185</v>
      </c>
      <c r="H122" s="221">
        <v>1</v>
      </c>
      <c r="I122" s="238">
        <v>4694.2</v>
      </c>
      <c r="J122" s="221">
        <v>0.85</v>
      </c>
      <c r="K122" s="238">
        <v>3990.07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s="252"/>
      <c r="B123" s="252"/>
      <c r="C123" s="253" t="s">
        <v>3097</v>
      </c>
      <c r="D123" s="252"/>
      <c r="E123" s="252"/>
      <c r="F123" s="252"/>
      <c r="G123" s="252"/>
      <c r="H123" s="252"/>
      <c r="I123" s="252"/>
      <c r="J123" s="252"/>
      <c r="K123" s="252"/>
    </row>
    <row r="124" spans="1:22" x14ac:dyDescent="0.25">
      <c r="A124" s="248"/>
      <c r="B124" s="248"/>
      <c r="C124" s="249" t="s">
        <v>173</v>
      </c>
      <c r="D124" s="248"/>
      <c r="E124" s="248"/>
      <c r="F124" s="248"/>
      <c r="G124" s="248"/>
      <c r="H124" s="452">
        <v>4694.2</v>
      </c>
      <c r="I124" s="452"/>
      <c r="J124" s="452">
        <v>3990.07</v>
      </c>
      <c r="K124" s="452"/>
      <c r="O124" s="250">
        <v>4694.2</v>
      </c>
      <c r="P124" s="250">
        <v>3990.07</v>
      </c>
    </row>
    <row r="126" spans="1:22" ht="57" x14ac:dyDescent="0.25">
      <c r="A126" s="233" t="s">
        <v>1362</v>
      </c>
      <c r="B126" s="234" t="s">
        <v>3098</v>
      </c>
      <c r="C126" s="234" t="s">
        <v>1178</v>
      </c>
      <c r="D126" s="235" t="s">
        <v>1680</v>
      </c>
      <c r="E126" s="221">
        <v>104.4</v>
      </c>
      <c r="F126" s="236">
        <v>152.38</v>
      </c>
      <c r="G126" s="237" t="s">
        <v>185</v>
      </c>
      <c r="H126" s="221">
        <v>1</v>
      </c>
      <c r="I126" s="238">
        <v>15908.47</v>
      </c>
      <c r="J126" s="221">
        <v>2.16</v>
      </c>
      <c r="K126" s="238">
        <v>34362.300000000003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252"/>
      <c r="B127" s="252"/>
      <c r="C127" s="253" t="s">
        <v>3099</v>
      </c>
      <c r="D127" s="252"/>
      <c r="E127" s="252"/>
      <c r="F127" s="252"/>
      <c r="G127" s="252"/>
      <c r="H127" s="252"/>
      <c r="I127" s="252"/>
      <c r="J127" s="252"/>
      <c r="K127" s="252"/>
    </row>
    <row r="128" spans="1:22" x14ac:dyDescent="0.25">
      <c r="A128" s="248"/>
      <c r="B128" s="248"/>
      <c r="C128" s="249" t="s">
        <v>173</v>
      </c>
      <c r="D128" s="248"/>
      <c r="E128" s="248"/>
      <c r="F128" s="248"/>
      <c r="G128" s="248"/>
      <c r="H128" s="452">
        <v>15908.47</v>
      </c>
      <c r="I128" s="452"/>
      <c r="J128" s="452">
        <v>34362.300000000003</v>
      </c>
      <c r="K128" s="452"/>
      <c r="O128" s="250">
        <v>15908.47</v>
      </c>
      <c r="P128" s="250">
        <v>34362.300000000003</v>
      </c>
    </row>
    <row r="130" spans="1:22" ht="41.25" x14ac:dyDescent="0.25">
      <c r="A130" s="241" t="s">
        <v>1368</v>
      </c>
      <c r="B130" s="242" t="s">
        <v>3090</v>
      </c>
      <c r="C130" s="242" t="s">
        <v>3743</v>
      </c>
      <c r="D130" s="243" t="s">
        <v>1451</v>
      </c>
      <c r="E130" s="244">
        <v>4</v>
      </c>
      <c r="F130" s="245">
        <v>155.1</v>
      </c>
      <c r="G130" s="246" t="s">
        <v>185</v>
      </c>
      <c r="H130" s="244">
        <v>1</v>
      </c>
      <c r="I130" s="247">
        <v>620.4</v>
      </c>
      <c r="J130" s="244">
        <v>5.42</v>
      </c>
      <c r="K130" s="247">
        <v>3362.57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s="248"/>
      <c r="B131" s="248"/>
      <c r="C131" s="249" t="s">
        <v>173</v>
      </c>
      <c r="D131" s="248"/>
      <c r="E131" s="248"/>
      <c r="F131" s="248"/>
      <c r="G131" s="248"/>
      <c r="H131" s="452">
        <v>620.4</v>
      </c>
      <c r="I131" s="452"/>
      <c r="J131" s="452">
        <v>3362.57</v>
      </c>
      <c r="K131" s="452"/>
      <c r="O131" s="250">
        <v>620.4</v>
      </c>
      <c r="P131" s="250">
        <v>3362.57</v>
      </c>
    </row>
    <row r="133" spans="1:22" ht="28.5" x14ac:dyDescent="0.25">
      <c r="A133" s="233" t="s">
        <v>1377</v>
      </c>
      <c r="B133" s="234" t="s">
        <v>3100</v>
      </c>
      <c r="C133" s="234" t="s">
        <v>1177</v>
      </c>
      <c r="D133" s="235" t="s">
        <v>1326</v>
      </c>
      <c r="E133" s="221">
        <v>0.02</v>
      </c>
      <c r="F133" s="236"/>
      <c r="G133" s="237"/>
      <c r="H133" s="221"/>
      <c r="I133" s="238"/>
      <c r="J133" s="221"/>
      <c r="K133" s="238"/>
      <c r="Q133">
        <v>25.09</v>
      </c>
      <c r="R133">
        <v>395.73</v>
      </c>
      <c r="S133">
        <v>14.75</v>
      </c>
      <c r="T133">
        <v>210.71</v>
      </c>
      <c r="U133">
        <v>0.79</v>
      </c>
      <c r="V133">
        <v>16.5</v>
      </c>
    </row>
    <row r="134" spans="1:22" x14ac:dyDescent="0.25">
      <c r="C134" s="239" t="s">
        <v>3101</v>
      </c>
    </row>
    <row r="135" spans="1:22" x14ac:dyDescent="0.25">
      <c r="A135" s="233"/>
      <c r="B135" s="234"/>
      <c r="C135" s="234" t="s">
        <v>187</v>
      </c>
      <c r="D135" s="235"/>
      <c r="E135" s="221"/>
      <c r="F135" s="236">
        <v>1100.71</v>
      </c>
      <c r="G135" s="237" t="s">
        <v>185</v>
      </c>
      <c r="H135" s="221">
        <v>1</v>
      </c>
      <c r="I135" s="238">
        <v>22.01</v>
      </c>
      <c r="J135" s="221">
        <v>23.35</v>
      </c>
      <c r="K135" s="238">
        <v>513.92999999999995</v>
      </c>
    </row>
    <row r="136" spans="1:22" x14ac:dyDescent="0.25">
      <c r="A136" s="233"/>
      <c r="B136" s="234"/>
      <c r="C136" s="234" t="s">
        <v>174</v>
      </c>
      <c r="D136" s="235"/>
      <c r="E136" s="221"/>
      <c r="F136" s="236">
        <v>139.31</v>
      </c>
      <c r="G136" s="237" t="s">
        <v>185</v>
      </c>
      <c r="H136" s="221">
        <v>1</v>
      </c>
      <c r="I136" s="238">
        <v>2.79</v>
      </c>
      <c r="J136" s="221">
        <v>8.25</v>
      </c>
      <c r="K136" s="238">
        <v>23.02</v>
      </c>
    </row>
    <row r="137" spans="1:22" x14ac:dyDescent="0.25">
      <c r="A137" s="233"/>
      <c r="B137" s="234"/>
      <c r="C137" s="234" t="s">
        <v>179</v>
      </c>
      <c r="D137" s="235"/>
      <c r="E137" s="221"/>
      <c r="F137" s="236">
        <v>22.46</v>
      </c>
      <c r="G137" s="237" t="s">
        <v>185</v>
      </c>
      <c r="H137" s="221">
        <v>1</v>
      </c>
      <c r="I137" s="251">
        <v>0.45</v>
      </c>
      <c r="J137" s="221">
        <v>23.35</v>
      </c>
      <c r="K137" s="251">
        <v>10.51</v>
      </c>
    </row>
    <row r="138" spans="1:22" x14ac:dyDescent="0.25">
      <c r="A138" s="233"/>
      <c r="B138" s="234"/>
      <c r="C138" s="234" t="s">
        <v>195</v>
      </c>
      <c r="D138" s="235"/>
      <c r="E138" s="221"/>
      <c r="F138" s="236">
        <v>116.9</v>
      </c>
      <c r="G138" s="237" t="s">
        <v>185</v>
      </c>
      <c r="H138" s="221">
        <v>1</v>
      </c>
      <c r="I138" s="238">
        <v>2.34</v>
      </c>
      <c r="J138" s="221">
        <v>5.42</v>
      </c>
      <c r="K138" s="238">
        <v>12.68</v>
      </c>
    </row>
    <row r="139" spans="1:22" ht="42.75" x14ac:dyDescent="0.25">
      <c r="A139" s="233" t="s">
        <v>1378</v>
      </c>
      <c r="B139" s="234" t="s">
        <v>3102</v>
      </c>
      <c r="C139" s="234" t="s">
        <v>1176</v>
      </c>
      <c r="D139" s="235" t="s">
        <v>1451</v>
      </c>
      <c r="E139" s="221">
        <v>1</v>
      </c>
      <c r="F139" s="236">
        <v>347.2</v>
      </c>
      <c r="G139" s="240" t="s">
        <v>185</v>
      </c>
      <c r="H139" s="221">
        <v>1</v>
      </c>
      <c r="I139" s="238">
        <v>347.2</v>
      </c>
      <c r="J139" s="221">
        <v>6.42</v>
      </c>
      <c r="K139" s="238">
        <v>2229.02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ht="114" x14ac:dyDescent="0.25">
      <c r="A140" s="233" t="s">
        <v>1756</v>
      </c>
      <c r="B140" s="234" t="s">
        <v>3103</v>
      </c>
      <c r="C140" s="234" t="s">
        <v>1175</v>
      </c>
      <c r="D140" s="235" t="s">
        <v>1451</v>
      </c>
      <c r="E140" s="221">
        <v>1</v>
      </c>
      <c r="F140" s="236">
        <v>771.4</v>
      </c>
      <c r="G140" s="240" t="s">
        <v>185</v>
      </c>
      <c r="H140" s="221">
        <v>1</v>
      </c>
      <c r="I140" s="238">
        <v>771.4</v>
      </c>
      <c r="J140" s="221">
        <v>7.19</v>
      </c>
      <c r="K140" s="238">
        <v>5546.37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s="233"/>
      <c r="B141" s="234"/>
      <c r="C141" s="234" t="s">
        <v>184</v>
      </c>
      <c r="D141" s="235" t="s">
        <v>177</v>
      </c>
      <c r="E141" s="221">
        <v>114</v>
      </c>
      <c r="F141" s="236"/>
      <c r="G141" s="237"/>
      <c r="H141" s="221"/>
      <c r="I141" s="238">
        <v>25.09</v>
      </c>
      <c r="J141" s="221">
        <v>77</v>
      </c>
      <c r="K141" s="238">
        <v>395.73</v>
      </c>
    </row>
    <row r="142" spans="1:22" x14ac:dyDescent="0.25">
      <c r="A142" s="233"/>
      <c r="B142" s="234"/>
      <c r="C142" s="234" t="s">
        <v>183</v>
      </c>
      <c r="D142" s="235" t="s">
        <v>177</v>
      </c>
      <c r="E142" s="221">
        <v>67</v>
      </c>
      <c r="F142" s="236"/>
      <c r="G142" s="237"/>
      <c r="H142" s="221"/>
      <c r="I142" s="238">
        <v>14.75</v>
      </c>
      <c r="J142" s="221">
        <v>41</v>
      </c>
      <c r="K142" s="238">
        <v>210.71</v>
      </c>
    </row>
    <row r="143" spans="1:22" x14ac:dyDescent="0.25">
      <c r="A143" s="233"/>
      <c r="B143" s="234"/>
      <c r="C143" s="234" t="s">
        <v>178</v>
      </c>
      <c r="D143" s="235" t="s">
        <v>177</v>
      </c>
      <c r="E143" s="221">
        <v>175</v>
      </c>
      <c r="F143" s="236"/>
      <c r="G143" s="237"/>
      <c r="H143" s="221"/>
      <c r="I143" s="238">
        <v>0.79</v>
      </c>
      <c r="J143" s="221">
        <v>157</v>
      </c>
      <c r="K143" s="238">
        <v>16.5</v>
      </c>
    </row>
    <row r="144" spans="1:22" x14ac:dyDescent="0.25">
      <c r="A144" s="241"/>
      <c r="B144" s="242"/>
      <c r="C144" s="242" t="s">
        <v>182</v>
      </c>
      <c r="D144" s="243" t="s">
        <v>181</v>
      </c>
      <c r="E144" s="244">
        <v>84.67</v>
      </c>
      <c r="F144" s="245"/>
      <c r="G144" s="246" t="s">
        <v>185</v>
      </c>
      <c r="H144" s="244">
        <v>1</v>
      </c>
      <c r="I144" s="247">
        <v>1.69</v>
      </c>
      <c r="J144" s="244"/>
      <c r="K144" s="247"/>
    </row>
    <row r="145" spans="1:22" x14ac:dyDescent="0.25">
      <c r="A145" s="248"/>
      <c r="B145" s="248"/>
      <c r="C145" s="249" t="s">
        <v>173</v>
      </c>
      <c r="D145" s="248"/>
      <c r="E145" s="248"/>
      <c r="F145" s="248"/>
      <c r="G145" s="248"/>
      <c r="H145" s="452">
        <v>1186.3699999999999</v>
      </c>
      <c r="I145" s="452"/>
      <c r="J145" s="452">
        <v>8947.9599999999991</v>
      </c>
      <c r="K145" s="452"/>
      <c r="O145" s="250">
        <v>1186.3699999999999</v>
      </c>
      <c r="P145" s="250">
        <v>8947.9599999999991</v>
      </c>
    </row>
    <row r="147" spans="1:22" ht="42.75" x14ac:dyDescent="0.25">
      <c r="A147" s="233" t="s">
        <v>1379</v>
      </c>
      <c r="B147" s="234" t="s">
        <v>3104</v>
      </c>
      <c r="C147" s="234" t="s">
        <v>1174</v>
      </c>
      <c r="D147" s="235" t="s">
        <v>1326</v>
      </c>
      <c r="E147" s="221">
        <v>1.1399999999999999</v>
      </c>
      <c r="F147" s="236"/>
      <c r="G147" s="237"/>
      <c r="H147" s="221"/>
      <c r="I147" s="238"/>
      <c r="J147" s="221"/>
      <c r="K147" s="238"/>
      <c r="Q147">
        <v>506.84</v>
      </c>
      <c r="R147">
        <v>7993.69</v>
      </c>
      <c r="S147">
        <v>297.88</v>
      </c>
      <c r="T147">
        <v>4256.38</v>
      </c>
      <c r="U147">
        <v>1.26</v>
      </c>
      <c r="V147">
        <v>26.39</v>
      </c>
    </row>
    <row r="148" spans="1:22" x14ac:dyDescent="0.25">
      <c r="C148" s="239" t="s">
        <v>3105</v>
      </c>
    </row>
    <row r="149" spans="1:22" x14ac:dyDescent="0.25">
      <c r="A149" s="233"/>
      <c r="B149" s="234"/>
      <c r="C149" s="234" t="s">
        <v>187</v>
      </c>
      <c r="D149" s="235"/>
      <c r="E149" s="221"/>
      <c r="F149" s="236">
        <v>390</v>
      </c>
      <c r="G149" s="237" t="s">
        <v>185</v>
      </c>
      <c r="H149" s="221">
        <v>1</v>
      </c>
      <c r="I149" s="238">
        <v>444.6</v>
      </c>
      <c r="J149" s="221">
        <v>23.35</v>
      </c>
      <c r="K149" s="238">
        <v>10381.41</v>
      </c>
    </row>
    <row r="150" spans="1:22" x14ac:dyDescent="0.25">
      <c r="A150" s="233"/>
      <c r="B150" s="234"/>
      <c r="C150" s="234" t="s">
        <v>174</v>
      </c>
      <c r="D150" s="235"/>
      <c r="E150" s="221"/>
      <c r="F150" s="236">
        <v>2.71</v>
      </c>
      <c r="G150" s="237" t="s">
        <v>185</v>
      </c>
      <c r="H150" s="221">
        <v>1</v>
      </c>
      <c r="I150" s="238">
        <v>3.09</v>
      </c>
      <c r="J150" s="221">
        <v>9.5399999999999991</v>
      </c>
      <c r="K150" s="238">
        <v>29.48</v>
      </c>
    </row>
    <row r="151" spans="1:22" x14ac:dyDescent="0.25">
      <c r="A151" s="233"/>
      <c r="B151" s="234"/>
      <c r="C151" s="234" t="s">
        <v>179</v>
      </c>
      <c r="D151" s="235"/>
      <c r="E151" s="221"/>
      <c r="F151" s="236">
        <v>0.63</v>
      </c>
      <c r="G151" s="237" t="s">
        <v>185</v>
      </c>
      <c r="H151" s="221">
        <v>1</v>
      </c>
      <c r="I151" s="251">
        <v>0.72</v>
      </c>
      <c r="J151" s="221">
        <v>23.35</v>
      </c>
      <c r="K151" s="251">
        <v>16.809999999999999</v>
      </c>
    </row>
    <row r="152" spans="1:22" x14ac:dyDescent="0.25">
      <c r="A152" s="233"/>
      <c r="B152" s="234"/>
      <c r="C152" s="234" t="s">
        <v>195</v>
      </c>
      <c r="D152" s="235"/>
      <c r="E152" s="221"/>
      <c r="F152" s="236">
        <v>7.56</v>
      </c>
      <c r="G152" s="237" t="s">
        <v>185</v>
      </c>
      <c r="H152" s="221">
        <v>1</v>
      </c>
      <c r="I152" s="238">
        <v>8.6199999999999992</v>
      </c>
      <c r="J152" s="221">
        <v>5.42</v>
      </c>
      <c r="K152" s="238">
        <v>46.72</v>
      </c>
    </row>
    <row r="153" spans="1:22" ht="57" x14ac:dyDescent="0.25">
      <c r="A153" s="233" t="s">
        <v>1382</v>
      </c>
      <c r="B153" s="234" t="s">
        <v>3106</v>
      </c>
      <c r="C153" s="234" t="s">
        <v>1173</v>
      </c>
      <c r="D153" s="235" t="s">
        <v>1451</v>
      </c>
      <c r="E153" s="221">
        <v>114</v>
      </c>
      <c r="F153" s="236">
        <v>15.71</v>
      </c>
      <c r="G153" s="240" t="s">
        <v>185</v>
      </c>
      <c r="H153" s="221">
        <v>1</v>
      </c>
      <c r="I153" s="238">
        <v>1790.94</v>
      </c>
      <c r="J153" s="221">
        <v>3.88</v>
      </c>
      <c r="K153" s="238">
        <v>6948.85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s="233"/>
      <c r="B154" s="234"/>
      <c r="C154" s="234" t="s">
        <v>184</v>
      </c>
      <c r="D154" s="235" t="s">
        <v>177</v>
      </c>
      <c r="E154" s="221">
        <v>114</v>
      </c>
      <c r="F154" s="236"/>
      <c r="G154" s="237"/>
      <c r="H154" s="221"/>
      <c r="I154" s="238">
        <v>506.84</v>
      </c>
      <c r="J154" s="221">
        <v>77</v>
      </c>
      <c r="K154" s="238">
        <v>7993.69</v>
      </c>
    </row>
    <row r="155" spans="1:22" x14ac:dyDescent="0.25">
      <c r="A155" s="233"/>
      <c r="B155" s="234"/>
      <c r="C155" s="234" t="s">
        <v>183</v>
      </c>
      <c r="D155" s="235" t="s">
        <v>177</v>
      </c>
      <c r="E155" s="221">
        <v>67</v>
      </c>
      <c r="F155" s="236"/>
      <c r="G155" s="237"/>
      <c r="H155" s="221"/>
      <c r="I155" s="238">
        <v>297.88</v>
      </c>
      <c r="J155" s="221">
        <v>41</v>
      </c>
      <c r="K155" s="238">
        <v>4256.38</v>
      </c>
    </row>
    <row r="156" spans="1:22" x14ac:dyDescent="0.25">
      <c r="A156" s="233"/>
      <c r="B156" s="234"/>
      <c r="C156" s="234" t="s">
        <v>178</v>
      </c>
      <c r="D156" s="235" t="s">
        <v>177</v>
      </c>
      <c r="E156" s="221">
        <v>175</v>
      </c>
      <c r="F156" s="236"/>
      <c r="G156" s="237"/>
      <c r="H156" s="221"/>
      <c r="I156" s="238">
        <v>1.26</v>
      </c>
      <c r="J156" s="221">
        <v>157</v>
      </c>
      <c r="K156" s="238">
        <v>26.39</v>
      </c>
    </row>
    <row r="157" spans="1:22" x14ac:dyDescent="0.25">
      <c r="A157" s="241"/>
      <c r="B157" s="242"/>
      <c r="C157" s="242" t="s">
        <v>182</v>
      </c>
      <c r="D157" s="243" t="s">
        <v>181</v>
      </c>
      <c r="E157" s="244">
        <v>30</v>
      </c>
      <c r="F157" s="245"/>
      <c r="G157" s="246" t="s">
        <v>185</v>
      </c>
      <c r="H157" s="244">
        <v>1</v>
      </c>
      <c r="I157" s="247">
        <v>34.200000000000003</v>
      </c>
      <c r="J157" s="244"/>
      <c r="K157" s="247"/>
    </row>
    <row r="158" spans="1:22" x14ac:dyDescent="0.25">
      <c r="A158" s="248"/>
      <c r="B158" s="248"/>
      <c r="C158" s="249" t="s">
        <v>173</v>
      </c>
      <c r="D158" s="248"/>
      <c r="E158" s="248"/>
      <c r="F158" s="248"/>
      <c r="G158" s="248"/>
      <c r="H158" s="452">
        <v>3053.23</v>
      </c>
      <c r="I158" s="452"/>
      <c r="J158" s="452">
        <v>29682.92</v>
      </c>
      <c r="K158" s="452"/>
      <c r="O158" s="250">
        <v>3053.23</v>
      </c>
      <c r="P158" s="250">
        <v>29682.92</v>
      </c>
    </row>
    <row r="160" spans="1:22" ht="42.75" x14ac:dyDescent="0.25">
      <c r="A160" s="233" t="s">
        <v>1389</v>
      </c>
      <c r="B160" s="234" t="s">
        <v>3107</v>
      </c>
      <c r="C160" s="234" t="s">
        <v>1172</v>
      </c>
      <c r="D160" s="235" t="s">
        <v>1326</v>
      </c>
      <c r="E160" s="221">
        <v>0.56999999999999995</v>
      </c>
      <c r="F160" s="236"/>
      <c r="G160" s="237"/>
      <c r="H160" s="221"/>
      <c r="I160" s="238"/>
      <c r="J160" s="221"/>
      <c r="K160" s="238"/>
      <c r="Q160">
        <v>254.36</v>
      </c>
      <c r="R160">
        <v>4011.58</v>
      </c>
      <c r="S160">
        <v>149.49</v>
      </c>
      <c r="T160">
        <v>2136.04</v>
      </c>
      <c r="U160">
        <v>0.63</v>
      </c>
      <c r="V160">
        <v>13.2</v>
      </c>
    </row>
    <row r="161" spans="1:22" x14ac:dyDescent="0.25">
      <c r="C161" s="239" t="s">
        <v>3108</v>
      </c>
    </row>
    <row r="162" spans="1:22" x14ac:dyDescent="0.25">
      <c r="A162" s="233"/>
      <c r="B162" s="234"/>
      <c r="C162" s="234" t="s">
        <v>187</v>
      </c>
      <c r="D162" s="235"/>
      <c r="E162" s="221"/>
      <c r="F162" s="236">
        <v>391.43</v>
      </c>
      <c r="G162" s="237" t="s">
        <v>185</v>
      </c>
      <c r="H162" s="221">
        <v>1</v>
      </c>
      <c r="I162" s="238">
        <v>223.12</v>
      </c>
      <c r="J162" s="221">
        <v>23.35</v>
      </c>
      <c r="K162" s="238">
        <v>5209.8500000000004</v>
      </c>
    </row>
    <row r="163" spans="1:22" x14ac:dyDescent="0.25">
      <c r="A163" s="233"/>
      <c r="B163" s="234"/>
      <c r="C163" s="234" t="s">
        <v>174</v>
      </c>
      <c r="D163" s="235"/>
      <c r="E163" s="221"/>
      <c r="F163" s="236">
        <v>2.71</v>
      </c>
      <c r="G163" s="237" t="s">
        <v>185</v>
      </c>
      <c r="H163" s="221">
        <v>1</v>
      </c>
      <c r="I163" s="238">
        <v>1.54</v>
      </c>
      <c r="J163" s="221">
        <v>9.5399999999999991</v>
      </c>
      <c r="K163" s="238">
        <v>14.69</v>
      </c>
    </row>
    <row r="164" spans="1:22" x14ac:dyDescent="0.25">
      <c r="A164" s="233"/>
      <c r="B164" s="234"/>
      <c r="C164" s="234" t="s">
        <v>179</v>
      </c>
      <c r="D164" s="235"/>
      <c r="E164" s="221"/>
      <c r="F164" s="236">
        <v>0.63</v>
      </c>
      <c r="G164" s="237" t="s">
        <v>185</v>
      </c>
      <c r="H164" s="221">
        <v>1</v>
      </c>
      <c r="I164" s="251">
        <v>0.36</v>
      </c>
      <c r="J164" s="221">
        <v>23.35</v>
      </c>
      <c r="K164" s="251">
        <v>8.41</v>
      </c>
    </row>
    <row r="165" spans="1:22" x14ac:dyDescent="0.25">
      <c r="A165" s="233"/>
      <c r="B165" s="234"/>
      <c r="C165" s="234" t="s">
        <v>195</v>
      </c>
      <c r="D165" s="235"/>
      <c r="E165" s="221"/>
      <c r="F165" s="236">
        <v>7.56</v>
      </c>
      <c r="G165" s="237" t="s">
        <v>185</v>
      </c>
      <c r="H165" s="221">
        <v>1</v>
      </c>
      <c r="I165" s="238">
        <v>4.3099999999999996</v>
      </c>
      <c r="J165" s="221">
        <v>5.42</v>
      </c>
      <c r="K165" s="238">
        <v>23.36</v>
      </c>
    </row>
    <row r="166" spans="1:22" ht="57" x14ac:dyDescent="0.25">
      <c r="A166" s="233" t="s">
        <v>1390</v>
      </c>
      <c r="B166" s="234" t="s">
        <v>3109</v>
      </c>
      <c r="C166" s="234" t="s">
        <v>1171</v>
      </c>
      <c r="D166" s="235" t="s">
        <v>1451</v>
      </c>
      <c r="E166" s="221">
        <v>57</v>
      </c>
      <c r="F166" s="236">
        <v>17.760000000000002</v>
      </c>
      <c r="G166" s="240" t="s">
        <v>185</v>
      </c>
      <c r="H166" s="221">
        <v>1</v>
      </c>
      <c r="I166" s="238">
        <v>1012.32</v>
      </c>
      <c r="J166" s="221">
        <v>4.4400000000000004</v>
      </c>
      <c r="K166" s="238">
        <v>4494.7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233"/>
      <c r="B167" s="234"/>
      <c r="C167" s="234" t="s">
        <v>184</v>
      </c>
      <c r="D167" s="235" t="s">
        <v>177</v>
      </c>
      <c r="E167" s="221">
        <v>114</v>
      </c>
      <c r="F167" s="236"/>
      <c r="G167" s="237"/>
      <c r="H167" s="221"/>
      <c r="I167" s="238">
        <v>254.36</v>
      </c>
      <c r="J167" s="221">
        <v>77</v>
      </c>
      <c r="K167" s="238">
        <v>4011.58</v>
      </c>
    </row>
    <row r="168" spans="1:22" x14ac:dyDescent="0.25">
      <c r="A168" s="233"/>
      <c r="B168" s="234"/>
      <c r="C168" s="234" t="s">
        <v>183</v>
      </c>
      <c r="D168" s="235" t="s">
        <v>177</v>
      </c>
      <c r="E168" s="221">
        <v>67</v>
      </c>
      <c r="F168" s="236"/>
      <c r="G168" s="237"/>
      <c r="H168" s="221"/>
      <c r="I168" s="238">
        <v>149.49</v>
      </c>
      <c r="J168" s="221">
        <v>41</v>
      </c>
      <c r="K168" s="238">
        <v>2136.04</v>
      </c>
    </row>
    <row r="169" spans="1:22" x14ac:dyDescent="0.25">
      <c r="A169" s="233"/>
      <c r="B169" s="234"/>
      <c r="C169" s="234" t="s">
        <v>178</v>
      </c>
      <c r="D169" s="235" t="s">
        <v>177</v>
      </c>
      <c r="E169" s="221">
        <v>175</v>
      </c>
      <c r="F169" s="236"/>
      <c r="G169" s="237"/>
      <c r="H169" s="221"/>
      <c r="I169" s="238">
        <v>0.63</v>
      </c>
      <c r="J169" s="221">
        <v>157</v>
      </c>
      <c r="K169" s="238">
        <v>13.2</v>
      </c>
    </row>
    <row r="170" spans="1:22" x14ac:dyDescent="0.25">
      <c r="A170" s="241"/>
      <c r="B170" s="242"/>
      <c r="C170" s="242" t="s">
        <v>182</v>
      </c>
      <c r="D170" s="243" t="s">
        <v>181</v>
      </c>
      <c r="E170" s="244">
        <v>30.11</v>
      </c>
      <c r="F170" s="245"/>
      <c r="G170" s="246" t="s">
        <v>185</v>
      </c>
      <c r="H170" s="244">
        <v>1</v>
      </c>
      <c r="I170" s="247">
        <v>17.16</v>
      </c>
      <c r="J170" s="244"/>
      <c r="K170" s="247"/>
    </row>
    <row r="171" spans="1:22" x14ac:dyDescent="0.25">
      <c r="A171" s="248"/>
      <c r="B171" s="248"/>
      <c r="C171" s="249" t="s">
        <v>173</v>
      </c>
      <c r="D171" s="248"/>
      <c r="E171" s="248"/>
      <c r="F171" s="248"/>
      <c r="G171" s="248"/>
      <c r="H171" s="452">
        <v>1645.77</v>
      </c>
      <c r="I171" s="452"/>
      <c r="J171" s="452">
        <v>15903.42</v>
      </c>
      <c r="K171" s="452"/>
      <c r="O171" s="250">
        <v>1645.77</v>
      </c>
      <c r="P171" s="250">
        <v>15903.42</v>
      </c>
    </row>
    <row r="173" spans="1:22" ht="42.75" x14ac:dyDescent="0.25">
      <c r="A173" s="233" t="s">
        <v>1392</v>
      </c>
      <c r="B173" s="234" t="s">
        <v>3110</v>
      </c>
      <c r="C173" s="234" t="s">
        <v>1170</v>
      </c>
      <c r="D173" s="235" t="s">
        <v>1326</v>
      </c>
      <c r="E173" s="221">
        <v>0.17</v>
      </c>
      <c r="F173" s="236"/>
      <c r="G173" s="237"/>
      <c r="H173" s="221"/>
      <c r="I173" s="238"/>
      <c r="J173" s="221"/>
      <c r="K173" s="238"/>
      <c r="Q173">
        <v>85.91</v>
      </c>
      <c r="R173">
        <v>1354.94</v>
      </c>
      <c r="S173">
        <v>50.49</v>
      </c>
      <c r="T173">
        <v>721.46</v>
      </c>
      <c r="U173">
        <v>0.33</v>
      </c>
      <c r="V173">
        <v>6.97</v>
      </c>
    </row>
    <row r="174" spans="1:22" x14ac:dyDescent="0.25">
      <c r="C174" s="239" t="s">
        <v>2724</v>
      </c>
    </row>
    <row r="175" spans="1:22" x14ac:dyDescent="0.25">
      <c r="A175" s="233"/>
      <c r="B175" s="234"/>
      <c r="C175" s="234" t="s">
        <v>187</v>
      </c>
      <c r="D175" s="235"/>
      <c r="E175" s="221"/>
      <c r="F175" s="236">
        <v>443.3</v>
      </c>
      <c r="G175" s="237" t="s">
        <v>185</v>
      </c>
      <c r="H175" s="221">
        <v>1</v>
      </c>
      <c r="I175" s="238">
        <v>75.36</v>
      </c>
      <c r="J175" s="221">
        <v>23.35</v>
      </c>
      <c r="K175" s="238">
        <v>1759.66</v>
      </c>
    </row>
    <row r="176" spans="1:22" x14ac:dyDescent="0.25">
      <c r="A176" s="233"/>
      <c r="B176" s="234"/>
      <c r="C176" s="234" t="s">
        <v>174</v>
      </c>
      <c r="D176" s="235"/>
      <c r="E176" s="221"/>
      <c r="F176" s="236">
        <v>15.57</v>
      </c>
      <c r="G176" s="237" t="s">
        <v>185</v>
      </c>
      <c r="H176" s="221">
        <v>1</v>
      </c>
      <c r="I176" s="238">
        <v>2.65</v>
      </c>
      <c r="J176" s="221">
        <v>6.67</v>
      </c>
      <c r="K176" s="238">
        <v>17.68</v>
      </c>
    </row>
    <row r="177" spans="1:22" x14ac:dyDescent="0.25">
      <c r="A177" s="233"/>
      <c r="B177" s="234"/>
      <c r="C177" s="234" t="s">
        <v>179</v>
      </c>
      <c r="D177" s="235"/>
      <c r="E177" s="221"/>
      <c r="F177" s="236">
        <v>1.1399999999999999</v>
      </c>
      <c r="G177" s="237" t="s">
        <v>185</v>
      </c>
      <c r="H177" s="221">
        <v>1</v>
      </c>
      <c r="I177" s="251">
        <v>0.19</v>
      </c>
      <c r="J177" s="221">
        <v>23.35</v>
      </c>
      <c r="K177" s="251">
        <v>4.4400000000000004</v>
      </c>
    </row>
    <row r="178" spans="1:22" x14ac:dyDescent="0.25">
      <c r="A178" s="233"/>
      <c r="B178" s="234"/>
      <c r="C178" s="234" t="s">
        <v>195</v>
      </c>
      <c r="D178" s="235"/>
      <c r="E178" s="221"/>
      <c r="F178" s="236">
        <v>26.25</v>
      </c>
      <c r="G178" s="237" t="s">
        <v>185</v>
      </c>
      <c r="H178" s="221">
        <v>1</v>
      </c>
      <c r="I178" s="238">
        <v>4.46</v>
      </c>
      <c r="J178" s="221">
        <v>5.42</v>
      </c>
      <c r="K178" s="238">
        <v>24.17</v>
      </c>
    </row>
    <row r="179" spans="1:22" ht="57" x14ac:dyDescent="0.25">
      <c r="A179" s="233" t="s">
        <v>1394</v>
      </c>
      <c r="B179" s="234" t="s">
        <v>3111</v>
      </c>
      <c r="C179" s="234" t="s">
        <v>1169</v>
      </c>
      <c r="D179" s="235" t="s">
        <v>1451</v>
      </c>
      <c r="E179" s="221">
        <v>17</v>
      </c>
      <c r="F179" s="236">
        <v>16.72</v>
      </c>
      <c r="G179" s="240" t="s">
        <v>185</v>
      </c>
      <c r="H179" s="221">
        <v>1</v>
      </c>
      <c r="I179" s="238">
        <v>284.24</v>
      </c>
      <c r="J179" s="221">
        <v>3.64</v>
      </c>
      <c r="K179" s="238">
        <v>1034.6300000000001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233"/>
      <c r="B180" s="234"/>
      <c r="C180" s="234" t="s">
        <v>184</v>
      </c>
      <c r="D180" s="235" t="s">
        <v>177</v>
      </c>
      <c r="E180" s="221">
        <v>114</v>
      </c>
      <c r="F180" s="236"/>
      <c r="G180" s="237"/>
      <c r="H180" s="221"/>
      <c r="I180" s="238">
        <v>85.91</v>
      </c>
      <c r="J180" s="221">
        <v>77</v>
      </c>
      <c r="K180" s="238">
        <v>1354.94</v>
      </c>
    </row>
    <row r="181" spans="1:22" x14ac:dyDescent="0.25">
      <c r="A181" s="233"/>
      <c r="B181" s="234"/>
      <c r="C181" s="234" t="s">
        <v>183</v>
      </c>
      <c r="D181" s="235" t="s">
        <v>177</v>
      </c>
      <c r="E181" s="221">
        <v>67</v>
      </c>
      <c r="F181" s="236"/>
      <c r="G181" s="237"/>
      <c r="H181" s="221"/>
      <c r="I181" s="238">
        <v>50.49</v>
      </c>
      <c r="J181" s="221">
        <v>41</v>
      </c>
      <c r="K181" s="238">
        <v>721.46</v>
      </c>
    </row>
    <row r="182" spans="1:22" x14ac:dyDescent="0.25">
      <c r="A182" s="233"/>
      <c r="B182" s="234"/>
      <c r="C182" s="234" t="s">
        <v>178</v>
      </c>
      <c r="D182" s="235" t="s">
        <v>177</v>
      </c>
      <c r="E182" s="221">
        <v>175</v>
      </c>
      <c r="F182" s="236"/>
      <c r="G182" s="237"/>
      <c r="H182" s="221"/>
      <c r="I182" s="238">
        <v>0.33</v>
      </c>
      <c r="J182" s="221">
        <v>157</v>
      </c>
      <c r="K182" s="238">
        <v>6.97</v>
      </c>
    </row>
    <row r="183" spans="1:22" x14ac:dyDescent="0.25">
      <c r="A183" s="241"/>
      <c r="B183" s="242"/>
      <c r="C183" s="242" t="s">
        <v>182</v>
      </c>
      <c r="D183" s="243" t="s">
        <v>181</v>
      </c>
      <c r="E183" s="244">
        <v>34.1</v>
      </c>
      <c r="F183" s="245"/>
      <c r="G183" s="246" t="s">
        <v>185</v>
      </c>
      <c r="H183" s="244">
        <v>1</v>
      </c>
      <c r="I183" s="247">
        <v>5.8</v>
      </c>
      <c r="J183" s="244"/>
      <c r="K183" s="247"/>
    </row>
    <row r="184" spans="1:22" x14ac:dyDescent="0.25">
      <c r="A184" s="248"/>
      <c r="B184" s="248"/>
      <c r="C184" s="249" t="s">
        <v>173</v>
      </c>
      <c r="D184" s="248"/>
      <c r="E184" s="248"/>
      <c r="F184" s="248"/>
      <c r="G184" s="248"/>
      <c r="H184" s="452">
        <v>503.44</v>
      </c>
      <c r="I184" s="452"/>
      <c r="J184" s="452">
        <v>4919.51</v>
      </c>
      <c r="K184" s="452"/>
      <c r="O184" s="250">
        <v>503.44</v>
      </c>
      <c r="P184" s="250">
        <v>4919.51</v>
      </c>
    </row>
    <row r="186" spans="1:22" ht="28.5" x14ac:dyDescent="0.25">
      <c r="A186" s="233" t="s">
        <v>1397</v>
      </c>
      <c r="B186" s="234" t="s">
        <v>3112</v>
      </c>
      <c r="C186" s="234" t="s">
        <v>1168</v>
      </c>
      <c r="D186" s="235" t="s">
        <v>1326</v>
      </c>
      <c r="E186" s="221">
        <v>0.04</v>
      </c>
      <c r="F186" s="236"/>
      <c r="G186" s="237"/>
      <c r="H186" s="221"/>
      <c r="I186" s="238"/>
      <c r="J186" s="221"/>
      <c r="K186" s="238"/>
      <c r="Q186">
        <v>17.89</v>
      </c>
      <c r="R186">
        <v>282.10000000000002</v>
      </c>
      <c r="S186">
        <v>10.51</v>
      </c>
      <c r="T186">
        <v>150.21</v>
      </c>
      <c r="U186">
        <v>0.05</v>
      </c>
      <c r="V186">
        <v>1.1000000000000001</v>
      </c>
    </row>
    <row r="187" spans="1:22" x14ac:dyDescent="0.25">
      <c r="C187" s="239" t="s">
        <v>2988</v>
      </c>
    </row>
    <row r="188" spans="1:22" x14ac:dyDescent="0.25">
      <c r="A188" s="233"/>
      <c r="B188" s="234"/>
      <c r="C188" s="234" t="s">
        <v>187</v>
      </c>
      <c r="D188" s="235"/>
      <c r="E188" s="221"/>
      <c r="F188" s="236">
        <v>392.21</v>
      </c>
      <c r="G188" s="237" t="s">
        <v>185</v>
      </c>
      <c r="H188" s="221">
        <v>1</v>
      </c>
      <c r="I188" s="238">
        <v>15.69</v>
      </c>
      <c r="J188" s="221">
        <v>23.35</v>
      </c>
      <c r="K188" s="238">
        <v>366.36</v>
      </c>
    </row>
    <row r="189" spans="1:22" x14ac:dyDescent="0.25">
      <c r="A189" s="233"/>
      <c r="B189" s="234"/>
      <c r="C189" s="234" t="s">
        <v>174</v>
      </c>
      <c r="D189" s="235"/>
      <c r="E189" s="221"/>
      <c r="F189" s="236">
        <v>2.71</v>
      </c>
      <c r="G189" s="237" t="s">
        <v>185</v>
      </c>
      <c r="H189" s="221">
        <v>1</v>
      </c>
      <c r="I189" s="238">
        <v>0.11</v>
      </c>
      <c r="J189" s="221">
        <v>9.5399999999999991</v>
      </c>
      <c r="K189" s="238">
        <v>1.05</v>
      </c>
    </row>
    <row r="190" spans="1:22" x14ac:dyDescent="0.25">
      <c r="A190" s="233"/>
      <c r="B190" s="234"/>
      <c r="C190" s="234" t="s">
        <v>179</v>
      </c>
      <c r="D190" s="235"/>
      <c r="E190" s="221"/>
      <c r="F190" s="236">
        <v>0.63</v>
      </c>
      <c r="G190" s="237" t="s">
        <v>185</v>
      </c>
      <c r="H190" s="221">
        <v>1</v>
      </c>
      <c r="I190" s="251">
        <v>0.03</v>
      </c>
      <c r="J190" s="221">
        <v>23.35</v>
      </c>
      <c r="K190" s="251">
        <v>0.7</v>
      </c>
    </row>
    <row r="191" spans="1:22" x14ac:dyDescent="0.25">
      <c r="A191" s="233"/>
      <c r="B191" s="234"/>
      <c r="C191" s="234" t="s">
        <v>195</v>
      </c>
      <c r="D191" s="235"/>
      <c r="E191" s="221"/>
      <c r="F191" s="236">
        <v>7.56</v>
      </c>
      <c r="G191" s="237" t="s">
        <v>185</v>
      </c>
      <c r="H191" s="221">
        <v>1</v>
      </c>
      <c r="I191" s="238">
        <v>0.3</v>
      </c>
      <c r="J191" s="221">
        <v>5.42</v>
      </c>
      <c r="K191" s="238">
        <v>1.63</v>
      </c>
    </row>
    <row r="192" spans="1:22" ht="71.25" x14ac:dyDescent="0.25">
      <c r="A192" s="233" t="s">
        <v>1398</v>
      </c>
      <c r="B192" s="234" t="s">
        <v>3113</v>
      </c>
      <c r="C192" s="234" t="s">
        <v>1167</v>
      </c>
      <c r="D192" s="235" t="s">
        <v>1451</v>
      </c>
      <c r="E192" s="221">
        <v>4</v>
      </c>
      <c r="F192" s="236">
        <v>10.78</v>
      </c>
      <c r="G192" s="240" t="s">
        <v>185</v>
      </c>
      <c r="H192" s="221">
        <v>1</v>
      </c>
      <c r="I192" s="238">
        <v>43.12</v>
      </c>
      <c r="J192" s="221">
        <v>4.82</v>
      </c>
      <c r="K192" s="238">
        <v>207.84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s="233"/>
      <c r="B193" s="234"/>
      <c r="C193" s="234" t="s">
        <v>184</v>
      </c>
      <c r="D193" s="235" t="s">
        <v>177</v>
      </c>
      <c r="E193" s="221">
        <v>114</v>
      </c>
      <c r="F193" s="236"/>
      <c r="G193" s="237"/>
      <c r="H193" s="221"/>
      <c r="I193" s="238">
        <v>17.89</v>
      </c>
      <c r="J193" s="221">
        <v>77</v>
      </c>
      <c r="K193" s="238">
        <v>282.10000000000002</v>
      </c>
    </row>
    <row r="194" spans="1:22" x14ac:dyDescent="0.25">
      <c r="A194" s="233"/>
      <c r="B194" s="234"/>
      <c r="C194" s="234" t="s">
        <v>183</v>
      </c>
      <c r="D194" s="235" t="s">
        <v>177</v>
      </c>
      <c r="E194" s="221">
        <v>67</v>
      </c>
      <c r="F194" s="236"/>
      <c r="G194" s="237"/>
      <c r="H194" s="221"/>
      <c r="I194" s="238">
        <v>10.51</v>
      </c>
      <c r="J194" s="221">
        <v>41</v>
      </c>
      <c r="K194" s="238">
        <v>150.21</v>
      </c>
    </row>
    <row r="195" spans="1:22" x14ac:dyDescent="0.25">
      <c r="A195" s="233"/>
      <c r="B195" s="234"/>
      <c r="C195" s="234" t="s">
        <v>178</v>
      </c>
      <c r="D195" s="235" t="s">
        <v>177</v>
      </c>
      <c r="E195" s="221">
        <v>175</v>
      </c>
      <c r="F195" s="236"/>
      <c r="G195" s="237"/>
      <c r="H195" s="221"/>
      <c r="I195" s="238">
        <v>0.05</v>
      </c>
      <c r="J195" s="221">
        <v>157</v>
      </c>
      <c r="K195" s="238">
        <v>1.1000000000000001</v>
      </c>
    </row>
    <row r="196" spans="1:22" x14ac:dyDescent="0.25">
      <c r="A196" s="241"/>
      <c r="B196" s="242"/>
      <c r="C196" s="242" t="s">
        <v>182</v>
      </c>
      <c r="D196" s="243" t="s">
        <v>181</v>
      </c>
      <c r="E196" s="244">
        <v>30.17</v>
      </c>
      <c r="F196" s="245"/>
      <c r="G196" s="246" t="s">
        <v>185</v>
      </c>
      <c r="H196" s="244">
        <v>1</v>
      </c>
      <c r="I196" s="247">
        <v>1.21</v>
      </c>
      <c r="J196" s="244"/>
      <c r="K196" s="247"/>
    </row>
    <row r="197" spans="1:22" x14ac:dyDescent="0.25">
      <c r="A197" s="248"/>
      <c r="B197" s="248"/>
      <c r="C197" s="249" t="s">
        <v>173</v>
      </c>
      <c r="D197" s="248"/>
      <c r="E197" s="248"/>
      <c r="F197" s="248"/>
      <c r="G197" s="248"/>
      <c r="H197" s="452">
        <v>87.67</v>
      </c>
      <c r="I197" s="452"/>
      <c r="J197" s="452">
        <v>1010.29</v>
      </c>
      <c r="K197" s="452"/>
      <c r="O197" s="250">
        <v>87.67</v>
      </c>
      <c r="P197" s="250">
        <v>1010.29</v>
      </c>
    </row>
    <row r="199" spans="1:22" ht="28.5" x14ac:dyDescent="0.25">
      <c r="A199" s="233" t="s">
        <v>1399</v>
      </c>
      <c r="B199" s="234" t="s">
        <v>3114</v>
      </c>
      <c r="C199" s="234" t="s">
        <v>1163</v>
      </c>
      <c r="D199" s="235" t="s">
        <v>1326</v>
      </c>
      <c r="E199" s="221">
        <v>2.64</v>
      </c>
      <c r="F199" s="236"/>
      <c r="G199" s="237"/>
      <c r="H199" s="221"/>
      <c r="I199" s="238"/>
      <c r="J199" s="221"/>
      <c r="K199" s="238"/>
      <c r="Q199">
        <v>1369.37</v>
      </c>
      <c r="R199">
        <v>21596.98</v>
      </c>
      <c r="S199">
        <v>804.8</v>
      </c>
      <c r="T199">
        <v>11499.69</v>
      </c>
      <c r="U199">
        <v>2.91</v>
      </c>
      <c r="V199">
        <v>60.85</v>
      </c>
    </row>
    <row r="200" spans="1:22" x14ac:dyDescent="0.25">
      <c r="C200" s="239" t="s">
        <v>3115</v>
      </c>
    </row>
    <row r="201" spans="1:22" x14ac:dyDescent="0.25">
      <c r="A201" s="233"/>
      <c r="B201" s="234"/>
      <c r="C201" s="234" t="s">
        <v>187</v>
      </c>
      <c r="D201" s="235"/>
      <c r="E201" s="221"/>
      <c r="F201" s="236">
        <v>455</v>
      </c>
      <c r="G201" s="237" t="s">
        <v>185</v>
      </c>
      <c r="H201" s="221">
        <v>1</v>
      </c>
      <c r="I201" s="238">
        <v>1201.2</v>
      </c>
      <c r="J201" s="221">
        <v>23.35</v>
      </c>
      <c r="K201" s="238">
        <v>28048.02</v>
      </c>
    </row>
    <row r="202" spans="1:22" x14ac:dyDescent="0.25">
      <c r="A202" s="233"/>
      <c r="B202" s="234"/>
      <c r="C202" s="234" t="s">
        <v>174</v>
      </c>
      <c r="D202" s="235"/>
      <c r="E202" s="221"/>
      <c r="F202" s="236">
        <v>2.71</v>
      </c>
      <c r="G202" s="237" t="s">
        <v>185</v>
      </c>
      <c r="H202" s="221">
        <v>1</v>
      </c>
      <c r="I202" s="238">
        <v>7.15</v>
      </c>
      <c r="J202" s="221">
        <v>9.5399999999999991</v>
      </c>
      <c r="K202" s="238">
        <v>68.209999999999994</v>
      </c>
    </row>
    <row r="203" spans="1:22" x14ac:dyDescent="0.25">
      <c r="A203" s="233"/>
      <c r="B203" s="234"/>
      <c r="C203" s="234" t="s">
        <v>179</v>
      </c>
      <c r="D203" s="235"/>
      <c r="E203" s="221"/>
      <c r="F203" s="236">
        <v>0.63</v>
      </c>
      <c r="G203" s="237" t="s">
        <v>185</v>
      </c>
      <c r="H203" s="221">
        <v>1</v>
      </c>
      <c r="I203" s="251">
        <v>1.66</v>
      </c>
      <c r="J203" s="221">
        <v>23.35</v>
      </c>
      <c r="K203" s="251">
        <v>38.76</v>
      </c>
    </row>
    <row r="204" spans="1:22" x14ac:dyDescent="0.25">
      <c r="A204" s="233"/>
      <c r="B204" s="234"/>
      <c r="C204" s="234" t="s">
        <v>195</v>
      </c>
      <c r="D204" s="235"/>
      <c r="E204" s="221"/>
      <c r="F204" s="236">
        <v>27.86</v>
      </c>
      <c r="G204" s="237" t="s">
        <v>185</v>
      </c>
      <c r="H204" s="221">
        <v>1</v>
      </c>
      <c r="I204" s="238">
        <v>73.55</v>
      </c>
      <c r="J204" s="221">
        <v>5.42</v>
      </c>
      <c r="K204" s="238">
        <v>398.64</v>
      </c>
    </row>
    <row r="205" spans="1:22" ht="114" x14ac:dyDescent="0.25">
      <c r="A205" s="233" t="s">
        <v>1401</v>
      </c>
      <c r="B205" s="234" t="s">
        <v>3116</v>
      </c>
      <c r="C205" s="234" t="s">
        <v>1166</v>
      </c>
      <c r="D205" s="235" t="s">
        <v>1451</v>
      </c>
      <c r="E205" s="221">
        <v>264</v>
      </c>
      <c r="F205" s="236">
        <v>16.46</v>
      </c>
      <c r="G205" s="240" t="s">
        <v>185</v>
      </c>
      <c r="H205" s="221">
        <v>1</v>
      </c>
      <c r="I205" s="238">
        <v>4345.4399999999996</v>
      </c>
      <c r="J205" s="221">
        <v>4.7300000000000004</v>
      </c>
      <c r="K205" s="238">
        <v>20553.93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s="233"/>
      <c r="B206" s="234"/>
      <c r="C206" s="234" t="s">
        <v>184</v>
      </c>
      <c r="D206" s="235" t="s">
        <v>177</v>
      </c>
      <c r="E206" s="221">
        <v>114</v>
      </c>
      <c r="F206" s="236"/>
      <c r="G206" s="237"/>
      <c r="H206" s="221"/>
      <c r="I206" s="238">
        <v>1369.37</v>
      </c>
      <c r="J206" s="221">
        <v>77</v>
      </c>
      <c r="K206" s="238">
        <v>21596.98</v>
      </c>
    </row>
    <row r="207" spans="1:22" x14ac:dyDescent="0.25">
      <c r="A207" s="233"/>
      <c r="B207" s="234"/>
      <c r="C207" s="234" t="s">
        <v>183</v>
      </c>
      <c r="D207" s="235" t="s">
        <v>177</v>
      </c>
      <c r="E207" s="221">
        <v>67</v>
      </c>
      <c r="F207" s="236"/>
      <c r="G207" s="237"/>
      <c r="H207" s="221"/>
      <c r="I207" s="238">
        <v>804.8</v>
      </c>
      <c r="J207" s="221">
        <v>41</v>
      </c>
      <c r="K207" s="238">
        <v>11499.69</v>
      </c>
    </row>
    <row r="208" spans="1:22" x14ac:dyDescent="0.25">
      <c r="A208" s="233"/>
      <c r="B208" s="234"/>
      <c r="C208" s="234" t="s">
        <v>178</v>
      </c>
      <c r="D208" s="235" t="s">
        <v>177</v>
      </c>
      <c r="E208" s="221">
        <v>175</v>
      </c>
      <c r="F208" s="236"/>
      <c r="G208" s="237"/>
      <c r="H208" s="221"/>
      <c r="I208" s="238">
        <v>2.91</v>
      </c>
      <c r="J208" s="221">
        <v>157</v>
      </c>
      <c r="K208" s="238">
        <v>60.85</v>
      </c>
    </row>
    <row r="209" spans="1:22" x14ac:dyDescent="0.25">
      <c r="A209" s="241"/>
      <c r="B209" s="242"/>
      <c r="C209" s="242" t="s">
        <v>182</v>
      </c>
      <c r="D209" s="243" t="s">
        <v>181</v>
      </c>
      <c r="E209" s="244">
        <v>35</v>
      </c>
      <c r="F209" s="245"/>
      <c r="G209" s="246" t="s">
        <v>185</v>
      </c>
      <c r="H209" s="244">
        <v>1</v>
      </c>
      <c r="I209" s="247">
        <v>92.4</v>
      </c>
      <c r="J209" s="244"/>
      <c r="K209" s="247"/>
    </row>
    <row r="210" spans="1:22" x14ac:dyDescent="0.25">
      <c r="A210" s="248"/>
      <c r="B210" s="248"/>
      <c r="C210" s="249" t="s">
        <v>173</v>
      </c>
      <c r="D210" s="248"/>
      <c r="E210" s="248"/>
      <c r="F210" s="248"/>
      <c r="G210" s="248"/>
      <c r="H210" s="452">
        <v>7804.42</v>
      </c>
      <c r="I210" s="452"/>
      <c r="J210" s="452">
        <v>82226.320000000007</v>
      </c>
      <c r="K210" s="452"/>
      <c r="O210" s="250">
        <v>7804.42</v>
      </c>
      <c r="P210" s="250">
        <v>82226.320000000007</v>
      </c>
    </row>
    <row r="212" spans="1:22" ht="28.5" x14ac:dyDescent="0.25">
      <c r="A212" s="233" t="s">
        <v>1407</v>
      </c>
      <c r="B212" s="234" t="s">
        <v>3114</v>
      </c>
      <c r="C212" s="234" t="s">
        <v>1163</v>
      </c>
      <c r="D212" s="235" t="s">
        <v>1326</v>
      </c>
      <c r="E212" s="221">
        <v>0.3</v>
      </c>
      <c r="F212" s="236"/>
      <c r="G212" s="237"/>
      <c r="H212" s="221"/>
      <c r="I212" s="238"/>
      <c r="J212" s="221"/>
      <c r="K212" s="238"/>
      <c r="Q212">
        <v>155.61000000000001</v>
      </c>
      <c r="R212">
        <v>2454.21</v>
      </c>
      <c r="S212">
        <v>91.46</v>
      </c>
      <c r="T212">
        <v>1306.78</v>
      </c>
      <c r="U212">
        <v>0.33</v>
      </c>
      <c r="V212">
        <v>6.97</v>
      </c>
    </row>
    <row r="213" spans="1:22" x14ac:dyDescent="0.25">
      <c r="C213" s="239" t="s">
        <v>3117</v>
      </c>
    </row>
    <row r="214" spans="1:22" x14ac:dyDescent="0.25">
      <c r="A214" s="233"/>
      <c r="B214" s="234"/>
      <c r="C214" s="234" t="s">
        <v>187</v>
      </c>
      <c r="D214" s="235"/>
      <c r="E214" s="221"/>
      <c r="F214" s="236">
        <v>455</v>
      </c>
      <c r="G214" s="237" t="s">
        <v>185</v>
      </c>
      <c r="H214" s="221">
        <v>1</v>
      </c>
      <c r="I214" s="238">
        <v>136.5</v>
      </c>
      <c r="J214" s="221">
        <v>23.35</v>
      </c>
      <c r="K214" s="238">
        <v>3187.28</v>
      </c>
    </row>
    <row r="215" spans="1:22" x14ac:dyDescent="0.25">
      <c r="A215" s="233"/>
      <c r="B215" s="234"/>
      <c r="C215" s="234" t="s">
        <v>174</v>
      </c>
      <c r="D215" s="235"/>
      <c r="E215" s="221"/>
      <c r="F215" s="236">
        <v>2.71</v>
      </c>
      <c r="G215" s="237" t="s">
        <v>185</v>
      </c>
      <c r="H215" s="221">
        <v>1</v>
      </c>
      <c r="I215" s="238">
        <v>0.81</v>
      </c>
      <c r="J215" s="221">
        <v>9.5399999999999991</v>
      </c>
      <c r="K215" s="238">
        <v>7.73</v>
      </c>
    </row>
    <row r="216" spans="1:22" x14ac:dyDescent="0.25">
      <c r="A216" s="233"/>
      <c r="B216" s="234"/>
      <c r="C216" s="234" t="s">
        <v>179</v>
      </c>
      <c r="D216" s="235"/>
      <c r="E216" s="221"/>
      <c r="F216" s="236">
        <v>0.63</v>
      </c>
      <c r="G216" s="237" t="s">
        <v>185</v>
      </c>
      <c r="H216" s="221">
        <v>1</v>
      </c>
      <c r="I216" s="251">
        <v>0.19</v>
      </c>
      <c r="J216" s="221">
        <v>23.35</v>
      </c>
      <c r="K216" s="251">
        <v>4.4400000000000004</v>
      </c>
    </row>
    <row r="217" spans="1:22" x14ac:dyDescent="0.25">
      <c r="A217" s="233"/>
      <c r="B217" s="234"/>
      <c r="C217" s="234" t="s">
        <v>195</v>
      </c>
      <c r="D217" s="235"/>
      <c r="E217" s="221"/>
      <c r="F217" s="236">
        <v>27.86</v>
      </c>
      <c r="G217" s="237" t="s">
        <v>185</v>
      </c>
      <c r="H217" s="221">
        <v>1</v>
      </c>
      <c r="I217" s="238">
        <v>8.36</v>
      </c>
      <c r="J217" s="221">
        <v>5.42</v>
      </c>
      <c r="K217" s="238">
        <v>45.31</v>
      </c>
    </row>
    <row r="218" spans="1:22" ht="71.25" x14ac:dyDescent="0.25">
      <c r="A218" s="233" t="s">
        <v>1409</v>
      </c>
      <c r="B218" s="234" t="s">
        <v>3118</v>
      </c>
      <c r="C218" s="234" t="s">
        <v>1165</v>
      </c>
      <c r="D218" s="235" t="s">
        <v>1451</v>
      </c>
      <c r="E218" s="221">
        <v>30</v>
      </c>
      <c r="F218" s="236">
        <v>35.229999999999997</v>
      </c>
      <c r="G218" s="240" t="s">
        <v>185</v>
      </c>
      <c r="H218" s="221">
        <v>1</v>
      </c>
      <c r="I218" s="238">
        <v>1056.9000000000001</v>
      </c>
      <c r="J218" s="221">
        <v>3.44</v>
      </c>
      <c r="K218" s="238">
        <v>3635.74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ht="57" x14ac:dyDescent="0.25">
      <c r="A219" s="233" t="s">
        <v>1410</v>
      </c>
      <c r="B219" s="234" t="s">
        <v>3119</v>
      </c>
      <c r="C219" s="234" t="s">
        <v>1164</v>
      </c>
      <c r="D219" s="235" t="s">
        <v>1451</v>
      </c>
      <c r="E219" s="221">
        <v>219</v>
      </c>
      <c r="F219" s="236">
        <v>21.62</v>
      </c>
      <c r="G219" s="240" t="s">
        <v>185</v>
      </c>
      <c r="H219" s="221">
        <v>1</v>
      </c>
      <c r="I219" s="238">
        <v>4734.78</v>
      </c>
      <c r="J219" s="221">
        <v>6.07</v>
      </c>
      <c r="K219" s="238">
        <v>28740.11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 s="233"/>
      <c r="B220" s="234"/>
      <c r="C220" s="234" t="s">
        <v>184</v>
      </c>
      <c r="D220" s="235" t="s">
        <v>177</v>
      </c>
      <c r="E220" s="221">
        <v>114</v>
      </c>
      <c r="F220" s="236"/>
      <c r="G220" s="237"/>
      <c r="H220" s="221"/>
      <c r="I220" s="238">
        <v>155.61000000000001</v>
      </c>
      <c r="J220" s="221">
        <v>77</v>
      </c>
      <c r="K220" s="238">
        <v>2454.21</v>
      </c>
    </row>
    <row r="221" spans="1:22" x14ac:dyDescent="0.25">
      <c r="A221" s="233"/>
      <c r="B221" s="234"/>
      <c r="C221" s="234" t="s">
        <v>183</v>
      </c>
      <c r="D221" s="235" t="s">
        <v>177</v>
      </c>
      <c r="E221" s="221">
        <v>67</v>
      </c>
      <c r="F221" s="236"/>
      <c r="G221" s="237"/>
      <c r="H221" s="221"/>
      <c r="I221" s="238">
        <v>91.46</v>
      </c>
      <c r="J221" s="221">
        <v>41</v>
      </c>
      <c r="K221" s="238">
        <v>1306.78</v>
      </c>
    </row>
    <row r="222" spans="1:22" x14ac:dyDescent="0.25">
      <c r="A222" s="233"/>
      <c r="B222" s="234"/>
      <c r="C222" s="234" t="s">
        <v>178</v>
      </c>
      <c r="D222" s="235" t="s">
        <v>177</v>
      </c>
      <c r="E222" s="221">
        <v>175</v>
      </c>
      <c r="F222" s="236"/>
      <c r="G222" s="237"/>
      <c r="H222" s="221"/>
      <c r="I222" s="238">
        <v>0.33</v>
      </c>
      <c r="J222" s="221">
        <v>157</v>
      </c>
      <c r="K222" s="238">
        <v>6.97</v>
      </c>
    </row>
    <row r="223" spans="1:22" x14ac:dyDescent="0.25">
      <c r="A223" s="241"/>
      <c r="B223" s="242"/>
      <c r="C223" s="242" t="s">
        <v>182</v>
      </c>
      <c r="D223" s="243" t="s">
        <v>181</v>
      </c>
      <c r="E223" s="244">
        <v>35</v>
      </c>
      <c r="F223" s="245"/>
      <c r="G223" s="246" t="s">
        <v>185</v>
      </c>
      <c r="H223" s="244">
        <v>1</v>
      </c>
      <c r="I223" s="247">
        <v>10.5</v>
      </c>
      <c r="J223" s="244"/>
      <c r="K223" s="247"/>
    </row>
    <row r="224" spans="1:22" x14ac:dyDescent="0.25">
      <c r="A224" s="248"/>
      <c r="B224" s="248"/>
      <c r="C224" s="249" t="s">
        <v>173</v>
      </c>
      <c r="D224" s="248"/>
      <c r="E224" s="248"/>
      <c r="F224" s="248"/>
      <c r="G224" s="248"/>
      <c r="H224" s="452">
        <v>6184.75</v>
      </c>
      <c r="I224" s="452"/>
      <c r="J224" s="452">
        <v>39384.129999999997</v>
      </c>
      <c r="K224" s="452"/>
      <c r="O224" s="250">
        <v>6184.75</v>
      </c>
      <c r="P224" s="250">
        <v>39384.129999999997</v>
      </c>
    </row>
    <row r="226" spans="1:22" ht="28.5" x14ac:dyDescent="0.25">
      <c r="A226" s="233" t="s">
        <v>1412</v>
      </c>
      <c r="B226" s="234" t="s">
        <v>3114</v>
      </c>
      <c r="C226" s="234" t="s">
        <v>1163</v>
      </c>
      <c r="D226" s="235" t="s">
        <v>1326</v>
      </c>
      <c r="E226" s="221">
        <v>0.1</v>
      </c>
      <c r="F226" s="236"/>
      <c r="G226" s="237"/>
      <c r="H226" s="221"/>
      <c r="I226" s="238"/>
      <c r="J226" s="221"/>
      <c r="K226" s="238"/>
      <c r="Q226">
        <v>51.87</v>
      </c>
      <c r="R226">
        <v>818.07</v>
      </c>
      <c r="S226">
        <v>30.49</v>
      </c>
      <c r="T226">
        <v>435.6</v>
      </c>
      <c r="U226">
        <v>0.11</v>
      </c>
      <c r="V226">
        <v>2.2000000000000002</v>
      </c>
    </row>
    <row r="227" spans="1:22" x14ac:dyDescent="0.25">
      <c r="C227" s="239" t="s">
        <v>3073</v>
      </c>
    </row>
    <row r="228" spans="1:22" x14ac:dyDescent="0.25">
      <c r="A228" s="233"/>
      <c r="B228" s="234"/>
      <c r="C228" s="234" t="s">
        <v>187</v>
      </c>
      <c r="D228" s="235"/>
      <c r="E228" s="221"/>
      <c r="F228" s="236">
        <v>455</v>
      </c>
      <c r="G228" s="237" t="s">
        <v>185</v>
      </c>
      <c r="H228" s="221">
        <v>1</v>
      </c>
      <c r="I228" s="238">
        <v>45.5</v>
      </c>
      <c r="J228" s="221">
        <v>23.35</v>
      </c>
      <c r="K228" s="238">
        <v>1062.43</v>
      </c>
    </row>
    <row r="229" spans="1:22" x14ac:dyDescent="0.25">
      <c r="A229" s="233"/>
      <c r="B229" s="234"/>
      <c r="C229" s="234" t="s">
        <v>174</v>
      </c>
      <c r="D229" s="235"/>
      <c r="E229" s="221"/>
      <c r="F229" s="236">
        <v>2.71</v>
      </c>
      <c r="G229" s="237" t="s">
        <v>185</v>
      </c>
      <c r="H229" s="221">
        <v>1</v>
      </c>
      <c r="I229" s="238">
        <v>0.27</v>
      </c>
      <c r="J229" s="221">
        <v>9.5399999999999991</v>
      </c>
      <c r="K229" s="238">
        <v>2.58</v>
      </c>
    </row>
    <row r="230" spans="1:22" x14ac:dyDescent="0.25">
      <c r="A230" s="233"/>
      <c r="B230" s="234"/>
      <c r="C230" s="234" t="s">
        <v>179</v>
      </c>
      <c r="D230" s="235"/>
      <c r="E230" s="221"/>
      <c r="F230" s="236">
        <v>0.63</v>
      </c>
      <c r="G230" s="237" t="s">
        <v>185</v>
      </c>
      <c r="H230" s="221">
        <v>1</v>
      </c>
      <c r="I230" s="251">
        <v>0.06</v>
      </c>
      <c r="J230" s="221">
        <v>23.35</v>
      </c>
      <c r="K230" s="251">
        <v>1.4</v>
      </c>
    </row>
    <row r="231" spans="1:22" x14ac:dyDescent="0.25">
      <c r="A231" s="233"/>
      <c r="B231" s="234"/>
      <c r="C231" s="234" t="s">
        <v>195</v>
      </c>
      <c r="D231" s="235"/>
      <c r="E231" s="221"/>
      <c r="F231" s="236">
        <v>27.86</v>
      </c>
      <c r="G231" s="237" t="s">
        <v>185</v>
      </c>
      <c r="H231" s="221">
        <v>1</v>
      </c>
      <c r="I231" s="238">
        <v>2.79</v>
      </c>
      <c r="J231" s="221">
        <v>5.42</v>
      </c>
      <c r="K231" s="238">
        <v>15.12</v>
      </c>
    </row>
    <row r="232" spans="1:22" ht="85.5" x14ac:dyDescent="0.25">
      <c r="A232" s="233" t="s">
        <v>1413</v>
      </c>
      <c r="B232" s="234" t="s">
        <v>3120</v>
      </c>
      <c r="C232" s="234" t="s">
        <v>1162</v>
      </c>
      <c r="D232" s="235" t="s">
        <v>1451</v>
      </c>
      <c r="E232" s="221">
        <v>10</v>
      </c>
      <c r="F232" s="236">
        <v>28.92</v>
      </c>
      <c r="G232" s="240" t="s">
        <v>185</v>
      </c>
      <c r="H232" s="221">
        <v>1</v>
      </c>
      <c r="I232" s="238">
        <v>289.2</v>
      </c>
      <c r="J232" s="221">
        <v>3.62</v>
      </c>
      <c r="K232" s="238">
        <v>1046.9000000000001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 ht="57" x14ac:dyDescent="0.25">
      <c r="A233" s="233" t="s">
        <v>1414</v>
      </c>
      <c r="B233" s="234" t="s">
        <v>3121</v>
      </c>
      <c r="C233" s="234" t="s">
        <v>1161</v>
      </c>
      <c r="D233" s="235" t="s">
        <v>2185</v>
      </c>
      <c r="E233" s="221">
        <v>0.20499999999999999</v>
      </c>
      <c r="F233" s="236">
        <v>3907.01</v>
      </c>
      <c r="G233" s="240" t="s">
        <v>185</v>
      </c>
      <c r="H233" s="221">
        <v>1</v>
      </c>
      <c r="I233" s="238">
        <v>800.94</v>
      </c>
      <c r="J233" s="221">
        <v>2.21</v>
      </c>
      <c r="K233" s="238">
        <v>1770.08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s="233"/>
      <c r="B234" s="234"/>
      <c r="C234" s="234" t="s">
        <v>184</v>
      </c>
      <c r="D234" s="235" t="s">
        <v>177</v>
      </c>
      <c r="E234" s="221">
        <v>114</v>
      </c>
      <c r="F234" s="236"/>
      <c r="G234" s="237"/>
      <c r="H234" s="221"/>
      <c r="I234" s="238">
        <v>51.87</v>
      </c>
      <c r="J234" s="221">
        <v>77</v>
      </c>
      <c r="K234" s="238">
        <v>818.07</v>
      </c>
    </row>
    <row r="235" spans="1:22" x14ac:dyDescent="0.25">
      <c r="A235" s="233"/>
      <c r="B235" s="234"/>
      <c r="C235" s="234" t="s">
        <v>183</v>
      </c>
      <c r="D235" s="235" t="s">
        <v>177</v>
      </c>
      <c r="E235" s="221">
        <v>67</v>
      </c>
      <c r="F235" s="236"/>
      <c r="G235" s="237"/>
      <c r="H235" s="221"/>
      <c r="I235" s="238">
        <v>30.49</v>
      </c>
      <c r="J235" s="221">
        <v>41</v>
      </c>
      <c r="K235" s="238">
        <v>435.6</v>
      </c>
    </row>
    <row r="236" spans="1:22" x14ac:dyDescent="0.25">
      <c r="A236" s="233"/>
      <c r="B236" s="234"/>
      <c r="C236" s="234" t="s">
        <v>178</v>
      </c>
      <c r="D236" s="235" t="s">
        <v>177</v>
      </c>
      <c r="E236" s="221">
        <v>175</v>
      </c>
      <c r="F236" s="236"/>
      <c r="G236" s="237"/>
      <c r="H236" s="221"/>
      <c r="I236" s="238">
        <v>0.11</v>
      </c>
      <c r="J236" s="221">
        <v>157</v>
      </c>
      <c r="K236" s="238">
        <v>2.2000000000000002</v>
      </c>
    </row>
    <row r="237" spans="1:22" x14ac:dyDescent="0.25">
      <c r="A237" s="241"/>
      <c r="B237" s="242"/>
      <c r="C237" s="242" t="s">
        <v>182</v>
      </c>
      <c r="D237" s="243" t="s">
        <v>181</v>
      </c>
      <c r="E237" s="244">
        <v>35</v>
      </c>
      <c r="F237" s="245"/>
      <c r="G237" s="246" t="s">
        <v>185</v>
      </c>
      <c r="H237" s="244">
        <v>1</v>
      </c>
      <c r="I237" s="247">
        <v>3.5</v>
      </c>
      <c r="J237" s="244"/>
      <c r="K237" s="247"/>
    </row>
    <row r="238" spans="1:22" x14ac:dyDescent="0.25">
      <c r="A238" s="248"/>
      <c r="B238" s="248"/>
      <c r="C238" s="249" t="s">
        <v>173</v>
      </c>
      <c r="D238" s="248"/>
      <c r="E238" s="248"/>
      <c r="F238" s="248"/>
      <c r="G238" s="248"/>
      <c r="H238" s="452">
        <v>1221.17</v>
      </c>
      <c r="I238" s="452"/>
      <c r="J238" s="452">
        <v>5152.9799999999996</v>
      </c>
      <c r="K238" s="452"/>
      <c r="O238" s="250">
        <v>1221.17</v>
      </c>
      <c r="P238" s="250">
        <v>5152.9799999999996</v>
      </c>
    </row>
    <row r="241" spans="1:22" x14ac:dyDescent="0.25">
      <c r="A241" s="453" t="s">
        <v>3122</v>
      </c>
      <c r="B241" s="453"/>
      <c r="C241" s="453"/>
      <c r="D241" s="453"/>
      <c r="E241" s="453"/>
      <c r="F241" s="453"/>
      <c r="G241" s="453"/>
      <c r="H241" s="454">
        <v>388126.39</v>
      </c>
      <c r="I241" s="455"/>
      <c r="J241" s="454">
        <v>2231183.39</v>
      </c>
      <c r="K241" s="455"/>
    </row>
    <row r="242" spans="1:22" hidden="1" x14ac:dyDescent="0.25">
      <c r="A242" t="s">
        <v>172</v>
      </c>
      <c r="I242">
        <v>0</v>
      </c>
      <c r="J242">
        <v>0</v>
      </c>
    </row>
    <row r="243" spans="1:22" hidden="1" x14ac:dyDescent="0.25">
      <c r="A243" t="s">
        <v>171</v>
      </c>
      <c r="I243">
        <v>0</v>
      </c>
      <c r="J243">
        <v>0</v>
      </c>
    </row>
    <row r="245" spans="1:22" ht="16.5" x14ac:dyDescent="0.25">
      <c r="A245" s="456" t="s">
        <v>3123</v>
      </c>
      <c r="B245" s="456"/>
      <c r="C245" s="456"/>
      <c r="D245" s="456"/>
      <c r="E245" s="456"/>
      <c r="F245" s="456"/>
      <c r="G245" s="456"/>
      <c r="H245" s="456"/>
      <c r="I245" s="456"/>
      <c r="J245" s="456"/>
      <c r="K245" s="456"/>
    </row>
    <row r="246" spans="1:22" ht="28.5" x14ac:dyDescent="0.25">
      <c r="A246" s="233" t="s">
        <v>1415</v>
      </c>
      <c r="B246" s="234" t="s">
        <v>3124</v>
      </c>
      <c r="C246" s="234" t="s">
        <v>1051</v>
      </c>
      <c r="D246" s="235" t="s">
        <v>1476</v>
      </c>
      <c r="E246" s="221">
        <v>7.6</v>
      </c>
      <c r="F246" s="236"/>
      <c r="G246" s="237"/>
      <c r="H246" s="221"/>
      <c r="I246" s="238"/>
      <c r="J246" s="221"/>
      <c r="K246" s="238"/>
      <c r="Q246">
        <v>4257.0600000000004</v>
      </c>
      <c r="R246">
        <v>67140.13</v>
      </c>
      <c r="S246">
        <v>2501.9499999999998</v>
      </c>
      <c r="T246">
        <v>35749.94</v>
      </c>
      <c r="U246">
        <v>52.4</v>
      </c>
      <c r="V246">
        <v>1097.5899999999999</v>
      </c>
    </row>
    <row r="247" spans="1:22" x14ac:dyDescent="0.25">
      <c r="C247" s="239" t="s">
        <v>3125</v>
      </c>
    </row>
    <row r="248" spans="1:22" x14ac:dyDescent="0.25">
      <c r="A248" s="233"/>
      <c r="B248" s="234"/>
      <c r="C248" s="234" t="s">
        <v>187</v>
      </c>
      <c r="D248" s="235"/>
      <c r="E248" s="221"/>
      <c r="F248" s="236">
        <v>491.35</v>
      </c>
      <c r="G248" s="237" t="s">
        <v>185</v>
      </c>
      <c r="H248" s="221">
        <v>1</v>
      </c>
      <c r="I248" s="238">
        <v>3734.26</v>
      </c>
      <c r="J248" s="221">
        <v>23.35</v>
      </c>
      <c r="K248" s="238">
        <v>87194.97</v>
      </c>
    </row>
    <row r="249" spans="1:22" x14ac:dyDescent="0.25">
      <c r="A249" s="233"/>
      <c r="B249" s="234"/>
      <c r="C249" s="234" t="s">
        <v>174</v>
      </c>
      <c r="D249" s="235"/>
      <c r="E249" s="221"/>
      <c r="F249" s="236">
        <v>29.47</v>
      </c>
      <c r="G249" s="237" t="s">
        <v>185</v>
      </c>
      <c r="H249" s="221">
        <v>1</v>
      </c>
      <c r="I249" s="238">
        <v>223.97</v>
      </c>
      <c r="J249" s="221">
        <v>7.76</v>
      </c>
      <c r="K249" s="238">
        <v>1738.01</v>
      </c>
    </row>
    <row r="250" spans="1:22" x14ac:dyDescent="0.25">
      <c r="A250" s="233"/>
      <c r="B250" s="234"/>
      <c r="C250" s="234" t="s">
        <v>179</v>
      </c>
      <c r="D250" s="235"/>
      <c r="E250" s="221"/>
      <c r="F250" s="236">
        <v>3.94</v>
      </c>
      <c r="G250" s="237" t="s">
        <v>185</v>
      </c>
      <c r="H250" s="221">
        <v>1</v>
      </c>
      <c r="I250" s="251">
        <v>29.94</v>
      </c>
      <c r="J250" s="221">
        <v>23.35</v>
      </c>
      <c r="K250" s="251">
        <v>699.1</v>
      </c>
    </row>
    <row r="251" spans="1:22" x14ac:dyDescent="0.25">
      <c r="A251" s="233"/>
      <c r="B251" s="234"/>
      <c r="C251" s="234" t="s">
        <v>195</v>
      </c>
      <c r="D251" s="235"/>
      <c r="E251" s="221"/>
      <c r="F251" s="236">
        <v>1844.59</v>
      </c>
      <c r="G251" s="237" t="s">
        <v>185</v>
      </c>
      <c r="H251" s="221">
        <v>1</v>
      </c>
      <c r="I251" s="238">
        <v>14018.88</v>
      </c>
      <c r="J251" s="221">
        <v>5.42</v>
      </c>
      <c r="K251" s="238">
        <v>75982.33</v>
      </c>
    </row>
    <row r="252" spans="1:22" ht="28.5" x14ac:dyDescent="0.25">
      <c r="A252" s="233" t="s">
        <v>1417</v>
      </c>
      <c r="B252" s="234" t="s">
        <v>3126</v>
      </c>
      <c r="C252" s="234" t="s">
        <v>1160</v>
      </c>
      <c r="D252" s="235" t="s">
        <v>1342</v>
      </c>
      <c r="E252" s="221">
        <v>760</v>
      </c>
      <c r="F252" s="236">
        <v>86.29</v>
      </c>
      <c r="G252" s="240" t="s">
        <v>185</v>
      </c>
      <c r="H252" s="221">
        <v>1</v>
      </c>
      <c r="I252" s="238">
        <v>65580.399999999994</v>
      </c>
      <c r="J252" s="221">
        <v>2.2000000000000002</v>
      </c>
      <c r="K252" s="238">
        <v>144276.88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 s="233"/>
      <c r="B253" s="234"/>
      <c r="C253" s="234" t="s">
        <v>184</v>
      </c>
      <c r="D253" s="235" t="s">
        <v>177</v>
      </c>
      <c r="E253" s="221">
        <v>114</v>
      </c>
      <c r="F253" s="236"/>
      <c r="G253" s="237"/>
      <c r="H253" s="221"/>
      <c r="I253" s="238">
        <v>4257.0600000000004</v>
      </c>
      <c r="J253" s="221">
        <v>77</v>
      </c>
      <c r="K253" s="238">
        <v>67140.13</v>
      </c>
    </row>
    <row r="254" spans="1:22" x14ac:dyDescent="0.25">
      <c r="A254" s="233"/>
      <c r="B254" s="234"/>
      <c r="C254" s="234" t="s">
        <v>183</v>
      </c>
      <c r="D254" s="235" t="s">
        <v>177</v>
      </c>
      <c r="E254" s="221">
        <v>67</v>
      </c>
      <c r="F254" s="236"/>
      <c r="G254" s="237"/>
      <c r="H254" s="221"/>
      <c r="I254" s="238">
        <v>2501.9499999999998</v>
      </c>
      <c r="J254" s="221">
        <v>41</v>
      </c>
      <c r="K254" s="238">
        <v>35749.94</v>
      </c>
    </row>
    <row r="255" spans="1:22" x14ac:dyDescent="0.25">
      <c r="A255" s="233"/>
      <c r="B255" s="234"/>
      <c r="C255" s="234" t="s">
        <v>178</v>
      </c>
      <c r="D255" s="235" t="s">
        <v>177</v>
      </c>
      <c r="E255" s="221">
        <v>175</v>
      </c>
      <c r="F255" s="236"/>
      <c r="G255" s="237"/>
      <c r="H255" s="221"/>
      <c r="I255" s="238">
        <v>52.4</v>
      </c>
      <c r="J255" s="221">
        <v>157</v>
      </c>
      <c r="K255" s="238">
        <v>1097.5899999999999</v>
      </c>
    </row>
    <row r="256" spans="1:22" x14ac:dyDescent="0.25">
      <c r="A256" s="241"/>
      <c r="B256" s="242"/>
      <c r="C256" s="242" t="s">
        <v>182</v>
      </c>
      <c r="D256" s="243" t="s">
        <v>181</v>
      </c>
      <c r="E256" s="244">
        <v>40.67</v>
      </c>
      <c r="F256" s="245"/>
      <c r="G256" s="246" t="s">
        <v>185</v>
      </c>
      <c r="H256" s="244">
        <v>1</v>
      </c>
      <c r="I256" s="247">
        <v>309.08999999999997</v>
      </c>
      <c r="J256" s="244"/>
      <c r="K256" s="247"/>
    </row>
    <row r="257" spans="1:22" x14ac:dyDescent="0.25">
      <c r="A257" s="248"/>
      <c r="B257" s="248"/>
      <c r="C257" s="249" t="s">
        <v>173</v>
      </c>
      <c r="D257" s="248"/>
      <c r="E257" s="248"/>
      <c r="F257" s="248"/>
      <c r="G257" s="248"/>
      <c r="H257" s="452">
        <v>90368.92</v>
      </c>
      <c r="I257" s="452"/>
      <c r="J257" s="452">
        <v>413179.85</v>
      </c>
      <c r="K257" s="452"/>
      <c r="O257" s="250">
        <v>90368.92</v>
      </c>
      <c r="P257" s="250">
        <v>413179.85</v>
      </c>
    </row>
    <row r="259" spans="1:22" ht="42.75" x14ac:dyDescent="0.25">
      <c r="A259" s="233" t="s">
        <v>1419</v>
      </c>
      <c r="B259" s="234" t="s">
        <v>3127</v>
      </c>
      <c r="C259" s="234" t="s">
        <v>1159</v>
      </c>
      <c r="D259" s="235" t="s">
        <v>1575</v>
      </c>
      <c r="E259" s="221">
        <v>5.9499999999999997E-2</v>
      </c>
      <c r="F259" s="236"/>
      <c r="G259" s="237"/>
      <c r="H259" s="221"/>
      <c r="I259" s="238"/>
      <c r="J259" s="221"/>
      <c r="K259" s="238"/>
      <c r="Q259">
        <v>49.09</v>
      </c>
      <c r="R259">
        <v>774.2</v>
      </c>
      <c r="S259">
        <v>28.85</v>
      </c>
      <c r="T259">
        <v>412.23</v>
      </c>
      <c r="U259">
        <v>6.07</v>
      </c>
      <c r="V259">
        <v>127.2</v>
      </c>
    </row>
    <row r="260" spans="1:22" x14ac:dyDescent="0.25">
      <c r="C260" s="239" t="s">
        <v>3128</v>
      </c>
    </row>
    <row r="261" spans="1:22" x14ac:dyDescent="0.25">
      <c r="A261" s="233"/>
      <c r="B261" s="234"/>
      <c r="C261" s="234" t="s">
        <v>187</v>
      </c>
      <c r="D261" s="235"/>
      <c r="E261" s="221"/>
      <c r="F261" s="236">
        <v>723.77</v>
      </c>
      <c r="G261" s="237" t="s">
        <v>185</v>
      </c>
      <c r="H261" s="221">
        <v>1</v>
      </c>
      <c r="I261" s="238">
        <v>43.06</v>
      </c>
      <c r="J261" s="221">
        <v>23.35</v>
      </c>
      <c r="K261" s="238">
        <v>1005.45</v>
      </c>
    </row>
    <row r="262" spans="1:22" x14ac:dyDescent="0.25">
      <c r="A262" s="233"/>
      <c r="B262" s="234"/>
      <c r="C262" s="234" t="s">
        <v>174</v>
      </c>
      <c r="D262" s="235"/>
      <c r="E262" s="221"/>
      <c r="F262" s="236">
        <v>611.48</v>
      </c>
      <c r="G262" s="237" t="s">
        <v>185</v>
      </c>
      <c r="H262" s="221">
        <v>1</v>
      </c>
      <c r="I262" s="238">
        <v>36.380000000000003</v>
      </c>
      <c r="J262" s="221">
        <v>7.07</v>
      </c>
      <c r="K262" s="238">
        <v>257.20999999999998</v>
      </c>
    </row>
    <row r="263" spans="1:22" x14ac:dyDescent="0.25">
      <c r="A263" s="233"/>
      <c r="B263" s="234"/>
      <c r="C263" s="234" t="s">
        <v>179</v>
      </c>
      <c r="D263" s="235"/>
      <c r="E263" s="221"/>
      <c r="F263" s="236">
        <v>58.4</v>
      </c>
      <c r="G263" s="237" t="s">
        <v>185</v>
      </c>
      <c r="H263" s="221">
        <v>1</v>
      </c>
      <c r="I263" s="251">
        <v>3.47</v>
      </c>
      <c r="J263" s="221">
        <v>23.35</v>
      </c>
      <c r="K263" s="251">
        <v>81.02</v>
      </c>
    </row>
    <row r="264" spans="1:22" x14ac:dyDescent="0.25">
      <c r="A264" s="233"/>
      <c r="B264" s="234"/>
      <c r="C264" s="234" t="s">
        <v>195</v>
      </c>
      <c r="D264" s="235"/>
      <c r="E264" s="221"/>
      <c r="F264" s="236">
        <v>97.3</v>
      </c>
      <c r="G264" s="237" t="s">
        <v>185</v>
      </c>
      <c r="H264" s="221">
        <v>1</v>
      </c>
      <c r="I264" s="238">
        <v>5.79</v>
      </c>
      <c r="J264" s="221">
        <v>5.42</v>
      </c>
      <c r="K264" s="238">
        <v>31.38</v>
      </c>
    </row>
    <row r="265" spans="1:22" ht="42.75" x14ac:dyDescent="0.25">
      <c r="A265" s="233" t="s">
        <v>1420</v>
      </c>
      <c r="B265" s="234" t="s">
        <v>3129</v>
      </c>
      <c r="C265" s="234" t="s">
        <v>1158</v>
      </c>
      <c r="D265" s="235" t="s">
        <v>1342</v>
      </c>
      <c r="E265" s="221">
        <v>150</v>
      </c>
      <c r="F265" s="236">
        <v>84.56</v>
      </c>
      <c r="G265" s="240" t="s">
        <v>185</v>
      </c>
      <c r="H265" s="221">
        <v>1</v>
      </c>
      <c r="I265" s="238">
        <v>12684</v>
      </c>
      <c r="J265" s="221">
        <v>1.8</v>
      </c>
      <c r="K265" s="238">
        <v>22831.200000000001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 s="233"/>
      <c r="B266" s="234"/>
      <c r="C266" s="234" t="s">
        <v>184</v>
      </c>
      <c r="D266" s="235" t="s">
        <v>177</v>
      </c>
      <c r="E266" s="221">
        <v>114</v>
      </c>
      <c r="F266" s="236"/>
      <c r="G266" s="237"/>
      <c r="H266" s="221"/>
      <c r="I266" s="238">
        <v>49.09</v>
      </c>
      <c r="J266" s="221">
        <v>77</v>
      </c>
      <c r="K266" s="238">
        <v>774.2</v>
      </c>
    </row>
    <row r="267" spans="1:22" x14ac:dyDescent="0.25">
      <c r="A267" s="233"/>
      <c r="B267" s="234"/>
      <c r="C267" s="234" t="s">
        <v>183</v>
      </c>
      <c r="D267" s="235" t="s">
        <v>177</v>
      </c>
      <c r="E267" s="221">
        <v>67</v>
      </c>
      <c r="F267" s="236"/>
      <c r="G267" s="237"/>
      <c r="H267" s="221"/>
      <c r="I267" s="238">
        <v>28.85</v>
      </c>
      <c r="J267" s="221">
        <v>41</v>
      </c>
      <c r="K267" s="238">
        <v>412.23</v>
      </c>
    </row>
    <row r="268" spans="1:22" x14ac:dyDescent="0.25">
      <c r="A268" s="233"/>
      <c r="B268" s="234"/>
      <c r="C268" s="234" t="s">
        <v>178</v>
      </c>
      <c r="D268" s="235" t="s">
        <v>177</v>
      </c>
      <c r="E268" s="221">
        <v>175</v>
      </c>
      <c r="F268" s="236"/>
      <c r="G268" s="237"/>
      <c r="H268" s="221"/>
      <c r="I268" s="238">
        <v>6.07</v>
      </c>
      <c r="J268" s="221">
        <v>157</v>
      </c>
      <c r="K268" s="238">
        <v>127.2</v>
      </c>
    </row>
    <row r="269" spans="1:22" x14ac:dyDescent="0.25">
      <c r="A269" s="241"/>
      <c r="B269" s="242"/>
      <c r="C269" s="242" t="s">
        <v>182</v>
      </c>
      <c r="D269" s="243" t="s">
        <v>181</v>
      </c>
      <c r="E269" s="244">
        <v>58.7</v>
      </c>
      <c r="F269" s="245"/>
      <c r="G269" s="246" t="s">
        <v>185</v>
      </c>
      <c r="H269" s="244">
        <v>1</v>
      </c>
      <c r="I269" s="247">
        <v>3.49</v>
      </c>
      <c r="J269" s="244"/>
      <c r="K269" s="247"/>
    </row>
    <row r="270" spans="1:22" x14ac:dyDescent="0.25">
      <c r="A270" s="248"/>
      <c r="B270" s="248"/>
      <c r="C270" s="249" t="s">
        <v>173</v>
      </c>
      <c r="D270" s="248"/>
      <c r="E270" s="248"/>
      <c r="F270" s="248"/>
      <c r="G270" s="248"/>
      <c r="H270" s="452">
        <v>12853.24</v>
      </c>
      <c r="I270" s="452"/>
      <c r="J270" s="452">
        <v>25438.87</v>
      </c>
      <c r="K270" s="452"/>
      <c r="O270" s="250">
        <v>12853.24</v>
      </c>
      <c r="P270" s="250">
        <v>25438.87</v>
      </c>
    </row>
    <row r="272" spans="1:22" ht="71.25" x14ac:dyDescent="0.25">
      <c r="A272" s="233" t="s">
        <v>1423</v>
      </c>
      <c r="B272" s="234" t="s">
        <v>3130</v>
      </c>
      <c r="C272" s="234" t="s">
        <v>1055</v>
      </c>
      <c r="D272" s="235" t="s">
        <v>1476</v>
      </c>
      <c r="E272" s="221">
        <v>7.7</v>
      </c>
      <c r="F272" s="236"/>
      <c r="G272" s="237"/>
      <c r="H272" s="221"/>
      <c r="I272" s="238"/>
      <c r="J272" s="221"/>
      <c r="K272" s="238"/>
      <c r="Q272">
        <v>1687.66</v>
      </c>
      <c r="R272">
        <v>26616.85</v>
      </c>
      <c r="S272">
        <v>991.87</v>
      </c>
      <c r="T272">
        <v>14172.61</v>
      </c>
      <c r="U272">
        <v>76.95</v>
      </c>
      <c r="V272">
        <v>1611.92</v>
      </c>
    </row>
    <row r="273" spans="1:22" x14ac:dyDescent="0.25">
      <c r="C273" s="239" t="s">
        <v>3131</v>
      </c>
    </row>
    <row r="274" spans="1:22" x14ac:dyDescent="0.25">
      <c r="A274" s="233"/>
      <c r="B274" s="234"/>
      <c r="C274" s="234" t="s">
        <v>187</v>
      </c>
      <c r="D274" s="235"/>
      <c r="E274" s="221"/>
      <c r="F274" s="236">
        <v>192.26</v>
      </c>
      <c r="G274" s="237" t="s">
        <v>185</v>
      </c>
      <c r="H274" s="221">
        <v>1</v>
      </c>
      <c r="I274" s="238">
        <v>1480.4</v>
      </c>
      <c r="J274" s="221">
        <v>23.35</v>
      </c>
      <c r="K274" s="238">
        <v>34567.339999999997</v>
      </c>
    </row>
    <row r="275" spans="1:22" x14ac:dyDescent="0.25">
      <c r="A275" s="233"/>
      <c r="B275" s="234"/>
      <c r="C275" s="234" t="s">
        <v>174</v>
      </c>
      <c r="D275" s="235"/>
      <c r="E275" s="221"/>
      <c r="F275" s="236">
        <v>32.869999999999997</v>
      </c>
      <c r="G275" s="237" t="s">
        <v>185</v>
      </c>
      <c r="H275" s="221">
        <v>1</v>
      </c>
      <c r="I275" s="238">
        <v>253.1</v>
      </c>
      <c r="J275" s="221">
        <v>8.48</v>
      </c>
      <c r="K275" s="238">
        <v>2146.29</v>
      </c>
    </row>
    <row r="276" spans="1:22" x14ac:dyDescent="0.25">
      <c r="A276" s="233"/>
      <c r="B276" s="234"/>
      <c r="C276" s="234" t="s">
        <v>179</v>
      </c>
      <c r="D276" s="235"/>
      <c r="E276" s="221"/>
      <c r="F276" s="236">
        <v>5.71</v>
      </c>
      <c r="G276" s="237" t="s">
        <v>185</v>
      </c>
      <c r="H276" s="221">
        <v>1</v>
      </c>
      <c r="I276" s="251">
        <v>43.97</v>
      </c>
      <c r="J276" s="221">
        <v>23.35</v>
      </c>
      <c r="K276" s="251">
        <v>1026.7</v>
      </c>
    </row>
    <row r="277" spans="1:22" x14ac:dyDescent="0.25">
      <c r="A277" s="233"/>
      <c r="B277" s="234"/>
      <c r="C277" s="234" t="s">
        <v>195</v>
      </c>
      <c r="D277" s="235"/>
      <c r="E277" s="221"/>
      <c r="F277" s="236">
        <v>314.29000000000002</v>
      </c>
      <c r="G277" s="237" t="s">
        <v>185</v>
      </c>
      <c r="H277" s="221">
        <v>1</v>
      </c>
      <c r="I277" s="238">
        <v>2420.0300000000002</v>
      </c>
      <c r="J277" s="221">
        <v>5.42</v>
      </c>
      <c r="K277" s="238">
        <v>13116.56</v>
      </c>
    </row>
    <row r="278" spans="1:22" ht="57" x14ac:dyDescent="0.25">
      <c r="A278" s="233" t="s">
        <v>1424</v>
      </c>
      <c r="B278" s="234" t="s">
        <v>3132</v>
      </c>
      <c r="C278" s="234" t="s">
        <v>1095</v>
      </c>
      <c r="D278" s="235" t="s">
        <v>1342</v>
      </c>
      <c r="E278" s="221">
        <v>785.4</v>
      </c>
      <c r="F278" s="236">
        <v>3.45</v>
      </c>
      <c r="G278" s="240" t="s">
        <v>185</v>
      </c>
      <c r="H278" s="221">
        <v>1</v>
      </c>
      <c r="I278" s="238">
        <v>2709.63</v>
      </c>
      <c r="J278" s="221">
        <v>6.37</v>
      </c>
      <c r="K278" s="238">
        <v>17260.34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ht="42.75" x14ac:dyDescent="0.25">
      <c r="A279" s="233" t="s">
        <v>2982</v>
      </c>
      <c r="B279" s="234" t="s">
        <v>3133</v>
      </c>
      <c r="C279" s="234" t="s">
        <v>1053</v>
      </c>
      <c r="D279" s="235" t="s">
        <v>1326</v>
      </c>
      <c r="E279" s="221">
        <v>7.7</v>
      </c>
      <c r="F279" s="236">
        <v>146.88999999999999</v>
      </c>
      <c r="G279" s="240" t="s">
        <v>185</v>
      </c>
      <c r="H279" s="221">
        <v>1</v>
      </c>
      <c r="I279" s="238">
        <v>1131.05</v>
      </c>
      <c r="J279" s="221">
        <v>1.19</v>
      </c>
      <c r="K279" s="238">
        <v>1345.95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s="233"/>
      <c r="B280" s="234"/>
      <c r="C280" s="234" t="s">
        <v>184</v>
      </c>
      <c r="D280" s="235" t="s">
        <v>177</v>
      </c>
      <c r="E280" s="221">
        <v>114</v>
      </c>
      <c r="F280" s="236"/>
      <c r="G280" s="237"/>
      <c r="H280" s="221"/>
      <c r="I280" s="238">
        <v>1687.66</v>
      </c>
      <c r="J280" s="221">
        <v>77</v>
      </c>
      <c r="K280" s="238">
        <v>26616.85</v>
      </c>
    </row>
    <row r="281" spans="1:22" x14ac:dyDescent="0.25">
      <c r="A281" s="233"/>
      <c r="B281" s="234"/>
      <c r="C281" s="234" t="s">
        <v>183</v>
      </c>
      <c r="D281" s="235" t="s">
        <v>177</v>
      </c>
      <c r="E281" s="221">
        <v>67</v>
      </c>
      <c r="F281" s="236"/>
      <c r="G281" s="237"/>
      <c r="H281" s="221"/>
      <c r="I281" s="238">
        <v>991.87</v>
      </c>
      <c r="J281" s="221">
        <v>41</v>
      </c>
      <c r="K281" s="238">
        <v>14172.61</v>
      </c>
    </row>
    <row r="282" spans="1:22" x14ac:dyDescent="0.25">
      <c r="A282" s="233"/>
      <c r="B282" s="234"/>
      <c r="C282" s="234" t="s">
        <v>178</v>
      </c>
      <c r="D282" s="235" t="s">
        <v>177</v>
      </c>
      <c r="E282" s="221">
        <v>175</v>
      </c>
      <c r="F282" s="236"/>
      <c r="G282" s="237"/>
      <c r="H282" s="221"/>
      <c r="I282" s="238">
        <v>76.95</v>
      </c>
      <c r="J282" s="221">
        <v>157</v>
      </c>
      <c r="K282" s="238">
        <v>1611.92</v>
      </c>
    </row>
    <row r="283" spans="1:22" x14ac:dyDescent="0.25">
      <c r="A283" s="241"/>
      <c r="B283" s="242"/>
      <c r="C283" s="242" t="s">
        <v>182</v>
      </c>
      <c r="D283" s="243" t="s">
        <v>181</v>
      </c>
      <c r="E283" s="244">
        <v>15</v>
      </c>
      <c r="F283" s="245"/>
      <c r="G283" s="246" t="s">
        <v>185</v>
      </c>
      <c r="H283" s="244">
        <v>1</v>
      </c>
      <c r="I283" s="247">
        <v>115.5</v>
      </c>
      <c r="J283" s="244"/>
      <c r="K283" s="247"/>
    </row>
    <row r="284" spans="1:22" x14ac:dyDescent="0.25">
      <c r="A284" s="248"/>
      <c r="B284" s="248"/>
      <c r="C284" s="249" t="s">
        <v>173</v>
      </c>
      <c r="D284" s="248"/>
      <c r="E284" s="248"/>
      <c r="F284" s="248"/>
      <c r="G284" s="248"/>
      <c r="H284" s="452">
        <v>10750.69</v>
      </c>
      <c r="I284" s="452"/>
      <c r="J284" s="452">
        <v>110837.86</v>
      </c>
      <c r="K284" s="452"/>
      <c r="O284" s="250">
        <v>10750.69</v>
      </c>
      <c r="P284" s="250">
        <v>110837.86</v>
      </c>
    </row>
    <row r="286" spans="1:22" ht="28.5" x14ac:dyDescent="0.25">
      <c r="A286" s="233" t="s">
        <v>1425</v>
      </c>
      <c r="B286" s="234" t="s">
        <v>3134</v>
      </c>
      <c r="C286" s="234" t="s">
        <v>1157</v>
      </c>
      <c r="D286" s="235" t="s">
        <v>1476</v>
      </c>
      <c r="E286" s="221">
        <v>1.5</v>
      </c>
      <c r="F286" s="236"/>
      <c r="G286" s="237"/>
      <c r="H286" s="221"/>
      <c r="I286" s="238"/>
      <c r="J286" s="221"/>
      <c r="K286" s="238"/>
      <c r="Q286">
        <v>21.72</v>
      </c>
      <c r="R286">
        <v>342.51</v>
      </c>
      <c r="S286">
        <v>12.76</v>
      </c>
      <c r="T286">
        <v>182.38</v>
      </c>
      <c r="U286">
        <v>24.15</v>
      </c>
      <c r="V286">
        <v>505.9</v>
      </c>
    </row>
    <row r="287" spans="1:22" x14ac:dyDescent="0.25">
      <c r="C287" s="239" t="s">
        <v>3135</v>
      </c>
    </row>
    <row r="288" spans="1:22" x14ac:dyDescent="0.25">
      <c r="A288" s="233"/>
      <c r="B288" s="234"/>
      <c r="C288" s="234" t="s">
        <v>187</v>
      </c>
      <c r="D288" s="235"/>
      <c r="E288" s="221"/>
      <c r="F288" s="236">
        <v>12.7</v>
      </c>
      <c r="G288" s="237" t="s">
        <v>185</v>
      </c>
      <c r="H288" s="221">
        <v>1</v>
      </c>
      <c r="I288" s="238">
        <v>19.05</v>
      </c>
      <c r="J288" s="221">
        <v>23.35</v>
      </c>
      <c r="K288" s="238">
        <v>444.82</v>
      </c>
    </row>
    <row r="289" spans="1:22" x14ac:dyDescent="0.25">
      <c r="A289" s="233"/>
      <c r="B289" s="234"/>
      <c r="C289" s="234" t="s">
        <v>174</v>
      </c>
      <c r="D289" s="235"/>
      <c r="E289" s="221"/>
      <c r="F289" s="236">
        <v>42.6</v>
      </c>
      <c r="G289" s="237" t="s">
        <v>185</v>
      </c>
      <c r="H289" s="221">
        <v>1</v>
      </c>
      <c r="I289" s="238">
        <v>63.9</v>
      </c>
      <c r="J289" s="221">
        <v>9.24</v>
      </c>
      <c r="K289" s="238">
        <v>590.44000000000005</v>
      </c>
    </row>
    <row r="290" spans="1:22" x14ac:dyDescent="0.25">
      <c r="A290" s="233"/>
      <c r="B290" s="234"/>
      <c r="C290" s="234" t="s">
        <v>179</v>
      </c>
      <c r="D290" s="235"/>
      <c r="E290" s="221"/>
      <c r="F290" s="236">
        <v>9.1999999999999993</v>
      </c>
      <c r="G290" s="237" t="s">
        <v>185</v>
      </c>
      <c r="H290" s="221">
        <v>1</v>
      </c>
      <c r="I290" s="251">
        <v>13.8</v>
      </c>
      <c r="J290" s="221">
        <v>23.35</v>
      </c>
      <c r="K290" s="251">
        <v>322.23</v>
      </c>
    </row>
    <row r="291" spans="1:22" x14ac:dyDescent="0.25">
      <c r="A291" s="233"/>
      <c r="B291" s="234"/>
      <c r="C291" s="234" t="s">
        <v>195</v>
      </c>
      <c r="D291" s="235"/>
      <c r="E291" s="221"/>
      <c r="F291" s="236">
        <v>3.57</v>
      </c>
      <c r="G291" s="237" t="s">
        <v>185</v>
      </c>
      <c r="H291" s="221">
        <v>1</v>
      </c>
      <c r="I291" s="238">
        <v>5.36</v>
      </c>
      <c r="J291" s="221">
        <v>5.42</v>
      </c>
      <c r="K291" s="238">
        <v>29.05</v>
      </c>
    </row>
    <row r="292" spans="1:22" x14ac:dyDescent="0.25">
      <c r="A292" s="233"/>
      <c r="B292" s="234"/>
      <c r="C292" s="234" t="s">
        <v>184</v>
      </c>
      <c r="D292" s="235" t="s">
        <v>177</v>
      </c>
      <c r="E292" s="221">
        <v>114</v>
      </c>
      <c r="F292" s="236"/>
      <c r="G292" s="237"/>
      <c r="H292" s="221"/>
      <c r="I292" s="238">
        <v>21.72</v>
      </c>
      <c r="J292" s="221">
        <v>77</v>
      </c>
      <c r="K292" s="238">
        <v>342.51</v>
      </c>
    </row>
    <row r="293" spans="1:22" x14ac:dyDescent="0.25">
      <c r="A293" s="233"/>
      <c r="B293" s="234"/>
      <c r="C293" s="234" t="s">
        <v>183</v>
      </c>
      <c r="D293" s="235" t="s">
        <v>177</v>
      </c>
      <c r="E293" s="221">
        <v>67</v>
      </c>
      <c r="F293" s="236"/>
      <c r="G293" s="237"/>
      <c r="H293" s="221"/>
      <c r="I293" s="238">
        <v>12.76</v>
      </c>
      <c r="J293" s="221">
        <v>41</v>
      </c>
      <c r="K293" s="238">
        <v>182.38</v>
      </c>
    </row>
    <row r="294" spans="1:22" x14ac:dyDescent="0.25">
      <c r="A294" s="233"/>
      <c r="B294" s="234"/>
      <c r="C294" s="234" t="s">
        <v>178</v>
      </c>
      <c r="D294" s="235" t="s">
        <v>177</v>
      </c>
      <c r="E294" s="221">
        <v>175</v>
      </c>
      <c r="F294" s="236"/>
      <c r="G294" s="237"/>
      <c r="H294" s="221"/>
      <c r="I294" s="238">
        <v>24.15</v>
      </c>
      <c r="J294" s="221">
        <v>157</v>
      </c>
      <c r="K294" s="238">
        <v>505.9</v>
      </c>
    </row>
    <row r="295" spans="1:22" x14ac:dyDescent="0.25">
      <c r="A295" s="241"/>
      <c r="B295" s="242"/>
      <c r="C295" s="242" t="s">
        <v>182</v>
      </c>
      <c r="D295" s="243" t="s">
        <v>181</v>
      </c>
      <c r="E295" s="244">
        <v>1.03</v>
      </c>
      <c r="F295" s="245"/>
      <c r="G295" s="246" t="s">
        <v>185</v>
      </c>
      <c r="H295" s="244">
        <v>1</v>
      </c>
      <c r="I295" s="247">
        <v>1.5449999999999999</v>
      </c>
      <c r="J295" s="244"/>
      <c r="K295" s="247"/>
    </row>
    <row r="296" spans="1:22" x14ac:dyDescent="0.25">
      <c r="A296" s="248"/>
      <c r="B296" s="248"/>
      <c r="C296" s="249" t="s">
        <v>173</v>
      </c>
      <c r="D296" s="248"/>
      <c r="E296" s="248"/>
      <c r="F296" s="248"/>
      <c r="G296" s="248"/>
      <c r="H296" s="452">
        <v>146.94</v>
      </c>
      <c r="I296" s="452"/>
      <c r="J296" s="452">
        <v>2095.1</v>
      </c>
      <c r="K296" s="452"/>
      <c r="O296" s="250">
        <v>146.94</v>
      </c>
      <c r="P296" s="250">
        <v>2095.1</v>
      </c>
    </row>
    <row r="298" spans="1:22" ht="28.5" x14ac:dyDescent="0.25">
      <c r="A298" s="233" t="s">
        <v>1435</v>
      </c>
      <c r="B298" s="234" t="s">
        <v>3136</v>
      </c>
      <c r="C298" s="234" t="s">
        <v>1046</v>
      </c>
      <c r="D298" s="235" t="s">
        <v>1476</v>
      </c>
      <c r="E298" s="221">
        <v>7.6</v>
      </c>
      <c r="F298" s="236"/>
      <c r="G298" s="237"/>
      <c r="H298" s="221"/>
      <c r="I298" s="238"/>
      <c r="J298" s="221"/>
      <c r="K298" s="238"/>
      <c r="Q298">
        <v>330.1</v>
      </c>
      <c r="R298">
        <v>5206.1499999999996</v>
      </c>
      <c r="S298">
        <v>194.01</v>
      </c>
      <c r="T298">
        <v>2772.1</v>
      </c>
      <c r="U298">
        <v>2.66</v>
      </c>
      <c r="V298">
        <v>55.72</v>
      </c>
    </row>
    <row r="299" spans="1:22" x14ac:dyDescent="0.25">
      <c r="C299" s="239" t="s">
        <v>3125</v>
      </c>
    </row>
    <row r="300" spans="1:22" x14ac:dyDescent="0.25">
      <c r="A300" s="233"/>
      <c r="B300" s="234"/>
      <c r="C300" s="234" t="s">
        <v>187</v>
      </c>
      <c r="D300" s="235"/>
      <c r="E300" s="221"/>
      <c r="F300" s="236">
        <v>38.1</v>
      </c>
      <c r="G300" s="237" t="s">
        <v>185</v>
      </c>
      <c r="H300" s="221">
        <v>1</v>
      </c>
      <c r="I300" s="238">
        <v>289.56</v>
      </c>
      <c r="J300" s="221">
        <v>23.35</v>
      </c>
      <c r="K300" s="238">
        <v>6761.23</v>
      </c>
    </row>
    <row r="301" spans="1:22" x14ac:dyDescent="0.25">
      <c r="A301" s="233"/>
      <c r="B301" s="234"/>
      <c r="C301" s="234" t="s">
        <v>174</v>
      </c>
      <c r="D301" s="235"/>
      <c r="E301" s="221"/>
      <c r="F301" s="236">
        <v>0.85</v>
      </c>
      <c r="G301" s="237" t="s">
        <v>185</v>
      </c>
      <c r="H301" s="221">
        <v>1</v>
      </c>
      <c r="I301" s="238">
        <v>6.46</v>
      </c>
      <c r="J301" s="221">
        <v>9.59</v>
      </c>
      <c r="K301" s="238">
        <v>61.95</v>
      </c>
    </row>
    <row r="302" spans="1:22" x14ac:dyDescent="0.25">
      <c r="A302" s="233"/>
      <c r="B302" s="234"/>
      <c r="C302" s="234" t="s">
        <v>179</v>
      </c>
      <c r="D302" s="235"/>
      <c r="E302" s="221"/>
      <c r="F302" s="236">
        <v>0.2</v>
      </c>
      <c r="G302" s="237" t="s">
        <v>185</v>
      </c>
      <c r="H302" s="221">
        <v>1</v>
      </c>
      <c r="I302" s="251">
        <v>1.52</v>
      </c>
      <c r="J302" s="221">
        <v>23.35</v>
      </c>
      <c r="K302" s="251">
        <v>35.49</v>
      </c>
    </row>
    <row r="303" spans="1:22" x14ac:dyDescent="0.25">
      <c r="A303" s="233"/>
      <c r="B303" s="234"/>
      <c r="C303" s="234" t="s">
        <v>195</v>
      </c>
      <c r="D303" s="235"/>
      <c r="E303" s="221"/>
      <c r="F303" s="236">
        <v>3.71</v>
      </c>
      <c r="G303" s="237" t="s">
        <v>185</v>
      </c>
      <c r="H303" s="221">
        <v>1</v>
      </c>
      <c r="I303" s="238">
        <v>28.2</v>
      </c>
      <c r="J303" s="221">
        <v>5.42</v>
      </c>
      <c r="K303" s="238">
        <v>152.84</v>
      </c>
    </row>
    <row r="304" spans="1:22" x14ac:dyDescent="0.25">
      <c r="A304" s="233"/>
      <c r="B304" s="234"/>
      <c r="C304" s="234" t="s">
        <v>184</v>
      </c>
      <c r="D304" s="235" t="s">
        <v>177</v>
      </c>
      <c r="E304" s="221">
        <v>114</v>
      </c>
      <c r="F304" s="236"/>
      <c r="G304" s="237"/>
      <c r="H304" s="221"/>
      <c r="I304" s="238">
        <v>330.1</v>
      </c>
      <c r="J304" s="221">
        <v>77</v>
      </c>
      <c r="K304" s="238">
        <v>5206.1499999999996</v>
      </c>
    </row>
    <row r="305" spans="1:22" x14ac:dyDescent="0.25">
      <c r="A305" s="233"/>
      <c r="B305" s="234"/>
      <c r="C305" s="234" t="s">
        <v>183</v>
      </c>
      <c r="D305" s="235" t="s">
        <v>177</v>
      </c>
      <c r="E305" s="221">
        <v>67</v>
      </c>
      <c r="F305" s="236"/>
      <c r="G305" s="237"/>
      <c r="H305" s="221"/>
      <c r="I305" s="238">
        <v>194.01</v>
      </c>
      <c r="J305" s="221">
        <v>41</v>
      </c>
      <c r="K305" s="238">
        <v>2772.1</v>
      </c>
    </row>
    <row r="306" spans="1:22" x14ac:dyDescent="0.25">
      <c r="A306" s="233"/>
      <c r="B306" s="234"/>
      <c r="C306" s="234" t="s">
        <v>178</v>
      </c>
      <c r="D306" s="235" t="s">
        <v>177</v>
      </c>
      <c r="E306" s="221">
        <v>175</v>
      </c>
      <c r="F306" s="236"/>
      <c r="G306" s="237"/>
      <c r="H306" s="221"/>
      <c r="I306" s="238">
        <v>2.66</v>
      </c>
      <c r="J306" s="221">
        <v>157</v>
      </c>
      <c r="K306" s="238">
        <v>55.72</v>
      </c>
    </row>
    <row r="307" spans="1:22" x14ac:dyDescent="0.25">
      <c r="A307" s="241"/>
      <c r="B307" s="242"/>
      <c r="C307" s="242" t="s">
        <v>182</v>
      </c>
      <c r="D307" s="243" t="s">
        <v>181</v>
      </c>
      <c r="E307" s="244">
        <v>3.09</v>
      </c>
      <c r="F307" s="245"/>
      <c r="G307" s="246" t="s">
        <v>185</v>
      </c>
      <c r="H307" s="244">
        <v>1</v>
      </c>
      <c r="I307" s="247">
        <v>23.48</v>
      </c>
      <c r="J307" s="244"/>
      <c r="K307" s="247"/>
    </row>
    <row r="308" spans="1:22" x14ac:dyDescent="0.25">
      <c r="A308" s="248"/>
      <c r="B308" s="248"/>
      <c r="C308" s="249" t="s">
        <v>173</v>
      </c>
      <c r="D308" s="248"/>
      <c r="E308" s="248"/>
      <c r="F308" s="248"/>
      <c r="G308" s="248"/>
      <c r="H308" s="452">
        <v>850.99</v>
      </c>
      <c r="I308" s="452"/>
      <c r="J308" s="452">
        <v>15009.99</v>
      </c>
      <c r="K308" s="452"/>
      <c r="O308" s="250">
        <v>850.99</v>
      </c>
      <c r="P308" s="250">
        <v>15009.99</v>
      </c>
    </row>
    <row r="310" spans="1:22" ht="71.25" x14ac:dyDescent="0.25">
      <c r="A310" s="233" t="s">
        <v>1442</v>
      </c>
      <c r="B310" s="234" t="s">
        <v>3137</v>
      </c>
      <c r="C310" s="234" t="s">
        <v>1025</v>
      </c>
      <c r="D310" s="235" t="s">
        <v>1476</v>
      </c>
      <c r="E310" s="221">
        <v>7.7</v>
      </c>
      <c r="F310" s="236"/>
      <c r="G310" s="237"/>
      <c r="H310" s="221"/>
      <c r="I310" s="238"/>
      <c r="J310" s="221"/>
      <c r="K310" s="238"/>
      <c r="Q310">
        <v>668.88</v>
      </c>
      <c r="R310">
        <v>10549.29</v>
      </c>
      <c r="S310">
        <v>393.12</v>
      </c>
      <c r="T310">
        <v>5617.16</v>
      </c>
      <c r="U310">
        <v>5.25</v>
      </c>
      <c r="V310">
        <v>109.98</v>
      </c>
    </row>
    <row r="311" spans="1:22" x14ac:dyDescent="0.25">
      <c r="C311" s="239" t="s">
        <v>3131</v>
      </c>
    </row>
    <row r="312" spans="1:22" x14ac:dyDescent="0.25">
      <c r="A312" s="233"/>
      <c r="B312" s="234"/>
      <c r="C312" s="234" t="s">
        <v>187</v>
      </c>
      <c r="D312" s="235"/>
      <c r="E312" s="221"/>
      <c r="F312" s="236">
        <v>76.2</v>
      </c>
      <c r="G312" s="237" t="s">
        <v>185</v>
      </c>
      <c r="H312" s="221">
        <v>1</v>
      </c>
      <c r="I312" s="238">
        <v>586.74</v>
      </c>
      <c r="J312" s="221">
        <v>23.35</v>
      </c>
      <c r="K312" s="238">
        <v>13700.38</v>
      </c>
    </row>
    <row r="313" spans="1:22" x14ac:dyDescent="0.25">
      <c r="A313" s="233"/>
      <c r="B313" s="234"/>
      <c r="C313" s="234" t="s">
        <v>174</v>
      </c>
      <c r="D313" s="235"/>
      <c r="E313" s="221"/>
      <c r="F313" s="236">
        <v>1.69</v>
      </c>
      <c r="G313" s="237" t="s">
        <v>185</v>
      </c>
      <c r="H313" s="221">
        <v>1</v>
      </c>
      <c r="I313" s="238">
        <v>13.01</v>
      </c>
      <c r="J313" s="221">
        <v>9.5</v>
      </c>
      <c r="K313" s="238">
        <v>123.6</v>
      </c>
    </row>
    <row r="314" spans="1:22" x14ac:dyDescent="0.25">
      <c r="A314" s="233"/>
      <c r="B314" s="234"/>
      <c r="C314" s="234" t="s">
        <v>179</v>
      </c>
      <c r="D314" s="235"/>
      <c r="E314" s="221"/>
      <c r="F314" s="236">
        <v>0.39</v>
      </c>
      <c r="G314" s="237" t="s">
        <v>185</v>
      </c>
      <c r="H314" s="221">
        <v>1</v>
      </c>
      <c r="I314" s="251">
        <v>3</v>
      </c>
      <c r="J314" s="221">
        <v>23.35</v>
      </c>
      <c r="K314" s="251">
        <v>70.05</v>
      </c>
    </row>
    <row r="315" spans="1:22" x14ac:dyDescent="0.25">
      <c r="A315" s="233"/>
      <c r="B315" s="234"/>
      <c r="C315" s="234" t="s">
        <v>195</v>
      </c>
      <c r="D315" s="235"/>
      <c r="E315" s="221"/>
      <c r="F315" s="236">
        <v>9.94</v>
      </c>
      <c r="G315" s="237" t="s">
        <v>185</v>
      </c>
      <c r="H315" s="221">
        <v>1</v>
      </c>
      <c r="I315" s="238">
        <v>76.540000000000006</v>
      </c>
      <c r="J315" s="221">
        <v>5.42</v>
      </c>
      <c r="K315" s="238">
        <v>414.85</v>
      </c>
    </row>
    <row r="316" spans="1:22" x14ac:dyDescent="0.25">
      <c r="A316" s="233"/>
      <c r="B316" s="234"/>
      <c r="C316" s="234" t="s">
        <v>184</v>
      </c>
      <c r="D316" s="235" t="s">
        <v>177</v>
      </c>
      <c r="E316" s="221">
        <v>114</v>
      </c>
      <c r="F316" s="236"/>
      <c r="G316" s="237"/>
      <c r="H316" s="221"/>
      <c r="I316" s="238">
        <v>668.88</v>
      </c>
      <c r="J316" s="221">
        <v>77</v>
      </c>
      <c r="K316" s="238">
        <v>10549.29</v>
      </c>
    </row>
    <row r="317" spans="1:22" x14ac:dyDescent="0.25">
      <c r="A317" s="233"/>
      <c r="B317" s="234"/>
      <c r="C317" s="234" t="s">
        <v>183</v>
      </c>
      <c r="D317" s="235" t="s">
        <v>177</v>
      </c>
      <c r="E317" s="221">
        <v>67</v>
      </c>
      <c r="F317" s="236"/>
      <c r="G317" s="237"/>
      <c r="H317" s="221"/>
      <c r="I317" s="238">
        <v>393.12</v>
      </c>
      <c r="J317" s="221">
        <v>41</v>
      </c>
      <c r="K317" s="238">
        <v>5617.16</v>
      </c>
    </row>
    <row r="318" spans="1:22" x14ac:dyDescent="0.25">
      <c r="A318" s="233"/>
      <c r="B318" s="234"/>
      <c r="C318" s="234" t="s">
        <v>178</v>
      </c>
      <c r="D318" s="235" t="s">
        <v>177</v>
      </c>
      <c r="E318" s="221">
        <v>175</v>
      </c>
      <c r="F318" s="236"/>
      <c r="G318" s="237"/>
      <c r="H318" s="221"/>
      <c r="I318" s="238">
        <v>5.25</v>
      </c>
      <c r="J318" s="221">
        <v>157</v>
      </c>
      <c r="K318" s="238">
        <v>109.98</v>
      </c>
    </row>
    <row r="319" spans="1:22" x14ac:dyDescent="0.25">
      <c r="A319" s="241"/>
      <c r="B319" s="242"/>
      <c r="C319" s="242" t="s">
        <v>182</v>
      </c>
      <c r="D319" s="243" t="s">
        <v>181</v>
      </c>
      <c r="E319" s="244">
        <v>6.18</v>
      </c>
      <c r="F319" s="245"/>
      <c r="G319" s="246" t="s">
        <v>185</v>
      </c>
      <c r="H319" s="244">
        <v>1</v>
      </c>
      <c r="I319" s="247">
        <v>47.59</v>
      </c>
      <c r="J319" s="244"/>
      <c r="K319" s="247"/>
    </row>
    <row r="320" spans="1:22" x14ac:dyDescent="0.25">
      <c r="A320" s="248"/>
      <c r="B320" s="248"/>
      <c r="C320" s="249" t="s">
        <v>173</v>
      </c>
      <c r="D320" s="248"/>
      <c r="E320" s="248"/>
      <c r="F320" s="248"/>
      <c r="G320" s="248"/>
      <c r="H320" s="452">
        <v>1743.54</v>
      </c>
      <c r="I320" s="452"/>
      <c r="J320" s="452">
        <v>30515.26</v>
      </c>
      <c r="K320" s="452"/>
      <c r="O320" s="250">
        <v>1743.54</v>
      </c>
      <c r="P320" s="250">
        <v>30515.26</v>
      </c>
    </row>
    <row r="322" spans="1:22" ht="85.5" x14ac:dyDescent="0.25">
      <c r="A322" s="233" t="s">
        <v>1455</v>
      </c>
      <c r="B322" s="234" t="s">
        <v>3138</v>
      </c>
      <c r="C322" s="234" t="s">
        <v>1091</v>
      </c>
      <c r="D322" s="235" t="s">
        <v>1476</v>
      </c>
      <c r="E322" s="221">
        <v>29.44</v>
      </c>
      <c r="F322" s="236"/>
      <c r="G322" s="237"/>
      <c r="H322" s="221"/>
      <c r="I322" s="238"/>
      <c r="J322" s="221"/>
      <c r="K322" s="238"/>
      <c r="Q322">
        <v>868.91</v>
      </c>
      <c r="R322">
        <v>13703.97</v>
      </c>
      <c r="S322">
        <v>510.67</v>
      </c>
      <c r="T322">
        <v>7296.92</v>
      </c>
      <c r="U322">
        <v>10.31</v>
      </c>
      <c r="V322">
        <v>215.92</v>
      </c>
    </row>
    <row r="323" spans="1:22" x14ac:dyDescent="0.25">
      <c r="C323" s="239" t="s">
        <v>3139</v>
      </c>
    </row>
    <row r="324" spans="1:22" x14ac:dyDescent="0.25">
      <c r="A324" s="233"/>
      <c r="B324" s="234"/>
      <c r="C324" s="234" t="s">
        <v>187</v>
      </c>
      <c r="D324" s="235"/>
      <c r="E324" s="221"/>
      <c r="F324" s="236">
        <v>25.89</v>
      </c>
      <c r="G324" s="237" t="s">
        <v>185</v>
      </c>
      <c r="H324" s="221">
        <v>1</v>
      </c>
      <c r="I324" s="238">
        <v>762.2</v>
      </c>
      <c r="J324" s="221">
        <v>23.35</v>
      </c>
      <c r="K324" s="238">
        <v>17797.37</v>
      </c>
    </row>
    <row r="325" spans="1:22" x14ac:dyDescent="0.25">
      <c r="A325" s="233"/>
      <c r="B325" s="234"/>
      <c r="C325" s="234" t="s">
        <v>174</v>
      </c>
      <c r="D325" s="235"/>
      <c r="E325" s="221"/>
      <c r="F325" s="236">
        <v>0.85</v>
      </c>
      <c r="G325" s="237" t="s">
        <v>185</v>
      </c>
      <c r="H325" s="221">
        <v>1</v>
      </c>
      <c r="I325" s="238">
        <v>25.02</v>
      </c>
      <c r="J325" s="221">
        <v>9.59</v>
      </c>
      <c r="K325" s="238">
        <v>239.94</v>
      </c>
    </row>
    <row r="326" spans="1:22" x14ac:dyDescent="0.25">
      <c r="A326" s="233"/>
      <c r="B326" s="234"/>
      <c r="C326" s="234" t="s">
        <v>179</v>
      </c>
      <c r="D326" s="235"/>
      <c r="E326" s="221"/>
      <c r="F326" s="236">
        <v>0.2</v>
      </c>
      <c r="G326" s="237" t="s">
        <v>185</v>
      </c>
      <c r="H326" s="221">
        <v>1</v>
      </c>
      <c r="I326" s="251">
        <v>5.89</v>
      </c>
      <c r="J326" s="221">
        <v>23.35</v>
      </c>
      <c r="K326" s="251">
        <v>137.53</v>
      </c>
    </row>
    <row r="327" spans="1:22" x14ac:dyDescent="0.25">
      <c r="A327" s="233"/>
      <c r="B327" s="234"/>
      <c r="C327" s="234" t="s">
        <v>195</v>
      </c>
      <c r="D327" s="235"/>
      <c r="E327" s="221"/>
      <c r="F327" s="236">
        <v>9.59</v>
      </c>
      <c r="G327" s="237" t="s">
        <v>185</v>
      </c>
      <c r="H327" s="221">
        <v>1</v>
      </c>
      <c r="I327" s="238">
        <v>282.33</v>
      </c>
      <c r="J327" s="221">
        <v>5.42</v>
      </c>
      <c r="K327" s="238">
        <v>1530.23</v>
      </c>
    </row>
    <row r="328" spans="1:22" x14ac:dyDescent="0.25">
      <c r="A328" s="233"/>
      <c r="B328" s="234"/>
      <c r="C328" s="234" t="s">
        <v>184</v>
      </c>
      <c r="D328" s="235" t="s">
        <v>177</v>
      </c>
      <c r="E328" s="221">
        <v>114</v>
      </c>
      <c r="F328" s="236"/>
      <c r="G328" s="237"/>
      <c r="H328" s="221"/>
      <c r="I328" s="238">
        <v>868.91</v>
      </c>
      <c r="J328" s="221">
        <v>77</v>
      </c>
      <c r="K328" s="238">
        <v>13703.97</v>
      </c>
    </row>
    <row r="329" spans="1:22" x14ac:dyDescent="0.25">
      <c r="A329" s="233"/>
      <c r="B329" s="234"/>
      <c r="C329" s="234" t="s">
        <v>183</v>
      </c>
      <c r="D329" s="235" t="s">
        <v>177</v>
      </c>
      <c r="E329" s="221">
        <v>67</v>
      </c>
      <c r="F329" s="236"/>
      <c r="G329" s="237"/>
      <c r="H329" s="221"/>
      <c r="I329" s="238">
        <v>510.67</v>
      </c>
      <c r="J329" s="221">
        <v>41</v>
      </c>
      <c r="K329" s="238">
        <v>7296.92</v>
      </c>
    </row>
    <row r="330" spans="1:22" x14ac:dyDescent="0.25">
      <c r="A330" s="233"/>
      <c r="B330" s="234"/>
      <c r="C330" s="234" t="s">
        <v>178</v>
      </c>
      <c r="D330" s="235" t="s">
        <v>177</v>
      </c>
      <c r="E330" s="221">
        <v>175</v>
      </c>
      <c r="F330" s="236"/>
      <c r="G330" s="237"/>
      <c r="H330" s="221"/>
      <c r="I330" s="238">
        <v>10.31</v>
      </c>
      <c r="J330" s="221">
        <v>157</v>
      </c>
      <c r="K330" s="238">
        <v>215.92</v>
      </c>
    </row>
    <row r="331" spans="1:22" x14ac:dyDescent="0.25">
      <c r="A331" s="241"/>
      <c r="B331" s="242"/>
      <c r="C331" s="242" t="s">
        <v>182</v>
      </c>
      <c r="D331" s="243" t="s">
        <v>181</v>
      </c>
      <c r="E331" s="244">
        <v>2.1</v>
      </c>
      <c r="F331" s="245"/>
      <c r="G331" s="246" t="s">
        <v>185</v>
      </c>
      <c r="H331" s="244">
        <v>1</v>
      </c>
      <c r="I331" s="247">
        <v>61.82</v>
      </c>
      <c r="J331" s="244"/>
      <c r="K331" s="247"/>
    </row>
    <row r="332" spans="1:22" x14ac:dyDescent="0.25">
      <c r="A332" s="248"/>
      <c r="B332" s="248"/>
      <c r="C332" s="249" t="s">
        <v>173</v>
      </c>
      <c r="D332" s="248"/>
      <c r="E332" s="248"/>
      <c r="F332" s="248"/>
      <c r="G332" s="248"/>
      <c r="H332" s="452">
        <v>2459.44</v>
      </c>
      <c r="I332" s="452"/>
      <c r="J332" s="452">
        <v>40784.35</v>
      </c>
      <c r="K332" s="452"/>
      <c r="O332" s="250">
        <v>2459.44</v>
      </c>
      <c r="P332" s="250">
        <v>40784.35</v>
      </c>
    </row>
    <row r="334" spans="1:22" ht="85.5" x14ac:dyDescent="0.25">
      <c r="A334" s="233" t="s">
        <v>1462</v>
      </c>
      <c r="B334" s="234" t="s">
        <v>3140</v>
      </c>
      <c r="C334" s="234" t="s">
        <v>1156</v>
      </c>
      <c r="D334" s="235" t="s">
        <v>1476</v>
      </c>
      <c r="E334" s="221">
        <v>37.4</v>
      </c>
      <c r="F334" s="236"/>
      <c r="G334" s="237"/>
      <c r="H334" s="221"/>
      <c r="I334" s="238"/>
      <c r="J334" s="221"/>
      <c r="K334" s="238"/>
      <c r="Q334">
        <v>2707.39</v>
      </c>
      <c r="R334">
        <v>42699.519999999997</v>
      </c>
      <c r="S334">
        <v>1591.18</v>
      </c>
      <c r="T334">
        <v>22736.11</v>
      </c>
      <c r="U334">
        <v>90.32</v>
      </c>
      <c r="V334">
        <v>1891.99</v>
      </c>
    </row>
    <row r="335" spans="1:22" ht="25.5" x14ac:dyDescent="0.25">
      <c r="C335" s="239" t="s">
        <v>3141</v>
      </c>
    </row>
    <row r="336" spans="1:22" x14ac:dyDescent="0.25">
      <c r="A336" s="233"/>
      <c r="B336" s="234"/>
      <c r="C336" s="234" t="s">
        <v>187</v>
      </c>
      <c r="D336" s="235"/>
      <c r="E336" s="221"/>
      <c r="F336" s="236">
        <v>63.5</v>
      </c>
      <c r="G336" s="237" t="s">
        <v>185</v>
      </c>
      <c r="H336" s="221">
        <v>1</v>
      </c>
      <c r="I336" s="238">
        <v>2374.9</v>
      </c>
      <c r="J336" s="221">
        <v>23.35</v>
      </c>
      <c r="K336" s="238">
        <v>55453.919999999998</v>
      </c>
    </row>
    <row r="337" spans="1:22" x14ac:dyDescent="0.25">
      <c r="A337" s="233"/>
      <c r="B337" s="234"/>
      <c r="C337" s="234" t="s">
        <v>174</v>
      </c>
      <c r="D337" s="235"/>
      <c r="E337" s="221"/>
      <c r="F337" s="236">
        <v>5.93</v>
      </c>
      <c r="G337" s="237" t="s">
        <v>185</v>
      </c>
      <c r="H337" s="221">
        <v>1</v>
      </c>
      <c r="I337" s="238">
        <v>221.78</v>
      </c>
      <c r="J337" s="221">
        <v>9.5399999999999991</v>
      </c>
      <c r="K337" s="238">
        <v>2115.7800000000002</v>
      </c>
    </row>
    <row r="338" spans="1:22" x14ac:dyDescent="0.25">
      <c r="A338" s="233"/>
      <c r="B338" s="234"/>
      <c r="C338" s="234" t="s">
        <v>179</v>
      </c>
      <c r="D338" s="235"/>
      <c r="E338" s="221"/>
      <c r="F338" s="236">
        <v>1.38</v>
      </c>
      <c r="G338" s="237" t="s">
        <v>185</v>
      </c>
      <c r="H338" s="221">
        <v>1</v>
      </c>
      <c r="I338" s="251">
        <v>51.61</v>
      </c>
      <c r="J338" s="221">
        <v>23.35</v>
      </c>
      <c r="K338" s="251">
        <v>1205.0899999999999</v>
      </c>
    </row>
    <row r="339" spans="1:22" x14ac:dyDescent="0.25">
      <c r="A339" s="233"/>
      <c r="B339" s="234"/>
      <c r="C339" s="234" t="s">
        <v>195</v>
      </c>
      <c r="D339" s="235"/>
      <c r="E339" s="221"/>
      <c r="F339" s="236">
        <v>15.54</v>
      </c>
      <c r="G339" s="237" t="s">
        <v>185</v>
      </c>
      <c r="H339" s="221">
        <v>1</v>
      </c>
      <c r="I339" s="238">
        <v>581.20000000000005</v>
      </c>
      <c r="J339" s="221">
        <v>5.42</v>
      </c>
      <c r="K339" s="238">
        <v>3150.1</v>
      </c>
    </row>
    <row r="340" spans="1:22" x14ac:dyDescent="0.25">
      <c r="A340" s="233"/>
      <c r="B340" s="234"/>
      <c r="C340" s="234" t="s">
        <v>184</v>
      </c>
      <c r="D340" s="235" t="s">
        <v>177</v>
      </c>
      <c r="E340" s="221">
        <v>114</v>
      </c>
      <c r="F340" s="236"/>
      <c r="G340" s="237"/>
      <c r="H340" s="221"/>
      <c r="I340" s="238">
        <v>2707.39</v>
      </c>
      <c r="J340" s="221">
        <v>77</v>
      </c>
      <c r="K340" s="238">
        <v>42699.519999999997</v>
      </c>
    </row>
    <row r="341" spans="1:22" x14ac:dyDescent="0.25">
      <c r="A341" s="233"/>
      <c r="B341" s="234"/>
      <c r="C341" s="234" t="s">
        <v>183</v>
      </c>
      <c r="D341" s="235" t="s">
        <v>177</v>
      </c>
      <c r="E341" s="221">
        <v>67</v>
      </c>
      <c r="F341" s="236"/>
      <c r="G341" s="237"/>
      <c r="H341" s="221"/>
      <c r="I341" s="238">
        <v>1591.18</v>
      </c>
      <c r="J341" s="221">
        <v>41</v>
      </c>
      <c r="K341" s="238">
        <v>22736.11</v>
      </c>
    </row>
    <row r="342" spans="1:22" x14ac:dyDescent="0.25">
      <c r="A342" s="233"/>
      <c r="B342" s="234"/>
      <c r="C342" s="234" t="s">
        <v>178</v>
      </c>
      <c r="D342" s="235" t="s">
        <v>177</v>
      </c>
      <c r="E342" s="221">
        <v>175</v>
      </c>
      <c r="F342" s="236"/>
      <c r="G342" s="237"/>
      <c r="H342" s="221"/>
      <c r="I342" s="238">
        <v>90.32</v>
      </c>
      <c r="J342" s="221">
        <v>157</v>
      </c>
      <c r="K342" s="238">
        <v>1891.99</v>
      </c>
    </row>
    <row r="343" spans="1:22" x14ac:dyDescent="0.25">
      <c r="A343" s="241"/>
      <c r="B343" s="242"/>
      <c r="C343" s="242" t="s">
        <v>182</v>
      </c>
      <c r="D343" s="243" t="s">
        <v>181</v>
      </c>
      <c r="E343" s="244">
        <v>5.15</v>
      </c>
      <c r="F343" s="245"/>
      <c r="G343" s="246" t="s">
        <v>185</v>
      </c>
      <c r="H343" s="244">
        <v>1</v>
      </c>
      <c r="I343" s="247">
        <v>192.61</v>
      </c>
      <c r="J343" s="244"/>
      <c r="K343" s="247"/>
    </row>
    <row r="344" spans="1:22" x14ac:dyDescent="0.25">
      <c r="A344" s="248"/>
      <c r="B344" s="248"/>
      <c r="C344" s="249" t="s">
        <v>173</v>
      </c>
      <c r="D344" s="248"/>
      <c r="E344" s="248"/>
      <c r="F344" s="248"/>
      <c r="G344" s="248"/>
      <c r="H344" s="452">
        <v>7566.77</v>
      </c>
      <c r="I344" s="452"/>
      <c r="J344" s="452">
        <v>128047.42</v>
      </c>
      <c r="K344" s="452"/>
      <c r="O344" s="250">
        <v>7566.77</v>
      </c>
      <c r="P344" s="250">
        <v>128047.42</v>
      </c>
    </row>
    <row r="346" spans="1:22" ht="85.5" x14ac:dyDescent="0.25">
      <c r="A346" s="233" t="s">
        <v>1475</v>
      </c>
      <c r="B346" s="234" t="s">
        <v>3142</v>
      </c>
      <c r="C346" s="234" t="s">
        <v>1155</v>
      </c>
      <c r="D346" s="235" t="s">
        <v>1476</v>
      </c>
      <c r="E346" s="221">
        <v>0.5</v>
      </c>
      <c r="F346" s="236"/>
      <c r="G346" s="237"/>
      <c r="H346" s="221"/>
      <c r="I346" s="238"/>
      <c r="J346" s="221"/>
      <c r="K346" s="238"/>
      <c r="Q346">
        <v>64.95</v>
      </c>
      <c r="R346">
        <v>1024.29</v>
      </c>
      <c r="S346">
        <v>38.17</v>
      </c>
      <c r="T346">
        <v>545.4</v>
      </c>
      <c r="U346">
        <v>2.2400000000000002</v>
      </c>
      <c r="V346">
        <v>46.93</v>
      </c>
    </row>
    <row r="347" spans="1:22" x14ac:dyDescent="0.25">
      <c r="C347" s="239" t="s">
        <v>3143</v>
      </c>
    </row>
    <row r="348" spans="1:22" x14ac:dyDescent="0.25">
      <c r="A348" s="233"/>
      <c r="B348" s="234"/>
      <c r="C348" s="234" t="s">
        <v>187</v>
      </c>
      <c r="D348" s="235"/>
      <c r="E348" s="221"/>
      <c r="F348" s="236">
        <v>113.93</v>
      </c>
      <c r="G348" s="237" t="s">
        <v>185</v>
      </c>
      <c r="H348" s="221">
        <v>1</v>
      </c>
      <c r="I348" s="238">
        <v>56.97</v>
      </c>
      <c r="J348" s="221">
        <v>23.35</v>
      </c>
      <c r="K348" s="238">
        <v>1330.25</v>
      </c>
    </row>
    <row r="349" spans="1:22" x14ac:dyDescent="0.25">
      <c r="A349" s="233"/>
      <c r="B349" s="234"/>
      <c r="C349" s="234" t="s">
        <v>174</v>
      </c>
      <c r="D349" s="235"/>
      <c r="E349" s="221"/>
      <c r="F349" s="236">
        <v>11.01</v>
      </c>
      <c r="G349" s="237" t="s">
        <v>185</v>
      </c>
      <c r="H349" s="221">
        <v>1</v>
      </c>
      <c r="I349" s="238">
        <v>5.51</v>
      </c>
      <c r="J349" s="221">
        <v>9.5299999999999994</v>
      </c>
      <c r="K349" s="238">
        <v>52.51</v>
      </c>
    </row>
    <row r="350" spans="1:22" x14ac:dyDescent="0.25">
      <c r="A350" s="233"/>
      <c r="B350" s="234"/>
      <c r="C350" s="234" t="s">
        <v>179</v>
      </c>
      <c r="D350" s="235"/>
      <c r="E350" s="221"/>
      <c r="F350" s="236">
        <v>2.56</v>
      </c>
      <c r="G350" s="237" t="s">
        <v>185</v>
      </c>
      <c r="H350" s="221">
        <v>1</v>
      </c>
      <c r="I350" s="251">
        <v>1.28</v>
      </c>
      <c r="J350" s="221">
        <v>23.35</v>
      </c>
      <c r="K350" s="251">
        <v>29.89</v>
      </c>
    </row>
    <row r="351" spans="1:22" x14ac:dyDescent="0.25">
      <c r="A351" s="233"/>
      <c r="B351" s="234"/>
      <c r="C351" s="234" t="s">
        <v>195</v>
      </c>
      <c r="D351" s="235"/>
      <c r="E351" s="221"/>
      <c r="F351" s="236">
        <v>30.66</v>
      </c>
      <c r="G351" s="237" t="s">
        <v>185</v>
      </c>
      <c r="H351" s="221">
        <v>1</v>
      </c>
      <c r="I351" s="238">
        <v>15.33</v>
      </c>
      <c r="J351" s="221">
        <v>5.42</v>
      </c>
      <c r="K351" s="238">
        <v>83.09</v>
      </c>
    </row>
    <row r="352" spans="1:22" x14ac:dyDescent="0.25">
      <c r="A352" s="233"/>
      <c r="B352" s="234"/>
      <c r="C352" s="234" t="s">
        <v>184</v>
      </c>
      <c r="D352" s="235" t="s">
        <v>177</v>
      </c>
      <c r="E352" s="221">
        <v>114</v>
      </c>
      <c r="F352" s="236"/>
      <c r="G352" s="237"/>
      <c r="H352" s="221"/>
      <c r="I352" s="238">
        <v>64.95</v>
      </c>
      <c r="J352" s="221">
        <v>77</v>
      </c>
      <c r="K352" s="238">
        <v>1024.29</v>
      </c>
    </row>
    <row r="353" spans="1:22" x14ac:dyDescent="0.25">
      <c r="A353" s="233"/>
      <c r="B353" s="234"/>
      <c r="C353" s="234" t="s">
        <v>183</v>
      </c>
      <c r="D353" s="235" t="s">
        <v>177</v>
      </c>
      <c r="E353" s="221">
        <v>67</v>
      </c>
      <c r="F353" s="236"/>
      <c r="G353" s="237"/>
      <c r="H353" s="221"/>
      <c r="I353" s="238">
        <v>38.17</v>
      </c>
      <c r="J353" s="221">
        <v>41</v>
      </c>
      <c r="K353" s="238">
        <v>545.4</v>
      </c>
    </row>
    <row r="354" spans="1:22" x14ac:dyDescent="0.25">
      <c r="A354" s="233"/>
      <c r="B354" s="234"/>
      <c r="C354" s="234" t="s">
        <v>178</v>
      </c>
      <c r="D354" s="235" t="s">
        <v>177</v>
      </c>
      <c r="E354" s="221">
        <v>175</v>
      </c>
      <c r="F354" s="236"/>
      <c r="G354" s="237"/>
      <c r="H354" s="221"/>
      <c r="I354" s="238">
        <v>2.2400000000000002</v>
      </c>
      <c r="J354" s="221">
        <v>157</v>
      </c>
      <c r="K354" s="238">
        <v>46.93</v>
      </c>
    </row>
    <row r="355" spans="1:22" x14ac:dyDescent="0.25">
      <c r="A355" s="241"/>
      <c r="B355" s="242"/>
      <c r="C355" s="242" t="s">
        <v>182</v>
      </c>
      <c r="D355" s="243" t="s">
        <v>181</v>
      </c>
      <c r="E355" s="244">
        <v>9.24</v>
      </c>
      <c r="F355" s="245"/>
      <c r="G355" s="246" t="s">
        <v>185</v>
      </c>
      <c r="H355" s="244">
        <v>1</v>
      </c>
      <c r="I355" s="247">
        <v>4.62</v>
      </c>
      <c r="J355" s="244"/>
      <c r="K355" s="247"/>
    </row>
    <row r="356" spans="1:22" x14ac:dyDescent="0.25">
      <c r="A356" s="248"/>
      <c r="B356" s="248"/>
      <c r="C356" s="249" t="s">
        <v>173</v>
      </c>
      <c r="D356" s="248"/>
      <c r="E356" s="248"/>
      <c r="F356" s="248"/>
      <c r="G356" s="248"/>
      <c r="H356" s="452">
        <v>183.17</v>
      </c>
      <c r="I356" s="452"/>
      <c r="J356" s="452">
        <v>3082.47</v>
      </c>
      <c r="K356" s="452"/>
      <c r="O356" s="250">
        <v>183.17</v>
      </c>
      <c r="P356" s="250">
        <v>3082.47</v>
      </c>
    </row>
    <row r="358" spans="1:22" ht="85.5" x14ac:dyDescent="0.25">
      <c r="A358" s="233" t="s">
        <v>1486</v>
      </c>
      <c r="B358" s="234" t="s">
        <v>3144</v>
      </c>
      <c r="C358" s="234" t="s">
        <v>1154</v>
      </c>
      <c r="D358" s="235" t="s">
        <v>1476</v>
      </c>
      <c r="E358" s="221">
        <v>1</v>
      </c>
      <c r="F358" s="236"/>
      <c r="G358" s="237"/>
      <c r="H358" s="221"/>
      <c r="I358" s="238"/>
      <c r="J358" s="221"/>
      <c r="K358" s="238"/>
      <c r="Q358">
        <v>144.78</v>
      </c>
      <c r="R358">
        <v>2283.4</v>
      </c>
      <c r="S358">
        <v>85.09</v>
      </c>
      <c r="T358">
        <v>1215.83</v>
      </c>
      <c r="U358">
        <v>7.91</v>
      </c>
      <c r="V358">
        <v>165.7</v>
      </c>
    </row>
    <row r="359" spans="1:22" x14ac:dyDescent="0.25">
      <c r="C359" s="239" t="s">
        <v>2745</v>
      </c>
    </row>
    <row r="360" spans="1:22" x14ac:dyDescent="0.25">
      <c r="A360" s="233"/>
      <c r="B360" s="234"/>
      <c r="C360" s="234" t="s">
        <v>187</v>
      </c>
      <c r="D360" s="235"/>
      <c r="E360" s="221"/>
      <c r="F360" s="236">
        <v>127</v>
      </c>
      <c r="G360" s="237" t="s">
        <v>185</v>
      </c>
      <c r="H360" s="221">
        <v>1</v>
      </c>
      <c r="I360" s="238">
        <v>127</v>
      </c>
      <c r="J360" s="221">
        <v>23.35</v>
      </c>
      <c r="K360" s="238">
        <v>2965.45</v>
      </c>
    </row>
    <row r="361" spans="1:22" x14ac:dyDescent="0.25">
      <c r="A361" s="233"/>
      <c r="B361" s="234"/>
      <c r="C361" s="234" t="s">
        <v>174</v>
      </c>
      <c r="D361" s="235"/>
      <c r="E361" s="221"/>
      <c r="F361" s="236">
        <v>19.47</v>
      </c>
      <c r="G361" s="237" t="s">
        <v>185</v>
      </c>
      <c r="H361" s="221">
        <v>1</v>
      </c>
      <c r="I361" s="238">
        <v>19.47</v>
      </c>
      <c r="J361" s="221">
        <v>9.5299999999999994</v>
      </c>
      <c r="K361" s="238">
        <v>185.55</v>
      </c>
    </row>
    <row r="362" spans="1:22" x14ac:dyDescent="0.25">
      <c r="A362" s="233"/>
      <c r="B362" s="234"/>
      <c r="C362" s="234" t="s">
        <v>179</v>
      </c>
      <c r="D362" s="235"/>
      <c r="E362" s="221"/>
      <c r="F362" s="236">
        <v>4.5199999999999996</v>
      </c>
      <c r="G362" s="237" t="s">
        <v>185</v>
      </c>
      <c r="H362" s="221">
        <v>1</v>
      </c>
      <c r="I362" s="251">
        <v>4.5199999999999996</v>
      </c>
      <c r="J362" s="221">
        <v>23.35</v>
      </c>
      <c r="K362" s="251">
        <v>105.54</v>
      </c>
    </row>
    <row r="363" spans="1:22" x14ac:dyDescent="0.25">
      <c r="A363" s="233"/>
      <c r="B363" s="234"/>
      <c r="C363" s="234" t="s">
        <v>195</v>
      </c>
      <c r="D363" s="235"/>
      <c r="E363" s="221"/>
      <c r="F363" s="236">
        <v>38.99</v>
      </c>
      <c r="G363" s="237" t="s">
        <v>185</v>
      </c>
      <c r="H363" s="221">
        <v>1</v>
      </c>
      <c r="I363" s="238">
        <v>38.99</v>
      </c>
      <c r="J363" s="221">
        <v>5.42</v>
      </c>
      <c r="K363" s="238">
        <v>211.33</v>
      </c>
    </row>
    <row r="364" spans="1:22" x14ac:dyDescent="0.25">
      <c r="A364" s="233"/>
      <c r="B364" s="234"/>
      <c r="C364" s="234" t="s">
        <v>184</v>
      </c>
      <c r="D364" s="235" t="s">
        <v>177</v>
      </c>
      <c r="E364" s="221">
        <v>114</v>
      </c>
      <c r="F364" s="236"/>
      <c r="G364" s="237"/>
      <c r="H364" s="221"/>
      <c r="I364" s="238">
        <v>144.78</v>
      </c>
      <c r="J364" s="221">
        <v>77</v>
      </c>
      <c r="K364" s="238">
        <v>2283.4</v>
      </c>
    </row>
    <row r="365" spans="1:22" x14ac:dyDescent="0.25">
      <c r="A365" s="233"/>
      <c r="B365" s="234"/>
      <c r="C365" s="234" t="s">
        <v>183</v>
      </c>
      <c r="D365" s="235" t="s">
        <v>177</v>
      </c>
      <c r="E365" s="221">
        <v>67</v>
      </c>
      <c r="F365" s="236"/>
      <c r="G365" s="237"/>
      <c r="H365" s="221"/>
      <c r="I365" s="238">
        <v>85.09</v>
      </c>
      <c r="J365" s="221">
        <v>41</v>
      </c>
      <c r="K365" s="238">
        <v>1215.83</v>
      </c>
    </row>
    <row r="366" spans="1:22" x14ac:dyDescent="0.25">
      <c r="A366" s="233"/>
      <c r="B366" s="234"/>
      <c r="C366" s="234" t="s">
        <v>178</v>
      </c>
      <c r="D366" s="235" t="s">
        <v>177</v>
      </c>
      <c r="E366" s="221">
        <v>175</v>
      </c>
      <c r="F366" s="236"/>
      <c r="G366" s="237"/>
      <c r="H366" s="221"/>
      <c r="I366" s="238">
        <v>7.91</v>
      </c>
      <c r="J366" s="221">
        <v>157</v>
      </c>
      <c r="K366" s="238">
        <v>165.7</v>
      </c>
    </row>
    <row r="367" spans="1:22" x14ac:dyDescent="0.25">
      <c r="A367" s="241"/>
      <c r="B367" s="242"/>
      <c r="C367" s="242" t="s">
        <v>182</v>
      </c>
      <c r="D367" s="243" t="s">
        <v>181</v>
      </c>
      <c r="E367" s="244">
        <v>10.3</v>
      </c>
      <c r="F367" s="245"/>
      <c r="G367" s="246" t="s">
        <v>185</v>
      </c>
      <c r="H367" s="244">
        <v>1</v>
      </c>
      <c r="I367" s="247">
        <v>10.3</v>
      </c>
      <c r="J367" s="244"/>
      <c r="K367" s="247"/>
    </row>
    <row r="368" spans="1:22" x14ac:dyDescent="0.25">
      <c r="A368" s="248"/>
      <c r="B368" s="248"/>
      <c r="C368" s="249" t="s">
        <v>173</v>
      </c>
      <c r="D368" s="248"/>
      <c r="E368" s="248"/>
      <c r="F368" s="248"/>
      <c r="G368" s="248"/>
      <c r="H368" s="452">
        <v>423.24</v>
      </c>
      <c r="I368" s="452"/>
      <c r="J368" s="452">
        <v>7027.26</v>
      </c>
      <c r="K368" s="452"/>
      <c r="O368" s="250">
        <v>423.24</v>
      </c>
      <c r="P368" s="250">
        <v>7027.26</v>
      </c>
    </row>
    <row r="370" spans="1:22" ht="42.75" x14ac:dyDescent="0.25">
      <c r="A370" s="233" t="s">
        <v>1495</v>
      </c>
      <c r="B370" s="234" t="s">
        <v>3145</v>
      </c>
      <c r="C370" s="234" t="s">
        <v>1153</v>
      </c>
      <c r="D370" s="235" t="s">
        <v>3146</v>
      </c>
      <c r="E370" s="221">
        <v>1</v>
      </c>
      <c r="F370" s="236"/>
      <c r="G370" s="237"/>
      <c r="H370" s="221"/>
      <c r="I370" s="238"/>
      <c r="J370" s="221"/>
      <c r="K370" s="238"/>
      <c r="Q370">
        <v>926.31</v>
      </c>
      <c r="R370">
        <v>14609.24</v>
      </c>
      <c r="S370">
        <v>544.41</v>
      </c>
      <c r="T370">
        <v>7778.95</v>
      </c>
      <c r="U370">
        <v>123.29</v>
      </c>
      <c r="V370">
        <v>2582.67</v>
      </c>
    </row>
    <row r="371" spans="1:22" x14ac:dyDescent="0.25">
      <c r="C371" s="239" t="s">
        <v>2745</v>
      </c>
    </row>
    <row r="372" spans="1:22" x14ac:dyDescent="0.25">
      <c r="A372" s="233"/>
      <c r="B372" s="234"/>
      <c r="C372" s="234" t="s">
        <v>187</v>
      </c>
      <c r="D372" s="235"/>
      <c r="E372" s="221"/>
      <c r="F372" s="236">
        <v>812.55</v>
      </c>
      <c r="G372" s="237" t="s">
        <v>185</v>
      </c>
      <c r="H372" s="221">
        <v>1</v>
      </c>
      <c r="I372" s="238">
        <v>812.55</v>
      </c>
      <c r="J372" s="221">
        <v>23.35</v>
      </c>
      <c r="K372" s="238">
        <v>18973.04</v>
      </c>
    </row>
    <row r="373" spans="1:22" x14ac:dyDescent="0.25">
      <c r="A373" s="233"/>
      <c r="B373" s="234"/>
      <c r="C373" s="234" t="s">
        <v>174</v>
      </c>
      <c r="D373" s="235"/>
      <c r="E373" s="221"/>
      <c r="F373" s="236">
        <v>483.35</v>
      </c>
      <c r="G373" s="237" t="s">
        <v>185</v>
      </c>
      <c r="H373" s="221">
        <v>1</v>
      </c>
      <c r="I373" s="238">
        <v>483.35</v>
      </c>
      <c r="J373" s="221">
        <v>7.97</v>
      </c>
      <c r="K373" s="238">
        <v>3852.3</v>
      </c>
    </row>
    <row r="374" spans="1:22" x14ac:dyDescent="0.25">
      <c r="A374" s="233"/>
      <c r="B374" s="234"/>
      <c r="C374" s="234" t="s">
        <v>179</v>
      </c>
      <c r="D374" s="235"/>
      <c r="E374" s="221"/>
      <c r="F374" s="236">
        <v>70.45</v>
      </c>
      <c r="G374" s="237" t="s">
        <v>185</v>
      </c>
      <c r="H374" s="221">
        <v>1</v>
      </c>
      <c r="I374" s="251">
        <v>70.45</v>
      </c>
      <c r="J374" s="221">
        <v>23.35</v>
      </c>
      <c r="K374" s="251">
        <v>1645.01</v>
      </c>
    </row>
    <row r="375" spans="1:22" x14ac:dyDescent="0.25">
      <c r="A375" s="233"/>
      <c r="B375" s="234"/>
      <c r="C375" s="234" t="s">
        <v>195</v>
      </c>
      <c r="D375" s="235"/>
      <c r="E375" s="221"/>
      <c r="F375" s="236">
        <v>27.3</v>
      </c>
      <c r="G375" s="237" t="s">
        <v>185</v>
      </c>
      <c r="H375" s="221">
        <v>1</v>
      </c>
      <c r="I375" s="238">
        <v>27.3</v>
      </c>
      <c r="J375" s="221">
        <v>5.42</v>
      </c>
      <c r="K375" s="238">
        <v>147.97</v>
      </c>
    </row>
    <row r="376" spans="1:22" x14ac:dyDescent="0.25">
      <c r="A376" s="233"/>
      <c r="B376" s="234"/>
      <c r="C376" s="234" t="s">
        <v>184</v>
      </c>
      <c r="D376" s="235" t="s">
        <v>177</v>
      </c>
      <c r="E376" s="221">
        <v>114</v>
      </c>
      <c r="F376" s="236"/>
      <c r="G376" s="237"/>
      <c r="H376" s="221"/>
      <c r="I376" s="238">
        <v>926.31</v>
      </c>
      <c r="J376" s="221">
        <v>77</v>
      </c>
      <c r="K376" s="238">
        <v>14609.24</v>
      </c>
    </row>
    <row r="377" spans="1:22" x14ac:dyDescent="0.25">
      <c r="A377" s="233"/>
      <c r="B377" s="234"/>
      <c r="C377" s="234" t="s">
        <v>183</v>
      </c>
      <c r="D377" s="235" t="s">
        <v>177</v>
      </c>
      <c r="E377" s="221">
        <v>67</v>
      </c>
      <c r="F377" s="236"/>
      <c r="G377" s="237"/>
      <c r="H377" s="221"/>
      <c r="I377" s="238">
        <v>544.41</v>
      </c>
      <c r="J377" s="221">
        <v>41</v>
      </c>
      <c r="K377" s="238">
        <v>7778.95</v>
      </c>
    </row>
    <row r="378" spans="1:22" x14ac:dyDescent="0.25">
      <c r="A378" s="233"/>
      <c r="B378" s="234"/>
      <c r="C378" s="234" t="s">
        <v>178</v>
      </c>
      <c r="D378" s="235" t="s">
        <v>177</v>
      </c>
      <c r="E378" s="221">
        <v>175</v>
      </c>
      <c r="F378" s="236"/>
      <c r="G378" s="237"/>
      <c r="H378" s="221"/>
      <c r="I378" s="238">
        <v>123.29</v>
      </c>
      <c r="J378" s="221">
        <v>157</v>
      </c>
      <c r="K378" s="238">
        <v>2582.67</v>
      </c>
    </row>
    <row r="379" spans="1:22" x14ac:dyDescent="0.25">
      <c r="A379" s="241"/>
      <c r="B379" s="242"/>
      <c r="C379" s="242" t="s">
        <v>182</v>
      </c>
      <c r="D379" s="243" t="s">
        <v>181</v>
      </c>
      <c r="E379" s="244">
        <v>65.900000000000006</v>
      </c>
      <c r="F379" s="245"/>
      <c r="G379" s="246" t="s">
        <v>185</v>
      </c>
      <c r="H379" s="244">
        <v>1</v>
      </c>
      <c r="I379" s="247">
        <v>65.900000000000006</v>
      </c>
      <c r="J379" s="244"/>
      <c r="K379" s="247"/>
    </row>
    <row r="380" spans="1:22" x14ac:dyDescent="0.25">
      <c r="A380" s="248"/>
      <c r="B380" s="248"/>
      <c r="C380" s="249" t="s">
        <v>173</v>
      </c>
      <c r="D380" s="248"/>
      <c r="E380" s="248"/>
      <c r="F380" s="248"/>
      <c r="G380" s="248"/>
      <c r="H380" s="452">
        <v>2917.21</v>
      </c>
      <c r="I380" s="452"/>
      <c r="J380" s="452">
        <v>47944.17</v>
      </c>
      <c r="K380" s="452"/>
      <c r="O380" s="250">
        <v>2917.21</v>
      </c>
      <c r="P380" s="250">
        <v>47944.17</v>
      </c>
    </row>
    <row r="382" spans="1:22" ht="57" x14ac:dyDescent="0.25">
      <c r="A382" s="233" t="s">
        <v>1502</v>
      </c>
      <c r="B382" s="234" t="s">
        <v>3147</v>
      </c>
      <c r="C382" s="234" t="s">
        <v>1152</v>
      </c>
      <c r="D382" s="235" t="s">
        <v>1476</v>
      </c>
      <c r="E382" s="221">
        <v>2.7</v>
      </c>
      <c r="F382" s="236"/>
      <c r="G382" s="237"/>
      <c r="H382" s="221"/>
      <c r="I382" s="238"/>
      <c r="J382" s="221"/>
      <c r="K382" s="238"/>
      <c r="Q382">
        <v>1525.67</v>
      </c>
      <c r="R382">
        <v>24062.15</v>
      </c>
      <c r="S382">
        <v>896.67</v>
      </c>
      <c r="T382">
        <v>12812.31</v>
      </c>
      <c r="U382">
        <v>7.98</v>
      </c>
      <c r="V382">
        <v>167.17</v>
      </c>
    </row>
    <row r="383" spans="1:22" x14ac:dyDescent="0.25">
      <c r="C383" s="239" t="s">
        <v>3148</v>
      </c>
    </row>
    <row r="384" spans="1:22" x14ac:dyDescent="0.25">
      <c r="A384" s="233"/>
      <c r="B384" s="234"/>
      <c r="C384" s="234" t="s">
        <v>187</v>
      </c>
      <c r="D384" s="235"/>
      <c r="E384" s="221"/>
      <c r="F384" s="236">
        <v>495.67</v>
      </c>
      <c r="G384" s="237" t="s">
        <v>185</v>
      </c>
      <c r="H384" s="221">
        <v>1</v>
      </c>
      <c r="I384" s="238">
        <v>1338.31</v>
      </c>
      <c r="J384" s="221">
        <v>23.35</v>
      </c>
      <c r="K384" s="238">
        <v>31249.54</v>
      </c>
    </row>
    <row r="385" spans="1:22" x14ac:dyDescent="0.25">
      <c r="A385" s="233"/>
      <c r="B385" s="234"/>
      <c r="C385" s="234" t="s">
        <v>174</v>
      </c>
      <c r="D385" s="235"/>
      <c r="E385" s="221"/>
      <c r="F385" s="236">
        <v>28.5</v>
      </c>
      <c r="G385" s="237" t="s">
        <v>185</v>
      </c>
      <c r="H385" s="221">
        <v>1</v>
      </c>
      <c r="I385" s="238">
        <v>76.95</v>
      </c>
      <c r="J385" s="221">
        <v>6.42</v>
      </c>
      <c r="K385" s="238">
        <v>494.02</v>
      </c>
    </row>
    <row r="386" spans="1:22" x14ac:dyDescent="0.25">
      <c r="A386" s="233"/>
      <c r="B386" s="234"/>
      <c r="C386" s="234" t="s">
        <v>179</v>
      </c>
      <c r="D386" s="235"/>
      <c r="E386" s="221"/>
      <c r="F386" s="236">
        <v>1.69</v>
      </c>
      <c r="G386" s="237" t="s">
        <v>185</v>
      </c>
      <c r="H386" s="221">
        <v>1</v>
      </c>
      <c r="I386" s="251">
        <v>4.5599999999999996</v>
      </c>
      <c r="J386" s="221">
        <v>23.35</v>
      </c>
      <c r="K386" s="251">
        <v>106.48</v>
      </c>
    </row>
    <row r="387" spans="1:22" x14ac:dyDescent="0.25">
      <c r="A387" s="233"/>
      <c r="B387" s="234"/>
      <c r="C387" s="234" t="s">
        <v>195</v>
      </c>
      <c r="D387" s="235"/>
      <c r="E387" s="221"/>
      <c r="F387" s="236">
        <v>68.81</v>
      </c>
      <c r="G387" s="237" t="s">
        <v>185</v>
      </c>
      <c r="H387" s="221">
        <v>1</v>
      </c>
      <c r="I387" s="238">
        <v>185.79</v>
      </c>
      <c r="J387" s="221">
        <v>5.42</v>
      </c>
      <c r="K387" s="238">
        <v>1006.98</v>
      </c>
    </row>
    <row r="388" spans="1:22" x14ac:dyDescent="0.25">
      <c r="A388" s="233"/>
      <c r="B388" s="234"/>
      <c r="C388" s="234" t="s">
        <v>184</v>
      </c>
      <c r="D388" s="235" t="s">
        <v>177</v>
      </c>
      <c r="E388" s="221">
        <v>114</v>
      </c>
      <c r="F388" s="236"/>
      <c r="G388" s="237"/>
      <c r="H388" s="221"/>
      <c r="I388" s="238">
        <v>1525.67</v>
      </c>
      <c r="J388" s="221">
        <v>77</v>
      </c>
      <c r="K388" s="238">
        <v>24062.15</v>
      </c>
    </row>
    <row r="389" spans="1:22" x14ac:dyDescent="0.25">
      <c r="A389" s="233"/>
      <c r="B389" s="234"/>
      <c r="C389" s="234" t="s">
        <v>183</v>
      </c>
      <c r="D389" s="235" t="s">
        <v>177</v>
      </c>
      <c r="E389" s="221">
        <v>67</v>
      </c>
      <c r="F389" s="236"/>
      <c r="G389" s="237"/>
      <c r="H389" s="221"/>
      <c r="I389" s="238">
        <v>896.67</v>
      </c>
      <c r="J389" s="221">
        <v>41</v>
      </c>
      <c r="K389" s="238">
        <v>12812.31</v>
      </c>
    </row>
    <row r="390" spans="1:22" x14ac:dyDescent="0.25">
      <c r="A390" s="233"/>
      <c r="B390" s="234"/>
      <c r="C390" s="234" t="s">
        <v>178</v>
      </c>
      <c r="D390" s="235" t="s">
        <v>177</v>
      </c>
      <c r="E390" s="221">
        <v>175</v>
      </c>
      <c r="F390" s="236"/>
      <c r="G390" s="237"/>
      <c r="H390" s="221"/>
      <c r="I390" s="238">
        <v>7.98</v>
      </c>
      <c r="J390" s="221">
        <v>157</v>
      </c>
      <c r="K390" s="238">
        <v>167.17</v>
      </c>
    </row>
    <row r="391" spans="1:22" x14ac:dyDescent="0.25">
      <c r="A391" s="241"/>
      <c r="B391" s="242"/>
      <c r="C391" s="242" t="s">
        <v>182</v>
      </c>
      <c r="D391" s="243" t="s">
        <v>181</v>
      </c>
      <c r="E391" s="244">
        <v>40.200000000000003</v>
      </c>
      <c r="F391" s="245"/>
      <c r="G391" s="246" t="s">
        <v>185</v>
      </c>
      <c r="H391" s="244">
        <v>1</v>
      </c>
      <c r="I391" s="247">
        <v>108.54</v>
      </c>
      <c r="J391" s="244"/>
      <c r="K391" s="247"/>
    </row>
    <row r="392" spans="1:22" x14ac:dyDescent="0.25">
      <c r="A392" s="248"/>
      <c r="B392" s="248"/>
      <c r="C392" s="249" t="s">
        <v>173</v>
      </c>
      <c r="D392" s="248"/>
      <c r="E392" s="248"/>
      <c r="F392" s="248"/>
      <c r="G392" s="248"/>
      <c r="H392" s="452">
        <v>4031.37</v>
      </c>
      <c r="I392" s="452"/>
      <c r="J392" s="452">
        <v>69792.17</v>
      </c>
      <c r="K392" s="452"/>
      <c r="O392" s="250">
        <v>4031.37</v>
      </c>
      <c r="P392" s="250">
        <v>69792.17</v>
      </c>
    </row>
    <row r="394" spans="1:22" ht="142.5" x14ac:dyDescent="0.25">
      <c r="A394" s="233" t="s">
        <v>1509</v>
      </c>
      <c r="B394" s="234" t="s">
        <v>3149</v>
      </c>
      <c r="C394" s="234" t="s">
        <v>1151</v>
      </c>
      <c r="D394" s="235" t="s">
        <v>3150</v>
      </c>
      <c r="E394" s="221">
        <v>3.9769800000000002</v>
      </c>
      <c r="F394" s="236">
        <v>9707.41</v>
      </c>
      <c r="G394" s="237" t="s">
        <v>185</v>
      </c>
      <c r="H394" s="221">
        <v>1</v>
      </c>
      <c r="I394" s="238">
        <v>38606.18</v>
      </c>
      <c r="J394" s="221">
        <v>3.48</v>
      </c>
      <c r="K394" s="238">
        <v>134349.51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s="252"/>
      <c r="B395" s="252"/>
      <c r="C395" s="253" t="s">
        <v>3151</v>
      </c>
      <c r="D395" s="252"/>
      <c r="E395" s="252"/>
      <c r="F395" s="252"/>
      <c r="G395" s="252"/>
      <c r="H395" s="252"/>
      <c r="I395" s="252"/>
      <c r="J395" s="252"/>
      <c r="K395" s="252"/>
    </row>
    <row r="396" spans="1:22" x14ac:dyDescent="0.25">
      <c r="A396" s="248"/>
      <c r="B396" s="248"/>
      <c r="C396" s="249" t="s">
        <v>173</v>
      </c>
      <c r="D396" s="248"/>
      <c r="E396" s="248"/>
      <c r="F396" s="248"/>
      <c r="G396" s="248"/>
      <c r="H396" s="452">
        <v>38606.18</v>
      </c>
      <c r="I396" s="452"/>
      <c r="J396" s="452">
        <v>134349.51</v>
      </c>
      <c r="K396" s="452"/>
      <c r="O396" s="250">
        <v>38606.18</v>
      </c>
      <c r="P396" s="250">
        <v>134349.51</v>
      </c>
    </row>
    <row r="398" spans="1:22" ht="142.5" x14ac:dyDescent="0.25">
      <c r="A398" s="233" t="s">
        <v>1512</v>
      </c>
      <c r="B398" s="234" t="s">
        <v>3152</v>
      </c>
      <c r="C398" s="234" t="s">
        <v>1150</v>
      </c>
      <c r="D398" s="235" t="s">
        <v>3150</v>
      </c>
      <c r="E398" s="221">
        <v>0.73950000000000005</v>
      </c>
      <c r="F398" s="236">
        <v>19722.349999999999</v>
      </c>
      <c r="G398" s="237" t="s">
        <v>185</v>
      </c>
      <c r="H398" s="221">
        <v>1</v>
      </c>
      <c r="I398" s="238">
        <v>14584.68</v>
      </c>
      <c r="J398" s="221">
        <v>3.75</v>
      </c>
      <c r="K398" s="238">
        <v>54692.55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 x14ac:dyDescent="0.25">
      <c r="A399" s="252"/>
      <c r="B399" s="252"/>
      <c r="C399" s="253" t="s">
        <v>3153</v>
      </c>
      <c r="D399" s="252"/>
      <c r="E399" s="252"/>
      <c r="F399" s="252"/>
      <c r="G399" s="252"/>
      <c r="H399" s="252"/>
      <c r="I399" s="252"/>
      <c r="J399" s="252"/>
      <c r="K399" s="252"/>
    </row>
    <row r="400" spans="1:22" x14ac:dyDescent="0.25">
      <c r="A400" s="248"/>
      <c r="B400" s="248"/>
      <c r="C400" s="249" t="s">
        <v>173</v>
      </c>
      <c r="D400" s="248"/>
      <c r="E400" s="248"/>
      <c r="F400" s="248"/>
      <c r="G400" s="248"/>
      <c r="H400" s="452">
        <v>14584.68</v>
      </c>
      <c r="I400" s="452"/>
      <c r="J400" s="452">
        <v>54692.55</v>
      </c>
      <c r="K400" s="452"/>
      <c r="O400" s="250">
        <v>14584.68</v>
      </c>
      <c r="P400" s="250">
        <v>54692.55</v>
      </c>
    </row>
    <row r="402" spans="1:22" ht="142.5" x14ac:dyDescent="0.25">
      <c r="A402" s="233" t="s">
        <v>1519</v>
      </c>
      <c r="B402" s="234" t="s">
        <v>3154</v>
      </c>
      <c r="C402" s="234" t="s">
        <v>1149</v>
      </c>
      <c r="D402" s="235" t="s">
        <v>3150</v>
      </c>
      <c r="E402" s="221">
        <v>2.6928000000000001</v>
      </c>
      <c r="F402" s="236">
        <v>14788.24</v>
      </c>
      <c r="G402" s="237" t="s">
        <v>185</v>
      </c>
      <c r="H402" s="221">
        <v>1</v>
      </c>
      <c r="I402" s="238">
        <v>39821.769999999997</v>
      </c>
      <c r="J402" s="221">
        <v>3.29</v>
      </c>
      <c r="K402" s="238">
        <v>131013.62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x14ac:dyDescent="0.25">
      <c r="A403" s="252"/>
      <c r="B403" s="252"/>
      <c r="C403" s="253" t="s">
        <v>3155</v>
      </c>
      <c r="D403" s="252"/>
      <c r="E403" s="252"/>
      <c r="F403" s="252"/>
      <c r="G403" s="252"/>
      <c r="H403" s="252"/>
      <c r="I403" s="252"/>
      <c r="J403" s="252"/>
      <c r="K403" s="252"/>
    </row>
    <row r="404" spans="1:22" x14ac:dyDescent="0.25">
      <c r="A404" s="248"/>
      <c r="B404" s="248"/>
      <c r="C404" s="249" t="s">
        <v>173</v>
      </c>
      <c r="D404" s="248"/>
      <c r="E404" s="248"/>
      <c r="F404" s="248"/>
      <c r="G404" s="248"/>
      <c r="H404" s="452">
        <v>39821.769999999997</v>
      </c>
      <c r="I404" s="452"/>
      <c r="J404" s="452">
        <v>131013.62</v>
      </c>
      <c r="K404" s="452"/>
      <c r="O404" s="250">
        <v>39821.769999999997</v>
      </c>
      <c r="P404" s="250">
        <v>131013.62</v>
      </c>
    </row>
    <row r="406" spans="1:22" ht="142.5" x14ac:dyDescent="0.25">
      <c r="A406" s="233" t="s">
        <v>1527</v>
      </c>
      <c r="B406" s="234" t="s">
        <v>3156</v>
      </c>
      <c r="C406" s="234" t="s">
        <v>1148</v>
      </c>
      <c r="D406" s="235" t="s">
        <v>3150</v>
      </c>
      <c r="E406" s="221">
        <v>0.40799999999999997</v>
      </c>
      <c r="F406" s="236">
        <v>25074.13</v>
      </c>
      <c r="G406" s="237" t="s">
        <v>185</v>
      </c>
      <c r="H406" s="221">
        <v>1</v>
      </c>
      <c r="I406" s="238">
        <v>10230.25</v>
      </c>
      <c r="J406" s="221">
        <v>3.94</v>
      </c>
      <c r="K406" s="238">
        <v>40307.19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s="252"/>
      <c r="B407" s="252"/>
      <c r="C407" s="253" t="s">
        <v>3157</v>
      </c>
      <c r="D407" s="252"/>
      <c r="E407" s="252"/>
      <c r="F407" s="252"/>
      <c r="G407" s="252"/>
      <c r="H407" s="252"/>
      <c r="I407" s="252"/>
      <c r="J407" s="252"/>
      <c r="K407" s="252"/>
    </row>
    <row r="408" spans="1:22" x14ac:dyDescent="0.25">
      <c r="A408" s="248"/>
      <c r="B408" s="248"/>
      <c r="C408" s="249" t="s">
        <v>173</v>
      </c>
      <c r="D408" s="248"/>
      <c r="E408" s="248"/>
      <c r="F408" s="248"/>
      <c r="G408" s="248"/>
      <c r="H408" s="452">
        <v>10230.25</v>
      </c>
      <c r="I408" s="452"/>
      <c r="J408" s="452">
        <v>40307.19</v>
      </c>
      <c r="K408" s="452"/>
      <c r="O408" s="250">
        <v>10230.25</v>
      </c>
      <c r="P408" s="250">
        <v>40307.19</v>
      </c>
    </row>
    <row r="410" spans="1:22" ht="142.5" x14ac:dyDescent="0.25">
      <c r="A410" s="233" t="s">
        <v>1530</v>
      </c>
      <c r="B410" s="234" t="s">
        <v>3158</v>
      </c>
      <c r="C410" s="234" t="s">
        <v>1147</v>
      </c>
      <c r="D410" s="235" t="s">
        <v>3150</v>
      </c>
      <c r="E410" s="221">
        <v>0.10199999999999999</v>
      </c>
      <c r="F410" s="236">
        <v>26098.28</v>
      </c>
      <c r="G410" s="237" t="s">
        <v>185</v>
      </c>
      <c r="H410" s="221">
        <v>1</v>
      </c>
      <c r="I410" s="238">
        <v>2662.02</v>
      </c>
      <c r="J410" s="221">
        <v>2.84</v>
      </c>
      <c r="K410" s="238">
        <v>7560.14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s="252"/>
      <c r="B411" s="252"/>
      <c r="C411" s="253" t="s">
        <v>3159</v>
      </c>
      <c r="D411" s="252"/>
      <c r="E411" s="252"/>
      <c r="F411" s="252"/>
      <c r="G411" s="252"/>
      <c r="H411" s="252"/>
      <c r="I411" s="252"/>
      <c r="J411" s="252"/>
      <c r="K411" s="252"/>
    </row>
    <row r="412" spans="1:22" x14ac:dyDescent="0.25">
      <c r="A412" s="248"/>
      <c r="B412" s="248"/>
      <c r="C412" s="249" t="s">
        <v>173</v>
      </c>
      <c r="D412" s="248"/>
      <c r="E412" s="248"/>
      <c r="F412" s="248"/>
      <c r="G412" s="248"/>
      <c r="H412" s="452">
        <v>2662.02</v>
      </c>
      <c r="I412" s="452"/>
      <c r="J412" s="452">
        <v>7560.14</v>
      </c>
      <c r="K412" s="452"/>
      <c r="O412" s="250">
        <v>2662.02</v>
      </c>
      <c r="P412" s="250">
        <v>7560.14</v>
      </c>
    </row>
    <row r="414" spans="1:22" ht="142.5" x14ac:dyDescent="0.25">
      <c r="A414" s="233" t="s">
        <v>1534</v>
      </c>
      <c r="B414" s="234" t="s">
        <v>3160</v>
      </c>
      <c r="C414" s="234" t="s">
        <v>1146</v>
      </c>
      <c r="D414" s="235" t="s">
        <v>3150</v>
      </c>
      <c r="E414" s="221">
        <v>0.10199999999999999</v>
      </c>
      <c r="F414" s="236">
        <v>45702.559999999998</v>
      </c>
      <c r="G414" s="237" t="s">
        <v>185</v>
      </c>
      <c r="H414" s="221">
        <v>1</v>
      </c>
      <c r="I414" s="238">
        <v>4661.66</v>
      </c>
      <c r="J414" s="221">
        <v>3.11</v>
      </c>
      <c r="K414" s="238">
        <v>14497.76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 x14ac:dyDescent="0.25">
      <c r="A415" s="252"/>
      <c r="B415" s="252"/>
      <c r="C415" s="253" t="s">
        <v>3159</v>
      </c>
      <c r="D415" s="252"/>
      <c r="E415" s="252"/>
      <c r="F415" s="252"/>
      <c r="G415" s="252"/>
      <c r="H415" s="252"/>
      <c r="I415" s="252"/>
      <c r="J415" s="252"/>
      <c r="K415" s="252"/>
    </row>
    <row r="416" spans="1:22" x14ac:dyDescent="0.25">
      <c r="A416" s="248"/>
      <c r="B416" s="248"/>
      <c r="C416" s="249" t="s">
        <v>173</v>
      </c>
      <c r="D416" s="248"/>
      <c r="E416" s="248"/>
      <c r="F416" s="248"/>
      <c r="G416" s="248"/>
      <c r="H416" s="452">
        <v>4661.66</v>
      </c>
      <c r="I416" s="452"/>
      <c r="J416" s="452">
        <v>14497.76</v>
      </c>
      <c r="K416" s="452"/>
      <c r="O416" s="250">
        <v>4661.66</v>
      </c>
      <c r="P416" s="250">
        <v>14497.76</v>
      </c>
    </row>
    <row r="418" spans="1:22" ht="142.5" x14ac:dyDescent="0.25">
      <c r="A418" s="233" t="s">
        <v>1829</v>
      </c>
      <c r="B418" s="234" t="s">
        <v>3161</v>
      </c>
      <c r="C418" s="234" t="s">
        <v>1145</v>
      </c>
      <c r="D418" s="235" t="s">
        <v>3150</v>
      </c>
      <c r="E418" s="221">
        <v>0.30599999999999999</v>
      </c>
      <c r="F418" s="236">
        <v>37545.69</v>
      </c>
      <c r="G418" s="237" t="s">
        <v>185</v>
      </c>
      <c r="H418" s="221">
        <v>1</v>
      </c>
      <c r="I418" s="238">
        <v>11488.98</v>
      </c>
      <c r="J418" s="221">
        <v>3.01</v>
      </c>
      <c r="K418" s="238">
        <v>34581.83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 s="252"/>
      <c r="B419" s="252"/>
      <c r="C419" s="253" t="s">
        <v>3162</v>
      </c>
      <c r="D419" s="252"/>
      <c r="E419" s="252"/>
      <c r="F419" s="252"/>
      <c r="G419" s="252"/>
      <c r="H419" s="252"/>
      <c r="I419" s="252"/>
      <c r="J419" s="252"/>
      <c r="K419" s="252"/>
    </row>
    <row r="420" spans="1:22" x14ac:dyDescent="0.25">
      <c r="A420" s="248"/>
      <c r="B420" s="248"/>
      <c r="C420" s="249" t="s">
        <v>173</v>
      </c>
      <c r="D420" s="248"/>
      <c r="E420" s="248"/>
      <c r="F420" s="248"/>
      <c r="G420" s="248"/>
      <c r="H420" s="452">
        <v>11488.98</v>
      </c>
      <c r="I420" s="452"/>
      <c r="J420" s="452">
        <v>34581.83</v>
      </c>
      <c r="K420" s="452"/>
      <c r="O420" s="250">
        <v>11488.98</v>
      </c>
      <c r="P420" s="250">
        <v>34581.83</v>
      </c>
    </row>
    <row r="422" spans="1:22" ht="142.5" x14ac:dyDescent="0.25">
      <c r="A422" s="233" t="s">
        <v>1538</v>
      </c>
      <c r="B422" s="234" t="s">
        <v>3163</v>
      </c>
      <c r="C422" s="234" t="s">
        <v>1144</v>
      </c>
      <c r="D422" s="235" t="s">
        <v>3150</v>
      </c>
      <c r="E422" s="221">
        <v>0.20399999999999999</v>
      </c>
      <c r="F422" s="236">
        <v>54467.71</v>
      </c>
      <c r="G422" s="237" t="s">
        <v>185</v>
      </c>
      <c r="H422" s="221">
        <v>1</v>
      </c>
      <c r="I422" s="238">
        <v>11111.41</v>
      </c>
      <c r="J422" s="221">
        <v>2.98</v>
      </c>
      <c r="K422" s="238">
        <v>33112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 s="252"/>
      <c r="B423" s="252"/>
      <c r="C423" s="253" t="s">
        <v>3164</v>
      </c>
      <c r="D423" s="252"/>
      <c r="E423" s="252"/>
      <c r="F423" s="252"/>
      <c r="G423" s="252"/>
      <c r="H423" s="252"/>
      <c r="I423" s="252"/>
      <c r="J423" s="252"/>
      <c r="K423" s="252"/>
    </row>
    <row r="424" spans="1:22" x14ac:dyDescent="0.25">
      <c r="A424" s="248"/>
      <c r="B424" s="248"/>
      <c r="C424" s="249" t="s">
        <v>173</v>
      </c>
      <c r="D424" s="248"/>
      <c r="E424" s="248"/>
      <c r="F424" s="248"/>
      <c r="G424" s="248"/>
      <c r="H424" s="452">
        <v>11111.41</v>
      </c>
      <c r="I424" s="452"/>
      <c r="J424" s="452">
        <v>33112</v>
      </c>
      <c r="K424" s="452"/>
      <c r="O424" s="250">
        <v>11111.41</v>
      </c>
      <c r="P424" s="250">
        <v>33112</v>
      </c>
    </row>
    <row r="426" spans="1:22" ht="142.5" x14ac:dyDescent="0.25">
      <c r="A426" s="233" t="s">
        <v>1543</v>
      </c>
      <c r="B426" s="234" t="s">
        <v>3165</v>
      </c>
      <c r="C426" s="234" t="s">
        <v>1143</v>
      </c>
      <c r="D426" s="235" t="s">
        <v>3150</v>
      </c>
      <c r="E426" s="221">
        <v>5.0999999999999997E-2</v>
      </c>
      <c r="F426" s="236">
        <v>77983.03</v>
      </c>
      <c r="G426" s="237" t="s">
        <v>185</v>
      </c>
      <c r="H426" s="221">
        <v>1</v>
      </c>
      <c r="I426" s="238">
        <v>3977.13</v>
      </c>
      <c r="J426" s="221">
        <v>3.24</v>
      </c>
      <c r="K426" s="238">
        <v>12885.9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 s="252"/>
      <c r="B427" s="252"/>
      <c r="C427" s="253" t="s">
        <v>3166</v>
      </c>
      <c r="D427" s="252"/>
      <c r="E427" s="252"/>
      <c r="F427" s="252"/>
      <c r="G427" s="252"/>
      <c r="H427" s="252"/>
      <c r="I427" s="252"/>
      <c r="J427" s="252"/>
      <c r="K427" s="252"/>
    </row>
    <row r="428" spans="1:22" x14ac:dyDescent="0.25">
      <c r="A428" s="248"/>
      <c r="B428" s="248"/>
      <c r="C428" s="249" t="s">
        <v>173</v>
      </c>
      <c r="D428" s="248"/>
      <c r="E428" s="248"/>
      <c r="F428" s="248"/>
      <c r="G428" s="248"/>
      <c r="H428" s="452">
        <v>3977.13</v>
      </c>
      <c r="I428" s="452"/>
      <c r="J428" s="452">
        <v>12885.9</v>
      </c>
      <c r="K428" s="452"/>
      <c r="O428" s="250">
        <v>3977.13</v>
      </c>
      <c r="P428" s="250">
        <v>12885.9</v>
      </c>
    </row>
    <row r="430" spans="1:22" ht="142.5" x14ac:dyDescent="0.25">
      <c r="A430" s="233" t="s">
        <v>1546</v>
      </c>
      <c r="B430" s="234" t="s">
        <v>3167</v>
      </c>
      <c r="C430" s="234" t="s">
        <v>1142</v>
      </c>
      <c r="D430" s="235" t="s">
        <v>3150</v>
      </c>
      <c r="E430" s="221">
        <v>0.10199999999999999</v>
      </c>
      <c r="F430" s="236">
        <v>136080.42000000001</v>
      </c>
      <c r="G430" s="237" t="s">
        <v>185</v>
      </c>
      <c r="H430" s="221">
        <v>1</v>
      </c>
      <c r="I430" s="238">
        <v>13880.2</v>
      </c>
      <c r="J430" s="221">
        <v>2.94</v>
      </c>
      <c r="K430" s="238">
        <v>40807.79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 s="252"/>
      <c r="B431" s="252"/>
      <c r="C431" s="253" t="s">
        <v>3159</v>
      </c>
      <c r="D431" s="252"/>
      <c r="E431" s="252"/>
      <c r="F431" s="252"/>
      <c r="G431" s="252"/>
      <c r="H431" s="252"/>
      <c r="I431" s="252"/>
      <c r="J431" s="252"/>
      <c r="K431" s="252"/>
    </row>
    <row r="432" spans="1:22" x14ac:dyDescent="0.25">
      <c r="A432" s="248"/>
      <c r="B432" s="248"/>
      <c r="C432" s="249" t="s">
        <v>173</v>
      </c>
      <c r="D432" s="248"/>
      <c r="E432" s="248"/>
      <c r="F432" s="248"/>
      <c r="G432" s="248"/>
      <c r="H432" s="452">
        <v>13880.2</v>
      </c>
      <c r="I432" s="452"/>
      <c r="J432" s="452">
        <v>40807.79</v>
      </c>
      <c r="K432" s="452"/>
      <c r="O432" s="250">
        <v>13880.2</v>
      </c>
      <c r="P432" s="250">
        <v>40807.79</v>
      </c>
    </row>
    <row r="434" spans="1:22" ht="57" x14ac:dyDescent="0.25">
      <c r="A434" s="241" t="s">
        <v>1550</v>
      </c>
      <c r="B434" s="242" t="s">
        <v>3168</v>
      </c>
      <c r="C434" s="242" t="s">
        <v>1141</v>
      </c>
      <c r="D434" s="243" t="s">
        <v>3150</v>
      </c>
      <c r="E434" s="244">
        <v>0.12239999999999999</v>
      </c>
      <c r="F434" s="245">
        <v>2191.13</v>
      </c>
      <c r="G434" s="246" t="s">
        <v>185</v>
      </c>
      <c r="H434" s="244">
        <v>1</v>
      </c>
      <c r="I434" s="247">
        <v>268.19</v>
      </c>
      <c r="J434" s="244">
        <v>5.41</v>
      </c>
      <c r="K434" s="247">
        <v>1450.91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 s="248"/>
      <c r="B435" s="248"/>
      <c r="C435" s="249" t="s">
        <v>173</v>
      </c>
      <c r="D435" s="248"/>
      <c r="E435" s="248"/>
      <c r="F435" s="248"/>
      <c r="G435" s="248"/>
      <c r="H435" s="452">
        <v>268.19</v>
      </c>
      <c r="I435" s="452"/>
      <c r="J435" s="452">
        <v>1450.91</v>
      </c>
      <c r="K435" s="452"/>
      <c r="O435" s="250">
        <v>268.19</v>
      </c>
      <c r="P435" s="250">
        <v>1450.91</v>
      </c>
    </row>
    <row r="437" spans="1:22" ht="57" x14ac:dyDescent="0.25">
      <c r="A437" s="233" t="s">
        <v>1558</v>
      </c>
      <c r="B437" s="234" t="s">
        <v>3169</v>
      </c>
      <c r="C437" s="234" t="s">
        <v>1140</v>
      </c>
      <c r="D437" s="235" t="s">
        <v>3150</v>
      </c>
      <c r="E437" s="221">
        <v>0.12239999999999999</v>
      </c>
      <c r="F437" s="236">
        <v>3496.94</v>
      </c>
      <c r="G437" s="237" t="s">
        <v>185</v>
      </c>
      <c r="H437" s="221">
        <v>1</v>
      </c>
      <c r="I437" s="238">
        <v>428.03</v>
      </c>
      <c r="J437" s="221">
        <v>5.41</v>
      </c>
      <c r="K437" s="238">
        <v>2315.64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s="252"/>
      <c r="B438" s="252"/>
      <c r="C438" s="253" t="s">
        <v>3170</v>
      </c>
      <c r="D438" s="252"/>
      <c r="E438" s="252"/>
      <c r="F438" s="252"/>
      <c r="G438" s="252"/>
      <c r="H438" s="252"/>
      <c r="I438" s="252"/>
      <c r="J438" s="252"/>
      <c r="K438" s="252"/>
    </row>
    <row r="439" spans="1:22" x14ac:dyDescent="0.25">
      <c r="A439" s="248"/>
      <c r="B439" s="248"/>
      <c r="C439" s="249" t="s">
        <v>173</v>
      </c>
      <c r="D439" s="248"/>
      <c r="E439" s="248"/>
      <c r="F439" s="248"/>
      <c r="G439" s="248"/>
      <c r="H439" s="452">
        <v>428.03</v>
      </c>
      <c r="I439" s="452"/>
      <c r="J439" s="452">
        <v>2315.64</v>
      </c>
      <c r="K439" s="452"/>
      <c r="O439" s="250">
        <v>428.03</v>
      </c>
      <c r="P439" s="250">
        <v>2315.64</v>
      </c>
    </row>
    <row r="441" spans="1:22" ht="57" x14ac:dyDescent="0.25">
      <c r="A441" s="233" t="s">
        <v>1561</v>
      </c>
      <c r="B441" s="234" t="s">
        <v>3171</v>
      </c>
      <c r="C441" s="234" t="s">
        <v>1139</v>
      </c>
      <c r="D441" s="235" t="s">
        <v>3150</v>
      </c>
      <c r="E441" s="221">
        <v>3.0599999999999999E-2</v>
      </c>
      <c r="F441" s="236">
        <v>21286.5</v>
      </c>
      <c r="G441" s="237" t="s">
        <v>185</v>
      </c>
      <c r="H441" s="221">
        <v>1</v>
      </c>
      <c r="I441" s="238">
        <v>651.37</v>
      </c>
      <c r="J441" s="221">
        <v>5.41</v>
      </c>
      <c r="K441" s="238">
        <v>3523.91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 s="252"/>
      <c r="B442" s="252"/>
      <c r="C442" s="253" t="s">
        <v>3172</v>
      </c>
      <c r="D442" s="252"/>
      <c r="E442" s="252"/>
      <c r="F442" s="252"/>
      <c r="G442" s="252"/>
      <c r="H442" s="252"/>
      <c r="I442" s="252"/>
      <c r="J442" s="252"/>
      <c r="K442" s="252"/>
    </row>
    <row r="443" spans="1:22" x14ac:dyDescent="0.25">
      <c r="A443" s="248"/>
      <c r="B443" s="248"/>
      <c r="C443" s="249" t="s">
        <v>173</v>
      </c>
      <c r="D443" s="248"/>
      <c r="E443" s="248"/>
      <c r="F443" s="248"/>
      <c r="G443" s="248"/>
      <c r="H443" s="452">
        <v>651.37</v>
      </c>
      <c r="I443" s="452"/>
      <c r="J443" s="452">
        <v>3523.91</v>
      </c>
      <c r="K443" s="452"/>
      <c r="O443" s="250">
        <v>651.37</v>
      </c>
      <c r="P443" s="250">
        <v>3523.91</v>
      </c>
    </row>
    <row r="446" spans="1:22" x14ac:dyDescent="0.25">
      <c r="A446" s="453" t="s">
        <v>3173</v>
      </c>
      <c r="B446" s="453"/>
      <c r="C446" s="453"/>
      <c r="D446" s="453"/>
      <c r="E446" s="453"/>
      <c r="F446" s="453"/>
      <c r="G446" s="453"/>
      <c r="H446" s="454">
        <v>286667.39</v>
      </c>
      <c r="I446" s="455"/>
      <c r="J446" s="454">
        <v>1404853.52</v>
      </c>
      <c r="K446" s="455"/>
    </row>
    <row r="447" spans="1:22" hidden="1" x14ac:dyDescent="0.25">
      <c r="A447" t="s">
        <v>172</v>
      </c>
      <c r="I447">
        <v>0</v>
      </c>
      <c r="J447">
        <v>0</v>
      </c>
    </row>
    <row r="448" spans="1:22" hidden="1" x14ac:dyDescent="0.25">
      <c r="A448" t="s">
        <v>171</v>
      </c>
      <c r="I448">
        <v>0</v>
      </c>
      <c r="J448">
        <v>0</v>
      </c>
    </row>
    <row r="450" spans="1:22" ht="16.5" x14ac:dyDescent="0.25">
      <c r="A450" s="456" t="s">
        <v>3174</v>
      </c>
      <c r="B450" s="456"/>
      <c r="C450" s="456"/>
      <c r="D450" s="456"/>
      <c r="E450" s="456"/>
      <c r="F450" s="456"/>
      <c r="G450" s="456"/>
      <c r="H450" s="456"/>
      <c r="I450" s="456"/>
      <c r="J450" s="456"/>
      <c r="K450" s="456"/>
    </row>
    <row r="451" spans="1:22" ht="42.75" x14ac:dyDescent="0.25">
      <c r="A451" s="233" t="s">
        <v>1565</v>
      </c>
      <c r="B451" s="234" t="s">
        <v>3175</v>
      </c>
      <c r="C451" s="234" t="s">
        <v>1138</v>
      </c>
      <c r="D451" s="235" t="s">
        <v>1693</v>
      </c>
      <c r="E451" s="221">
        <v>17</v>
      </c>
      <c r="F451" s="236"/>
      <c r="G451" s="237"/>
      <c r="H451" s="221"/>
      <c r="I451" s="238"/>
      <c r="J451" s="221"/>
      <c r="K451" s="238"/>
      <c r="Q451">
        <v>519</v>
      </c>
      <c r="R451">
        <v>8185.35</v>
      </c>
      <c r="S451">
        <v>305.02</v>
      </c>
      <c r="T451">
        <v>4358.43</v>
      </c>
      <c r="U451">
        <v>294.52999999999997</v>
      </c>
      <c r="V451">
        <v>6169.8</v>
      </c>
    </row>
    <row r="452" spans="1:22" x14ac:dyDescent="0.25">
      <c r="A452" s="233"/>
      <c r="B452" s="234"/>
      <c r="C452" s="234" t="s">
        <v>187</v>
      </c>
      <c r="D452" s="235"/>
      <c r="E452" s="221"/>
      <c r="F452" s="236">
        <v>26.78</v>
      </c>
      <c r="G452" s="237" t="s">
        <v>185</v>
      </c>
      <c r="H452" s="221">
        <v>1</v>
      </c>
      <c r="I452" s="238">
        <v>455.26</v>
      </c>
      <c r="J452" s="221">
        <v>23.35</v>
      </c>
      <c r="K452" s="238">
        <v>10630.32</v>
      </c>
    </row>
    <row r="453" spans="1:22" x14ac:dyDescent="0.25">
      <c r="A453" s="233"/>
      <c r="B453" s="234"/>
      <c r="C453" s="234" t="s">
        <v>174</v>
      </c>
      <c r="D453" s="235"/>
      <c r="E453" s="221"/>
      <c r="F453" s="236">
        <v>63.58</v>
      </c>
      <c r="G453" s="237" t="s">
        <v>185</v>
      </c>
      <c r="H453" s="221">
        <v>1</v>
      </c>
      <c r="I453" s="238">
        <v>1080.8599999999999</v>
      </c>
      <c r="J453" s="221">
        <v>8.15</v>
      </c>
      <c r="K453" s="238">
        <v>8809.01</v>
      </c>
    </row>
    <row r="454" spans="1:22" x14ac:dyDescent="0.25">
      <c r="A454" s="233"/>
      <c r="B454" s="234"/>
      <c r="C454" s="234" t="s">
        <v>179</v>
      </c>
      <c r="D454" s="235"/>
      <c r="E454" s="221"/>
      <c r="F454" s="236">
        <v>9.9</v>
      </c>
      <c r="G454" s="237" t="s">
        <v>185</v>
      </c>
      <c r="H454" s="221">
        <v>1</v>
      </c>
      <c r="I454" s="251">
        <v>168.3</v>
      </c>
      <c r="J454" s="221">
        <v>23.35</v>
      </c>
      <c r="K454" s="251">
        <v>3929.81</v>
      </c>
    </row>
    <row r="455" spans="1:22" x14ac:dyDescent="0.25">
      <c r="A455" s="233"/>
      <c r="B455" s="234"/>
      <c r="C455" s="234" t="s">
        <v>195</v>
      </c>
      <c r="D455" s="235"/>
      <c r="E455" s="221"/>
      <c r="F455" s="236">
        <v>9.17</v>
      </c>
      <c r="G455" s="237" t="s">
        <v>185</v>
      </c>
      <c r="H455" s="221">
        <v>1</v>
      </c>
      <c r="I455" s="238">
        <v>155.88999999999999</v>
      </c>
      <c r="J455" s="221">
        <v>5.42</v>
      </c>
      <c r="K455" s="238">
        <v>844.92</v>
      </c>
    </row>
    <row r="456" spans="1:22" x14ac:dyDescent="0.25">
      <c r="A456" s="233"/>
      <c r="B456" s="234"/>
      <c r="C456" s="234" t="s">
        <v>184</v>
      </c>
      <c r="D456" s="235" t="s">
        <v>177</v>
      </c>
      <c r="E456" s="221">
        <v>114</v>
      </c>
      <c r="F456" s="236"/>
      <c r="G456" s="237"/>
      <c r="H456" s="221"/>
      <c r="I456" s="238">
        <v>519</v>
      </c>
      <c r="J456" s="221">
        <v>77</v>
      </c>
      <c r="K456" s="238">
        <v>8185.35</v>
      </c>
    </row>
    <row r="457" spans="1:22" x14ac:dyDescent="0.25">
      <c r="A457" s="233"/>
      <c r="B457" s="234"/>
      <c r="C457" s="234" t="s">
        <v>183</v>
      </c>
      <c r="D457" s="235" t="s">
        <v>177</v>
      </c>
      <c r="E457" s="221">
        <v>67</v>
      </c>
      <c r="F457" s="236"/>
      <c r="G457" s="237"/>
      <c r="H457" s="221"/>
      <c r="I457" s="238">
        <v>305.02</v>
      </c>
      <c r="J457" s="221">
        <v>41</v>
      </c>
      <c r="K457" s="238">
        <v>4358.43</v>
      </c>
    </row>
    <row r="458" spans="1:22" x14ac:dyDescent="0.25">
      <c r="A458" s="233"/>
      <c r="B458" s="234"/>
      <c r="C458" s="234" t="s">
        <v>178</v>
      </c>
      <c r="D458" s="235" t="s">
        <v>177</v>
      </c>
      <c r="E458" s="221">
        <v>175</v>
      </c>
      <c r="F458" s="236"/>
      <c r="G458" s="237"/>
      <c r="H458" s="221"/>
      <c r="I458" s="238">
        <v>294.52999999999997</v>
      </c>
      <c r="J458" s="221">
        <v>157</v>
      </c>
      <c r="K458" s="238">
        <v>6169.8</v>
      </c>
    </row>
    <row r="459" spans="1:22" x14ac:dyDescent="0.25">
      <c r="A459" s="241"/>
      <c r="B459" s="242"/>
      <c r="C459" s="242" t="s">
        <v>182</v>
      </c>
      <c r="D459" s="243" t="s">
        <v>181</v>
      </c>
      <c r="E459" s="244">
        <v>2.06</v>
      </c>
      <c r="F459" s="245"/>
      <c r="G459" s="246" t="s">
        <v>185</v>
      </c>
      <c r="H459" s="244">
        <v>1</v>
      </c>
      <c r="I459" s="247">
        <v>35.020000000000003</v>
      </c>
      <c r="J459" s="244"/>
      <c r="K459" s="247"/>
    </row>
    <row r="460" spans="1:22" x14ac:dyDescent="0.25">
      <c r="A460" s="248"/>
      <c r="B460" s="248"/>
      <c r="C460" s="249" t="s">
        <v>173</v>
      </c>
      <c r="D460" s="248"/>
      <c r="E460" s="248"/>
      <c r="F460" s="248"/>
      <c r="G460" s="248"/>
      <c r="H460" s="452">
        <v>2810.56</v>
      </c>
      <c r="I460" s="452"/>
      <c r="J460" s="452">
        <v>38997.83</v>
      </c>
      <c r="K460" s="452"/>
      <c r="O460" s="250">
        <v>2810.56</v>
      </c>
      <c r="P460" s="250">
        <v>38997.83</v>
      </c>
    </row>
    <row r="462" spans="1:22" ht="71.25" x14ac:dyDescent="0.25">
      <c r="A462" s="241" t="s">
        <v>1568</v>
      </c>
      <c r="B462" s="242" t="s">
        <v>3176</v>
      </c>
      <c r="C462" s="242" t="s">
        <v>1137</v>
      </c>
      <c r="D462" s="243" t="s">
        <v>1451</v>
      </c>
      <c r="E462" s="244">
        <v>5</v>
      </c>
      <c r="F462" s="245">
        <v>777.04</v>
      </c>
      <c r="G462" s="246" t="s">
        <v>185</v>
      </c>
      <c r="H462" s="244">
        <v>1</v>
      </c>
      <c r="I462" s="247">
        <v>3885.2</v>
      </c>
      <c r="J462" s="244">
        <v>2.65</v>
      </c>
      <c r="K462" s="247">
        <v>10295.780000000001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 s="248"/>
      <c r="B463" s="248"/>
      <c r="C463" s="249" t="s">
        <v>173</v>
      </c>
      <c r="D463" s="248"/>
      <c r="E463" s="248"/>
      <c r="F463" s="248"/>
      <c r="G463" s="248"/>
      <c r="H463" s="452">
        <v>3885.2</v>
      </c>
      <c r="I463" s="452"/>
      <c r="J463" s="452">
        <v>10295.780000000001</v>
      </c>
      <c r="K463" s="452"/>
      <c r="O463" s="250">
        <v>3885.2</v>
      </c>
      <c r="P463" s="250">
        <v>10295.780000000001</v>
      </c>
    </row>
    <row r="465" spans="1:22" ht="71.25" x14ac:dyDescent="0.25">
      <c r="A465" s="241" t="s">
        <v>1570</v>
      </c>
      <c r="B465" s="242" t="s">
        <v>3177</v>
      </c>
      <c r="C465" s="242" t="s">
        <v>1136</v>
      </c>
      <c r="D465" s="243" t="s">
        <v>1451</v>
      </c>
      <c r="E465" s="244">
        <v>12</v>
      </c>
      <c r="F465" s="245">
        <v>471.25</v>
      </c>
      <c r="G465" s="246" t="s">
        <v>185</v>
      </c>
      <c r="H465" s="244">
        <v>1</v>
      </c>
      <c r="I465" s="247">
        <v>5655</v>
      </c>
      <c r="J465" s="244">
        <v>1.84</v>
      </c>
      <c r="K465" s="247">
        <v>10405.200000000001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 s="248"/>
      <c r="B466" s="248"/>
      <c r="C466" s="249" t="s">
        <v>173</v>
      </c>
      <c r="D466" s="248"/>
      <c r="E466" s="248"/>
      <c r="F466" s="248"/>
      <c r="G466" s="248"/>
      <c r="H466" s="452">
        <v>5655</v>
      </c>
      <c r="I466" s="452"/>
      <c r="J466" s="452">
        <v>10405.200000000001</v>
      </c>
      <c r="K466" s="452"/>
      <c r="O466" s="250">
        <v>5655</v>
      </c>
      <c r="P466" s="250">
        <v>10405.200000000001</v>
      </c>
    </row>
    <row r="468" spans="1:22" ht="85.5" x14ac:dyDescent="0.25">
      <c r="A468" s="233" t="s">
        <v>1574</v>
      </c>
      <c r="B468" s="234" t="s">
        <v>3178</v>
      </c>
      <c r="C468" s="234" t="s">
        <v>1135</v>
      </c>
      <c r="D468" s="235" t="s">
        <v>1693</v>
      </c>
      <c r="E468" s="221">
        <v>171</v>
      </c>
      <c r="F468" s="236"/>
      <c r="G468" s="237"/>
      <c r="H468" s="221"/>
      <c r="I468" s="238"/>
      <c r="J468" s="221"/>
      <c r="K468" s="238"/>
      <c r="Q468">
        <v>2610.63</v>
      </c>
      <c r="R468">
        <v>41173.589999999997</v>
      </c>
      <c r="S468">
        <v>1534.32</v>
      </c>
      <c r="T468">
        <v>21923.599999999999</v>
      </c>
      <c r="U468">
        <v>79</v>
      </c>
      <c r="V468">
        <v>1654.81</v>
      </c>
    </row>
    <row r="469" spans="1:22" x14ac:dyDescent="0.25">
      <c r="A469" s="233"/>
      <c r="B469" s="234"/>
      <c r="C469" s="234" t="s">
        <v>187</v>
      </c>
      <c r="D469" s="235"/>
      <c r="E469" s="221"/>
      <c r="F469" s="236">
        <v>16.739999999999998</v>
      </c>
      <c r="G469" s="237" t="s">
        <v>2710</v>
      </c>
      <c r="H469" s="221">
        <v>1</v>
      </c>
      <c r="I469" s="238">
        <v>2290.0300000000002</v>
      </c>
      <c r="J469" s="221">
        <v>23.35</v>
      </c>
      <c r="K469" s="238">
        <v>53472.2</v>
      </c>
    </row>
    <row r="470" spans="1:22" x14ac:dyDescent="0.25">
      <c r="A470" s="233"/>
      <c r="B470" s="234"/>
      <c r="C470" s="234" t="s">
        <v>174</v>
      </c>
      <c r="D470" s="235"/>
      <c r="E470" s="221"/>
      <c r="F470" s="236">
        <v>4.93</v>
      </c>
      <c r="G470" s="237" t="s">
        <v>2710</v>
      </c>
      <c r="H470" s="221">
        <v>1</v>
      </c>
      <c r="I470" s="238">
        <v>674.42</v>
      </c>
      <c r="J470" s="221">
        <v>6.56</v>
      </c>
      <c r="K470" s="238">
        <v>4424.2</v>
      </c>
    </row>
    <row r="471" spans="1:22" x14ac:dyDescent="0.25">
      <c r="A471" s="233"/>
      <c r="B471" s="234"/>
      <c r="C471" s="234" t="s">
        <v>179</v>
      </c>
      <c r="D471" s="235"/>
      <c r="E471" s="221"/>
      <c r="F471" s="236">
        <v>0.33</v>
      </c>
      <c r="G471" s="237" t="s">
        <v>2710</v>
      </c>
      <c r="H471" s="221">
        <v>1</v>
      </c>
      <c r="I471" s="251">
        <v>45.14</v>
      </c>
      <c r="J471" s="221">
        <v>23.35</v>
      </c>
      <c r="K471" s="251">
        <v>1054.02</v>
      </c>
    </row>
    <row r="472" spans="1:22" x14ac:dyDescent="0.25">
      <c r="A472" s="233"/>
      <c r="B472" s="234"/>
      <c r="C472" s="234" t="s">
        <v>195</v>
      </c>
      <c r="D472" s="235"/>
      <c r="E472" s="221"/>
      <c r="F472" s="236">
        <v>15.47</v>
      </c>
      <c r="G472" s="237" t="s">
        <v>185</v>
      </c>
      <c r="H472" s="221">
        <v>1</v>
      </c>
      <c r="I472" s="238">
        <v>2645.37</v>
      </c>
      <c r="J472" s="221">
        <v>5.42</v>
      </c>
      <c r="K472" s="238">
        <v>14337.91</v>
      </c>
    </row>
    <row r="473" spans="1:22" x14ac:dyDescent="0.25">
      <c r="A473" s="233"/>
      <c r="B473" s="234"/>
      <c r="C473" s="234" t="s">
        <v>184</v>
      </c>
      <c r="D473" s="235" t="s">
        <v>177</v>
      </c>
      <c r="E473" s="221">
        <v>114</v>
      </c>
      <c r="F473" s="236"/>
      <c r="G473" s="237"/>
      <c r="H473" s="221"/>
      <c r="I473" s="238">
        <v>2610.63</v>
      </c>
      <c r="J473" s="221">
        <v>77</v>
      </c>
      <c r="K473" s="238">
        <v>41173.589999999997</v>
      </c>
    </row>
    <row r="474" spans="1:22" x14ac:dyDescent="0.25">
      <c r="A474" s="233"/>
      <c r="B474" s="234"/>
      <c r="C474" s="234" t="s">
        <v>183</v>
      </c>
      <c r="D474" s="235" t="s">
        <v>177</v>
      </c>
      <c r="E474" s="221">
        <v>67</v>
      </c>
      <c r="F474" s="236"/>
      <c r="G474" s="237"/>
      <c r="H474" s="221"/>
      <c r="I474" s="238">
        <v>1534.32</v>
      </c>
      <c r="J474" s="221">
        <v>41</v>
      </c>
      <c r="K474" s="238">
        <v>21923.599999999999</v>
      </c>
    </row>
    <row r="475" spans="1:22" x14ac:dyDescent="0.25">
      <c r="A475" s="233"/>
      <c r="B475" s="234"/>
      <c r="C475" s="234" t="s">
        <v>178</v>
      </c>
      <c r="D475" s="235" t="s">
        <v>177</v>
      </c>
      <c r="E475" s="221">
        <v>175</v>
      </c>
      <c r="F475" s="236"/>
      <c r="G475" s="237"/>
      <c r="H475" s="221"/>
      <c r="I475" s="238">
        <v>79</v>
      </c>
      <c r="J475" s="221">
        <v>157</v>
      </c>
      <c r="K475" s="238">
        <v>1654.81</v>
      </c>
    </row>
    <row r="476" spans="1:22" x14ac:dyDescent="0.25">
      <c r="A476" s="241"/>
      <c r="B476" s="242"/>
      <c r="C476" s="242" t="s">
        <v>182</v>
      </c>
      <c r="D476" s="243" t="s">
        <v>181</v>
      </c>
      <c r="E476" s="244">
        <v>1.34</v>
      </c>
      <c r="F476" s="245"/>
      <c r="G476" s="246" t="s">
        <v>2710</v>
      </c>
      <c r="H476" s="244">
        <v>1</v>
      </c>
      <c r="I476" s="247">
        <v>183.31</v>
      </c>
      <c r="J476" s="244"/>
      <c r="K476" s="247"/>
    </row>
    <row r="477" spans="1:22" x14ac:dyDescent="0.25">
      <c r="A477" s="248"/>
      <c r="B477" s="248"/>
      <c r="C477" s="249" t="s">
        <v>173</v>
      </c>
      <c r="D477" s="248"/>
      <c r="E477" s="248"/>
      <c r="F477" s="248"/>
      <c r="G477" s="248"/>
      <c r="H477" s="452">
        <v>9833.77</v>
      </c>
      <c r="I477" s="452"/>
      <c r="J477" s="452">
        <v>136986.31</v>
      </c>
      <c r="K477" s="452"/>
      <c r="O477" s="250">
        <v>9833.77</v>
      </c>
      <c r="P477" s="250">
        <v>136986.31</v>
      </c>
    </row>
    <row r="479" spans="1:22" ht="85.5" x14ac:dyDescent="0.25">
      <c r="A479" s="233" t="s">
        <v>1579</v>
      </c>
      <c r="B479" s="234" t="s">
        <v>3179</v>
      </c>
      <c r="C479" s="234" t="s">
        <v>1134</v>
      </c>
      <c r="D479" s="235" t="s">
        <v>1693</v>
      </c>
      <c r="E479" s="221">
        <v>4</v>
      </c>
      <c r="F479" s="236"/>
      <c r="G479" s="237"/>
      <c r="H479" s="221"/>
      <c r="I479" s="238"/>
      <c r="J479" s="221"/>
      <c r="K479" s="238"/>
      <c r="Q479">
        <v>91.13</v>
      </c>
      <c r="R479">
        <v>1437.28</v>
      </c>
      <c r="S479">
        <v>53.56</v>
      </c>
      <c r="T479">
        <v>765.31</v>
      </c>
      <c r="U479">
        <v>2.19</v>
      </c>
      <c r="V479">
        <v>45.83</v>
      </c>
    </row>
    <row r="480" spans="1:22" x14ac:dyDescent="0.25">
      <c r="A480" s="233"/>
      <c r="B480" s="234"/>
      <c r="C480" s="234" t="s">
        <v>187</v>
      </c>
      <c r="D480" s="235"/>
      <c r="E480" s="221"/>
      <c r="F480" s="236">
        <v>24.98</v>
      </c>
      <c r="G480" s="237" t="s">
        <v>2710</v>
      </c>
      <c r="H480" s="221">
        <v>1</v>
      </c>
      <c r="I480" s="238">
        <v>79.94</v>
      </c>
      <c r="J480" s="221">
        <v>23.35</v>
      </c>
      <c r="K480" s="238">
        <v>1866.6</v>
      </c>
    </row>
    <row r="481" spans="1:22" x14ac:dyDescent="0.25">
      <c r="A481" s="233"/>
      <c r="B481" s="234"/>
      <c r="C481" s="234" t="s">
        <v>174</v>
      </c>
      <c r="D481" s="235"/>
      <c r="E481" s="221"/>
      <c r="F481" s="236">
        <v>5.29</v>
      </c>
      <c r="G481" s="237" t="s">
        <v>2710</v>
      </c>
      <c r="H481" s="221">
        <v>1</v>
      </c>
      <c r="I481" s="238">
        <v>16.93</v>
      </c>
      <c r="J481" s="221">
        <v>6.68</v>
      </c>
      <c r="K481" s="238">
        <v>113.09</v>
      </c>
    </row>
    <row r="482" spans="1:22" x14ac:dyDescent="0.25">
      <c r="A482" s="233"/>
      <c r="B482" s="234"/>
      <c r="C482" s="234" t="s">
        <v>179</v>
      </c>
      <c r="D482" s="235"/>
      <c r="E482" s="221"/>
      <c r="F482" s="236">
        <v>0.39</v>
      </c>
      <c r="G482" s="237" t="s">
        <v>2710</v>
      </c>
      <c r="H482" s="221">
        <v>1</v>
      </c>
      <c r="I482" s="251">
        <v>1.25</v>
      </c>
      <c r="J482" s="221">
        <v>23.35</v>
      </c>
      <c r="K482" s="251">
        <v>29.19</v>
      </c>
    </row>
    <row r="483" spans="1:22" x14ac:dyDescent="0.25">
      <c r="A483" s="233"/>
      <c r="B483" s="234"/>
      <c r="C483" s="234" t="s">
        <v>195</v>
      </c>
      <c r="D483" s="235"/>
      <c r="E483" s="221"/>
      <c r="F483" s="236">
        <v>29.26</v>
      </c>
      <c r="G483" s="237" t="s">
        <v>185</v>
      </c>
      <c r="H483" s="221">
        <v>1</v>
      </c>
      <c r="I483" s="238">
        <v>117.04</v>
      </c>
      <c r="J483" s="221">
        <v>5.42</v>
      </c>
      <c r="K483" s="238">
        <v>634.36</v>
      </c>
    </row>
    <row r="484" spans="1:22" x14ac:dyDescent="0.25">
      <c r="A484" s="233"/>
      <c r="B484" s="234"/>
      <c r="C484" s="234" t="s">
        <v>184</v>
      </c>
      <c r="D484" s="235" t="s">
        <v>177</v>
      </c>
      <c r="E484" s="221">
        <v>114</v>
      </c>
      <c r="F484" s="236"/>
      <c r="G484" s="237"/>
      <c r="H484" s="221"/>
      <c r="I484" s="238">
        <v>91.13</v>
      </c>
      <c r="J484" s="221">
        <v>77</v>
      </c>
      <c r="K484" s="238">
        <v>1437.28</v>
      </c>
    </row>
    <row r="485" spans="1:22" x14ac:dyDescent="0.25">
      <c r="A485" s="233"/>
      <c r="B485" s="234"/>
      <c r="C485" s="234" t="s">
        <v>183</v>
      </c>
      <c r="D485" s="235" t="s">
        <v>177</v>
      </c>
      <c r="E485" s="221">
        <v>67</v>
      </c>
      <c r="F485" s="236"/>
      <c r="G485" s="237"/>
      <c r="H485" s="221"/>
      <c r="I485" s="238">
        <v>53.56</v>
      </c>
      <c r="J485" s="221">
        <v>41</v>
      </c>
      <c r="K485" s="238">
        <v>765.31</v>
      </c>
    </row>
    <row r="486" spans="1:22" x14ac:dyDescent="0.25">
      <c r="A486" s="233"/>
      <c r="B486" s="234"/>
      <c r="C486" s="234" t="s">
        <v>178</v>
      </c>
      <c r="D486" s="235" t="s">
        <v>177</v>
      </c>
      <c r="E486" s="221">
        <v>175</v>
      </c>
      <c r="F486" s="236"/>
      <c r="G486" s="237"/>
      <c r="H486" s="221"/>
      <c r="I486" s="238">
        <v>2.19</v>
      </c>
      <c r="J486" s="221">
        <v>157</v>
      </c>
      <c r="K486" s="238">
        <v>45.83</v>
      </c>
    </row>
    <row r="487" spans="1:22" x14ac:dyDescent="0.25">
      <c r="A487" s="241"/>
      <c r="B487" s="242"/>
      <c r="C487" s="242" t="s">
        <v>182</v>
      </c>
      <c r="D487" s="243" t="s">
        <v>181</v>
      </c>
      <c r="E487" s="244">
        <v>2</v>
      </c>
      <c r="F487" s="245"/>
      <c r="G487" s="246" t="s">
        <v>2710</v>
      </c>
      <c r="H487" s="244">
        <v>1</v>
      </c>
      <c r="I487" s="247">
        <v>6.4</v>
      </c>
      <c r="J487" s="244"/>
      <c r="K487" s="247"/>
    </row>
    <row r="488" spans="1:22" x14ac:dyDescent="0.25">
      <c r="A488" s="248"/>
      <c r="B488" s="248"/>
      <c r="C488" s="249" t="s">
        <v>173</v>
      </c>
      <c r="D488" s="248"/>
      <c r="E488" s="248"/>
      <c r="F488" s="248"/>
      <c r="G488" s="248"/>
      <c r="H488" s="452">
        <v>360.79</v>
      </c>
      <c r="I488" s="452"/>
      <c r="J488" s="452">
        <v>4862.47</v>
      </c>
      <c r="K488" s="452"/>
      <c r="O488" s="250">
        <v>360.79</v>
      </c>
      <c r="P488" s="250">
        <v>4862.47</v>
      </c>
    </row>
    <row r="490" spans="1:22" ht="85.5" x14ac:dyDescent="0.25">
      <c r="A490" s="233" t="s">
        <v>1585</v>
      </c>
      <c r="B490" s="234" t="s">
        <v>3180</v>
      </c>
      <c r="C490" s="234" t="s">
        <v>1133</v>
      </c>
      <c r="D490" s="235" t="s">
        <v>1693</v>
      </c>
      <c r="E490" s="221">
        <v>3</v>
      </c>
      <c r="F490" s="236"/>
      <c r="G490" s="237"/>
      <c r="H490" s="221"/>
      <c r="I490" s="238"/>
      <c r="J490" s="221"/>
      <c r="K490" s="238"/>
      <c r="Q490">
        <v>88.37</v>
      </c>
      <c r="R490">
        <v>1393.77</v>
      </c>
      <c r="S490">
        <v>51.94</v>
      </c>
      <c r="T490">
        <v>742.14</v>
      </c>
      <c r="U490">
        <v>1.72</v>
      </c>
      <c r="V490">
        <v>35.92</v>
      </c>
    </row>
    <row r="491" spans="1:22" x14ac:dyDescent="0.25">
      <c r="A491" s="233"/>
      <c r="B491" s="234"/>
      <c r="C491" s="234" t="s">
        <v>187</v>
      </c>
      <c r="D491" s="235"/>
      <c r="E491" s="221"/>
      <c r="F491" s="236">
        <v>32.299999999999997</v>
      </c>
      <c r="G491" s="237" t="s">
        <v>2710</v>
      </c>
      <c r="H491" s="221">
        <v>1</v>
      </c>
      <c r="I491" s="238">
        <v>77.52</v>
      </c>
      <c r="J491" s="221">
        <v>23.35</v>
      </c>
      <c r="K491" s="238">
        <v>1810.09</v>
      </c>
    </row>
    <row r="492" spans="1:22" x14ac:dyDescent="0.25">
      <c r="A492" s="233"/>
      <c r="B492" s="234"/>
      <c r="C492" s="234" t="s">
        <v>174</v>
      </c>
      <c r="D492" s="235"/>
      <c r="E492" s="221"/>
      <c r="F492" s="236">
        <v>5.4</v>
      </c>
      <c r="G492" s="237" t="s">
        <v>2710</v>
      </c>
      <c r="H492" s="221">
        <v>1</v>
      </c>
      <c r="I492" s="238">
        <v>12.96</v>
      </c>
      <c r="J492" s="221">
        <v>6.72</v>
      </c>
      <c r="K492" s="238">
        <v>87.09</v>
      </c>
    </row>
    <row r="493" spans="1:22" x14ac:dyDescent="0.25">
      <c r="A493" s="233"/>
      <c r="B493" s="234"/>
      <c r="C493" s="234" t="s">
        <v>179</v>
      </c>
      <c r="D493" s="235"/>
      <c r="E493" s="221"/>
      <c r="F493" s="236">
        <v>0.41</v>
      </c>
      <c r="G493" s="237" t="s">
        <v>2710</v>
      </c>
      <c r="H493" s="221">
        <v>1</v>
      </c>
      <c r="I493" s="251">
        <v>0.98</v>
      </c>
      <c r="J493" s="221">
        <v>23.35</v>
      </c>
      <c r="K493" s="251">
        <v>22.88</v>
      </c>
    </row>
    <row r="494" spans="1:22" x14ac:dyDescent="0.25">
      <c r="A494" s="233"/>
      <c r="B494" s="234"/>
      <c r="C494" s="234" t="s">
        <v>195</v>
      </c>
      <c r="D494" s="235"/>
      <c r="E494" s="221"/>
      <c r="F494" s="236">
        <v>31.71</v>
      </c>
      <c r="G494" s="237" t="s">
        <v>185</v>
      </c>
      <c r="H494" s="221">
        <v>1</v>
      </c>
      <c r="I494" s="238">
        <v>95.13</v>
      </c>
      <c r="J494" s="221">
        <v>5.42</v>
      </c>
      <c r="K494" s="238">
        <v>515.6</v>
      </c>
    </row>
    <row r="495" spans="1:22" x14ac:dyDescent="0.25">
      <c r="A495" s="233"/>
      <c r="B495" s="234"/>
      <c r="C495" s="234" t="s">
        <v>184</v>
      </c>
      <c r="D495" s="235" t="s">
        <v>177</v>
      </c>
      <c r="E495" s="221">
        <v>114</v>
      </c>
      <c r="F495" s="236"/>
      <c r="G495" s="237"/>
      <c r="H495" s="221"/>
      <c r="I495" s="238">
        <v>88.37</v>
      </c>
      <c r="J495" s="221">
        <v>77</v>
      </c>
      <c r="K495" s="238">
        <v>1393.77</v>
      </c>
    </row>
    <row r="496" spans="1:22" x14ac:dyDescent="0.25">
      <c r="A496" s="233"/>
      <c r="B496" s="234"/>
      <c r="C496" s="234" t="s">
        <v>183</v>
      </c>
      <c r="D496" s="235" t="s">
        <v>177</v>
      </c>
      <c r="E496" s="221">
        <v>67</v>
      </c>
      <c r="F496" s="236"/>
      <c r="G496" s="237"/>
      <c r="H496" s="221"/>
      <c r="I496" s="238">
        <v>51.94</v>
      </c>
      <c r="J496" s="221">
        <v>41</v>
      </c>
      <c r="K496" s="238">
        <v>742.14</v>
      </c>
    </row>
    <row r="497" spans="1:22" x14ac:dyDescent="0.25">
      <c r="A497" s="233"/>
      <c r="B497" s="234"/>
      <c r="C497" s="234" t="s">
        <v>178</v>
      </c>
      <c r="D497" s="235" t="s">
        <v>177</v>
      </c>
      <c r="E497" s="221">
        <v>175</v>
      </c>
      <c r="F497" s="236"/>
      <c r="G497" s="237"/>
      <c r="H497" s="221"/>
      <c r="I497" s="238">
        <v>1.72</v>
      </c>
      <c r="J497" s="221">
        <v>157</v>
      </c>
      <c r="K497" s="238">
        <v>35.92</v>
      </c>
    </row>
    <row r="498" spans="1:22" x14ac:dyDescent="0.25">
      <c r="A498" s="241"/>
      <c r="B498" s="242"/>
      <c r="C498" s="242" t="s">
        <v>182</v>
      </c>
      <c r="D498" s="243" t="s">
        <v>181</v>
      </c>
      <c r="E498" s="244">
        <v>2.38</v>
      </c>
      <c r="F498" s="245"/>
      <c r="G498" s="246" t="s">
        <v>2710</v>
      </c>
      <c r="H498" s="244">
        <v>1</v>
      </c>
      <c r="I498" s="247">
        <v>5.71</v>
      </c>
      <c r="J498" s="244"/>
      <c r="K498" s="247"/>
    </row>
    <row r="499" spans="1:22" x14ac:dyDescent="0.25">
      <c r="A499" s="248"/>
      <c r="B499" s="248"/>
      <c r="C499" s="249" t="s">
        <v>173</v>
      </c>
      <c r="D499" s="248"/>
      <c r="E499" s="248"/>
      <c r="F499" s="248"/>
      <c r="G499" s="248"/>
      <c r="H499" s="452">
        <v>327.64</v>
      </c>
      <c r="I499" s="452"/>
      <c r="J499" s="452">
        <v>4584.6099999999997</v>
      </c>
      <c r="K499" s="452"/>
      <c r="O499" s="250">
        <v>327.64</v>
      </c>
      <c r="P499" s="250">
        <v>4584.6099999999997</v>
      </c>
    </row>
    <row r="501" spans="1:22" ht="28.5" x14ac:dyDescent="0.25">
      <c r="A501" s="233" t="s">
        <v>1588</v>
      </c>
      <c r="B501" s="234" t="s">
        <v>3181</v>
      </c>
      <c r="C501" s="234" t="s">
        <v>1132</v>
      </c>
      <c r="D501" s="235" t="s">
        <v>1451</v>
      </c>
      <c r="E501" s="221">
        <v>15</v>
      </c>
      <c r="F501" s="236">
        <v>256.89999999999998</v>
      </c>
      <c r="G501" s="237" t="s">
        <v>185</v>
      </c>
      <c r="H501" s="221">
        <v>1</v>
      </c>
      <c r="I501" s="238">
        <v>3853.5</v>
      </c>
      <c r="J501" s="221">
        <v>3.58</v>
      </c>
      <c r="K501" s="238">
        <v>13795.53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 x14ac:dyDescent="0.25">
      <c r="A502" s="252"/>
      <c r="B502" s="252"/>
      <c r="C502" s="253" t="s">
        <v>3182</v>
      </c>
      <c r="D502" s="252"/>
      <c r="E502" s="252"/>
      <c r="F502" s="252"/>
      <c r="G502" s="252"/>
      <c r="H502" s="252"/>
      <c r="I502" s="252"/>
      <c r="J502" s="252"/>
      <c r="K502" s="252"/>
    </row>
    <row r="503" spans="1:22" x14ac:dyDescent="0.25">
      <c r="A503" s="248"/>
      <c r="B503" s="248"/>
      <c r="C503" s="249" t="s">
        <v>173</v>
      </c>
      <c r="D503" s="248"/>
      <c r="E503" s="248"/>
      <c r="F503" s="248"/>
      <c r="G503" s="248"/>
      <c r="H503" s="452">
        <v>3853.5</v>
      </c>
      <c r="I503" s="452"/>
      <c r="J503" s="452">
        <v>13795.53</v>
      </c>
      <c r="K503" s="452"/>
      <c r="O503" s="250">
        <v>3853.5</v>
      </c>
      <c r="P503" s="250">
        <v>13795.53</v>
      </c>
    </row>
    <row r="505" spans="1:22" ht="28.5" x14ac:dyDescent="0.25">
      <c r="A505" s="233" t="s">
        <v>1592</v>
      </c>
      <c r="B505" s="234" t="s">
        <v>3183</v>
      </c>
      <c r="C505" s="234" t="s">
        <v>1131</v>
      </c>
      <c r="D505" s="235" t="s">
        <v>1451</v>
      </c>
      <c r="E505" s="221">
        <v>6</v>
      </c>
      <c r="F505" s="236">
        <v>295.54000000000002</v>
      </c>
      <c r="G505" s="237" t="s">
        <v>185</v>
      </c>
      <c r="H505" s="221">
        <v>1</v>
      </c>
      <c r="I505" s="238">
        <v>1773.24</v>
      </c>
      <c r="J505" s="221">
        <v>3.91</v>
      </c>
      <c r="K505" s="238">
        <v>6933.37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 x14ac:dyDescent="0.25">
      <c r="A506" s="252"/>
      <c r="B506" s="252"/>
      <c r="C506" s="253" t="s">
        <v>3184</v>
      </c>
      <c r="D506" s="252"/>
      <c r="E506" s="252"/>
      <c r="F506" s="252"/>
      <c r="G506" s="252"/>
      <c r="H506" s="252"/>
      <c r="I506" s="252"/>
      <c r="J506" s="252"/>
      <c r="K506" s="252"/>
    </row>
    <row r="507" spans="1:22" x14ac:dyDescent="0.25">
      <c r="A507" s="248"/>
      <c r="B507" s="248"/>
      <c r="C507" s="249" t="s">
        <v>173</v>
      </c>
      <c r="D507" s="248"/>
      <c r="E507" s="248"/>
      <c r="F507" s="248"/>
      <c r="G507" s="248"/>
      <c r="H507" s="452">
        <v>1773.24</v>
      </c>
      <c r="I507" s="452"/>
      <c r="J507" s="452">
        <v>6933.37</v>
      </c>
      <c r="K507" s="452"/>
      <c r="O507" s="250">
        <v>1773.24</v>
      </c>
      <c r="P507" s="250">
        <v>6933.37</v>
      </c>
    </row>
    <row r="509" spans="1:22" ht="28.5" x14ac:dyDescent="0.25">
      <c r="A509" s="241" t="s">
        <v>1594</v>
      </c>
      <c r="B509" s="242" t="s">
        <v>3185</v>
      </c>
      <c r="C509" s="242" t="s">
        <v>1130</v>
      </c>
      <c r="D509" s="243" t="s">
        <v>1451</v>
      </c>
      <c r="E509" s="244">
        <v>4</v>
      </c>
      <c r="F509" s="245">
        <v>431.29</v>
      </c>
      <c r="G509" s="246" t="s">
        <v>185</v>
      </c>
      <c r="H509" s="244">
        <v>1</v>
      </c>
      <c r="I509" s="247">
        <v>1725.16</v>
      </c>
      <c r="J509" s="244">
        <v>3.9</v>
      </c>
      <c r="K509" s="247">
        <v>6728.12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 x14ac:dyDescent="0.25">
      <c r="A510" s="248"/>
      <c r="B510" s="248"/>
      <c r="C510" s="249" t="s">
        <v>173</v>
      </c>
      <c r="D510" s="248"/>
      <c r="E510" s="248"/>
      <c r="F510" s="248"/>
      <c r="G510" s="248"/>
      <c r="H510" s="452">
        <v>1725.16</v>
      </c>
      <c r="I510" s="452"/>
      <c r="J510" s="452">
        <v>6728.12</v>
      </c>
      <c r="K510" s="452"/>
      <c r="O510" s="250">
        <v>1725.16</v>
      </c>
      <c r="P510" s="250">
        <v>6728.12</v>
      </c>
    </row>
    <row r="512" spans="1:22" ht="42.75" x14ac:dyDescent="0.25">
      <c r="A512" s="241" t="s">
        <v>1596</v>
      </c>
      <c r="B512" s="242" t="s">
        <v>3186</v>
      </c>
      <c r="C512" s="242" t="s">
        <v>1129</v>
      </c>
      <c r="D512" s="243" t="s">
        <v>1451</v>
      </c>
      <c r="E512" s="244">
        <v>3</v>
      </c>
      <c r="F512" s="245">
        <v>825.01</v>
      </c>
      <c r="G512" s="246" t="s">
        <v>185</v>
      </c>
      <c r="H512" s="244">
        <v>1</v>
      </c>
      <c r="I512" s="247">
        <v>2475.0300000000002</v>
      </c>
      <c r="J512" s="244">
        <v>1.95</v>
      </c>
      <c r="K512" s="247">
        <v>4826.3100000000004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</row>
    <row r="513" spans="1:22" x14ac:dyDescent="0.25">
      <c r="A513" s="248"/>
      <c r="B513" s="248"/>
      <c r="C513" s="249" t="s">
        <v>173</v>
      </c>
      <c r="D513" s="248"/>
      <c r="E513" s="248"/>
      <c r="F513" s="248"/>
      <c r="G513" s="248"/>
      <c r="H513" s="452">
        <v>2475.0300000000002</v>
      </c>
      <c r="I513" s="452"/>
      <c r="J513" s="452">
        <v>4826.3100000000004</v>
      </c>
      <c r="K513" s="452"/>
      <c r="O513" s="250">
        <v>2475.0300000000002</v>
      </c>
      <c r="P513" s="250">
        <v>4826.3100000000004</v>
      </c>
    </row>
    <row r="515" spans="1:22" ht="28.5" x14ac:dyDescent="0.25">
      <c r="A515" s="233" t="s">
        <v>1599</v>
      </c>
      <c r="B515" s="234" t="s">
        <v>3187</v>
      </c>
      <c r="C515" s="234" t="s">
        <v>1128</v>
      </c>
      <c r="D515" s="235" t="s">
        <v>1451</v>
      </c>
      <c r="E515" s="221">
        <v>85</v>
      </c>
      <c r="F515" s="236">
        <v>77.010000000000005</v>
      </c>
      <c r="G515" s="237" t="s">
        <v>185</v>
      </c>
      <c r="H515" s="221">
        <v>1</v>
      </c>
      <c r="I515" s="238">
        <v>6545.85</v>
      </c>
      <c r="J515" s="221">
        <v>3.65</v>
      </c>
      <c r="K515" s="238">
        <v>23892.35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</row>
    <row r="516" spans="1:22" ht="38.25" x14ac:dyDescent="0.25">
      <c r="A516" s="252"/>
      <c r="B516" s="252"/>
      <c r="C516" s="253" t="s">
        <v>3188</v>
      </c>
      <c r="D516" s="252"/>
      <c r="E516" s="252"/>
      <c r="F516" s="252"/>
      <c r="G516" s="252"/>
      <c r="H516" s="252"/>
      <c r="I516" s="252"/>
      <c r="J516" s="252"/>
      <c r="K516" s="252"/>
    </row>
    <row r="517" spans="1:22" x14ac:dyDescent="0.25">
      <c r="A517" s="248"/>
      <c r="B517" s="248"/>
      <c r="C517" s="249" t="s">
        <v>173</v>
      </c>
      <c r="D517" s="248"/>
      <c r="E517" s="248"/>
      <c r="F517" s="248"/>
      <c r="G517" s="248"/>
      <c r="H517" s="452">
        <v>6545.85</v>
      </c>
      <c r="I517" s="452"/>
      <c r="J517" s="452">
        <v>23892.35</v>
      </c>
      <c r="K517" s="452"/>
      <c r="O517" s="250">
        <v>6545.85</v>
      </c>
      <c r="P517" s="250">
        <v>23892.35</v>
      </c>
    </row>
    <row r="519" spans="1:22" ht="57" x14ac:dyDescent="0.25">
      <c r="A519" s="233" t="s">
        <v>1604</v>
      </c>
      <c r="B519" s="234" t="s">
        <v>3189</v>
      </c>
      <c r="C519" s="234" t="s">
        <v>1127</v>
      </c>
      <c r="D519" s="235" t="s">
        <v>1451</v>
      </c>
      <c r="E519" s="221">
        <v>64</v>
      </c>
      <c r="F519" s="236">
        <v>2400.06</v>
      </c>
      <c r="G519" s="237" t="s">
        <v>185</v>
      </c>
      <c r="H519" s="221">
        <v>1</v>
      </c>
      <c r="I519" s="238">
        <v>153603.84</v>
      </c>
      <c r="J519" s="221">
        <v>3.3</v>
      </c>
      <c r="K519" s="238">
        <v>506892.67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</row>
    <row r="520" spans="1:22" x14ac:dyDescent="0.25">
      <c r="A520" s="252"/>
      <c r="B520" s="252"/>
      <c r="C520" s="253" t="s">
        <v>3190</v>
      </c>
      <c r="D520" s="252"/>
      <c r="E520" s="252"/>
      <c r="F520" s="252"/>
      <c r="G520" s="252"/>
      <c r="H520" s="252"/>
      <c r="I520" s="252"/>
      <c r="J520" s="252"/>
      <c r="K520" s="252"/>
    </row>
    <row r="521" spans="1:22" x14ac:dyDescent="0.25">
      <c r="A521" s="248"/>
      <c r="B521" s="248"/>
      <c r="C521" s="249" t="s">
        <v>173</v>
      </c>
      <c r="D521" s="248"/>
      <c r="E521" s="248"/>
      <c r="F521" s="248"/>
      <c r="G521" s="248"/>
      <c r="H521" s="452">
        <v>153603.84</v>
      </c>
      <c r="I521" s="452"/>
      <c r="J521" s="452">
        <v>506892.67</v>
      </c>
      <c r="K521" s="452"/>
      <c r="O521" s="250">
        <v>153603.84</v>
      </c>
      <c r="P521" s="250">
        <v>506892.67</v>
      </c>
    </row>
    <row r="523" spans="1:22" ht="42.75" x14ac:dyDescent="0.25">
      <c r="A523" s="233" t="s">
        <v>1607</v>
      </c>
      <c r="B523" s="234" t="s">
        <v>3191</v>
      </c>
      <c r="C523" s="234" t="s">
        <v>3744</v>
      </c>
      <c r="D523" s="235" t="s">
        <v>1693</v>
      </c>
      <c r="E523" s="221">
        <v>1</v>
      </c>
      <c r="F523" s="236"/>
      <c r="G523" s="237"/>
      <c r="H523" s="221"/>
      <c r="I523" s="238"/>
      <c r="J523" s="221"/>
      <c r="K523" s="238"/>
      <c r="Q523">
        <v>21.59</v>
      </c>
      <c r="R523">
        <v>340.53</v>
      </c>
      <c r="S523">
        <v>12.69</v>
      </c>
      <c r="T523">
        <v>181.32</v>
      </c>
      <c r="U523">
        <v>0</v>
      </c>
      <c r="V523">
        <v>0</v>
      </c>
    </row>
    <row r="524" spans="1:22" x14ac:dyDescent="0.25">
      <c r="A524" s="233"/>
      <c r="B524" s="234"/>
      <c r="C524" s="234" t="s">
        <v>187</v>
      </c>
      <c r="D524" s="235"/>
      <c r="E524" s="221"/>
      <c r="F524" s="236">
        <v>18.940000000000001</v>
      </c>
      <c r="G524" s="237" t="s">
        <v>185</v>
      </c>
      <c r="H524" s="221">
        <v>1</v>
      </c>
      <c r="I524" s="238">
        <v>18.940000000000001</v>
      </c>
      <c r="J524" s="221">
        <v>23.35</v>
      </c>
      <c r="K524" s="238">
        <v>442.25</v>
      </c>
    </row>
    <row r="525" spans="1:22" x14ac:dyDescent="0.25">
      <c r="A525" s="233"/>
      <c r="B525" s="234"/>
      <c r="C525" s="234" t="s">
        <v>174</v>
      </c>
      <c r="D525" s="235"/>
      <c r="E525" s="221"/>
      <c r="F525" s="236">
        <v>0.05</v>
      </c>
      <c r="G525" s="237" t="s">
        <v>185</v>
      </c>
      <c r="H525" s="221">
        <v>1</v>
      </c>
      <c r="I525" s="238">
        <v>0.05</v>
      </c>
      <c r="J525" s="221">
        <v>5.4</v>
      </c>
      <c r="K525" s="238">
        <v>0.27</v>
      </c>
    </row>
    <row r="526" spans="1:22" x14ac:dyDescent="0.25">
      <c r="A526" s="233"/>
      <c r="B526" s="234"/>
      <c r="C526" s="234" t="s">
        <v>195</v>
      </c>
      <c r="D526" s="235"/>
      <c r="E526" s="221"/>
      <c r="F526" s="236">
        <v>1.5</v>
      </c>
      <c r="G526" s="237" t="s">
        <v>185</v>
      </c>
      <c r="H526" s="221">
        <v>1</v>
      </c>
      <c r="I526" s="238">
        <v>1.5</v>
      </c>
      <c r="J526" s="221">
        <v>5.42</v>
      </c>
      <c r="K526" s="238">
        <v>8.1300000000000008</v>
      </c>
    </row>
    <row r="527" spans="1:22" x14ac:dyDescent="0.25">
      <c r="A527" s="233"/>
      <c r="B527" s="234"/>
      <c r="C527" s="234" t="s">
        <v>184</v>
      </c>
      <c r="D527" s="235" t="s">
        <v>177</v>
      </c>
      <c r="E527" s="221">
        <v>114</v>
      </c>
      <c r="F527" s="236"/>
      <c r="G527" s="237"/>
      <c r="H527" s="221"/>
      <c r="I527" s="238">
        <v>21.59</v>
      </c>
      <c r="J527" s="221">
        <v>77</v>
      </c>
      <c r="K527" s="238">
        <v>340.53</v>
      </c>
    </row>
    <row r="528" spans="1:22" x14ac:dyDescent="0.25">
      <c r="A528" s="233"/>
      <c r="B528" s="234"/>
      <c r="C528" s="234" t="s">
        <v>183</v>
      </c>
      <c r="D528" s="235" t="s">
        <v>177</v>
      </c>
      <c r="E528" s="221">
        <v>67</v>
      </c>
      <c r="F528" s="236"/>
      <c r="G528" s="237"/>
      <c r="H528" s="221"/>
      <c r="I528" s="238">
        <v>12.69</v>
      </c>
      <c r="J528" s="221">
        <v>41</v>
      </c>
      <c r="K528" s="238">
        <v>181.32</v>
      </c>
    </row>
    <row r="529" spans="1:22" x14ac:dyDescent="0.25">
      <c r="A529" s="241"/>
      <c r="B529" s="242"/>
      <c r="C529" s="242" t="s">
        <v>182</v>
      </c>
      <c r="D529" s="243" t="s">
        <v>181</v>
      </c>
      <c r="E529" s="244">
        <v>1.36</v>
      </c>
      <c r="F529" s="245"/>
      <c r="G529" s="246" t="s">
        <v>185</v>
      </c>
      <c r="H529" s="244">
        <v>1</v>
      </c>
      <c r="I529" s="247">
        <v>1.36</v>
      </c>
      <c r="J529" s="244"/>
      <c r="K529" s="247"/>
    </row>
    <row r="530" spans="1:22" x14ac:dyDescent="0.25">
      <c r="A530" s="248"/>
      <c r="B530" s="248"/>
      <c r="C530" s="249" t="s">
        <v>173</v>
      </c>
      <c r="D530" s="248"/>
      <c r="E530" s="248"/>
      <c r="F530" s="248"/>
      <c r="G530" s="248"/>
      <c r="H530" s="452">
        <v>54.77</v>
      </c>
      <c r="I530" s="452"/>
      <c r="J530" s="452">
        <v>972.5</v>
      </c>
      <c r="K530" s="452"/>
      <c r="O530" s="250">
        <v>54.77</v>
      </c>
      <c r="P530" s="250">
        <v>972.5</v>
      </c>
    </row>
    <row r="532" spans="1:22" ht="57" x14ac:dyDescent="0.25">
      <c r="A532" s="233" t="s">
        <v>1609</v>
      </c>
      <c r="B532" s="234" t="s">
        <v>3192</v>
      </c>
      <c r="C532" s="234" t="s">
        <v>1126</v>
      </c>
      <c r="D532" s="235" t="s">
        <v>1476</v>
      </c>
      <c r="E532" s="221">
        <v>2.5</v>
      </c>
      <c r="F532" s="236"/>
      <c r="G532" s="237"/>
      <c r="H532" s="221"/>
      <c r="I532" s="238"/>
      <c r="J532" s="221"/>
      <c r="K532" s="238"/>
      <c r="Q532">
        <v>941.75</v>
      </c>
      <c r="R532">
        <v>14852.87</v>
      </c>
      <c r="S532">
        <v>553.49</v>
      </c>
      <c r="T532">
        <v>7908.67</v>
      </c>
      <c r="U532">
        <v>103.92</v>
      </c>
      <c r="V532">
        <v>2176.84</v>
      </c>
    </row>
    <row r="533" spans="1:22" x14ac:dyDescent="0.25">
      <c r="C533" s="239" t="s">
        <v>3193</v>
      </c>
    </row>
    <row r="534" spans="1:22" x14ac:dyDescent="0.25">
      <c r="A534" s="233"/>
      <c r="B534" s="234"/>
      <c r="C534" s="234" t="s">
        <v>187</v>
      </c>
      <c r="D534" s="235"/>
      <c r="E534" s="221"/>
      <c r="F534" s="236">
        <v>330.44</v>
      </c>
      <c r="G534" s="237" t="s">
        <v>185</v>
      </c>
      <c r="H534" s="221">
        <v>1</v>
      </c>
      <c r="I534" s="238">
        <v>826.1</v>
      </c>
      <c r="J534" s="221">
        <v>23.35</v>
      </c>
      <c r="K534" s="238">
        <v>19289.439999999999</v>
      </c>
    </row>
    <row r="535" spans="1:22" x14ac:dyDescent="0.25">
      <c r="A535" s="233"/>
      <c r="B535" s="234"/>
      <c r="C535" s="234" t="s">
        <v>174</v>
      </c>
      <c r="D535" s="235"/>
      <c r="E535" s="221"/>
      <c r="F535" s="236">
        <v>284.88</v>
      </c>
      <c r="G535" s="237" t="s">
        <v>185</v>
      </c>
      <c r="H535" s="221">
        <v>1</v>
      </c>
      <c r="I535" s="238">
        <v>712.2</v>
      </c>
      <c r="J535" s="221">
        <v>6.85</v>
      </c>
      <c r="K535" s="238">
        <v>4878.57</v>
      </c>
    </row>
    <row r="536" spans="1:22" x14ac:dyDescent="0.25">
      <c r="A536" s="233"/>
      <c r="B536" s="234"/>
      <c r="C536" s="234" t="s">
        <v>179</v>
      </c>
      <c r="D536" s="235"/>
      <c r="E536" s="221"/>
      <c r="F536" s="236">
        <v>23.75</v>
      </c>
      <c r="G536" s="237" t="s">
        <v>185</v>
      </c>
      <c r="H536" s="221">
        <v>1</v>
      </c>
      <c r="I536" s="251">
        <v>59.38</v>
      </c>
      <c r="J536" s="221">
        <v>23.35</v>
      </c>
      <c r="K536" s="251">
        <v>1386.52</v>
      </c>
    </row>
    <row r="537" spans="1:22" x14ac:dyDescent="0.25">
      <c r="A537" s="233"/>
      <c r="B537" s="234"/>
      <c r="C537" s="234" t="s">
        <v>195</v>
      </c>
      <c r="D537" s="235"/>
      <c r="E537" s="221"/>
      <c r="F537" s="236">
        <v>119</v>
      </c>
      <c r="G537" s="237" t="s">
        <v>185</v>
      </c>
      <c r="H537" s="221">
        <v>1</v>
      </c>
      <c r="I537" s="238">
        <v>297.5</v>
      </c>
      <c r="J537" s="221">
        <v>5.42</v>
      </c>
      <c r="K537" s="238">
        <v>1612.45</v>
      </c>
    </row>
    <row r="538" spans="1:22" ht="42.75" x14ac:dyDescent="0.25">
      <c r="A538" s="233" t="s">
        <v>1610</v>
      </c>
      <c r="B538" s="234" t="s">
        <v>3194</v>
      </c>
      <c r="C538" s="234" t="s">
        <v>1125</v>
      </c>
      <c r="D538" s="235" t="s">
        <v>1342</v>
      </c>
      <c r="E538" s="221">
        <v>250</v>
      </c>
      <c r="F538" s="236">
        <v>29.78</v>
      </c>
      <c r="G538" s="240" t="s">
        <v>185</v>
      </c>
      <c r="H538" s="221">
        <v>1</v>
      </c>
      <c r="I538" s="238">
        <v>7445</v>
      </c>
      <c r="J538" s="221">
        <v>2.89</v>
      </c>
      <c r="K538" s="238">
        <v>21516.05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25">
      <c r="A539" s="233"/>
      <c r="B539" s="234"/>
      <c r="C539" s="234" t="s">
        <v>184</v>
      </c>
      <c r="D539" s="235" t="s">
        <v>177</v>
      </c>
      <c r="E539" s="221">
        <v>114</v>
      </c>
      <c r="F539" s="236"/>
      <c r="G539" s="237"/>
      <c r="H539" s="221"/>
      <c r="I539" s="238">
        <v>941.75</v>
      </c>
      <c r="J539" s="221">
        <v>77</v>
      </c>
      <c r="K539" s="238">
        <v>14852.87</v>
      </c>
    </row>
    <row r="540" spans="1:22" x14ac:dyDescent="0.25">
      <c r="A540" s="233"/>
      <c r="B540" s="234"/>
      <c r="C540" s="234" t="s">
        <v>183</v>
      </c>
      <c r="D540" s="235" t="s">
        <v>177</v>
      </c>
      <c r="E540" s="221">
        <v>67</v>
      </c>
      <c r="F540" s="236"/>
      <c r="G540" s="237"/>
      <c r="H540" s="221"/>
      <c r="I540" s="238">
        <v>553.49</v>
      </c>
      <c r="J540" s="221">
        <v>41</v>
      </c>
      <c r="K540" s="238">
        <v>7908.67</v>
      </c>
    </row>
    <row r="541" spans="1:22" x14ac:dyDescent="0.25">
      <c r="A541" s="233"/>
      <c r="B541" s="234"/>
      <c r="C541" s="234" t="s">
        <v>178</v>
      </c>
      <c r="D541" s="235" t="s">
        <v>177</v>
      </c>
      <c r="E541" s="221">
        <v>175</v>
      </c>
      <c r="F541" s="236"/>
      <c r="G541" s="237"/>
      <c r="H541" s="221"/>
      <c r="I541" s="238">
        <v>103.92</v>
      </c>
      <c r="J541" s="221">
        <v>157</v>
      </c>
      <c r="K541" s="238">
        <v>2176.84</v>
      </c>
    </row>
    <row r="542" spans="1:22" x14ac:dyDescent="0.25">
      <c r="A542" s="241"/>
      <c r="B542" s="242"/>
      <c r="C542" s="242" t="s">
        <v>182</v>
      </c>
      <c r="D542" s="243" t="s">
        <v>181</v>
      </c>
      <c r="E542" s="244">
        <v>26.8</v>
      </c>
      <c r="F542" s="245"/>
      <c r="G542" s="246" t="s">
        <v>185</v>
      </c>
      <c r="H542" s="244">
        <v>1</v>
      </c>
      <c r="I542" s="247">
        <v>67</v>
      </c>
      <c r="J542" s="244"/>
      <c r="K542" s="247"/>
    </row>
    <row r="543" spans="1:22" x14ac:dyDescent="0.25">
      <c r="A543" s="248"/>
      <c r="B543" s="248"/>
      <c r="C543" s="249" t="s">
        <v>173</v>
      </c>
      <c r="D543" s="248"/>
      <c r="E543" s="248"/>
      <c r="F543" s="248"/>
      <c r="G543" s="248"/>
      <c r="H543" s="452">
        <v>10879.96</v>
      </c>
      <c r="I543" s="452"/>
      <c r="J543" s="452">
        <v>72234.89</v>
      </c>
      <c r="K543" s="452"/>
      <c r="O543" s="250">
        <v>10879.96</v>
      </c>
      <c r="P543" s="250">
        <v>72234.89</v>
      </c>
    </row>
    <row r="545" spans="1:22" ht="57" x14ac:dyDescent="0.25">
      <c r="A545" s="233" t="s">
        <v>1611</v>
      </c>
      <c r="B545" s="234" t="s">
        <v>3195</v>
      </c>
      <c r="C545" s="234" t="s">
        <v>1124</v>
      </c>
      <c r="D545" s="235" t="s">
        <v>1476</v>
      </c>
      <c r="E545" s="221">
        <v>0.5</v>
      </c>
      <c r="F545" s="236"/>
      <c r="G545" s="237"/>
      <c r="H545" s="221"/>
      <c r="I545" s="238"/>
      <c r="J545" s="221"/>
      <c r="K545" s="238"/>
      <c r="Q545">
        <v>289.56</v>
      </c>
      <c r="R545">
        <v>4566.79</v>
      </c>
      <c r="S545">
        <v>170.18</v>
      </c>
      <c r="T545">
        <v>2431.67</v>
      </c>
      <c r="U545">
        <v>27.25</v>
      </c>
      <c r="V545">
        <v>570.79</v>
      </c>
    </row>
    <row r="546" spans="1:22" x14ac:dyDescent="0.25">
      <c r="C546" s="239" t="s">
        <v>2869</v>
      </c>
    </row>
    <row r="547" spans="1:22" x14ac:dyDescent="0.25">
      <c r="A547" s="233"/>
      <c r="B547" s="234"/>
      <c r="C547" s="234" t="s">
        <v>187</v>
      </c>
      <c r="D547" s="235"/>
      <c r="E547" s="221"/>
      <c r="F547" s="236">
        <v>508</v>
      </c>
      <c r="G547" s="237" t="s">
        <v>185</v>
      </c>
      <c r="H547" s="221">
        <v>1</v>
      </c>
      <c r="I547" s="238">
        <v>254</v>
      </c>
      <c r="J547" s="221">
        <v>23.35</v>
      </c>
      <c r="K547" s="238">
        <v>5930.9</v>
      </c>
    </row>
    <row r="548" spans="1:22" x14ac:dyDescent="0.25">
      <c r="A548" s="233"/>
      <c r="B548" s="234"/>
      <c r="C548" s="234" t="s">
        <v>174</v>
      </c>
      <c r="D548" s="235"/>
      <c r="E548" s="221"/>
      <c r="F548" s="236">
        <v>310.27</v>
      </c>
      <c r="G548" s="237" t="s">
        <v>185</v>
      </c>
      <c r="H548" s="221">
        <v>1</v>
      </c>
      <c r="I548" s="238">
        <v>155.13999999999999</v>
      </c>
      <c r="J548" s="221">
        <v>7.16</v>
      </c>
      <c r="K548" s="238">
        <v>1110.8</v>
      </c>
    </row>
    <row r="549" spans="1:22" x14ac:dyDescent="0.25">
      <c r="A549" s="233"/>
      <c r="B549" s="234"/>
      <c r="C549" s="234" t="s">
        <v>179</v>
      </c>
      <c r="D549" s="235"/>
      <c r="E549" s="221"/>
      <c r="F549" s="236">
        <v>31.14</v>
      </c>
      <c r="G549" s="237" t="s">
        <v>185</v>
      </c>
      <c r="H549" s="221">
        <v>1</v>
      </c>
      <c r="I549" s="251">
        <v>15.57</v>
      </c>
      <c r="J549" s="221">
        <v>23.35</v>
      </c>
      <c r="K549" s="251">
        <v>363.56</v>
      </c>
    </row>
    <row r="550" spans="1:22" x14ac:dyDescent="0.25">
      <c r="A550" s="233"/>
      <c r="B550" s="234"/>
      <c r="C550" s="234" t="s">
        <v>195</v>
      </c>
      <c r="D550" s="235"/>
      <c r="E550" s="221"/>
      <c r="F550" s="236">
        <v>165.9</v>
      </c>
      <c r="G550" s="237" t="s">
        <v>185</v>
      </c>
      <c r="H550" s="221">
        <v>1</v>
      </c>
      <c r="I550" s="238">
        <v>82.95</v>
      </c>
      <c r="J550" s="221">
        <v>5.42</v>
      </c>
      <c r="K550" s="238">
        <v>449.59</v>
      </c>
    </row>
    <row r="551" spans="1:22" ht="42.75" x14ac:dyDescent="0.25">
      <c r="A551" s="233" t="s">
        <v>1612</v>
      </c>
      <c r="B551" s="234" t="s">
        <v>3196</v>
      </c>
      <c r="C551" s="234" t="s">
        <v>1123</v>
      </c>
      <c r="D551" s="235" t="s">
        <v>1342</v>
      </c>
      <c r="E551" s="221">
        <v>50</v>
      </c>
      <c r="F551" s="236">
        <v>48.9</v>
      </c>
      <c r="G551" s="240" t="s">
        <v>185</v>
      </c>
      <c r="H551" s="221">
        <v>1</v>
      </c>
      <c r="I551" s="238">
        <v>2445</v>
      </c>
      <c r="J551" s="221">
        <v>2.9</v>
      </c>
      <c r="K551" s="238">
        <v>7090.5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 x14ac:dyDescent="0.25">
      <c r="A552" s="233"/>
      <c r="B552" s="234"/>
      <c r="C552" s="234" t="s">
        <v>184</v>
      </c>
      <c r="D552" s="235" t="s">
        <v>177</v>
      </c>
      <c r="E552" s="221">
        <v>114</v>
      </c>
      <c r="F552" s="236"/>
      <c r="G552" s="237"/>
      <c r="H552" s="221"/>
      <c r="I552" s="238">
        <v>289.56</v>
      </c>
      <c r="J552" s="221">
        <v>77</v>
      </c>
      <c r="K552" s="238">
        <v>4566.79</v>
      </c>
    </row>
    <row r="553" spans="1:22" x14ac:dyDescent="0.25">
      <c r="A553" s="233"/>
      <c r="B553" s="234"/>
      <c r="C553" s="234" t="s">
        <v>183</v>
      </c>
      <c r="D553" s="235" t="s">
        <v>177</v>
      </c>
      <c r="E553" s="221">
        <v>67</v>
      </c>
      <c r="F553" s="236"/>
      <c r="G553" s="237"/>
      <c r="H553" s="221"/>
      <c r="I553" s="238">
        <v>170.18</v>
      </c>
      <c r="J553" s="221">
        <v>41</v>
      </c>
      <c r="K553" s="238">
        <v>2431.67</v>
      </c>
    </row>
    <row r="554" spans="1:22" x14ac:dyDescent="0.25">
      <c r="A554" s="233"/>
      <c r="B554" s="234"/>
      <c r="C554" s="234" t="s">
        <v>178</v>
      </c>
      <c r="D554" s="235" t="s">
        <v>177</v>
      </c>
      <c r="E554" s="221">
        <v>175</v>
      </c>
      <c r="F554" s="236"/>
      <c r="G554" s="237"/>
      <c r="H554" s="221"/>
      <c r="I554" s="238">
        <v>27.25</v>
      </c>
      <c r="J554" s="221">
        <v>157</v>
      </c>
      <c r="K554" s="238">
        <v>570.79</v>
      </c>
    </row>
    <row r="555" spans="1:22" x14ac:dyDescent="0.25">
      <c r="A555" s="241"/>
      <c r="B555" s="242"/>
      <c r="C555" s="242" t="s">
        <v>182</v>
      </c>
      <c r="D555" s="243" t="s">
        <v>181</v>
      </c>
      <c r="E555" s="244">
        <v>41.2</v>
      </c>
      <c r="F555" s="245"/>
      <c r="G555" s="246" t="s">
        <v>185</v>
      </c>
      <c r="H555" s="244">
        <v>1</v>
      </c>
      <c r="I555" s="247">
        <v>20.6</v>
      </c>
      <c r="J555" s="244"/>
      <c r="K555" s="247"/>
    </row>
    <row r="556" spans="1:22" x14ac:dyDescent="0.25">
      <c r="A556" s="248"/>
      <c r="B556" s="248"/>
      <c r="C556" s="249" t="s">
        <v>173</v>
      </c>
      <c r="D556" s="248"/>
      <c r="E556" s="248"/>
      <c r="F556" s="248"/>
      <c r="G556" s="248"/>
      <c r="H556" s="452">
        <v>3424.08</v>
      </c>
      <c r="I556" s="452"/>
      <c r="J556" s="452">
        <v>22151.040000000001</v>
      </c>
      <c r="K556" s="452"/>
      <c r="O556" s="250">
        <v>3424.08</v>
      </c>
      <c r="P556" s="250">
        <v>22151.040000000001</v>
      </c>
    </row>
    <row r="558" spans="1:22" ht="42.75" x14ac:dyDescent="0.25">
      <c r="A558" s="233" t="s">
        <v>1613</v>
      </c>
      <c r="B558" s="234" t="s">
        <v>3197</v>
      </c>
      <c r="C558" s="234" t="s">
        <v>1122</v>
      </c>
      <c r="D558" s="235" t="s">
        <v>1476</v>
      </c>
      <c r="E558" s="221">
        <v>1.1000000000000001</v>
      </c>
      <c r="F558" s="236"/>
      <c r="G558" s="237"/>
      <c r="H558" s="221"/>
      <c r="I558" s="238"/>
      <c r="J558" s="221"/>
      <c r="K558" s="238"/>
      <c r="Q558">
        <v>270.58</v>
      </c>
      <c r="R558">
        <v>4267.43</v>
      </c>
      <c r="S558">
        <v>159.02000000000001</v>
      </c>
      <c r="T558">
        <v>2272.27</v>
      </c>
      <c r="U558">
        <v>18.739999999999998</v>
      </c>
      <c r="V558">
        <v>392.63</v>
      </c>
    </row>
    <row r="559" spans="1:22" x14ac:dyDescent="0.25">
      <c r="C559" s="239" t="s">
        <v>3198</v>
      </c>
    </row>
    <row r="560" spans="1:22" x14ac:dyDescent="0.25">
      <c r="A560" s="233"/>
      <c r="B560" s="234"/>
      <c r="C560" s="234" t="s">
        <v>187</v>
      </c>
      <c r="D560" s="235"/>
      <c r="E560" s="221"/>
      <c r="F560" s="236">
        <v>215.77</v>
      </c>
      <c r="G560" s="237" t="s">
        <v>185</v>
      </c>
      <c r="H560" s="221">
        <v>1</v>
      </c>
      <c r="I560" s="238">
        <v>237.35</v>
      </c>
      <c r="J560" s="221">
        <v>23.35</v>
      </c>
      <c r="K560" s="238">
        <v>5542.12</v>
      </c>
    </row>
    <row r="561" spans="1:22" x14ac:dyDescent="0.25">
      <c r="A561" s="233"/>
      <c r="B561" s="234"/>
      <c r="C561" s="234" t="s">
        <v>174</v>
      </c>
      <c r="D561" s="235"/>
      <c r="E561" s="221"/>
      <c r="F561" s="236">
        <v>134.33000000000001</v>
      </c>
      <c r="G561" s="237" t="s">
        <v>185</v>
      </c>
      <c r="H561" s="221">
        <v>1</v>
      </c>
      <c r="I561" s="238">
        <v>147.76</v>
      </c>
      <c r="J561" s="221">
        <v>6.66</v>
      </c>
      <c r="K561" s="238">
        <v>984.08</v>
      </c>
    </row>
    <row r="562" spans="1:22" x14ac:dyDescent="0.25">
      <c r="A562" s="233"/>
      <c r="B562" s="234"/>
      <c r="C562" s="234" t="s">
        <v>179</v>
      </c>
      <c r="D562" s="235"/>
      <c r="E562" s="221"/>
      <c r="F562" s="236">
        <v>9.74</v>
      </c>
      <c r="G562" s="237" t="s">
        <v>185</v>
      </c>
      <c r="H562" s="221">
        <v>1</v>
      </c>
      <c r="I562" s="251">
        <v>10.71</v>
      </c>
      <c r="J562" s="221">
        <v>23.35</v>
      </c>
      <c r="K562" s="251">
        <v>250.08</v>
      </c>
    </row>
    <row r="563" spans="1:22" x14ac:dyDescent="0.25">
      <c r="A563" s="233"/>
      <c r="B563" s="234"/>
      <c r="C563" s="234" t="s">
        <v>184</v>
      </c>
      <c r="D563" s="235" t="s">
        <v>177</v>
      </c>
      <c r="E563" s="221">
        <v>114</v>
      </c>
      <c r="F563" s="236"/>
      <c r="G563" s="237"/>
      <c r="H563" s="221"/>
      <c r="I563" s="238">
        <v>270.58</v>
      </c>
      <c r="J563" s="221">
        <v>77</v>
      </c>
      <c r="K563" s="238">
        <v>4267.43</v>
      </c>
    </row>
    <row r="564" spans="1:22" x14ac:dyDescent="0.25">
      <c r="A564" s="233"/>
      <c r="B564" s="234"/>
      <c r="C564" s="234" t="s">
        <v>183</v>
      </c>
      <c r="D564" s="235" t="s">
        <v>177</v>
      </c>
      <c r="E564" s="221">
        <v>67</v>
      </c>
      <c r="F564" s="236"/>
      <c r="G564" s="237"/>
      <c r="H564" s="221"/>
      <c r="I564" s="238">
        <v>159.02000000000001</v>
      </c>
      <c r="J564" s="221">
        <v>41</v>
      </c>
      <c r="K564" s="238">
        <v>2272.27</v>
      </c>
    </row>
    <row r="565" spans="1:22" x14ac:dyDescent="0.25">
      <c r="A565" s="233"/>
      <c r="B565" s="234"/>
      <c r="C565" s="234" t="s">
        <v>178</v>
      </c>
      <c r="D565" s="235" t="s">
        <v>177</v>
      </c>
      <c r="E565" s="221">
        <v>175</v>
      </c>
      <c r="F565" s="236"/>
      <c r="G565" s="237"/>
      <c r="H565" s="221"/>
      <c r="I565" s="238">
        <v>18.739999999999998</v>
      </c>
      <c r="J565" s="221">
        <v>157</v>
      </c>
      <c r="K565" s="238">
        <v>392.63</v>
      </c>
    </row>
    <row r="566" spans="1:22" x14ac:dyDescent="0.25">
      <c r="A566" s="241"/>
      <c r="B566" s="242"/>
      <c r="C566" s="242" t="s">
        <v>182</v>
      </c>
      <c r="D566" s="243" t="s">
        <v>181</v>
      </c>
      <c r="E566" s="244">
        <v>17.5</v>
      </c>
      <c r="F566" s="245"/>
      <c r="G566" s="246" t="s">
        <v>185</v>
      </c>
      <c r="H566" s="244">
        <v>1</v>
      </c>
      <c r="I566" s="247">
        <v>19.25</v>
      </c>
      <c r="J566" s="244"/>
      <c r="K566" s="247"/>
    </row>
    <row r="567" spans="1:22" x14ac:dyDescent="0.25">
      <c r="A567" s="248"/>
      <c r="B567" s="248"/>
      <c r="C567" s="249" t="s">
        <v>173</v>
      </c>
      <c r="D567" s="248"/>
      <c r="E567" s="248"/>
      <c r="F567" s="248"/>
      <c r="G567" s="248"/>
      <c r="H567" s="452">
        <v>833.45</v>
      </c>
      <c r="I567" s="452"/>
      <c r="J567" s="452">
        <v>13458.53</v>
      </c>
      <c r="K567" s="452"/>
      <c r="O567" s="250">
        <v>833.45</v>
      </c>
      <c r="P567" s="250">
        <v>13458.53</v>
      </c>
    </row>
    <row r="569" spans="1:22" ht="27" x14ac:dyDescent="0.25">
      <c r="A569" s="241" t="s">
        <v>1615</v>
      </c>
      <c r="B569" s="242" t="s">
        <v>2447</v>
      </c>
      <c r="C569" s="242" t="s">
        <v>3745</v>
      </c>
      <c r="D569" s="243" t="s">
        <v>1342</v>
      </c>
      <c r="E569" s="244">
        <v>110</v>
      </c>
      <c r="F569" s="245">
        <v>12.92</v>
      </c>
      <c r="G569" s="246" t="s">
        <v>185</v>
      </c>
      <c r="H569" s="244">
        <v>1</v>
      </c>
      <c r="I569" s="247">
        <v>1421.2</v>
      </c>
      <c r="J569" s="244">
        <v>5.42</v>
      </c>
      <c r="K569" s="247">
        <v>7702.9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 x14ac:dyDescent="0.25">
      <c r="A570" s="248"/>
      <c r="B570" s="248"/>
      <c r="C570" s="249" t="s">
        <v>173</v>
      </c>
      <c r="D570" s="248"/>
      <c r="E570" s="248"/>
      <c r="F570" s="248"/>
      <c r="G570" s="248"/>
      <c r="H570" s="452">
        <v>1421.2</v>
      </c>
      <c r="I570" s="452"/>
      <c r="J570" s="452">
        <v>7702.9</v>
      </c>
      <c r="K570" s="452"/>
      <c r="O570" s="250">
        <v>1421.2</v>
      </c>
      <c r="P570" s="250">
        <v>7702.9</v>
      </c>
    </row>
    <row r="572" spans="1:22" ht="27" x14ac:dyDescent="0.25">
      <c r="A572" s="241" t="s">
        <v>1618</v>
      </c>
      <c r="B572" s="242" t="s">
        <v>2447</v>
      </c>
      <c r="C572" s="242" t="s">
        <v>3746</v>
      </c>
      <c r="D572" s="243" t="s">
        <v>1451</v>
      </c>
      <c r="E572" s="244">
        <v>25</v>
      </c>
      <c r="F572" s="245">
        <v>27.05</v>
      </c>
      <c r="G572" s="246" t="s">
        <v>185</v>
      </c>
      <c r="H572" s="244">
        <v>1</v>
      </c>
      <c r="I572" s="247">
        <v>676.25</v>
      </c>
      <c r="J572" s="244">
        <v>5.42</v>
      </c>
      <c r="K572" s="247">
        <v>3665.28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 x14ac:dyDescent="0.25">
      <c r="A573" s="248"/>
      <c r="B573" s="248"/>
      <c r="C573" s="249" t="s">
        <v>173</v>
      </c>
      <c r="D573" s="248"/>
      <c r="E573" s="248"/>
      <c r="F573" s="248"/>
      <c r="G573" s="248"/>
      <c r="H573" s="452">
        <v>676.25</v>
      </c>
      <c r="I573" s="452"/>
      <c r="J573" s="452">
        <v>3665.28</v>
      </c>
      <c r="K573" s="452"/>
      <c r="O573" s="250">
        <v>676.25</v>
      </c>
      <c r="P573" s="250">
        <v>3665.28</v>
      </c>
    </row>
    <row r="575" spans="1:22" ht="27" x14ac:dyDescent="0.25">
      <c r="A575" s="241" t="s">
        <v>1625</v>
      </c>
      <c r="B575" s="242" t="s">
        <v>2447</v>
      </c>
      <c r="C575" s="242" t="s">
        <v>3747</v>
      </c>
      <c r="D575" s="243" t="s">
        <v>1451</v>
      </c>
      <c r="E575" s="244">
        <v>4</v>
      </c>
      <c r="F575" s="245">
        <v>555.48</v>
      </c>
      <c r="G575" s="246" t="s">
        <v>185</v>
      </c>
      <c r="H575" s="244">
        <v>1</v>
      </c>
      <c r="I575" s="247">
        <v>2221.92</v>
      </c>
      <c r="J575" s="244">
        <v>5.42</v>
      </c>
      <c r="K575" s="247">
        <v>12042.81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 x14ac:dyDescent="0.25">
      <c r="A576" s="248"/>
      <c r="B576" s="248"/>
      <c r="C576" s="249" t="s">
        <v>173</v>
      </c>
      <c r="D576" s="248"/>
      <c r="E576" s="248"/>
      <c r="F576" s="248"/>
      <c r="G576" s="248"/>
      <c r="H576" s="452">
        <v>2221.92</v>
      </c>
      <c r="I576" s="452"/>
      <c r="J576" s="452">
        <v>12042.81</v>
      </c>
      <c r="K576" s="452"/>
      <c r="O576" s="250">
        <v>2221.92</v>
      </c>
      <c r="P576" s="250">
        <v>12042.81</v>
      </c>
    </row>
    <row r="578" spans="1:22" ht="43.5" x14ac:dyDescent="0.25">
      <c r="A578" s="233" t="s">
        <v>1628</v>
      </c>
      <c r="B578" s="234" t="s">
        <v>3199</v>
      </c>
      <c r="C578" s="234" t="s">
        <v>1121</v>
      </c>
      <c r="D578" s="235" t="s">
        <v>3200</v>
      </c>
      <c r="E578" s="221">
        <v>8.5000000000000006E-2</v>
      </c>
      <c r="F578" s="236"/>
      <c r="G578" s="237"/>
      <c r="H578" s="221"/>
      <c r="I578" s="238"/>
      <c r="J578" s="221"/>
      <c r="K578" s="238"/>
      <c r="Q578">
        <v>107.89</v>
      </c>
      <c r="R578">
        <v>1701.58</v>
      </c>
      <c r="S578">
        <v>63.41</v>
      </c>
      <c r="T578">
        <v>906.03</v>
      </c>
      <c r="U578">
        <v>34.479999999999997</v>
      </c>
      <c r="V578">
        <v>722.2</v>
      </c>
    </row>
    <row r="579" spans="1:22" x14ac:dyDescent="0.25">
      <c r="A579" s="233"/>
      <c r="B579" s="234"/>
      <c r="C579" s="234" t="s">
        <v>187</v>
      </c>
      <c r="D579" s="235"/>
      <c r="E579" s="221"/>
      <c r="F579" s="236">
        <v>1113.4000000000001</v>
      </c>
      <c r="G579" s="237" t="s">
        <v>185</v>
      </c>
      <c r="H579" s="221">
        <v>1</v>
      </c>
      <c r="I579" s="238">
        <v>94.64</v>
      </c>
      <c r="J579" s="221">
        <v>23.35</v>
      </c>
      <c r="K579" s="238">
        <v>2209.84</v>
      </c>
    </row>
    <row r="580" spans="1:22" x14ac:dyDescent="0.25">
      <c r="A580" s="233"/>
      <c r="B580" s="234"/>
      <c r="C580" s="234" t="s">
        <v>174</v>
      </c>
      <c r="D580" s="235"/>
      <c r="E580" s="221"/>
      <c r="F580" s="236">
        <v>1096.3699999999999</v>
      </c>
      <c r="G580" s="237" t="s">
        <v>185</v>
      </c>
      <c r="H580" s="221">
        <v>1</v>
      </c>
      <c r="I580" s="238">
        <v>93.19</v>
      </c>
      <c r="J580" s="221">
        <v>9.16</v>
      </c>
      <c r="K580" s="238">
        <v>853.62</v>
      </c>
    </row>
    <row r="581" spans="1:22" x14ac:dyDescent="0.25">
      <c r="A581" s="233"/>
      <c r="B581" s="234"/>
      <c r="C581" s="234" t="s">
        <v>179</v>
      </c>
      <c r="D581" s="235"/>
      <c r="E581" s="221"/>
      <c r="F581" s="236">
        <v>231.77</v>
      </c>
      <c r="G581" s="237" t="s">
        <v>185</v>
      </c>
      <c r="H581" s="221">
        <v>1</v>
      </c>
      <c r="I581" s="251">
        <v>19.7</v>
      </c>
      <c r="J581" s="221">
        <v>23.35</v>
      </c>
      <c r="K581" s="251">
        <v>460</v>
      </c>
    </row>
    <row r="582" spans="1:22" x14ac:dyDescent="0.25">
      <c r="A582" s="233"/>
      <c r="B582" s="234"/>
      <c r="C582" s="234" t="s">
        <v>195</v>
      </c>
      <c r="D582" s="235"/>
      <c r="E582" s="221"/>
      <c r="F582" s="236">
        <v>7</v>
      </c>
      <c r="G582" s="237" t="s">
        <v>185</v>
      </c>
      <c r="H582" s="221">
        <v>1</v>
      </c>
      <c r="I582" s="238">
        <v>0.6</v>
      </c>
      <c r="J582" s="221">
        <v>5.42</v>
      </c>
      <c r="K582" s="238">
        <v>3.25</v>
      </c>
    </row>
    <row r="583" spans="1:22" x14ac:dyDescent="0.25">
      <c r="A583" s="233"/>
      <c r="B583" s="234"/>
      <c r="C583" s="234" t="s">
        <v>184</v>
      </c>
      <c r="D583" s="235" t="s">
        <v>177</v>
      </c>
      <c r="E583" s="221">
        <v>114</v>
      </c>
      <c r="F583" s="236"/>
      <c r="G583" s="237"/>
      <c r="H583" s="221"/>
      <c r="I583" s="238">
        <v>107.89</v>
      </c>
      <c r="J583" s="221">
        <v>77</v>
      </c>
      <c r="K583" s="238">
        <v>1701.58</v>
      </c>
    </row>
    <row r="584" spans="1:22" x14ac:dyDescent="0.25">
      <c r="A584" s="233"/>
      <c r="B584" s="234"/>
      <c r="C584" s="234" t="s">
        <v>183</v>
      </c>
      <c r="D584" s="235" t="s">
        <v>177</v>
      </c>
      <c r="E584" s="221">
        <v>67</v>
      </c>
      <c r="F584" s="236"/>
      <c r="G584" s="237"/>
      <c r="H584" s="221"/>
      <c r="I584" s="238">
        <v>63.41</v>
      </c>
      <c r="J584" s="221">
        <v>41</v>
      </c>
      <c r="K584" s="238">
        <v>906.03</v>
      </c>
    </row>
    <row r="585" spans="1:22" x14ac:dyDescent="0.25">
      <c r="A585" s="233"/>
      <c r="B585" s="234"/>
      <c r="C585" s="234" t="s">
        <v>178</v>
      </c>
      <c r="D585" s="235" t="s">
        <v>177</v>
      </c>
      <c r="E585" s="221">
        <v>175</v>
      </c>
      <c r="F585" s="236"/>
      <c r="G585" s="237"/>
      <c r="H585" s="221"/>
      <c r="I585" s="238">
        <v>34.479999999999997</v>
      </c>
      <c r="J585" s="221">
        <v>157</v>
      </c>
      <c r="K585" s="238">
        <v>722.2</v>
      </c>
    </row>
    <row r="586" spans="1:22" x14ac:dyDescent="0.25">
      <c r="A586" s="241"/>
      <c r="B586" s="242"/>
      <c r="C586" s="242" t="s">
        <v>182</v>
      </c>
      <c r="D586" s="243" t="s">
        <v>181</v>
      </c>
      <c r="E586" s="244">
        <v>95.9</v>
      </c>
      <c r="F586" s="245"/>
      <c r="G586" s="246" t="s">
        <v>185</v>
      </c>
      <c r="H586" s="244">
        <v>1</v>
      </c>
      <c r="I586" s="247">
        <v>8.15</v>
      </c>
      <c r="J586" s="244"/>
      <c r="K586" s="247"/>
    </row>
    <row r="587" spans="1:22" x14ac:dyDescent="0.25">
      <c r="A587" s="248"/>
      <c r="B587" s="248"/>
      <c r="C587" s="249" t="s">
        <v>173</v>
      </c>
      <c r="D587" s="248"/>
      <c r="E587" s="248"/>
      <c r="F587" s="248"/>
      <c r="G587" s="248"/>
      <c r="H587" s="452">
        <v>394.21</v>
      </c>
      <c r="I587" s="452"/>
      <c r="J587" s="452">
        <v>6396.52</v>
      </c>
      <c r="K587" s="452"/>
      <c r="O587" s="250">
        <v>394.21</v>
      </c>
      <c r="P587" s="250">
        <v>6396.52</v>
      </c>
    </row>
    <row r="589" spans="1:22" ht="42.75" x14ac:dyDescent="0.25">
      <c r="A589" s="233" t="s">
        <v>1630</v>
      </c>
      <c r="B589" s="234" t="s">
        <v>3201</v>
      </c>
      <c r="C589" s="234" t="s">
        <v>1120</v>
      </c>
      <c r="D589" s="235" t="s">
        <v>1487</v>
      </c>
      <c r="E589" s="221">
        <v>8.5</v>
      </c>
      <c r="F589" s="236">
        <v>130.49</v>
      </c>
      <c r="G589" s="237" t="s">
        <v>185</v>
      </c>
      <c r="H589" s="221">
        <v>1</v>
      </c>
      <c r="I589" s="238">
        <v>1109.17</v>
      </c>
      <c r="J589" s="221">
        <v>4.2</v>
      </c>
      <c r="K589" s="238">
        <v>4658.51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 x14ac:dyDescent="0.25">
      <c r="A590" s="252"/>
      <c r="B590" s="252"/>
      <c r="C590" s="253" t="s">
        <v>3202</v>
      </c>
      <c r="D590" s="252"/>
      <c r="E590" s="252"/>
      <c r="F590" s="252"/>
      <c r="G590" s="252"/>
      <c r="H590" s="252"/>
      <c r="I590" s="252"/>
      <c r="J590" s="252"/>
      <c r="K590" s="252"/>
    </row>
    <row r="591" spans="1:22" x14ac:dyDescent="0.25">
      <c r="A591" s="248"/>
      <c r="B591" s="248"/>
      <c r="C591" s="249" t="s">
        <v>173</v>
      </c>
      <c r="D591" s="248"/>
      <c r="E591" s="248"/>
      <c r="F591" s="248"/>
      <c r="G591" s="248"/>
      <c r="H591" s="452">
        <v>1109.17</v>
      </c>
      <c r="I591" s="452"/>
      <c r="J591" s="452">
        <v>4658.51</v>
      </c>
      <c r="K591" s="452"/>
      <c r="O591" s="250">
        <v>1109.17</v>
      </c>
      <c r="P591" s="250">
        <v>4658.51</v>
      </c>
    </row>
    <row r="593" spans="1:22" ht="57" x14ac:dyDescent="0.25">
      <c r="A593" s="233" t="s">
        <v>1632</v>
      </c>
      <c r="B593" s="234" t="s">
        <v>3203</v>
      </c>
      <c r="C593" s="234" t="s">
        <v>3748</v>
      </c>
      <c r="D593" s="235" t="s">
        <v>1693</v>
      </c>
      <c r="E593" s="221">
        <v>2</v>
      </c>
      <c r="F593" s="236"/>
      <c r="G593" s="237"/>
      <c r="H593" s="221"/>
      <c r="I593" s="238"/>
      <c r="J593" s="221"/>
      <c r="K593" s="238"/>
      <c r="Q593">
        <v>216.69</v>
      </c>
      <c r="R593">
        <v>3417.54</v>
      </c>
      <c r="S593">
        <v>127.35</v>
      </c>
      <c r="T593">
        <v>1819.73</v>
      </c>
      <c r="U593">
        <v>0.04</v>
      </c>
      <c r="V593">
        <v>0.74</v>
      </c>
    </row>
    <row r="594" spans="1:22" x14ac:dyDescent="0.25">
      <c r="A594" s="233"/>
      <c r="B594" s="234"/>
      <c r="C594" s="234" t="s">
        <v>187</v>
      </c>
      <c r="D594" s="235"/>
      <c r="E594" s="221"/>
      <c r="F594" s="236">
        <v>95.04</v>
      </c>
      <c r="G594" s="237" t="s">
        <v>185</v>
      </c>
      <c r="H594" s="221">
        <v>1</v>
      </c>
      <c r="I594" s="238">
        <v>190.08</v>
      </c>
      <c r="J594" s="221">
        <v>23.35</v>
      </c>
      <c r="K594" s="238">
        <v>4438.37</v>
      </c>
    </row>
    <row r="595" spans="1:22" x14ac:dyDescent="0.25">
      <c r="A595" s="233"/>
      <c r="B595" s="234"/>
      <c r="C595" s="234" t="s">
        <v>174</v>
      </c>
      <c r="D595" s="235"/>
      <c r="E595" s="221"/>
      <c r="F595" s="236">
        <v>0.06</v>
      </c>
      <c r="G595" s="237" t="s">
        <v>185</v>
      </c>
      <c r="H595" s="221">
        <v>1</v>
      </c>
      <c r="I595" s="238">
        <v>0.12</v>
      </c>
      <c r="J595" s="221">
        <v>8.33</v>
      </c>
      <c r="K595" s="238">
        <v>1</v>
      </c>
    </row>
    <row r="596" spans="1:22" x14ac:dyDescent="0.25">
      <c r="A596" s="233"/>
      <c r="B596" s="234"/>
      <c r="C596" s="234" t="s">
        <v>179</v>
      </c>
      <c r="D596" s="235"/>
      <c r="E596" s="221"/>
      <c r="F596" s="236">
        <v>0.01</v>
      </c>
      <c r="G596" s="237" t="s">
        <v>185</v>
      </c>
      <c r="H596" s="221">
        <v>1</v>
      </c>
      <c r="I596" s="251">
        <v>0.02</v>
      </c>
      <c r="J596" s="221">
        <v>23.35</v>
      </c>
      <c r="K596" s="251">
        <v>0.47</v>
      </c>
    </row>
    <row r="597" spans="1:22" x14ac:dyDescent="0.25">
      <c r="A597" s="233"/>
      <c r="B597" s="234"/>
      <c r="C597" s="234" t="s">
        <v>195</v>
      </c>
      <c r="D597" s="235"/>
      <c r="E597" s="221"/>
      <c r="F597" s="236">
        <v>12.53</v>
      </c>
      <c r="G597" s="237" t="s">
        <v>185</v>
      </c>
      <c r="H597" s="221">
        <v>1</v>
      </c>
      <c r="I597" s="238">
        <v>25.06</v>
      </c>
      <c r="J597" s="221">
        <v>5.42</v>
      </c>
      <c r="K597" s="238">
        <v>135.83000000000001</v>
      </c>
    </row>
    <row r="598" spans="1:22" x14ac:dyDescent="0.25">
      <c r="A598" s="233"/>
      <c r="B598" s="234"/>
      <c r="C598" s="234" t="s">
        <v>184</v>
      </c>
      <c r="D598" s="235" t="s">
        <v>177</v>
      </c>
      <c r="E598" s="221">
        <v>114</v>
      </c>
      <c r="F598" s="236"/>
      <c r="G598" s="237"/>
      <c r="H598" s="221"/>
      <c r="I598" s="238">
        <v>216.69</v>
      </c>
      <c r="J598" s="221">
        <v>77</v>
      </c>
      <c r="K598" s="238">
        <v>3417.54</v>
      </c>
    </row>
    <row r="599" spans="1:22" x14ac:dyDescent="0.25">
      <c r="A599" s="233"/>
      <c r="B599" s="234"/>
      <c r="C599" s="234" t="s">
        <v>183</v>
      </c>
      <c r="D599" s="235" t="s">
        <v>177</v>
      </c>
      <c r="E599" s="221">
        <v>67</v>
      </c>
      <c r="F599" s="236"/>
      <c r="G599" s="237"/>
      <c r="H599" s="221"/>
      <c r="I599" s="238">
        <v>127.35</v>
      </c>
      <c r="J599" s="221">
        <v>41</v>
      </c>
      <c r="K599" s="238">
        <v>1819.73</v>
      </c>
    </row>
    <row r="600" spans="1:22" x14ac:dyDescent="0.25">
      <c r="A600" s="233"/>
      <c r="B600" s="234"/>
      <c r="C600" s="234" t="s">
        <v>178</v>
      </c>
      <c r="D600" s="235" t="s">
        <v>177</v>
      </c>
      <c r="E600" s="221">
        <v>175</v>
      </c>
      <c r="F600" s="236"/>
      <c r="G600" s="237"/>
      <c r="H600" s="221"/>
      <c r="I600" s="238">
        <v>0.04</v>
      </c>
      <c r="J600" s="221">
        <v>157</v>
      </c>
      <c r="K600" s="238">
        <v>0.74</v>
      </c>
    </row>
    <row r="601" spans="1:22" x14ac:dyDescent="0.25">
      <c r="A601" s="241"/>
      <c r="B601" s="242"/>
      <c r="C601" s="242" t="s">
        <v>182</v>
      </c>
      <c r="D601" s="243" t="s">
        <v>181</v>
      </c>
      <c r="E601" s="244">
        <v>7.2</v>
      </c>
      <c r="F601" s="245"/>
      <c r="G601" s="246" t="s">
        <v>185</v>
      </c>
      <c r="H601" s="244">
        <v>1</v>
      </c>
      <c r="I601" s="247">
        <v>14.4</v>
      </c>
      <c r="J601" s="244"/>
      <c r="K601" s="247"/>
    </row>
    <row r="602" spans="1:22" x14ac:dyDescent="0.25">
      <c r="A602" s="248"/>
      <c r="B602" s="248"/>
      <c r="C602" s="249" t="s">
        <v>173</v>
      </c>
      <c r="D602" s="248"/>
      <c r="E602" s="248"/>
      <c r="F602" s="248"/>
      <c r="G602" s="248"/>
      <c r="H602" s="452">
        <v>559.34</v>
      </c>
      <c r="I602" s="452"/>
      <c r="J602" s="452">
        <v>9813.2099999999991</v>
      </c>
      <c r="K602" s="452"/>
      <c r="O602" s="250">
        <v>559.34</v>
      </c>
      <c r="P602" s="250">
        <v>9813.2099999999991</v>
      </c>
    </row>
    <row r="604" spans="1:22" ht="142.5" x14ac:dyDescent="0.25">
      <c r="A604" s="233" t="s">
        <v>1636</v>
      </c>
      <c r="B604" s="234" t="s">
        <v>3204</v>
      </c>
      <c r="C604" s="234" t="s">
        <v>3749</v>
      </c>
      <c r="D604" s="235" t="s">
        <v>1693</v>
      </c>
      <c r="E604" s="221">
        <v>8</v>
      </c>
      <c r="F604" s="236"/>
      <c r="G604" s="237"/>
      <c r="H604" s="221"/>
      <c r="I604" s="238"/>
      <c r="J604" s="221"/>
      <c r="K604" s="238"/>
      <c r="Q604">
        <v>251.35</v>
      </c>
      <c r="R604">
        <v>3964.12</v>
      </c>
      <c r="S604">
        <v>147.72</v>
      </c>
      <c r="T604">
        <v>2110.77</v>
      </c>
      <c r="U604">
        <v>6.16</v>
      </c>
      <c r="V604">
        <v>129.04</v>
      </c>
    </row>
    <row r="605" spans="1:22" x14ac:dyDescent="0.25">
      <c r="A605" s="233"/>
      <c r="B605" s="234"/>
      <c r="C605" s="234" t="s">
        <v>187</v>
      </c>
      <c r="D605" s="235"/>
      <c r="E605" s="221"/>
      <c r="F605" s="236">
        <v>27.56</v>
      </c>
      <c r="G605" s="237" t="s">
        <v>185</v>
      </c>
      <c r="H605" s="221">
        <v>1</v>
      </c>
      <c r="I605" s="238">
        <v>220.48</v>
      </c>
      <c r="J605" s="221">
        <v>23.35</v>
      </c>
      <c r="K605" s="238">
        <v>5148.21</v>
      </c>
    </row>
    <row r="606" spans="1:22" x14ac:dyDescent="0.25">
      <c r="A606" s="233"/>
      <c r="B606" s="234"/>
      <c r="C606" s="234" t="s">
        <v>174</v>
      </c>
      <c r="D606" s="235"/>
      <c r="E606" s="221"/>
      <c r="F606" s="236">
        <v>5.48</v>
      </c>
      <c r="G606" s="237" t="s">
        <v>185</v>
      </c>
      <c r="H606" s="221">
        <v>1</v>
      </c>
      <c r="I606" s="238">
        <v>43.84</v>
      </c>
      <c r="J606" s="221">
        <v>6.8</v>
      </c>
      <c r="K606" s="238">
        <v>298.11</v>
      </c>
    </row>
    <row r="607" spans="1:22" x14ac:dyDescent="0.25">
      <c r="A607" s="233"/>
      <c r="B607" s="234"/>
      <c r="C607" s="234" t="s">
        <v>179</v>
      </c>
      <c r="D607" s="235"/>
      <c r="E607" s="221"/>
      <c r="F607" s="236">
        <v>0.44</v>
      </c>
      <c r="G607" s="237" t="s">
        <v>185</v>
      </c>
      <c r="H607" s="221">
        <v>1</v>
      </c>
      <c r="I607" s="251">
        <v>3.52</v>
      </c>
      <c r="J607" s="221">
        <v>23.35</v>
      </c>
      <c r="K607" s="251">
        <v>82.19</v>
      </c>
    </row>
    <row r="608" spans="1:22" x14ac:dyDescent="0.25">
      <c r="A608" s="233"/>
      <c r="B608" s="234"/>
      <c r="C608" s="234" t="s">
        <v>195</v>
      </c>
      <c r="D608" s="235"/>
      <c r="E608" s="221"/>
      <c r="F608" s="236">
        <v>30.17</v>
      </c>
      <c r="G608" s="237" t="s">
        <v>185</v>
      </c>
      <c r="H608" s="221">
        <v>1</v>
      </c>
      <c r="I608" s="238">
        <v>241.36</v>
      </c>
      <c r="J608" s="221">
        <v>5.42</v>
      </c>
      <c r="K608" s="238">
        <v>1308.17</v>
      </c>
    </row>
    <row r="609" spans="1:22" x14ac:dyDescent="0.25">
      <c r="A609" s="233"/>
      <c r="B609" s="234"/>
      <c r="C609" s="234" t="s">
        <v>184</v>
      </c>
      <c r="D609" s="235" t="s">
        <v>177</v>
      </c>
      <c r="E609" s="221">
        <v>114</v>
      </c>
      <c r="F609" s="236"/>
      <c r="G609" s="237"/>
      <c r="H609" s="221"/>
      <c r="I609" s="238">
        <v>251.35</v>
      </c>
      <c r="J609" s="221">
        <v>77</v>
      </c>
      <c r="K609" s="238">
        <v>3964.12</v>
      </c>
    </row>
    <row r="610" spans="1:22" x14ac:dyDescent="0.25">
      <c r="A610" s="233"/>
      <c r="B610" s="234"/>
      <c r="C610" s="234" t="s">
        <v>183</v>
      </c>
      <c r="D610" s="235" t="s">
        <v>177</v>
      </c>
      <c r="E610" s="221">
        <v>67</v>
      </c>
      <c r="F610" s="236"/>
      <c r="G610" s="237"/>
      <c r="H610" s="221"/>
      <c r="I610" s="238">
        <v>147.72</v>
      </c>
      <c r="J610" s="221">
        <v>41</v>
      </c>
      <c r="K610" s="238">
        <v>2110.77</v>
      </c>
    </row>
    <row r="611" spans="1:22" x14ac:dyDescent="0.25">
      <c r="A611" s="233"/>
      <c r="B611" s="234"/>
      <c r="C611" s="234" t="s">
        <v>178</v>
      </c>
      <c r="D611" s="235" t="s">
        <v>177</v>
      </c>
      <c r="E611" s="221">
        <v>175</v>
      </c>
      <c r="F611" s="236"/>
      <c r="G611" s="237"/>
      <c r="H611" s="221"/>
      <c r="I611" s="238">
        <v>6.16</v>
      </c>
      <c r="J611" s="221">
        <v>157</v>
      </c>
      <c r="K611" s="238">
        <v>129.04</v>
      </c>
    </row>
    <row r="612" spans="1:22" x14ac:dyDescent="0.25">
      <c r="A612" s="241"/>
      <c r="B612" s="242"/>
      <c r="C612" s="242" t="s">
        <v>182</v>
      </c>
      <c r="D612" s="243" t="s">
        <v>181</v>
      </c>
      <c r="E612" s="244">
        <v>2.12</v>
      </c>
      <c r="F612" s="245"/>
      <c r="G612" s="246" t="s">
        <v>185</v>
      </c>
      <c r="H612" s="244">
        <v>1</v>
      </c>
      <c r="I612" s="247">
        <v>16.96</v>
      </c>
      <c r="J612" s="244"/>
      <c r="K612" s="247"/>
    </row>
    <row r="613" spans="1:22" x14ac:dyDescent="0.25">
      <c r="A613" s="248"/>
      <c r="B613" s="248"/>
      <c r="C613" s="249" t="s">
        <v>173</v>
      </c>
      <c r="D613" s="248"/>
      <c r="E613" s="248"/>
      <c r="F613" s="248"/>
      <c r="G613" s="248"/>
      <c r="H613" s="452">
        <v>910.91</v>
      </c>
      <c r="I613" s="452"/>
      <c r="J613" s="452">
        <v>12958.42</v>
      </c>
      <c r="K613" s="452"/>
      <c r="O613" s="250">
        <v>910.91</v>
      </c>
      <c r="P613" s="250">
        <v>12958.42</v>
      </c>
    </row>
    <row r="615" spans="1:22" ht="85.5" x14ac:dyDescent="0.25">
      <c r="A615" s="233" t="s">
        <v>1644</v>
      </c>
      <c r="B615" s="234" t="s">
        <v>3205</v>
      </c>
      <c r="C615" s="234" t="s">
        <v>1119</v>
      </c>
      <c r="D615" s="235" t="s">
        <v>1476</v>
      </c>
      <c r="E615" s="221">
        <v>0.4</v>
      </c>
      <c r="F615" s="236"/>
      <c r="G615" s="237"/>
      <c r="H615" s="221"/>
      <c r="I615" s="238"/>
      <c r="J615" s="221"/>
      <c r="K615" s="238"/>
      <c r="Q615">
        <v>195.66</v>
      </c>
      <c r="R615">
        <v>3085.82</v>
      </c>
      <c r="S615">
        <v>114.99</v>
      </c>
      <c r="T615">
        <v>1643.1</v>
      </c>
      <c r="U615">
        <v>0.28000000000000003</v>
      </c>
      <c r="V615">
        <v>5.87</v>
      </c>
    </row>
    <row r="616" spans="1:22" x14ac:dyDescent="0.25">
      <c r="C616" s="239" t="s">
        <v>2410</v>
      </c>
    </row>
    <row r="617" spans="1:22" x14ac:dyDescent="0.25">
      <c r="A617" s="233"/>
      <c r="B617" s="234"/>
      <c r="C617" s="234" t="s">
        <v>187</v>
      </c>
      <c r="D617" s="235"/>
      <c r="E617" s="221"/>
      <c r="F617" s="236">
        <v>429.08</v>
      </c>
      <c r="G617" s="237" t="s">
        <v>185</v>
      </c>
      <c r="H617" s="221">
        <v>1</v>
      </c>
      <c r="I617" s="238">
        <v>171.63</v>
      </c>
      <c r="J617" s="221">
        <v>23.35</v>
      </c>
      <c r="K617" s="238">
        <v>4007.56</v>
      </c>
    </row>
    <row r="618" spans="1:22" x14ac:dyDescent="0.25">
      <c r="A618" s="233"/>
      <c r="B618" s="234"/>
      <c r="C618" s="234" t="s">
        <v>174</v>
      </c>
      <c r="D618" s="235"/>
      <c r="E618" s="221"/>
      <c r="F618" s="236">
        <v>4.01</v>
      </c>
      <c r="G618" s="237" t="s">
        <v>185</v>
      </c>
      <c r="H618" s="221">
        <v>1</v>
      </c>
      <c r="I618" s="238">
        <v>1.6</v>
      </c>
      <c r="J618" s="221">
        <v>7.14</v>
      </c>
      <c r="K618" s="238">
        <v>11.42</v>
      </c>
    </row>
    <row r="619" spans="1:22" x14ac:dyDescent="0.25">
      <c r="A619" s="233"/>
      <c r="B619" s="234"/>
      <c r="C619" s="234" t="s">
        <v>179</v>
      </c>
      <c r="D619" s="235"/>
      <c r="E619" s="221"/>
      <c r="F619" s="236">
        <v>0.4</v>
      </c>
      <c r="G619" s="237" t="s">
        <v>185</v>
      </c>
      <c r="H619" s="221">
        <v>1</v>
      </c>
      <c r="I619" s="251">
        <v>0.16</v>
      </c>
      <c r="J619" s="221">
        <v>23.35</v>
      </c>
      <c r="K619" s="251">
        <v>3.74</v>
      </c>
    </row>
    <row r="620" spans="1:22" x14ac:dyDescent="0.25">
      <c r="A620" s="233"/>
      <c r="B620" s="234"/>
      <c r="C620" s="234" t="s">
        <v>195</v>
      </c>
      <c r="D620" s="235"/>
      <c r="E620" s="221"/>
      <c r="F620" s="236">
        <v>81.2</v>
      </c>
      <c r="G620" s="237" t="s">
        <v>185</v>
      </c>
      <c r="H620" s="221">
        <v>1</v>
      </c>
      <c r="I620" s="238">
        <v>32.479999999999997</v>
      </c>
      <c r="J620" s="221">
        <v>5.42</v>
      </c>
      <c r="K620" s="238">
        <v>176.04</v>
      </c>
    </row>
    <row r="621" spans="1:22" x14ac:dyDescent="0.25">
      <c r="A621" s="233"/>
      <c r="B621" s="234"/>
      <c r="C621" s="234" t="s">
        <v>184</v>
      </c>
      <c r="D621" s="235" t="s">
        <v>177</v>
      </c>
      <c r="E621" s="221">
        <v>114</v>
      </c>
      <c r="F621" s="236"/>
      <c r="G621" s="237"/>
      <c r="H621" s="221"/>
      <c r="I621" s="238">
        <v>195.66</v>
      </c>
      <c r="J621" s="221">
        <v>77</v>
      </c>
      <c r="K621" s="238">
        <v>3085.82</v>
      </c>
    </row>
    <row r="622" spans="1:22" x14ac:dyDescent="0.25">
      <c r="A622" s="233"/>
      <c r="B622" s="234"/>
      <c r="C622" s="234" t="s">
        <v>183</v>
      </c>
      <c r="D622" s="235" t="s">
        <v>177</v>
      </c>
      <c r="E622" s="221">
        <v>67</v>
      </c>
      <c r="F622" s="236"/>
      <c r="G622" s="237"/>
      <c r="H622" s="221"/>
      <c r="I622" s="238">
        <v>114.99</v>
      </c>
      <c r="J622" s="221">
        <v>41</v>
      </c>
      <c r="K622" s="238">
        <v>1643.1</v>
      </c>
    </row>
    <row r="623" spans="1:22" x14ac:dyDescent="0.25">
      <c r="A623" s="233"/>
      <c r="B623" s="234"/>
      <c r="C623" s="234" t="s">
        <v>178</v>
      </c>
      <c r="D623" s="235" t="s">
        <v>177</v>
      </c>
      <c r="E623" s="221">
        <v>175</v>
      </c>
      <c r="F623" s="236"/>
      <c r="G623" s="237"/>
      <c r="H623" s="221"/>
      <c r="I623" s="238">
        <v>0.28000000000000003</v>
      </c>
      <c r="J623" s="221">
        <v>157</v>
      </c>
      <c r="K623" s="238">
        <v>5.87</v>
      </c>
    </row>
    <row r="624" spans="1:22" x14ac:dyDescent="0.25">
      <c r="A624" s="241"/>
      <c r="B624" s="242"/>
      <c r="C624" s="242" t="s">
        <v>182</v>
      </c>
      <c r="D624" s="243" t="s">
        <v>181</v>
      </c>
      <c r="E624" s="244">
        <v>34</v>
      </c>
      <c r="F624" s="245"/>
      <c r="G624" s="246" t="s">
        <v>185</v>
      </c>
      <c r="H624" s="244">
        <v>1</v>
      </c>
      <c r="I624" s="247">
        <v>13.6</v>
      </c>
      <c r="J624" s="244"/>
      <c r="K624" s="247"/>
    </row>
    <row r="625" spans="1:22" x14ac:dyDescent="0.25">
      <c r="A625" s="248"/>
      <c r="B625" s="248"/>
      <c r="C625" s="249" t="s">
        <v>173</v>
      </c>
      <c r="D625" s="248"/>
      <c r="E625" s="248"/>
      <c r="F625" s="248"/>
      <c r="G625" s="248"/>
      <c r="H625" s="452">
        <v>516.64</v>
      </c>
      <c r="I625" s="452"/>
      <c r="J625" s="452">
        <v>8929.81</v>
      </c>
      <c r="K625" s="452"/>
      <c r="O625" s="250">
        <v>516.64</v>
      </c>
      <c r="P625" s="250">
        <v>8929.81</v>
      </c>
    </row>
    <row r="627" spans="1:22" ht="42.75" x14ac:dyDescent="0.25">
      <c r="A627" s="241" t="s">
        <v>1649</v>
      </c>
      <c r="B627" s="242" t="s">
        <v>3206</v>
      </c>
      <c r="C627" s="242" t="s">
        <v>1118</v>
      </c>
      <c r="D627" s="243" t="s">
        <v>1342</v>
      </c>
      <c r="E627" s="244">
        <v>40</v>
      </c>
      <c r="F627" s="245">
        <v>47.17</v>
      </c>
      <c r="G627" s="246" t="s">
        <v>185</v>
      </c>
      <c r="H627" s="244">
        <v>1</v>
      </c>
      <c r="I627" s="247">
        <v>1886.8</v>
      </c>
      <c r="J627" s="244">
        <v>6.32</v>
      </c>
      <c r="K627" s="247">
        <v>11924.58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 x14ac:dyDescent="0.25">
      <c r="A628" s="248"/>
      <c r="B628" s="248"/>
      <c r="C628" s="249" t="s">
        <v>173</v>
      </c>
      <c r="D628" s="248"/>
      <c r="E628" s="248"/>
      <c r="F628" s="248"/>
      <c r="G628" s="248"/>
      <c r="H628" s="452">
        <v>1886.8</v>
      </c>
      <c r="I628" s="452"/>
      <c r="J628" s="452">
        <v>11924.58</v>
      </c>
      <c r="K628" s="452"/>
      <c r="O628" s="250">
        <v>1886.8</v>
      </c>
      <c r="P628" s="250">
        <v>11924.58</v>
      </c>
    </row>
    <row r="630" spans="1:22" ht="71.25" x14ac:dyDescent="0.25">
      <c r="A630" s="233" t="s">
        <v>1651</v>
      </c>
      <c r="B630" s="234" t="s">
        <v>3137</v>
      </c>
      <c r="C630" s="234" t="s">
        <v>1025</v>
      </c>
      <c r="D630" s="235" t="s">
        <v>1476</v>
      </c>
      <c r="E630" s="221">
        <v>0.4</v>
      </c>
      <c r="F630" s="236"/>
      <c r="G630" s="237"/>
      <c r="H630" s="221"/>
      <c r="I630" s="238"/>
      <c r="J630" s="221"/>
      <c r="K630" s="238"/>
      <c r="Q630">
        <v>34.75</v>
      </c>
      <c r="R630">
        <v>548.02</v>
      </c>
      <c r="S630">
        <v>20.420000000000002</v>
      </c>
      <c r="T630">
        <v>291.8</v>
      </c>
      <c r="U630">
        <v>0.28000000000000003</v>
      </c>
      <c r="V630">
        <v>5.87</v>
      </c>
    </row>
    <row r="631" spans="1:22" x14ac:dyDescent="0.25">
      <c r="C631" s="239" t="s">
        <v>2410</v>
      </c>
    </row>
    <row r="632" spans="1:22" x14ac:dyDescent="0.25">
      <c r="A632" s="233"/>
      <c r="B632" s="234"/>
      <c r="C632" s="234" t="s">
        <v>187</v>
      </c>
      <c r="D632" s="235"/>
      <c r="E632" s="221"/>
      <c r="F632" s="236">
        <v>76.2</v>
      </c>
      <c r="G632" s="237" t="s">
        <v>185</v>
      </c>
      <c r="H632" s="221">
        <v>1</v>
      </c>
      <c r="I632" s="238">
        <v>30.48</v>
      </c>
      <c r="J632" s="221">
        <v>23.35</v>
      </c>
      <c r="K632" s="238">
        <v>711.71</v>
      </c>
    </row>
    <row r="633" spans="1:22" x14ac:dyDescent="0.25">
      <c r="A633" s="233"/>
      <c r="B633" s="234"/>
      <c r="C633" s="234" t="s">
        <v>174</v>
      </c>
      <c r="D633" s="235"/>
      <c r="E633" s="221"/>
      <c r="F633" s="236">
        <v>1.69</v>
      </c>
      <c r="G633" s="237" t="s">
        <v>185</v>
      </c>
      <c r="H633" s="221">
        <v>1</v>
      </c>
      <c r="I633" s="238">
        <v>0.68</v>
      </c>
      <c r="J633" s="221">
        <v>9.5</v>
      </c>
      <c r="K633" s="238">
        <v>6.46</v>
      </c>
    </row>
    <row r="634" spans="1:22" x14ac:dyDescent="0.25">
      <c r="A634" s="233"/>
      <c r="B634" s="234"/>
      <c r="C634" s="234" t="s">
        <v>179</v>
      </c>
      <c r="D634" s="235"/>
      <c r="E634" s="221"/>
      <c r="F634" s="236">
        <v>0.39</v>
      </c>
      <c r="G634" s="237" t="s">
        <v>185</v>
      </c>
      <c r="H634" s="221">
        <v>1</v>
      </c>
      <c r="I634" s="251">
        <v>0.16</v>
      </c>
      <c r="J634" s="221">
        <v>23.35</v>
      </c>
      <c r="K634" s="251">
        <v>3.74</v>
      </c>
    </row>
    <row r="635" spans="1:22" x14ac:dyDescent="0.25">
      <c r="A635" s="233"/>
      <c r="B635" s="234"/>
      <c r="C635" s="234" t="s">
        <v>195</v>
      </c>
      <c r="D635" s="235"/>
      <c r="E635" s="221"/>
      <c r="F635" s="236">
        <v>9.94</v>
      </c>
      <c r="G635" s="237" t="s">
        <v>185</v>
      </c>
      <c r="H635" s="221">
        <v>1</v>
      </c>
      <c r="I635" s="238">
        <v>3.98</v>
      </c>
      <c r="J635" s="221">
        <v>5.42</v>
      </c>
      <c r="K635" s="238">
        <v>21.57</v>
      </c>
    </row>
    <row r="636" spans="1:22" x14ac:dyDescent="0.25">
      <c r="A636" s="233"/>
      <c r="B636" s="234"/>
      <c r="C636" s="234" t="s">
        <v>184</v>
      </c>
      <c r="D636" s="235" t="s">
        <v>177</v>
      </c>
      <c r="E636" s="221">
        <v>114</v>
      </c>
      <c r="F636" s="236"/>
      <c r="G636" s="237"/>
      <c r="H636" s="221"/>
      <c r="I636" s="238">
        <v>34.75</v>
      </c>
      <c r="J636" s="221">
        <v>77</v>
      </c>
      <c r="K636" s="238">
        <v>548.02</v>
      </c>
    </row>
    <row r="637" spans="1:22" x14ac:dyDescent="0.25">
      <c r="A637" s="233"/>
      <c r="B637" s="234"/>
      <c r="C637" s="234" t="s">
        <v>183</v>
      </c>
      <c r="D637" s="235" t="s">
        <v>177</v>
      </c>
      <c r="E637" s="221">
        <v>67</v>
      </c>
      <c r="F637" s="236"/>
      <c r="G637" s="237"/>
      <c r="H637" s="221"/>
      <c r="I637" s="238">
        <v>20.420000000000002</v>
      </c>
      <c r="J637" s="221">
        <v>41</v>
      </c>
      <c r="K637" s="238">
        <v>291.8</v>
      </c>
    </row>
    <row r="638" spans="1:22" x14ac:dyDescent="0.25">
      <c r="A638" s="233"/>
      <c r="B638" s="234"/>
      <c r="C638" s="234" t="s">
        <v>178</v>
      </c>
      <c r="D638" s="235" t="s">
        <v>177</v>
      </c>
      <c r="E638" s="221">
        <v>175</v>
      </c>
      <c r="F638" s="236"/>
      <c r="G638" s="237"/>
      <c r="H638" s="221"/>
      <c r="I638" s="238">
        <v>0.28000000000000003</v>
      </c>
      <c r="J638" s="221">
        <v>157</v>
      </c>
      <c r="K638" s="238">
        <v>5.87</v>
      </c>
    </row>
    <row r="639" spans="1:22" x14ac:dyDescent="0.25">
      <c r="A639" s="241"/>
      <c r="B639" s="242"/>
      <c r="C639" s="242" t="s">
        <v>182</v>
      </c>
      <c r="D639" s="243" t="s">
        <v>181</v>
      </c>
      <c r="E639" s="244">
        <v>6.18</v>
      </c>
      <c r="F639" s="245"/>
      <c r="G639" s="246" t="s">
        <v>185</v>
      </c>
      <c r="H639" s="244">
        <v>1</v>
      </c>
      <c r="I639" s="247">
        <v>2.4700000000000002</v>
      </c>
      <c r="J639" s="244"/>
      <c r="K639" s="247"/>
    </row>
    <row r="640" spans="1:22" x14ac:dyDescent="0.25">
      <c r="A640" s="248"/>
      <c r="B640" s="248"/>
      <c r="C640" s="249" t="s">
        <v>173</v>
      </c>
      <c r="D640" s="248"/>
      <c r="E640" s="248"/>
      <c r="F640" s="248"/>
      <c r="G640" s="248"/>
      <c r="H640" s="452">
        <v>90.59</v>
      </c>
      <c r="I640" s="452"/>
      <c r="J640" s="452">
        <v>1585.43</v>
      </c>
      <c r="K640" s="452"/>
      <c r="O640" s="250">
        <v>90.59</v>
      </c>
      <c r="P640" s="250">
        <v>1585.43</v>
      </c>
    </row>
    <row r="642" spans="1:22" ht="114" x14ac:dyDescent="0.25">
      <c r="A642" s="233" t="s">
        <v>1653</v>
      </c>
      <c r="B642" s="234" t="s">
        <v>3207</v>
      </c>
      <c r="C642" s="234" t="s">
        <v>1117</v>
      </c>
      <c r="D642" s="235" t="s">
        <v>3150</v>
      </c>
      <c r="E642" s="221">
        <v>4.0800000000000003E-2</v>
      </c>
      <c r="F642" s="236">
        <v>8699.83</v>
      </c>
      <c r="G642" s="237" t="s">
        <v>185</v>
      </c>
      <c r="H642" s="221">
        <v>1</v>
      </c>
      <c r="I642" s="238">
        <v>354.95</v>
      </c>
      <c r="J642" s="221">
        <v>13.19</v>
      </c>
      <c r="K642" s="238">
        <v>4681.79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x14ac:dyDescent="0.25">
      <c r="A643" s="252"/>
      <c r="B643" s="252"/>
      <c r="C643" s="253" t="s">
        <v>3208</v>
      </c>
      <c r="D643" s="252"/>
      <c r="E643" s="252"/>
      <c r="F643" s="252"/>
      <c r="G643" s="252"/>
      <c r="H643" s="252"/>
      <c r="I643" s="252"/>
      <c r="J643" s="252"/>
      <c r="K643" s="252"/>
    </row>
    <row r="644" spans="1:22" x14ac:dyDescent="0.25">
      <c r="A644" s="248"/>
      <c r="B644" s="248"/>
      <c r="C644" s="249" t="s">
        <v>173</v>
      </c>
      <c r="D644" s="248"/>
      <c r="E644" s="248"/>
      <c r="F644" s="248"/>
      <c r="G644" s="248"/>
      <c r="H644" s="452">
        <v>354.95</v>
      </c>
      <c r="I644" s="452"/>
      <c r="J644" s="452">
        <v>4681.79</v>
      </c>
      <c r="K644" s="452"/>
      <c r="O644" s="250">
        <v>354.95</v>
      </c>
      <c r="P644" s="250">
        <v>4681.79</v>
      </c>
    </row>
    <row r="647" spans="1:22" x14ac:dyDescent="0.25">
      <c r="A647" s="453" t="s">
        <v>3209</v>
      </c>
      <c r="B647" s="453"/>
      <c r="C647" s="453"/>
      <c r="D647" s="453"/>
      <c r="E647" s="453"/>
      <c r="F647" s="453"/>
      <c r="G647" s="453"/>
      <c r="H647" s="454">
        <v>218183.82</v>
      </c>
      <c r="I647" s="455"/>
      <c r="J647" s="454">
        <v>962376.77</v>
      </c>
      <c r="K647" s="455"/>
    </row>
    <row r="648" spans="1:22" hidden="1" x14ac:dyDescent="0.25">
      <c r="A648" t="s">
        <v>172</v>
      </c>
      <c r="I648">
        <v>0</v>
      </c>
      <c r="J648">
        <v>0</v>
      </c>
    </row>
    <row r="649" spans="1:22" hidden="1" x14ac:dyDescent="0.25">
      <c r="A649" t="s">
        <v>171</v>
      </c>
      <c r="I649">
        <v>0</v>
      </c>
      <c r="J649">
        <v>0</v>
      </c>
    </row>
    <row r="651" spans="1:22" ht="16.5" x14ac:dyDescent="0.25">
      <c r="A651" s="456" t="s">
        <v>2706</v>
      </c>
      <c r="B651" s="456"/>
      <c r="C651" s="456"/>
      <c r="D651" s="456"/>
      <c r="E651" s="456"/>
      <c r="F651" s="456"/>
      <c r="G651" s="456"/>
      <c r="H651" s="456"/>
      <c r="I651" s="456"/>
      <c r="J651" s="456"/>
      <c r="K651" s="456"/>
    </row>
    <row r="652" spans="1:22" ht="99.75" x14ac:dyDescent="0.25">
      <c r="A652" s="233" t="s">
        <v>1657</v>
      </c>
      <c r="B652" s="234" t="s">
        <v>3210</v>
      </c>
      <c r="C652" s="234" t="s">
        <v>1116</v>
      </c>
      <c r="D652" s="235" t="s">
        <v>3211</v>
      </c>
      <c r="E652" s="221">
        <v>178</v>
      </c>
      <c r="F652" s="236"/>
      <c r="G652" s="237"/>
      <c r="H652" s="221"/>
      <c r="I652" s="238"/>
      <c r="J652" s="221"/>
      <c r="K652" s="238"/>
      <c r="Q652">
        <v>608.76</v>
      </c>
      <c r="R652">
        <v>12887.86</v>
      </c>
      <c r="S652">
        <v>568.17999999999995</v>
      </c>
      <c r="T652">
        <v>7770.62</v>
      </c>
      <c r="U652">
        <v>0</v>
      </c>
      <c r="V652">
        <v>0</v>
      </c>
    </row>
    <row r="653" spans="1:22" x14ac:dyDescent="0.25">
      <c r="A653" s="233"/>
      <c r="B653" s="234"/>
      <c r="C653" s="234" t="s">
        <v>187</v>
      </c>
      <c r="D653" s="235"/>
      <c r="E653" s="221"/>
      <c r="F653" s="236">
        <v>5.7</v>
      </c>
      <c r="G653" s="237" t="s">
        <v>2710</v>
      </c>
      <c r="H653" s="221">
        <v>1</v>
      </c>
      <c r="I653" s="238">
        <v>811.68</v>
      </c>
      <c r="J653" s="221">
        <v>23.35</v>
      </c>
      <c r="K653" s="238">
        <v>18952.73</v>
      </c>
    </row>
    <row r="654" spans="1:22" x14ac:dyDescent="0.25">
      <c r="A654" s="233"/>
      <c r="B654" s="234"/>
      <c r="C654" s="234" t="s">
        <v>184</v>
      </c>
      <c r="D654" s="235" t="s">
        <v>177</v>
      </c>
      <c r="E654" s="221">
        <v>75</v>
      </c>
      <c r="F654" s="236"/>
      <c r="G654" s="237"/>
      <c r="H654" s="221"/>
      <c r="I654" s="238">
        <v>608.76</v>
      </c>
      <c r="J654" s="221">
        <v>68</v>
      </c>
      <c r="K654" s="238">
        <v>12887.86</v>
      </c>
    </row>
    <row r="655" spans="1:22" x14ac:dyDescent="0.25">
      <c r="A655" s="233"/>
      <c r="B655" s="234"/>
      <c r="C655" s="234" t="s">
        <v>183</v>
      </c>
      <c r="D655" s="235" t="s">
        <v>177</v>
      </c>
      <c r="E655" s="221">
        <v>70</v>
      </c>
      <c r="F655" s="236"/>
      <c r="G655" s="237"/>
      <c r="H655" s="221"/>
      <c r="I655" s="238">
        <v>568.17999999999995</v>
      </c>
      <c r="J655" s="221">
        <v>41</v>
      </c>
      <c r="K655" s="238">
        <v>7770.62</v>
      </c>
    </row>
    <row r="656" spans="1:22" x14ac:dyDescent="0.25">
      <c r="A656" s="241"/>
      <c r="B656" s="242"/>
      <c r="C656" s="242" t="s">
        <v>182</v>
      </c>
      <c r="D656" s="243" t="s">
        <v>181</v>
      </c>
      <c r="E656" s="244">
        <v>0.36</v>
      </c>
      <c r="F656" s="245"/>
      <c r="G656" s="246" t="s">
        <v>2710</v>
      </c>
      <c r="H656" s="244">
        <v>1</v>
      </c>
      <c r="I656" s="247">
        <v>51.26</v>
      </c>
      <c r="J656" s="244"/>
      <c r="K656" s="247"/>
    </row>
    <row r="657" spans="1:22" x14ac:dyDescent="0.25">
      <c r="A657" s="248"/>
      <c r="B657" s="248"/>
      <c r="C657" s="249" t="s">
        <v>173</v>
      </c>
      <c r="D657" s="248"/>
      <c r="E657" s="248"/>
      <c r="F657" s="248"/>
      <c r="G657" s="248"/>
      <c r="H657" s="452">
        <v>1988.62</v>
      </c>
      <c r="I657" s="452"/>
      <c r="J657" s="452">
        <v>39611.21</v>
      </c>
      <c r="K657" s="452"/>
      <c r="O657" s="250">
        <v>1988.62</v>
      </c>
      <c r="P657" s="250">
        <v>39611.21</v>
      </c>
    </row>
    <row r="659" spans="1:22" ht="43.5" x14ac:dyDescent="0.25">
      <c r="A659" s="233" t="s">
        <v>1660</v>
      </c>
      <c r="B659" s="234" t="s">
        <v>3212</v>
      </c>
      <c r="C659" s="234" t="s">
        <v>1115</v>
      </c>
      <c r="D659" s="235" t="s">
        <v>3213</v>
      </c>
      <c r="E659" s="221">
        <v>178</v>
      </c>
      <c r="F659" s="236"/>
      <c r="G659" s="237"/>
      <c r="H659" s="221"/>
      <c r="I659" s="238"/>
      <c r="J659" s="221"/>
      <c r="K659" s="238"/>
      <c r="Q659">
        <v>1690.64</v>
      </c>
      <c r="R659">
        <v>35792.03</v>
      </c>
      <c r="S659">
        <v>1577.93</v>
      </c>
      <c r="T659">
        <v>21580.49</v>
      </c>
      <c r="U659">
        <v>0</v>
      </c>
      <c r="V659">
        <v>0</v>
      </c>
    </row>
    <row r="660" spans="1:22" x14ac:dyDescent="0.25">
      <c r="A660" s="233"/>
      <c r="B660" s="234"/>
      <c r="C660" s="234" t="s">
        <v>187</v>
      </c>
      <c r="D660" s="235"/>
      <c r="E660" s="221"/>
      <c r="F660" s="236">
        <v>15.83</v>
      </c>
      <c r="G660" s="237" t="s">
        <v>2710</v>
      </c>
      <c r="H660" s="221">
        <v>1</v>
      </c>
      <c r="I660" s="238">
        <v>2254.19</v>
      </c>
      <c r="J660" s="221">
        <v>23.35</v>
      </c>
      <c r="K660" s="238">
        <v>52635.34</v>
      </c>
    </row>
    <row r="661" spans="1:22" x14ac:dyDescent="0.25">
      <c r="A661" s="233"/>
      <c r="B661" s="234"/>
      <c r="C661" s="234" t="s">
        <v>184</v>
      </c>
      <c r="D661" s="235" t="s">
        <v>177</v>
      </c>
      <c r="E661" s="221">
        <v>75</v>
      </c>
      <c r="F661" s="236"/>
      <c r="G661" s="237"/>
      <c r="H661" s="221"/>
      <c r="I661" s="238">
        <v>1690.64</v>
      </c>
      <c r="J661" s="221">
        <v>68</v>
      </c>
      <c r="K661" s="238">
        <v>35792.03</v>
      </c>
    </row>
    <row r="662" spans="1:22" x14ac:dyDescent="0.25">
      <c r="A662" s="233"/>
      <c r="B662" s="234"/>
      <c r="C662" s="234" t="s">
        <v>183</v>
      </c>
      <c r="D662" s="235" t="s">
        <v>177</v>
      </c>
      <c r="E662" s="221">
        <v>70</v>
      </c>
      <c r="F662" s="236"/>
      <c r="G662" s="237"/>
      <c r="H662" s="221"/>
      <c r="I662" s="238">
        <v>1577.93</v>
      </c>
      <c r="J662" s="221">
        <v>41</v>
      </c>
      <c r="K662" s="238">
        <v>21580.49</v>
      </c>
    </row>
    <row r="663" spans="1:22" x14ac:dyDescent="0.25">
      <c r="A663" s="241"/>
      <c r="B663" s="242"/>
      <c r="C663" s="242" t="s">
        <v>182</v>
      </c>
      <c r="D663" s="243" t="s">
        <v>181</v>
      </c>
      <c r="E663" s="244">
        <v>1</v>
      </c>
      <c r="F663" s="245"/>
      <c r="G663" s="246" t="s">
        <v>2710</v>
      </c>
      <c r="H663" s="244">
        <v>1</v>
      </c>
      <c r="I663" s="247">
        <v>142.4</v>
      </c>
      <c r="J663" s="244"/>
      <c r="K663" s="247"/>
    </row>
    <row r="664" spans="1:22" x14ac:dyDescent="0.25">
      <c r="A664" s="248"/>
      <c r="B664" s="248"/>
      <c r="C664" s="249" t="s">
        <v>173</v>
      </c>
      <c r="D664" s="248"/>
      <c r="E664" s="248"/>
      <c r="F664" s="248"/>
      <c r="G664" s="248"/>
      <c r="H664" s="452">
        <v>5522.76</v>
      </c>
      <c r="I664" s="452"/>
      <c r="J664" s="452">
        <v>110007.86</v>
      </c>
      <c r="K664" s="452"/>
      <c r="O664" s="250">
        <v>5522.76</v>
      </c>
      <c r="P664" s="250">
        <v>110007.86</v>
      </c>
    </row>
    <row r="666" spans="1:22" ht="42.75" x14ac:dyDescent="0.25">
      <c r="A666" s="233" t="s">
        <v>1667</v>
      </c>
      <c r="B666" s="234" t="s">
        <v>3214</v>
      </c>
      <c r="C666" s="234" t="s">
        <v>1114</v>
      </c>
      <c r="D666" s="235" t="s">
        <v>3215</v>
      </c>
      <c r="E666" s="221">
        <v>190</v>
      </c>
      <c r="F666" s="236"/>
      <c r="G666" s="237"/>
      <c r="H666" s="221"/>
      <c r="I666" s="238"/>
      <c r="J666" s="221"/>
      <c r="K666" s="238"/>
      <c r="Q666">
        <v>270.18</v>
      </c>
      <c r="R666">
        <v>5719.89</v>
      </c>
      <c r="S666">
        <v>252.17</v>
      </c>
      <c r="T666">
        <v>3448.76</v>
      </c>
      <c r="U666">
        <v>0</v>
      </c>
      <c r="V666">
        <v>0</v>
      </c>
    </row>
    <row r="667" spans="1:22" x14ac:dyDescent="0.25">
      <c r="C667" s="239" t="s">
        <v>3216</v>
      </c>
    </row>
    <row r="668" spans="1:22" x14ac:dyDescent="0.25">
      <c r="A668" s="233"/>
      <c r="B668" s="234"/>
      <c r="C668" s="234" t="s">
        <v>187</v>
      </c>
      <c r="D668" s="235"/>
      <c r="E668" s="221"/>
      <c r="F668" s="236">
        <v>2.37</v>
      </c>
      <c r="G668" s="237" t="s">
        <v>2710</v>
      </c>
      <c r="H668" s="221">
        <v>1</v>
      </c>
      <c r="I668" s="238">
        <v>360.24</v>
      </c>
      <c r="J668" s="221">
        <v>23.35</v>
      </c>
      <c r="K668" s="238">
        <v>8411.6</v>
      </c>
    </row>
    <row r="669" spans="1:22" x14ac:dyDescent="0.25">
      <c r="A669" s="233"/>
      <c r="B669" s="234"/>
      <c r="C669" s="234" t="s">
        <v>184</v>
      </c>
      <c r="D669" s="235" t="s">
        <v>177</v>
      </c>
      <c r="E669" s="221">
        <v>75</v>
      </c>
      <c r="F669" s="236"/>
      <c r="G669" s="237"/>
      <c r="H669" s="221"/>
      <c r="I669" s="238">
        <v>270.18</v>
      </c>
      <c r="J669" s="221">
        <v>68</v>
      </c>
      <c r="K669" s="238">
        <v>5719.89</v>
      </c>
    </row>
    <row r="670" spans="1:22" x14ac:dyDescent="0.25">
      <c r="A670" s="233"/>
      <c r="B670" s="234"/>
      <c r="C670" s="234" t="s">
        <v>183</v>
      </c>
      <c r="D670" s="235" t="s">
        <v>177</v>
      </c>
      <c r="E670" s="221">
        <v>70</v>
      </c>
      <c r="F670" s="236"/>
      <c r="G670" s="237"/>
      <c r="H670" s="221"/>
      <c r="I670" s="238">
        <v>252.17</v>
      </c>
      <c r="J670" s="221">
        <v>41</v>
      </c>
      <c r="K670" s="238">
        <v>3448.76</v>
      </c>
    </row>
    <row r="671" spans="1:22" x14ac:dyDescent="0.25">
      <c r="A671" s="241"/>
      <c r="B671" s="242"/>
      <c r="C671" s="242" t="s">
        <v>182</v>
      </c>
      <c r="D671" s="243" t="s">
        <v>181</v>
      </c>
      <c r="E671" s="244">
        <v>0.15</v>
      </c>
      <c r="F671" s="245"/>
      <c r="G671" s="246" t="s">
        <v>2710</v>
      </c>
      <c r="H671" s="244">
        <v>1</v>
      </c>
      <c r="I671" s="247">
        <v>22.8</v>
      </c>
      <c r="J671" s="244"/>
      <c r="K671" s="247"/>
    </row>
    <row r="672" spans="1:22" x14ac:dyDescent="0.25">
      <c r="A672" s="248"/>
      <c r="B672" s="248"/>
      <c r="C672" s="249" t="s">
        <v>173</v>
      </c>
      <c r="D672" s="248"/>
      <c r="E672" s="248"/>
      <c r="F672" s="248"/>
      <c r="G672" s="248"/>
      <c r="H672" s="452">
        <v>882.59</v>
      </c>
      <c r="I672" s="452"/>
      <c r="J672" s="452">
        <v>17580.25</v>
      </c>
      <c r="K672" s="452"/>
      <c r="O672" s="250">
        <v>882.59</v>
      </c>
      <c r="P672" s="250">
        <v>17580.25</v>
      </c>
    </row>
    <row r="674" spans="1:22" ht="28.5" x14ac:dyDescent="0.25">
      <c r="A674" s="233" t="s">
        <v>1679</v>
      </c>
      <c r="B674" s="234" t="s">
        <v>3217</v>
      </c>
      <c r="C674" s="234" t="s">
        <v>1113</v>
      </c>
      <c r="D674" s="235" t="s">
        <v>3211</v>
      </c>
      <c r="E674" s="221">
        <v>1</v>
      </c>
      <c r="F674" s="236"/>
      <c r="G674" s="237"/>
      <c r="H674" s="221"/>
      <c r="I674" s="238"/>
      <c r="J674" s="221"/>
      <c r="K674" s="238"/>
      <c r="Q674">
        <v>132.94999999999999</v>
      </c>
      <c r="R674">
        <v>2814.53</v>
      </c>
      <c r="S674">
        <v>124.08</v>
      </c>
      <c r="T674">
        <v>1697</v>
      </c>
      <c r="U674">
        <v>0</v>
      </c>
      <c r="V674">
        <v>0</v>
      </c>
    </row>
    <row r="675" spans="1:22" x14ac:dyDescent="0.25">
      <c r="A675" s="233"/>
      <c r="B675" s="234"/>
      <c r="C675" s="234" t="s">
        <v>187</v>
      </c>
      <c r="D675" s="235"/>
      <c r="E675" s="221"/>
      <c r="F675" s="236">
        <v>221.58</v>
      </c>
      <c r="G675" s="237" t="s">
        <v>2710</v>
      </c>
      <c r="H675" s="221">
        <v>1</v>
      </c>
      <c r="I675" s="238">
        <v>177.26</v>
      </c>
      <c r="J675" s="221">
        <v>23.35</v>
      </c>
      <c r="K675" s="238">
        <v>4139.0200000000004</v>
      </c>
    </row>
    <row r="676" spans="1:22" x14ac:dyDescent="0.25">
      <c r="A676" s="233"/>
      <c r="B676" s="234"/>
      <c r="C676" s="234" t="s">
        <v>184</v>
      </c>
      <c r="D676" s="235" t="s">
        <v>177</v>
      </c>
      <c r="E676" s="221">
        <v>75</v>
      </c>
      <c r="F676" s="236"/>
      <c r="G676" s="237"/>
      <c r="H676" s="221"/>
      <c r="I676" s="238">
        <v>132.94999999999999</v>
      </c>
      <c r="J676" s="221">
        <v>68</v>
      </c>
      <c r="K676" s="238">
        <v>2814.53</v>
      </c>
    </row>
    <row r="677" spans="1:22" x14ac:dyDescent="0.25">
      <c r="A677" s="233"/>
      <c r="B677" s="234"/>
      <c r="C677" s="234" t="s">
        <v>183</v>
      </c>
      <c r="D677" s="235" t="s">
        <v>177</v>
      </c>
      <c r="E677" s="221">
        <v>70</v>
      </c>
      <c r="F677" s="236"/>
      <c r="G677" s="237"/>
      <c r="H677" s="221"/>
      <c r="I677" s="238">
        <v>124.08</v>
      </c>
      <c r="J677" s="221">
        <v>41</v>
      </c>
      <c r="K677" s="238">
        <v>1697</v>
      </c>
    </row>
    <row r="678" spans="1:22" x14ac:dyDescent="0.25">
      <c r="A678" s="241"/>
      <c r="B678" s="242"/>
      <c r="C678" s="242" t="s">
        <v>182</v>
      </c>
      <c r="D678" s="243" t="s">
        <v>181</v>
      </c>
      <c r="E678" s="244">
        <v>14</v>
      </c>
      <c r="F678" s="245"/>
      <c r="G678" s="246" t="s">
        <v>2710</v>
      </c>
      <c r="H678" s="244">
        <v>1</v>
      </c>
      <c r="I678" s="247">
        <v>11.2</v>
      </c>
      <c r="J678" s="244"/>
      <c r="K678" s="247"/>
    </row>
    <row r="679" spans="1:22" x14ac:dyDescent="0.25">
      <c r="A679" s="248"/>
      <c r="B679" s="248"/>
      <c r="C679" s="249" t="s">
        <v>173</v>
      </c>
      <c r="D679" s="248"/>
      <c r="E679" s="248"/>
      <c r="F679" s="248"/>
      <c r="G679" s="248"/>
      <c r="H679" s="452">
        <v>434.29</v>
      </c>
      <c r="I679" s="452"/>
      <c r="J679" s="452">
        <v>8650.5499999999993</v>
      </c>
      <c r="K679" s="452"/>
      <c r="O679" s="250">
        <v>434.29</v>
      </c>
      <c r="P679" s="250">
        <v>8650.5499999999993</v>
      </c>
    </row>
    <row r="682" spans="1:22" x14ac:dyDescent="0.25">
      <c r="A682" s="453" t="s">
        <v>2717</v>
      </c>
      <c r="B682" s="453"/>
      <c r="C682" s="453"/>
      <c r="D682" s="453"/>
      <c r="E682" s="453"/>
      <c r="F682" s="453"/>
      <c r="G682" s="453"/>
      <c r="H682" s="454">
        <v>8828.26</v>
      </c>
      <c r="I682" s="455"/>
      <c r="J682" s="454">
        <v>175849.87</v>
      </c>
      <c r="K682" s="455"/>
    </row>
    <row r="683" spans="1:22" hidden="1" x14ac:dyDescent="0.25">
      <c r="A683" t="s">
        <v>172</v>
      </c>
      <c r="I683">
        <v>0</v>
      </c>
      <c r="J683">
        <v>0</v>
      </c>
    </row>
    <row r="684" spans="1:22" hidden="1" x14ac:dyDescent="0.25">
      <c r="A684" t="s">
        <v>171</v>
      </c>
      <c r="I684">
        <v>0</v>
      </c>
      <c r="J684">
        <v>0</v>
      </c>
    </row>
    <row r="686" spans="1:22" x14ac:dyDescent="0.25">
      <c r="A686" s="453" t="s">
        <v>3750</v>
      </c>
      <c r="B686" s="453"/>
      <c r="C686" s="453"/>
      <c r="D686" s="453"/>
      <c r="E686" s="453"/>
      <c r="F686" s="453"/>
      <c r="G686" s="453"/>
      <c r="H686" s="454">
        <v>975771.97</v>
      </c>
      <c r="I686" s="455"/>
      <c r="J686" s="454">
        <v>5077346.79</v>
      </c>
      <c r="K686" s="455"/>
    </row>
    <row r="687" spans="1:22" hidden="1" x14ac:dyDescent="0.25">
      <c r="A687" t="s">
        <v>172</v>
      </c>
      <c r="I687">
        <v>0</v>
      </c>
      <c r="J687">
        <v>0</v>
      </c>
    </row>
    <row r="688" spans="1:22" hidden="1" x14ac:dyDescent="0.25">
      <c r="A688" t="s">
        <v>171</v>
      </c>
      <c r="I688">
        <v>0</v>
      </c>
      <c r="J688">
        <v>0</v>
      </c>
    </row>
    <row r="689" spans="1:11" x14ac:dyDescent="0.25">
      <c r="C689" s="449" t="s">
        <v>1710</v>
      </c>
      <c r="D689" s="449"/>
      <c r="E689" s="449"/>
      <c r="F689" s="449"/>
      <c r="G689" s="449"/>
      <c r="H689" s="450">
        <v>926161.35</v>
      </c>
      <c r="I689" s="450"/>
      <c r="J689" s="450">
        <v>4302868.88</v>
      </c>
      <c r="K689" s="450"/>
    </row>
    <row r="690" spans="1:11" x14ac:dyDescent="0.25">
      <c r="C690" s="449" t="s">
        <v>1723</v>
      </c>
      <c r="D690" s="449"/>
      <c r="E690" s="449"/>
      <c r="F690" s="449"/>
      <c r="G690" s="449"/>
      <c r="H690" s="450">
        <v>893446.87</v>
      </c>
      <c r="I690" s="450"/>
      <c r="J690" s="450">
        <v>3621157.13</v>
      </c>
      <c r="K690" s="450"/>
    </row>
    <row r="691" spans="1:11" x14ac:dyDescent="0.25">
      <c r="C691" s="449" t="s">
        <v>1724</v>
      </c>
      <c r="D691" s="449"/>
      <c r="E691" s="449"/>
      <c r="F691" s="449"/>
      <c r="G691" s="449"/>
      <c r="H691" s="450">
        <v>823106.98</v>
      </c>
      <c r="I691" s="450"/>
      <c r="J691" s="450">
        <v>3374484.98</v>
      </c>
      <c r="K691" s="450"/>
    </row>
    <row r="692" spans="1:11" x14ac:dyDescent="0.25">
      <c r="C692" s="449" t="s">
        <v>1725</v>
      </c>
      <c r="D692" s="449"/>
      <c r="E692" s="449"/>
      <c r="F692" s="449"/>
      <c r="G692" s="449"/>
      <c r="H692" s="450">
        <v>70339.89</v>
      </c>
      <c r="I692" s="450"/>
      <c r="J692" s="450">
        <v>246672.15</v>
      </c>
      <c r="K692" s="450"/>
    </row>
    <row r="693" spans="1:11" x14ac:dyDescent="0.25">
      <c r="C693" s="449" t="s">
        <v>1728</v>
      </c>
      <c r="D693" s="449"/>
      <c r="E693" s="449"/>
      <c r="F693" s="449"/>
      <c r="G693" s="449"/>
      <c r="H693" s="450">
        <v>27440.81</v>
      </c>
      <c r="I693" s="450"/>
      <c r="J693" s="450">
        <v>640742.93999999994</v>
      </c>
      <c r="K693" s="450"/>
    </row>
    <row r="694" spans="1:11" x14ac:dyDescent="0.25">
      <c r="C694" s="449" t="s">
        <v>1729</v>
      </c>
      <c r="D694" s="449"/>
      <c r="E694" s="449"/>
      <c r="F694" s="449"/>
      <c r="G694" s="449"/>
      <c r="H694" s="450">
        <v>5428.54</v>
      </c>
      <c r="I694" s="450"/>
      <c r="J694" s="450">
        <v>28069.5</v>
      </c>
      <c r="K694" s="450"/>
    </row>
    <row r="695" spans="1:11" x14ac:dyDescent="0.25">
      <c r="C695" s="449" t="s">
        <v>1730</v>
      </c>
      <c r="D695" s="449"/>
      <c r="E695" s="449"/>
      <c r="F695" s="449"/>
      <c r="G695" s="449"/>
      <c r="H695" s="450">
        <v>891175.28</v>
      </c>
      <c r="I695" s="450"/>
      <c r="J695" s="450">
        <v>4626755.2699999996</v>
      </c>
      <c r="K695" s="450"/>
    </row>
    <row r="696" spans="1:11" x14ac:dyDescent="0.25">
      <c r="C696" s="449" t="s">
        <v>1731</v>
      </c>
      <c r="D696" s="449"/>
      <c r="E696" s="449"/>
      <c r="F696" s="449"/>
      <c r="G696" s="449"/>
      <c r="H696" s="450">
        <v>8828.26</v>
      </c>
      <c r="I696" s="450"/>
      <c r="J696" s="450">
        <v>175849.87</v>
      </c>
      <c r="K696" s="450"/>
    </row>
    <row r="697" spans="1:11" x14ac:dyDescent="0.25">
      <c r="C697" s="449" t="s">
        <v>1732</v>
      </c>
      <c r="D697" s="449"/>
      <c r="E697" s="449"/>
      <c r="F697" s="449"/>
      <c r="G697" s="449"/>
      <c r="H697" s="450">
        <v>29877.24</v>
      </c>
      <c r="I697" s="450"/>
      <c r="J697" s="450">
        <v>485799.59</v>
      </c>
      <c r="K697" s="450"/>
    </row>
    <row r="698" spans="1:11" x14ac:dyDescent="0.25">
      <c r="C698" s="449" t="s">
        <v>1733</v>
      </c>
      <c r="D698" s="449"/>
      <c r="E698" s="449"/>
      <c r="F698" s="449"/>
      <c r="G698" s="449"/>
      <c r="H698" s="450">
        <v>18493.43</v>
      </c>
      <c r="I698" s="450"/>
      <c r="J698" s="450">
        <v>262704.61</v>
      </c>
      <c r="K698" s="450"/>
    </row>
    <row r="699" spans="1:11" x14ac:dyDescent="0.25">
      <c r="C699" s="449" t="s">
        <v>1734</v>
      </c>
      <c r="D699" s="449"/>
      <c r="E699" s="449"/>
      <c r="F699" s="449"/>
      <c r="G699" s="449"/>
      <c r="H699" s="450">
        <v>975771.97</v>
      </c>
      <c r="I699" s="450"/>
      <c r="J699" s="450">
        <v>5077346.79</v>
      </c>
      <c r="K699" s="450"/>
    </row>
    <row r="702" spans="1:11" x14ac:dyDescent="0.25">
      <c r="A702" s="446" t="s">
        <v>170</v>
      </c>
      <c r="B702" s="446"/>
      <c r="C702" s="271" t="s">
        <v>107</v>
      </c>
      <c r="D702" s="271"/>
      <c r="E702" s="271"/>
      <c r="F702" s="271"/>
      <c r="G702" s="271"/>
      <c r="H702" s="447" t="s">
        <v>107</v>
      </c>
      <c r="I702" s="447"/>
      <c r="J702" s="447"/>
      <c r="K702" s="447"/>
    </row>
    <row r="703" spans="1:11" x14ac:dyDescent="0.25">
      <c r="A703" s="223"/>
      <c r="B703" s="223"/>
      <c r="C703" s="448" t="s">
        <v>72</v>
      </c>
      <c r="D703" s="448"/>
      <c r="E703" s="448"/>
      <c r="F703" s="448"/>
      <c r="G703" s="448"/>
      <c r="H703" s="223"/>
      <c r="I703" s="223"/>
      <c r="J703" s="223"/>
      <c r="K703" s="223"/>
    </row>
    <row r="704" spans="1:11" x14ac:dyDescent="0.25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</row>
    <row r="705" spans="1:11" x14ac:dyDescent="0.25">
      <c r="A705" s="446" t="s">
        <v>169</v>
      </c>
      <c r="B705" s="446"/>
      <c r="C705" s="271" t="s">
        <v>107</v>
      </c>
      <c r="D705" s="271"/>
      <c r="E705" s="271"/>
      <c r="F705" s="271"/>
      <c r="G705" s="271"/>
      <c r="H705" s="447" t="s">
        <v>107</v>
      </c>
      <c r="I705" s="447"/>
      <c r="J705" s="447"/>
      <c r="K705" s="447"/>
    </row>
    <row r="706" spans="1:11" x14ac:dyDescent="0.25">
      <c r="A706" s="223"/>
      <c r="B706" s="223"/>
      <c r="C706" s="448" t="s">
        <v>72</v>
      </c>
      <c r="D706" s="448"/>
      <c r="E706" s="448"/>
      <c r="F706" s="448"/>
      <c r="G706" s="448"/>
      <c r="H706" s="223"/>
      <c r="I706" s="223"/>
      <c r="J706" s="223"/>
      <c r="K706" s="223"/>
    </row>
  </sheetData>
  <mergeCells count="233">
    <mergeCell ref="J2:K2"/>
    <mergeCell ref="B3:E3"/>
    <mergeCell ref="G3:K3"/>
    <mergeCell ref="B4:E4"/>
    <mergeCell ref="G4:K4"/>
    <mergeCell ref="B6:E6"/>
    <mergeCell ref="G6:K6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A36:K36"/>
    <mergeCell ref="H49:I49"/>
    <mergeCell ref="J49:K49"/>
    <mergeCell ref="H62:I62"/>
    <mergeCell ref="J62:K62"/>
    <mergeCell ref="H73:I73"/>
    <mergeCell ref="J73:K73"/>
    <mergeCell ref="E25:H25"/>
    <mergeCell ref="E26:H26"/>
    <mergeCell ref="E27:H27"/>
    <mergeCell ref="E28:H28"/>
    <mergeCell ref="E29:H29"/>
    <mergeCell ref="A32:K32"/>
    <mergeCell ref="H106:I106"/>
    <mergeCell ref="J106:K106"/>
    <mergeCell ref="H120:I120"/>
    <mergeCell ref="J120:K120"/>
    <mergeCell ref="H124:I124"/>
    <mergeCell ref="J124:K124"/>
    <mergeCell ref="A76:G76"/>
    <mergeCell ref="H76:I76"/>
    <mergeCell ref="J76:K76"/>
    <mergeCell ref="A80:K80"/>
    <mergeCell ref="H93:I93"/>
    <mergeCell ref="J93:K93"/>
    <mergeCell ref="H158:I158"/>
    <mergeCell ref="J158:K158"/>
    <mergeCell ref="H171:I171"/>
    <mergeCell ref="J171:K171"/>
    <mergeCell ref="H184:I184"/>
    <mergeCell ref="J184:K184"/>
    <mergeCell ref="H128:I128"/>
    <mergeCell ref="J128:K128"/>
    <mergeCell ref="H131:I131"/>
    <mergeCell ref="J131:K131"/>
    <mergeCell ref="H145:I145"/>
    <mergeCell ref="J145:K145"/>
    <mergeCell ref="H238:I238"/>
    <mergeCell ref="J238:K238"/>
    <mergeCell ref="A241:G241"/>
    <mergeCell ref="H241:I241"/>
    <mergeCell ref="J241:K241"/>
    <mergeCell ref="A245:K245"/>
    <mergeCell ref="H197:I197"/>
    <mergeCell ref="J197:K197"/>
    <mergeCell ref="H210:I210"/>
    <mergeCell ref="J210:K210"/>
    <mergeCell ref="H224:I224"/>
    <mergeCell ref="J224:K224"/>
    <mergeCell ref="H296:I296"/>
    <mergeCell ref="J296:K296"/>
    <mergeCell ref="H308:I308"/>
    <mergeCell ref="J308:K308"/>
    <mergeCell ref="H320:I320"/>
    <mergeCell ref="J320:K320"/>
    <mergeCell ref="H257:I257"/>
    <mergeCell ref="J257:K257"/>
    <mergeCell ref="H270:I270"/>
    <mergeCell ref="J270:K270"/>
    <mergeCell ref="H284:I284"/>
    <mergeCell ref="J284:K284"/>
    <mergeCell ref="H368:I368"/>
    <mergeCell ref="J368:K368"/>
    <mergeCell ref="H380:I380"/>
    <mergeCell ref="J380:K380"/>
    <mergeCell ref="H392:I392"/>
    <mergeCell ref="J392:K392"/>
    <mergeCell ref="H332:I332"/>
    <mergeCell ref="J332:K332"/>
    <mergeCell ref="H344:I344"/>
    <mergeCell ref="J344:K344"/>
    <mergeCell ref="H356:I356"/>
    <mergeCell ref="J356:K356"/>
    <mergeCell ref="H408:I408"/>
    <mergeCell ref="J408:K408"/>
    <mergeCell ref="H412:I412"/>
    <mergeCell ref="J412:K412"/>
    <mergeCell ref="H416:I416"/>
    <mergeCell ref="J416:K416"/>
    <mergeCell ref="H396:I396"/>
    <mergeCell ref="J396:K396"/>
    <mergeCell ref="H400:I400"/>
    <mergeCell ref="J400:K400"/>
    <mergeCell ref="H404:I404"/>
    <mergeCell ref="J404:K404"/>
    <mergeCell ref="H432:I432"/>
    <mergeCell ref="J432:K432"/>
    <mergeCell ref="H435:I435"/>
    <mergeCell ref="J435:K435"/>
    <mergeCell ref="H439:I439"/>
    <mergeCell ref="J439:K439"/>
    <mergeCell ref="H420:I420"/>
    <mergeCell ref="J420:K420"/>
    <mergeCell ref="H424:I424"/>
    <mergeCell ref="J424:K424"/>
    <mergeCell ref="H428:I428"/>
    <mergeCell ref="J428:K428"/>
    <mergeCell ref="H460:I460"/>
    <mergeCell ref="J460:K460"/>
    <mergeCell ref="H463:I463"/>
    <mergeCell ref="J463:K463"/>
    <mergeCell ref="H466:I466"/>
    <mergeCell ref="J466:K466"/>
    <mergeCell ref="H443:I443"/>
    <mergeCell ref="J443:K443"/>
    <mergeCell ref="A446:G446"/>
    <mergeCell ref="H446:I446"/>
    <mergeCell ref="J446:K446"/>
    <mergeCell ref="A450:K450"/>
    <mergeCell ref="H503:I503"/>
    <mergeCell ref="J503:K503"/>
    <mergeCell ref="H507:I507"/>
    <mergeCell ref="J507:K507"/>
    <mergeCell ref="H510:I510"/>
    <mergeCell ref="J510:K510"/>
    <mergeCell ref="H477:I477"/>
    <mergeCell ref="J477:K477"/>
    <mergeCell ref="H488:I488"/>
    <mergeCell ref="J488:K488"/>
    <mergeCell ref="H499:I499"/>
    <mergeCell ref="J499:K499"/>
    <mergeCell ref="H530:I530"/>
    <mergeCell ref="J530:K530"/>
    <mergeCell ref="H543:I543"/>
    <mergeCell ref="J543:K543"/>
    <mergeCell ref="H556:I556"/>
    <mergeCell ref="J556:K556"/>
    <mergeCell ref="H513:I513"/>
    <mergeCell ref="J513:K513"/>
    <mergeCell ref="H517:I517"/>
    <mergeCell ref="J517:K517"/>
    <mergeCell ref="H521:I521"/>
    <mergeCell ref="J521:K521"/>
    <mergeCell ref="H576:I576"/>
    <mergeCell ref="J576:K576"/>
    <mergeCell ref="H587:I587"/>
    <mergeCell ref="J587:K587"/>
    <mergeCell ref="H591:I591"/>
    <mergeCell ref="J591:K591"/>
    <mergeCell ref="H567:I567"/>
    <mergeCell ref="J567:K567"/>
    <mergeCell ref="H570:I570"/>
    <mergeCell ref="J570:K570"/>
    <mergeCell ref="H573:I573"/>
    <mergeCell ref="J573:K573"/>
    <mergeCell ref="H628:I628"/>
    <mergeCell ref="J628:K628"/>
    <mergeCell ref="H640:I640"/>
    <mergeCell ref="J640:K640"/>
    <mergeCell ref="H644:I644"/>
    <mergeCell ref="J644:K644"/>
    <mergeCell ref="H602:I602"/>
    <mergeCell ref="J602:K602"/>
    <mergeCell ref="H613:I613"/>
    <mergeCell ref="J613:K613"/>
    <mergeCell ref="H625:I625"/>
    <mergeCell ref="J625:K625"/>
    <mergeCell ref="H664:I664"/>
    <mergeCell ref="J664:K664"/>
    <mergeCell ref="H672:I672"/>
    <mergeCell ref="J672:K672"/>
    <mergeCell ref="H679:I679"/>
    <mergeCell ref="J679:K679"/>
    <mergeCell ref="A647:G647"/>
    <mergeCell ref="H647:I647"/>
    <mergeCell ref="J647:K647"/>
    <mergeCell ref="A651:K651"/>
    <mergeCell ref="H657:I657"/>
    <mergeCell ref="J657:K657"/>
    <mergeCell ref="C689:G689"/>
    <mergeCell ref="H689:I689"/>
    <mergeCell ref="J689:K689"/>
    <mergeCell ref="C690:G690"/>
    <mergeCell ref="H690:I690"/>
    <mergeCell ref="J690:K690"/>
    <mergeCell ref="A682:G682"/>
    <mergeCell ref="H682:I682"/>
    <mergeCell ref="J682:K682"/>
    <mergeCell ref="A686:G686"/>
    <mergeCell ref="H686:I686"/>
    <mergeCell ref="J686:K686"/>
    <mergeCell ref="C693:G693"/>
    <mergeCell ref="H693:I693"/>
    <mergeCell ref="J693:K693"/>
    <mergeCell ref="C694:G694"/>
    <mergeCell ref="H694:I694"/>
    <mergeCell ref="J694:K694"/>
    <mergeCell ref="C691:G691"/>
    <mergeCell ref="H691:I691"/>
    <mergeCell ref="J691:K691"/>
    <mergeCell ref="C692:G692"/>
    <mergeCell ref="H692:I692"/>
    <mergeCell ref="J692:K692"/>
    <mergeCell ref="C697:G697"/>
    <mergeCell ref="H697:I697"/>
    <mergeCell ref="J697:K697"/>
    <mergeCell ref="C698:G698"/>
    <mergeCell ref="H698:I698"/>
    <mergeCell ref="J698:K698"/>
    <mergeCell ref="C695:G695"/>
    <mergeCell ref="H695:I695"/>
    <mergeCell ref="J695:K695"/>
    <mergeCell ref="C696:G696"/>
    <mergeCell ref="H696:I696"/>
    <mergeCell ref="J696:K696"/>
    <mergeCell ref="A705:B705"/>
    <mergeCell ref="H705:K705"/>
    <mergeCell ref="C706:G706"/>
    <mergeCell ref="C699:G699"/>
    <mergeCell ref="H699:I699"/>
    <mergeCell ref="J699:K699"/>
    <mergeCell ref="A702:B702"/>
    <mergeCell ref="H702:K702"/>
    <mergeCell ref="C703:G703"/>
  </mergeCells>
  <pageMargins left="0.7" right="0.7" top="0.75" bottom="0.75" header="0.3" footer="0.3"/>
  <pageSetup paperSize="9" scale="58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7"/>
  <sheetViews>
    <sheetView view="pageBreakPreview" topLeftCell="A347" zoomScale="85" zoomScaleNormal="100" zoomScaleSheetLayoutView="85" workbookViewId="0">
      <selection activeCell="H19" sqref="H19"/>
    </sheetView>
  </sheetViews>
  <sheetFormatPr defaultRowHeight="15" x14ac:dyDescent="0.25"/>
  <cols>
    <col min="1" max="1" width="5.7109375" customWidth="1"/>
    <col min="2" max="2" width="18.28515625" customWidth="1"/>
    <col min="3" max="3" width="40.7109375" customWidth="1"/>
    <col min="4" max="4" width="16.425781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1.28515625" bestFit="1" customWidth="1"/>
    <col min="10" max="10" width="10.28515625" bestFit="1" customWidth="1"/>
    <col min="11" max="11" width="13.140625" bestFit="1" customWidth="1"/>
    <col min="15" max="30" width="0" hidden="1" customWidth="1"/>
    <col min="31" max="31" width="129.7109375" hidden="1" customWidth="1"/>
    <col min="32" max="32" width="96" hidden="1" customWidth="1"/>
    <col min="33" max="36" width="0" hidden="1" customWidth="1"/>
  </cols>
  <sheetData>
    <row r="1" spans="1:31" x14ac:dyDescent="0.25">
      <c r="A1" s="220" t="s">
        <v>3615</v>
      </c>
    </row>
    <row r="2" spans="1:3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3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3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3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3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3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3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31" ht="48" customHeight="1" x14ac:dyDescent="0.25">
      <c r="A10" s="463" t="s">
        <v>3606</v>
      </c>
      <c r="B10" s="463"/>
      <c r="C10" s="463"/>
      <c r="D10" s="463"/>
      <c r="E10" s="463"/>
      <c r="F10" s="463"/>
      <c r="G10" s="463"/>
      <c r="H10" s="463"/>
      <c r="I10" s="463"/>
      <c r="J10" s="463"/>
      <c r="K10" s="463"/>
    </row>
    <row r="11" spans="1:3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3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31" ht="15.75" x14ac:dyDescent="0.25">
      <c r="A13" s="463" t="s">
        <v>3846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3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31" ht="36" x14ac:dyDescent="0.25">
      <c r="A15" s="465" t="s">
        <v>3751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  <c r="AE15" s="272" t="s">
        <v>3218</v>
      </c>
    </row>
    <row r="16" spans="1:3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ht="14.25" customHeight="1" x14ac:dyDescent="0.25">
      <c r="A18" s="458" t="s">
        <v>3608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57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755.44</v>
      </c>
      <c r="J21" s="228">
        <v>3570.57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244.18</v>
      </c>
      <c r="J23" s="230">
        <v>1320.97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511.26</v>
      </c>
      <c r="J24" s="230">
        <v>2249.6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9.69</v>
      </c>
      <c r="J26" s="230">
        <v>226.3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743.08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29.25" customHeight="1" x14ac:dyDescent="0.25">
      <c r="A32" s="458" t="s">
        <v>354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3219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ht="28.5" x14ac:dyDescent="0.25">
      <c r="A37" s="233" t="s">
        <v>709</v>
      </c>
      <c r="B37" s="234" t="s">
        <v>3220</v>
      </c>
      <c r="C37" s="234" t="s">
        <v>1041</v>
      </c>
      <c r="D37" s="235" t="s">
        <v>1693</v>
      </c>
      <c r="E37" s="221">
        <v>2</v>
      </c>
      <c r="F37" s="236"/>
      <c r="G37" s="237"/>
      <c r="H37" s="221"/>
      <c r="I37" s="238"/>
      <c r="J37" s="221"/>
      <c r="K37" s="238"/>
      <c r="Q37">
        <v>209.03</v>
      </c>
      <c r="R37">
        <v>3296.72</v>
      </c>
      <c r="S37">
        <v>122.85</v>
      </c>
      <c r="T37">
        <v>1755.4</v>
      </c>
      <c r="U37">
        <v>22.65</v>
      </c>
      <c r="V37">
        <v>474.38</v>
      </c>
    </row>
    <row r="38" spans="1:22" x14ac:dyDescent="0.25">
      <c r="A38" s="233"/>
      <c r="B38" s="234"/>
      <c r="C38" s="234" t="s">
        <v>187</v>
      </c>
      <c r="D38" s="235"/>
      <c r="E38" s="221"/>
      <c r="F38" s="236">
        <v>91.68</v>
      </c>
      <c r="G38" s="237" t="s">
        <v>185</v>
      </c>
      <c r="H38" s="221">
        <v>1</v>
      </c>
      <c r="I38" s="238">
        <v>183.36</v>
      </c>
      <c r="J38" s="221">
        <v>23.35</v>
      </c>
      <c r="K38" s="238">
        <v>4281.46</v>
      </c>
    </row>
    <row r="39" spans="1:22" x14ac:dyDescent="0.25">
      <c r="A39" s="233"/>
      <c r="B39" s="234"/>
      <c r="C39" s="234" t="s">
        <v>174</v>
      </c>
      <c r="D39" s="235"/>
      <c r="E39" s="221"/>
      <c r="F39" s="236">
        <v>25.79</v>
      </c>
      <c r="G39" s="237" t="s">
        <v>185</v>
      </c>
      <c r="H39" s="221">
        <v>1</v>
      </c>
      <c r="I39" s="238">
        <v>51.58</v>
      </c>
      <c r="J39" s="221">
        <v>9.8699999999999992</v>
      </c>
      <c r="K39" s="238">
        <v>509.09</v>
      </c>
    </row>
    <row r="40" spans="1:22" x14ac:dyDescent="0.25">
      <c r="A40" s="233"/>
      <c r="B40" s="234"/>
      <c r="C40" s="234" t="s">
        <v>179</v>
      </c>
      <c r="D40" s="235"/>
      <c r="E40" s="221"/>
      <c r="F40" s="236">
        <v>6.47</v>
      </c>
      <c r="G40" s="237" t="s">
        <v>185</v>
      </c>
      <c r="H40" s="221">
        <v>1</v>
      </c>
      <c r="I40" s="251">
        <v>12.94</v>
      </c>
      <c r="J40" s="221">
        <v>23.35</v>
      </c>
      <c r="K40" s="251">
        <v>302.14999999999998</v>
      </c>
    </row>
    <row r="41" spans="1:22" x14ac:dyDescent="0.25">
      <c r="A41" s="233"/>
      <c r="B41" s="234"/>
      <c r="C41" s="234" t="s">
        <v>195</v>
      </c>
      <c r="D41" s="235"/>
      <c r="E41" s="221"/>
      <c r="F41" s="236">
        <v>5.74</v>
      </c>
      <c r="G41" s="237" t="s">
        <v>185</v>
      </c>
      <c r="H41" s="221">
        <v>1</v>
      </c>
      <c r="I41" s="238">
        <v>11.48</v>
      </c>
      <c r="J41" s="221">
        <v>5.42</v>
      </c>
      <c r="K41" s="238">
        <v>62.22</v>
      </c>
    </row>
    <row r="42" spans="1:22" ht="27" x14ac:dyDescent="0.25">
      <c r="A42" s="233" t="s">
        <v>1321</v>
      </c>
      <c r="B42" s="234" t="s">
        <v>3221</v>
      </c>
      <c r="C42" s="234" t="s">
        <v>3752</v>
      </c>
      <c r="D42" s="235" t="s">
        <v>1451</v>
      </c>
      <c r="E42" s="221">
        <v>37</v>
      </c>
      <c r="F42" s="236">
        <v>95.67</v>
      </c>
      <c r="G42" s="240" t="s">
        <v>185</v>
      </c>
      <c r="H42" s="221">
        <v>1</v>
      </c>
      <c r="I42" s="238">
        <v>3539.79</v>
      </c>
      <c r="J42" s="221">
        <v>5.42</v>
      </c>
      <c r="K42" s="238">
        <v>19185.66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ht="41.25" x14ac:dyDescent="0.25">
      <c r="A43" s="233" t="s">
        <v>2925</v>
      </c>
      <c r="B43" s="234" t="s">
        <v>3221</v>
      </c>
      <c r="C43" s="234" t="s">
        <v>3753</v>
      </c>
      <c r="D43" s="235" t="s">
        <v>1451</v>
      </c>
      <c r="E43" s="221">
        <v>37</v>
      </c>
      <c r="F43" s="236">
        <v>61.16</v>
      </c>
      <c r="G43" s="240" t="s">
        <v>185</v>
      </c>
      <c r="H43" s="221">
        <v>1</v>
      </c>
      <c r="I43" s="238">
        <v>2262.92</v>
      </c>
      <c r="J43" s="221">
        <v>5.42</v>
      </c>
      <c r="K43" s="238">
        <v>12265.03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ht="41.25" x14ac:dyDescent="0.25">
      <c r="A44" s="233" t="s">
        <v>2927</v>
      </c>
      <c r="B44" s="234" t="s">
        <v>3221</v>
      </c>
      <c r="C44" s="234" t="s">
        <v>3754</v>
      </c>
      <c r="D44" s="235" t="s">
        <v>1451</v>
      </c>
      <c r="E44" s="221">
        <v>2</v>
      </c>
      <c r="F44" s="236">
        <v>141.93</v>
      </c>
      <c r="G44" s="240" t="s">
        <v>185</v>
      </c>
      <c r="H44" s="221">
        <v>1</v>
      </c>
      <c r="I44" s="238">
        <v>283.86</v>
      </c>
      <c r="J44" s="221">
        <v>5.42</v>
      </c>
      <c r="K44" s="238">
        <v>1538.52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ht="41.25" x14ac:dyDescent="0.25">
      <c r="A45" s="233" t="s">
        <v>2929</v>
      </c>
      <c r="B45" s="234" t="s">
        <v>3221</v>
      </c>
      <c r="C45" s="234" t="s">
        <v>3755</v>
      </c>
      <c r="D45" s="235" t="s">
        <v>1451</v>
      </c>
      <c r="E45" s="221">
        <v>2</v>
      </c>
      <c r="F45" s="236">
        <v>68.84</v>
      </c>
      <c r="G45" s="240" t="s">
        <v>185</v>
      </c>
      <c r="H45" s="221">
        <v>1</v>
      </c>
      <c r="I45" s="238">
        <v>137.68</v>
      </c>
      <c r="J45" s="221">
        <v>5.42</v>
      </c>
      <c r="K45" s="238">
        <v>746.23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ht="27" x14ac:dyDescent="0.25">
      <c r="A46" s="233" t="s">
        <v>2931</v>
      </c>
      <c r="B46" s="234" t="s">
        <v>3221</v>
      </c>
      <c r="C46" s="234" t="s">
        <v>3756</v>
      </c>
      <c r="D46" s="235" t="s">
        <v>1451</v>
      </c>
      <c r="E46" s="221">
        <v>5</v>
      </c>
      <c r="F46" s="236">
        <v>347.99</v>
      </c>
      <c r="G46" s="240" t="s">
        <v>185</v>
      </c>
      <c r="H46" s="221">
        <v>1</v>
      </c>
      <c r="I46" s="238">
        <v>1739.95</v>
      </c>
      <c r="J46" s="221">
        <v>5.42</v>
      </c>
      <c r="K46" s="238">
        <v>9430.5300000000007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ht="41.25" x14ac:dyDescent="0.25">
      <c r="A47" s="233" t="s">
        <v>2933</v>
      </c>
      <c r="B47" s="234" t="s">
        <v>3221</v>
      </c>
      <c r="C47" s="234" t="s">
        <v>3757</v>
      </c>
      <c r="D47" s="235" t="s">
        <v>1451</v>
      </c>
      <c r="E47" s="221">
        <v>10</v>
      </c>
      <c r="F47" s="236">
        <v>136.38</v>
      </c>
      <c r="G47" s="240" t="s">
        <v>185</v>
      </c>
      <c r="H47" s="221">
        <v>1</v>
      </c>
      <c r="I47" s="238">
        <v>1363.8</v>
      </c>
      <c r="J47" s="221">
        <v>5.42</v>
      </c>
      <c r="K47" s="238">
        <v>7391.8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s="233"/>
      <c r="B48" s="234"/>
      <c r="C48" s="234" t="s">
        <v>184</v>
      </c>
      <c r="D48" s="235" t="s">
        <v>177</v>
      </c>
      <c r="E48" s="221">
        <v>114</v>
      </c>
      <c r="F48" s="236"/>
      <c r="G48" s="237"/>
      <c r="H48" s="221"/>
      <c r="I48" s="238">
        <v>209.03</v>
      </c>
      <c r="J48" s="221">
        <v>77</v>
      </c>
      <c r="K48" s="238">
        <v>3296.72</v>
      </c>
    </row>
    <row r="49" spans="1:22" x14ac:dyDescent="0.25">
      <c r="A49" s="233"/>
      <c r="B49" s="234"/>
      <c r="C49" s="234" t="s">
        <v>183</v>
      </c>
      <c r="D49" s="235" t="s">
        <v>177</v>
      </c>
      <c r="E49" s="221">
        <v>67</v>
      </c>
      <c r="F49" s="236"/>
      <c r="G49" s="237"/>
      <c r="H49" s="221"/>
      <c r="I49" s="238">
        <v>122.85</v>
      </c>
      <c r="J49" s="221">
        <v>41</v>
      </c>
      <c r="K49" s="238">
        <v>1755.4</v>
      </c>
    </row>
    <row r="50" spans="1:22" x14ac:dyDescent="0.25">
      <c r="A50" s="233"/>
      <c r="B50" s="234"/>
      <c r="C50" s="234" t="s">
        <v>178</v>
      </c>
      <c r="D50" s="235" t="s">
        <v>177</v>
      </c>
      <c r="E50" s="221">
        <v>175</v>
      </c>
      <c r="F50" s="236"/>
      <c r="G50" s="237"/>
      <c r="H50" s="221"/>
      <c r="I50" s="238">
        <v>22.65</v>
      </c>
      <c r="J50" s="221">
        <v>157</v>
      </c>
      <c r="K50" s="238">
        <v>474.38</v>
      </c>
    </row>
    <row r="51" spans="1:22" x14ac:dyDescent="0.25">
      <c r="A51" s="241"/>
      <c r="B51" s="242"/>
      <c r="C51" s="242" t="s">
        <v>182</v>
      </c>
      <c r="D51" s="243" t="s">
        <v>181</v>
      </c>
      <c r="E51" s="244">
        <v>8.1999999999999993</v>
      </c>
      <c r="F51" s="245"/>
      <c r="G51" s="246" t="s">
        <v>185</v>
      </c>
      <c r="H51" s="244">
        <v>1</v>
      </c>
      <c r="I51" s="247">
        <v>16.399999999999999</v>
      </c>
      <c r="J51" s="244"/>
      <c r="K51" s="247"/>
    </row>
    <row r="52" spans="1:22" x14ac:dyDescent="0.25">
      <c r="A52" s="248"/>
      <c r="B52" s="248"/>
      <c r="C52" s="249" t="s">
        <v>173</v>
      </c>
      <c r="D52" s="248"/>
      <c r="E52" s="248"/>
      <c r="F52" s="248"/>
      <c r="G52" s="248"/>
      <c r="H52" s="452">
        <v>9928.9500000000007</v>
      </c>
      <c r="I52" s="452"/>
      <c r="J52" s="452">
        <v>60937.04</v>
      </c>
      <c r="K52" s="452"/>
      <c r="O52" s="250">
        <v>9928.9500000000007</v>
      </c>
      <c r="P52" s="250">
        <v>60937.04</v>
      </c>
    </row>
    <row r="54" spans="1:22" ht="57" x14ac:dyDescent="0.25">
      <c r="A54" s="233" t="s">
        <v>104</v>
      </c>
      <c r="B54" s="234" t="s">
        <v>3222</v>
      </c>
      <c r="C54" s="234" t="s">
        <v>1038</v>
      </c>
      <c r="D54" s="235" t="s">
        <v>1693</v>
      </c>
      <c r="E54" s="221">
        <v>2</v>
      </c>
      <c r="F54" s="236"/>
      <c r="G54" s="237"/>
      <c r="H54" s="221"/>
      <c r="I54" s="238"/>
      <c r="J54" s="221"/>
      <c r="K54" s="238"/>
      <c r="Q54">
        <v>53.53</v>
      </c>
      <c r="R54">
        <v>844.32</v>
      </c>
      <c r="S54">
        <v>31.46</v>
      </c>
      <c r="T54">
        <v>449.57</v>
      </c>
      <c r="U54">
        <v>4.7300000000000004</v>
      </c>
      <c r="V54">
        <v>98.99</v>
      </c>
    </row>
    <row r="55" spans="1:22" x14ac:dyDescent="0.25">
      <c r="A55" s="233"/>
      <c r="B55" s="234"/>
      <c r="C55" s="234" t="s">
        <v>187</v>
      </c>
      <c r="D55" s="235"/>
      <c r="E55" s="221"/>
      <c r="F55" s="236">
        <v>23.48</v>
      </c>
      <c r="G55" s="237" t="s">
        <v>185</v>
      </c>
      <c r="H55" s="221">
        <v>1</v>
      </c>
      <c r="I55" s="238">
        <v>46.96</v>
      </c>
      <c r="J55" s="221">
        <v>23.35</v>
      </c>
      <c r="K55" s="238">
        <v>1096.52</v>
      </c>
    </row>
    <row r="56" spans="1:22" x14ac:dyDescent="0.25">
      <c r="A56" s="233"/>
      <c r="B56" s="234"/>
      <c r="C56" s="234" t="s">
        <v>174</v>
      </c>
      <c r="D56" s="235"/>
      <c r="E56" s="221"/>
      <c r="F56" s="236">
        <v>5.84</v>
      </c>
      <c r="G56" s="237" t="s">
        <v>185</v>
      </c>
      <c r="H56" s="221">
        <v>1</v>
      </c>
      <c r="I56" s="238">
        <v>11.68</v>
      </c>
      <c r="J56" s="221">
        <v>9.51</v>
      </c>
      <c r="K56" s="238">
        <v>111.08</v>
      </c>
    </row>
    <row r="57" spans="1:22" x14ac:dyDescent="0.25">
      <c r="A57" s="233"/>
      <c r="B57" s="234"/>
      <c r="C57" s="234" t="s">
        <v>179</v>
      </c>
      <c r="D57" s="235"/>
      <c r="E57" s="221"/>
      <c r="F57" s="236">
        <v>1.35</v>
      </c>
      <c r="G57" s="237" t="s">
        <v>185</v>
      </c>
      <c r="H57" s="221">
        <v>1</v>
      </c>
      <c r="I57" s="251">
        <v>2.7</v>
      </c>
      <c r="J57" s="221">
        <v>23.35</v>
      </c>
      <c r="K57" s="251">
        <v>63.05</v>
      </c>
    </row>
    <row r="58" spans="1:22" x14ac:dyDescent="0.25">
      <c r="A58" s="233"/>
      <c r="B58" s="234"/>
      <c r="C58" s="234" t="s">
        <v>195</v>
      </c>
      <c r="D58" s="235"/>
      <c r="E58" s="221"/>
      <c r="F58" s="236">
        <v>0.14000000000000001</v>
      </c>
      <c r="G58" s="237" t="s">
        <v>185</v>
      </c>
      <c r="H58" s="221">
        <v>1</v>
      </c>
      <c r="I58" s="238">
        <v>0.28000000000000003</v>
      </c>
      <c r="J58" s="221">
        <v>5.43</v>
      </c>
      <c r="K58" s="238">
        <v>1.52</v>
      </c>
    </row>
    <row r="59" spans="1:22" ht="41.25" x14ac:dyDescent="0.25">
      <c r="A59" s="233" t="s">
        <v>1332</v>
      </c>
      <c r="B59" s="234" t="s">
        <v>3221</v>
      </c>
      <c r="C59" s="234" t="s">
        <v>3758</v>
      </c>
      <c r="D59" s="235" t="s">
        <v>1451</v>
      </c>
      <c r="E59" s="221">
        <v>2</v>
      </c>
      <c r="F59" s="236">
        <v>1426.65</v>
      </c>
      <c r="G59" s="240" t="s">
        <v>185</v>
      </c>
      <c r="H59" s="221">
        <v>1</v>
      </c>
      <c r="I59" s="238">
        <v>2853.3</v>
      </c>
      <c r="J59" s="221">
        <v>5.42</v>
      </c>
      <c r="K59" s="238">
        <v>15464.89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233"/>
      <c r="B60" s="234"/>
      <c r="C60" s="234" t="s">
        <v>184</v>
      </c>
      <c r="D60" s="235" t="s">
        <v>177</v>
      </c>
      <c r="E60" s="221">
        <v>114</v>
      </c>
      <c r="F60" s="236"/>
      <c r="G60" s="237"/>
      <c r="H60" s="221"/>
      <c r="I60" s="238">
        <v>53.53</v>
      </c>
      <c r="J60" s="221">
        <v>77</v>
      </c>
      <c r="K60" s="238">
        <v>844.32</v>
      </c>
    </row>
    <row r="61" spans="1:22" x14ac:dyDescent="0.25">
      <c r="A61" s="233"/>
      <c r="B61" s="234"/>
      <c r="C61" s="234" t="s">
        <v>183</v>
      </c>
      <c r="D61" s="235" t="s">
        <v>177</v>
      </c>
      <c r="E61" s="221">
        <v>67</v>
      </c>
      <c r="F61" s="236"/>
      <c r="G61" s="237"/>
      <c r="H61" s="221"/>
      <c r="I61" s="238">
        <v>31.46</v>
      </c>
      <c r="J61" s="221">
        <v>41</v>
      </c>
      <c r="K61" s="238">
        <v>449.57</v>
      </c>
    </row>
    <row r="62" spans="1:22" x14ac:dyDescent="0.25">
      <c r="A62" s="233"/>
      <c r="B62" s="234"/>
      <c r="C62" s="234" t="s">
        <v>178</v>
      </c>
      <c r="D62" s="235" t="s">
        <v>177</v>
      </c>
      <c r="E62" s="221">
        <v>175</v>
      </c>
      <c r="F62" s="236"/>
      <c r="G62" s="237"/>
      <c r="H62" s="221"/>
      <c r="I62" s="238">
        <v>4.7300000000000004</v>
      </c>
      <c r="J62" s="221">
        <v>157</v>
      </c>
      <c r="K62" s="238">
        <v>98.99</v>
      </c>
    </row>
    <row r="63" spans="1:22" x14ac:dyDescent="0.25">
      <c r="A63" s="241"/>
      <c r="B63" s="242"/>
      <c r="C63" s="242" t="s">
        <v>182</v>
      </c>
      <c r="D63" s="243" t="s">
        <v>181</v>
      </c>
      <c r="E63" s="244">
        <v>2.1</v>
      </c>
      <c r="F63" s="245"/>
      <c r="G63" s="246" t="s">
        <v>185</v>
      </c>
      <c r="H63" s="244">
        <v>1</v>
      </c>
      <c r="I63" s="247">
        <v>4.2</v>
      </c>
      <c r="J63" s="244"/>
      <c r="K63" s="247"/>
    </row>
    <row r="64" spans="1:22" x14ac:dyDescent="0.25">
      <c r="A64" s="248"/>
      <c r="B64" s="248"/>
      <c r="C64" s="249" t="s">
        <v>173</v>
      </c>
      <c r="D64" s="248"/>
      <c r="E64" s="248"/>
      <c r="F64" s="248"/>
      <c r="G64" s="248"/>
      <c r="H64" s="452">
        <v>3001.94</v>
      </c>
      <c r="I64" s="452"/>
      <c r="J64" s="452">
        <v>18066.89</v>
      </c>
      <c r="K64" s="452"/>
      <c r="O64" s="250">
        <v>3001.94</v>
      </c>
      <c r="P64" s="250">
        <v>18066.89</v>
      </c>
    </row>
    <row r="66" spans="1:22" ht="57" x14ac:dyDescent="0.25">
      <c r="A66" s="233" t="s">
        <v>1336</v>
      </c>
      <c r="B66" s="234" t="s">
        <v>3222</v>
      </c>
      <c r="C66" s="234" t="s">
        <v>1038</v>
      </c>
      <c r="D66" s="235" t="s">
        <v>1693</v>
      </c>
      <c r="E66" s="221">
        <v>37</v>
      </c>
      <c r="F66" s="236"/>
      <c r="G66" s="237"/>
      <c r="H66" s="221"/>
      <c r="I66" s="238"/>
      <c r="J66" s="221"/>
      <c r="K66" s="238"/>
      <c r="Q66">
        <v>990.39</v>
      </c>
      <c r="R66">
        <v>15619.87</v>
      </c>
      <c r="S66">
        <v>582.07000000000005</v>
      </c>
      <c r="T66">
        <v>8317.08</v>
      </c>
      <c r="U66">
        <v>87.41</v>
      </c>
      <c r="V66">
        <v>1831.14</v>
      </c>
    </row>
    <row r="67" spans="1:22" x14ac:dyDescent="0.25">
      <c r="C67" s="239" t="s">
        <v>3223</v>
      </c>
    </row>
    <row r="68" spans="1:22" x14ac:dyDescent="0.25">
      <c r="A68" s="233"/>
      <c r="B68" s="234"/>
      <c r="C68" s="234" t="s">
        <v>187</v>
      </c>
      <c r="D68" s="235"/>
      <c r="E68" s="221"/>
      <c r="F68" s="236">
        <v>23.48</v>
      </c>
      <c r="G68" s="237" t="s">
        <v>185</v>
      </c>
      <c r="H68" s="221">
        <v>1</v>
      </c>
      <c r="I68" s="238">
        <v>868.76</v>
      </c>
      <c r="J68" s="221">
        <v>23.35</v>
      </c>
      <c r="K68" s="238">
        <v>20285.55</v>
      </c>
    </row>
    <row r="69" spans="1:22" x14ac:dyDescent="0.25">
      <c r="A69" s="233"/>
      <c r="B69" s="234"/>
      <c r="C69" s="234" t="s">
        <v>174</v>
      </c>
      <c r="D69" s="235"/>
      <c r="E69" s="221"/>
      <c r="F69" s="236">
        <v>5.84</v>
      </c>
      <c r="G69" s="237" t="s">
        <v>185</v>
      </c>
      <c r="H69" s="221">
        <v>1</v>
      </c>
      <c r="I69" s="238">
        <v>216.08</v>
      </c>
      <c r="J69" s="221">
        <v>9.51</v>
      </c>
      <c r="K69" s="238">
        <v>2054.92</v>
      </c>
    </row>
    <row r="70" spans="1:22" x14ac:dyDescent="0.25">
      <c r="A70" s="233"/>
      <c r="B70" s="234"/>
      <c r="C70" s="234" t="s">
        <v>179</v>
      </c>
      <c r="D70" s="235"/>
      <c r="E70" s="221"/>
      <c r="F70" s="236">
        <v>1.35</v>
      </c>
      <c r="G70" s="237" t="s">
        <v>185</v>
      </c>
      <c r="H70" s="221">
        <v>1</v>
      </c>
      <c r="I70" s="251">
        <v>49.95</v>
      </c>
      <c r="J70" s="221">
        <v>23.35</v>
      </c>
      <c r="K70" s="251">
        <v>1166.33</v>
      </c>
    </row>
    <row r="71" spans="1:22" x14ac:dyDescent="0.25">
      <c r="A71" s="233"/>
      <c r="B71" s="234"/>
      <c r="C71" s="234" t="s">
        <v>195</v>
      </c>
      <c r="D71" s="235"/>
      <c r="E71" s="221"/>
      <c r="F71" s="236">
        <v>0.14000000000000001</v>
      </c>
      <c r="G71" s="237" t="s">
        <v>185</v>
      </c>
      <c r="H71" s="221">
        <v>1</v>
      </c>
      <c r="I71" s="238">
        <v>5.18</v>
      </c>
      <c r="J71" s="221">
        <v>5.43</v>
      </c>
      <c r="K71" s="238">
        <v>28.13</v>
      </c>
    </row>
    <row r="72" spans="1:22" ht="39.75" x14ac:dyDescent="0.25">
      <c r="A72" s="233" t="s">
        <v>1340</v>
      </c>
      <c r="B72" s="234" t="s">
        <v>3221</v>
      </c>
      <c r="C72" s="234" t="s">
        <v>3759</v>
      </c>
      <c r="D72" s="235" t="s">
        <v>1451</v>
      </c>
      <c r="E72" s="221">
        <v>36</v>
      </c>
      <c r="F72" s="236">
        <v>360.46</v>
      </c>
      <c r="G72" s="240" t="s">
        <v>185</v>
      </c>
      <c r="H72" s="221">
        <v>1</v>
      </c>
      <c r="I72" s="238">
        <v>12976.56</v>
      </c>
      <c r="J72" s="221">
        <v>5.42</v>
      </c>
      <c r="K72" s="238">
        <v>70332.960000000006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s="233"/>
      <c r="B73" s="234"/>
      <c r="C73" s="234" t="s">
        <v>184</v>
      </c>
      <c r="D73" s="235" t="s">
        <v>177</v>
      </c>
      <c r="E73" s="221">
        <v>114</v>
      </c>
      <c r="F73" s="236"/>
      <c r="G73" s="237"/>
      <c r="H73" s="221"/>
      <c r="I73" s="238">
        <v>990.39</v>
      </c>
      <c r="J73" s="221">
        <v>77</v>
      </c>
      <c r="K73" s="238">
        <v>15619.87</v>
      </c>
    </row>
    <row r="74" spans="1:22" x14ac:dyDescent="0.25">
      <c r="A74" s="233"/>
      <c r="B74" s="234"/>
      <c r="C74" s="234" t="s">
        <v>183</v>
      </c>
      <c r="D74" s="235" t="s">
        <v>177</v>
      </c>
      <c r="E74" s="221">
        <v>67</v>
      </c>
      <c r="F74" s="236"/>
      <c r="G74" s="237"/>
      <c r="H74" s="221"/>
      <c r="I74" s="238">
        <v>582.07000000000005</v>
      </c>
      <c r="J74" s="221">
        <v>41</v>
      </c>
      <c r="K74" s="238">
        <v>8317.08</v>
      </c>
    </row>
    <row r="75" spans="1:22" x14ac:dyDescent="0.25">
      <c r="A75" s="233"/>
      <c r="B75" s="234"/>
      <c r="C75" s="234" t="s">
        <v>178</v>
      </c>
      <c r="D75" s="235" t="s">
        <v>177</v>
      </c>
      <c r="E75" s="221">
        <v>175</v>
      </c>
      <c r="F75" s="236"/>
      <c r="G75" s="237"/>
      <c r="H75" s="221"/>
      <c r="I75" s="238">
        <v>87.41</v>
      </c>
      <c r="J75" s="221">
        <v>157</v>
      </c>
      <c r="K75" s="238">
        <v>1831.14</v>
      </c>
    </row>
    <row r="76" spans="1:22" x14ac:dyDescent="0.25">
      <c r="A76" s="241"/>
      <c r="B76" s="242"/>
      <c r="C76" s="242" t="s">
        <v>182</v>
      </c>
      <c r="D76" s="243" t="s">
        <v>181</v>
      </c>
      <c r="E76" s="244">
        <v>2.1</v>
      </c>
      <c r="F76" s="245"/>
      <c r="G76" s="246" t="s">
        <v>185</v>
      </c>
      <c r="H76" s="244">
        <v>1</v>
      </c>
      <c r="I76" s="247">
        <v>77.7</v>
      </c>
      <c r="J76" s="244"/>
      <c r="K76" s="247"/>
    </row>
    <row r="77" spans="1:22" x14ac:dyDescent="0.25">
      <c r="A77" s="248"/>
      <c r="B77" s="248"/>
      <c r="C77" s="249" t="s">
        <v>173</v>
      </c>
      <c r="D77" s="248"/>
      <c r="E77" s="248"/>
      <c r="F77" s="248"/>
      <c r="G77" s="248"/>
      <c r="H77" s="452">
        <v>15726.45</v>
      </c>
      <c r="I77" s="452"/>
      <c r="J77" s="452">
        <v>118469.65</v>
      </c>
      <c r="K77" s="452"/>
      <c r="O77" s="250">
        <v>15726.45</v>
      </c>
      <c r="P77" s="250">
        <v>118469.65</v>
      </c>
    </row>
    <row r="79" spans="1:22" ht="28.5" x14ac:dyDescent="0.25">
      <c r="A79" s="233" t="s">
        <v>105</v>
      </c>
      <c r="B79" s="234" t="s">
        <v>3191</v>
      </c>
      <c r="C79" s="234" t="s">
        <v>1033</v>
      </c>
      <c r="D79" s="235" t="s">
        <v>1693</v>
      </c>
      <c r="E79" s="221">
        <v>10</v>
      </c>
      <c r="F79" s="236"/>
      <c r="G79" s="237"/>
      <c r="H79" s="221"/>
      <c r="I79" s="238"/>
      <c r="J79" s="221"/>
      <c r="K79" s="238"/>
      <c r="Q79">
        <v>215.92</v>
      </c>
      <c r="R79">
        <v>3405.32</v>
      </c>
      <c r="S79">
        <v>126.9</v>
      </c>
      <c r="T79">
        <v>1813.22</v>
      </c>
      <c r="U79">
        <v>0</v>
      </c>
      <c r="V79">
        <v>0</v>
      </c>
    </row>
    <row r="80" spans="1:22" x14ac:dyDescent="0.25">
      <c r="A80" s="233"/>
      <c r="B80" s="234"/>
      <c r="C80" s="234" t="s">
        <v>187</v>
      </c>
      <c r="D80" s="235"/>
      <c r="E80" s="221"/>
      <c r="F80" s="236">
        <v>18.940000000000001</v>
      </c>
      <c r="G80" s="237" t="s">
        <v>185</v>
      </c>
      <c r="H80" s="221">
        <v>1</v>
      </c>
      <c r="I80" s="238">
        <v>189.4</v>
      </c>
      <c r="J80" s="221">
        <v>23.35</v>
      </c>
      <c r="K80" s="238">
        <v>4422.49</v>
      </c>
    </row>
    <row r="81" spans="1:22" x14ac:dyDescent="0.25">
      <c r="A81" s="233"/>
      <c r="B81" s="234"/>
      <c r="C81" s="234" t="s">
        <v>174</v>
      </c>
      <c r="D81" s="235"/>
      <c r="E81" s="221"/>
      <c r="F81" s="236">
        <v>0.05</v>
      </c>
      <c r="G81" s="237" t="s">
        <v>185</v>
      </c>
      <c r="H81" s="221">
        <v>1</v>
      </c>
      <c r="I81" s="238">
        <v>0.5</v>
      </c>
      <c r="J81" s="221">
        <v>5.4</v>
      </c>
      <c r="K81" s="238">
        <v>2.7</v>
      </c>
    </row>
    <row r="82" spans="1:22" x14ac:dyDescent="0.25">
      <c r="A82" s="233"/>
      <c r="B82" s="234"/>
      <c r="C82" s="234" t="s">
        <v>195</v>
      </c>
      <c r="D82" s="235"/>
      <c r="E82" s="221"/>
      <c r="F82" s="236">
        <v>1.5</v>
      </c>
      <c r="G82" s="237" t="s">
        <v>185</v>
      </c>
      <c r="H82" s="221">
        <v>1</v>
      </c>
      <c r="I82" s="238">
        <v>15</v>
      </c>
      <c r="J82" s="221">
        <v>5.42</v>
      </c>
      <c r="K82" s="238">
        <v>81.3</v>
      </c>
    </row>
    <row r="83" spans="1:22" ht="68.25" x14ac:dyDescent="0.25">
      <c r="A83" s="254" t="s">
        <v>3224</v>
      </c>
      <c r="B83" s="255" t="s">
        <v>3221</v>
      </c>
      <c r="C83" s="255" t="s">
        <v>3760</v>
      </c>
      <c r="D83" s="256" t="s">
        <v>1451</v>
      </c>
      <c r="E83" s="257">
        <v>10</v>
      </c>
      <c r="F83" s="258">
        <v>612.98</v>
      </c>
      <c r="G83" s="259" t="s">
        <v>185</v>
      </c>
      <c r="H83" s="257">
        <v>1</v>
      </c>
      <c r="I83" s="260">
        <v>6129.8</v>
      </c>
      <c r="J83" s="257">
        <v>4.4000000000000004</v>
      </c>
      <c r="K83" s="260">
        <v>26971.119999999999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s="233"/>
      <c r="B84" s="234"/>
      <c r="C84" s="234" t="s">
        <v>184</v>
      </c>
      <c r="D84" s="235" t="s">
        <v>177</v>
      </c>
      <c r="E84" s="221">
        <v>114</v>
      </c>
      <c r="F84" s="236"/>
      <c r="G84" s="237"/>
      <c r="H84" s="221"/>
      <c r="I84" s="238">
        <v>215.92</v>
      </c>
      <c r="J84" s="221">
        <v>77</v>
      </c>
      <c r="K84" s="238">
        <v>3405.32</v>
      </c>
    </row>
    <row r="85" spans="1:22" x14ac:dyDescent="0.25">
      <c r="A85" s="233"/>
      <c r="B85" s="234"/>
      <c r="C85" s="234" t="s">
        <v>183</v>
      </c>
      <c r="D85" s="235" t="s">
        <v>177</v>
      </c>
      <c r="E85" s="221">
        <v>67</v>
      </c>
      <c r="F85" s="236"/>
      <c r="G85" s="237"/>
      <c r="H85" s="221"/>
      <c r="I85" s="238">
        <v>126.9</v>
      </c>
      <c r="J85" s="221">
        <v>41</v>
      </c>
      <c r="K85" s="238">
        <v>1813.22</v>
      </c>
    </row>
    <row r="86" spans="1:22" x14ac:dyDescent="0.25">
      <c r="A86" s="241"/>
      <c r="B86" s="242"/>
      <c r="C86" s="242" t="s">
        <v>182</v>
      </c>
      <c r="D86" s="243" t="s">
        <v>181</v>
      </c>
      <c r="E86" s="244">
        <v>1.36</v>
      </c>
      <c r="F86" s="245"/>
      <c r="G86" s="246" t="s">
        <v>185</v>
      </c>
      <c r="H86" s="244">
        <v>1</v>
      </c>
      <c r="I86" s="247">
        <v>13.6</v>
      </c>
      <c r="J86" s="244"/>
      <c r="K86" s="247"/>
    </row>
    <row r="87" spans="1:22" x14ac:dyDescent="0.25">
      <c r="A87" s="248"/>
      <c r="B87" s="248"/>
      <c r="C87" s="249" t="s">
        <v>173</v>
      </c>
      <c r="D87" s="248"/>
      <c r="E87" s="248"/>
      <c r="F87" s="248"/>
      <c r="G87" s="248"/>
      <c r="H87" s="452">
        <v>6677.52</v>
      </c>
      <c r="I87" s="452"/>
      <c r="J87" s="452">
        <v>36696.15</v>
      </c>
      <c r="K87" s="452"/>
      <c r="O87" s="250">
        <v>6677.52</v>
      </c>
      <c r="P87" s="250">
        <v>36696.15</v>
      </c>
    </row>
    <row r="89" spans="1:22" ht="68.25" x14ac:dyDescent="0.25">
      <c r="A89" s="261" t="s">
        <v>1350</v>
      </c>
      <c r="B89" s="262" t="s">
        <v>3221</v>
      </c>
      <c r="C89" s="262" t="s">
        <v>3761</v>
      </c>
      <c r="D89" s="263" t="s">
        <v>1451</v>
      </c>
      <c r="E89" s="264">
        <v>1</v>
      </c>
      <c r="F89" s="265">
        <v>6166.51</v>
      </c>
      <c r="G89" s="266" t="s">
        <v>185</v>
      </c>
      <c r="H89" s="264">
        <v>1</v>
      </c>
      <c r="I89" s="267">
        <v>6166.51</v>
      </c>
      <c r="J89" s="264">
        <v>4.4000000000000004</v>
      </c>
      <c r="K89" s="267">
        <v>27132.639999999999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s="268"/>
      <c r="B90" s="268"/>
      <c r="C90" s="269" t="s">
        <v>173</v>
      </c>
      <c r="D90" s="268"/>
      <c r="E90" s="268"/>
      <c r="F90" s="268"/>
      <c r="G90" s="268"/>
      <c r="H90" s="468">
        <v>6166.51</v>
      </c>
      <c r="I90" s="468"/>
      <c r="J90" s="468">
        <v>27132.639999999999</v>
      </c>
      <c r="K90" s="468"/>
      <c r="O90" s="250">
        <v>6166.51</v>
      </c>
      <c r="P90" s="250">
        <v>27132.639999999999</v>
      </c>
    </row>
    <row r="93" spans="1:22" ht="16.5" x14ac:dyDescent="0.25">
      <c r="A93" s="456" t="s">
        <v>3225</v>
      </c>
      <c r="B93" s="456"/>
      <c r="C93" s="456"/>
      <c r="D93" s="456"/>
      <c r="E93" s="456"/>
      <c r="F93" s="456"/>
      <c r="G93" s="456"/>
      <c r="H93" s="456"/>
      <c r="I93" s="456"/>
      <c r="J93" s="456"/>
      <c r="K93" s="456"/>
    </row>
    <row r="94" spans="1:22" ht="54" x14ac:dyDescent="0.25">
      <c r="A94" s="261" t="s">
        <v>1362</v>
      </c>
      <c r="B94" s="262" t="s">
        <v>3226</v>
      </c>
      <c r="C94" s="262" t="s">
        <v>3762</v>
      </c>
      <c r="D94" s="263" t="s">
        <v>1451</v>
      </c>
      <c r="E94" s="264">
        <v>2</v>
      </c>
      <c r="F94" s="265">
        <v>9215.61</v>
      </c>
      <c r="G94" s="266" t="s">
        <v>185</v>
      </c>
      <c r="H94" s="264">
        <v>1</v>
      </c>
      <c r="I94" s="267">
        <v>18431.22</v>
      </c>
      <c r="J94" s="264">
        <v>4.4000000000000004</v>
      </c>
      <c r="K94" s="267">
        <v>81097.37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s="268"/>
      <c r="B95" s="268"/>
      <c r="C95" s="269" t="s">
        <v>173</v>
      </c>
      <c r="D95" s="268"/>
      <c r="E95" s="268"/>
      <c r="F95" s="268"/>
      <c r="G95" s="268"/>
      <c r="H95" s="468">
        <v>18431.22</v>
      </c>
      <c r="I95" s="468"/>
      <c r="J95" s="468">
        <v>81097.37</v>
      </c>
      <c r="K95" s="468"/>
      <c r="O95" s="250">
        <v>18431.22</v>
      </c>
      <c r="P95" s="250">
        <v>81097.37</v>
      </c>
    </row>
    <row r="97" spans="1:22" ht="54" x14ac:dyDescent="0.25">
      <c r="A97" s="261" t="s">
        <v>1368</v>
      </c>
      <c r="B97" s="262" t="s">
        <v>3226</v>
      </c>
      <c r="C97" s="262" t="s">
        <v>3763</v>
      </c>
      <c r="D97" s="263" t="s">
        <v>1451</v>
      </c>
      <c r="E97" s="264">
        <v>2</v>
      </c>
      <c r="F97" s="265">
        <v>44637.3</v>
      </c>
      <c r="G97" s="266" t="s">
        <v>185</v>
      </c>
      <c r="H97" s="264">
        <v>1</v>
      </c>
      <c r="I97" s="267">
        <v>89274.6</v>
      </c>
      <c r="J97" s="264">
        <v>4.4000000000000004</v>
      </c>
      <c r="K97" s="267">
        <v>392808.24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s="268"/>
      <c r="B98" s="268"/>
      <c r="C98" s="269" t="s">
        <v>173</v>
      </c>
      <c r="D98" s="268"/>
      <c r="E98" s="268"/>
      <c r="F98" s="268"/>
      <c r="G98" s="268"/>
      <c r="H98" s="468">
        <v>89274.6</v>
      </c>
      <c r="I98" s="468"/>
      <c r="J98" s="468">
        <v>392808.24</v>
      </c>
      <c r="K98" s="468"/>
      <c r="O98" s="250">
        <v>89274.6</v>
      </c>
      <c r="P98" s="250">
        <v>392808.24</v>
      </c>
    </row>
    <row r="100" spans="1:22" ht="68.25" x14ac:dyDescent="0.25">
      <c r="A100" s="261" t="s">
        <v>1377</v>
      </c>
      <c r="B100" s="262" t="s">
        <v>3226</v>
      </c>
      <c r="C100" s="262" t="s">
        <v>3764</v>
      </c>
      <c r="D100" s="263" t="s">
        <v>1451</v>
      </c>
      <c r="E100" s="264">
        <v>36</v>
      </c>
      <c r="F100" s="265">
        <v>9455.4699999999993</v>
      </c>
      <c r="G100" s="266" t="s">
        <v>185</v>
      </c>
      <c r="H100" s="264">
        <v>1</v>
      </c>
      <c r="I100" s="267">
        <v>340396.92</v>
      </c>
      <c r="J100" s="264">
        <v>4.4000000000000004</v>
      </c>
      <c r="K100" s="267">
        <v>1497746.45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268"/>
      <c r="B101" s="268"/>
      <c r="C101" s="269" t="s">
        <v>173</v>
      </c>
      <c r="D101" s="268"/>
      <c r="E101" s="268"/>
      <c r="F101" s="268"/>
      <c r="G101" s="268"/>
      <c r="H101" s="468">
        <v>340396.92</v>
      </c>
      <c r="I101" s="468"/>
      <c r="J101" s="468">
        <v>1497746.45</v>
      </c>
      <c r="K101" s="468"/>
      <c r="O101" s="250">
        <v>340396.92</v>
      </c>
      <c r="P101" s="250">
        <v>1497746.45</v>
      </c>
    </row>
    <row r="103" spans="1:22" ht="39.75" x14ac:dyDescent="0.25">
      <c r="A103" s="241" t="s">
        <v>1379</v>
      </c>
      <c r="B103" s="242" t="s">
        <v>3226</v>
      </c>
      <c r="C103" s="242" t="s">
        <v>3765</v>
      </c>
      <c r="D103" s="243" t="s">
        <v>1451</v>
      </c>
      <c r="E103" s="244">
        <v>1</v>
      </c>
      <c r="F103" s="245">
        <v>10036.9</v>
      </c>
      <c r="G103" s="246" t="s">
        <v>185</v>
      </c>
      <c r="H103" s="244">
        <v>1</v>
      </c>
      <c r="I103" s="247">
        <v>10036.9</v>
      </c>
      <c r="J103" s="244">
        <v>5.42</v>
      </c>
      <c r="K103" s="247">
        <v>54400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s="248"/>
      <c r="B104" s="248"/>
      <c r="C104" s="249" t="s">
        <v>173</v>
      </c>
      <c r="D104" s="248"/>
      <c r="E104" s="248"/>
      <c r="F104" s="248"/>
      <c r="G104" s="248"/>
      <c r="H104" s="452">
        <v>10036.9</v>
      </c>
      <c r="I104" s="452"/>
      <c r="J104" s="452">
        <v>54400</v>
      </c>
      <c r="K104" s="452"/>
      <c r="O104" s="250">
        <v>10036.9</v>
      </c>
      <c r="P104" s="250">
        <v>54400</v>
      </c>
    </row>
    <row r="106" spans="1:22" ht="54" x14ac:dyDescent="0.25">
      <c r="A106" s="261" t="s">
        <v>1389</v>
      </c>
      <c r="B106" s="262" t="s">
        <v>3226</v>
      </c>
      <c r="C106" s="262" t="s">
        <v>3766</v>
      </c>
      <c r="D106" s="263" t="s">
        <v>1451</v>
      </c>
      <c r="E106" s="264">
        <v>1</v>
      </c>
      <c r="F106" s="265">
        <v>6593.72</v>
      </c>
      <c r="G106" s="266" t="s">
        <v>185</v>
      </c>
      <c r="H106" s="264">
        <v>1</v>
      </c>
      <c r="I106" s="267">
        <v>6593.72</v>
      </c>
      <c r="J106" s="264">
        <v>4.4000000000000004</v>
      </c>
      <c r="K106" s="267">
        <v>29012.37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268"/>
      <c r="B107" s="268"/>
      <c r="C107" s="269" t="s">
        <v>173</v>
      </c>
      <c r="D107" s="268"/>
      <c r="E107" s="268"/>
      <c r="F107" s="268"/>
      <c r="G107" s="268"/>
      <c r="H107" s="468">
        <v>6593.72</v>
      </c>
      <c r="I107" s="468"/>
      <c r="J107" s="468">
        <v>29012.37</v>
      </c>
      <c r="K107" s="468"/>
      <c r="O107" s="250">
        <v>6593.72</v>
      </c>
      <c r="P107" s="250">
        <v>29012.37</v>
      </c>
    </row>
    <row r="109" spans="1:22" ht="54" x14ac:dyDescent="0.25">
      <c r="A109" s="261" t="s">
        <v>1392</v>
      </c>
      <c r="B109" s="262" t="s">
        <v>3226</v>
      </c>
      <c r="C109" s="262" t="s">
        <v>3767</v>
      </c>
      <c r="D109" s="263" t="s">
        <v>1451</v>
      </c>
      <c r="E109" s="264">
        <v>1</v>
      </c>
      <c r="F109" s="265">
        <v>7932.21</v>
      </c>
      <c r="G109" s="266" t="s">
        <v>185</v>
      </c>
      <c r="H109" s="264">
        <v>1</v>
      </c>
      <c r="I109" s="267">
        <v>7932.21</v>
      </c>
      <c r="J109" s="264">
        <v>4.4000000000000004</v>
      </c>
      <c r="K109" s="267">
        <v>34901.72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s="268"/>
      <c r="B110" s="268"/>
      <c r="C110" s="269" t="s">
        <v>173</v>
      </c>
      <c r="D110" s="268"/>
      <c r="E110" s="268"/>
      <c r="F110" s="268"/>
      <c r="G110" s="268"/>
      <c r="H110" s="468">
        <v>7932.21</v>
      </c>
      <c r="I110" s="468"/>
      <c r="J110" s="468">
        <v>34901.72</v>
      </c>
      <c r="K110" s="468"/>
      <c r="O110" s="250">
        <v>7932.21</v>
      </c>
      <c r="P110" s="250">
        <v>34901.72</v>
      </c>
    </row>
    <row r="113" spans="1:22" x14ac:dyDescent="0.25">
      <c r="A113" s="453" t="s">
        <v>3227</v>
      </c>
      <c r="B113" s="453"/>
      <c r="C113" s="453"/>
      <c r="D113" s="453"/>
      <c r="E113" s="453"/>
      <c r="F113" s="453"/>
      <c r="G113" s="453"/>
      <c r="H113" s="454">
        <v>472665.57</v>
      </c>
      <c r="I113" s="455"/>
      <c r="J113" s="454">
        <v>2089966.15</v>
      </c>
      <c r="K113" s="455"/>
    </row>
    <row r="114" spans="1:22" hidden="1" x14ac:dyDescent="0.25">
      <c r="A114" t="s">
        <v>172</v>
      </c>
      <c r="I114">
        <v>0</v>
      </c>
      <c r="J114">
        <v>0</v>
      </c>
    </row>
    <row r="115" spans="1:22" hidden="1" x14ac:dyDescent="0.25">
      <c r="A115" t="s">
        <v>171</v>
      </c>
      <c r="I115">
        <v>0</v>
      </c>
      <c r="J115">
        <v>0</v>
      </c>
    </row>
    <row r="117" spans="1:22" x14ac:dyDescent="0.25">
      <c r="A117" s="453" t="s">
        <v>3228</v>
      </c>
      <c r="B117" s="453"/>
      <c r="C117" s="453"/>
      <c r="D117" s="453"/>
      <c r="E117" s="453"/>
      <c r="F117" s="453"/>
      <c r="G117" s="453"/>
      <c r="H117" s="454">
        <v>514166.94</v>
      </c>
      <c r="I117" s="455"/>
      <c r="J117" s="454">
        <v>2351268.52</v>
      </c>
      <c r="K117" s="455"/>
    </row>
    <row r="118" spans="1:22" hidden="1" x14ac:dyDescent="0.25">
      <c r="A118" t="s">
        <v>172</v>
      </c>
      <c r="I118">
        <v>0</v>
      </c>
      <c r="J118">
        <v>0</v>
      </c>
    </row>
    <row r="119" spans="1:22" hidden="1" x14ac:dyDescent="0.25">
      <c r="A119" t="s">
        <v>171</v>
      </c>
      <c r="I119">
        <v>0</v>
      </c>
      <c r="J119">
        <v>0</v>
      </c>
    </row>
    <row r="121" spans="1:22" ht="16.5" x14ac:dyDescent="0.25">
      <c r="A121" s="456" t="s">
        <v>3229</v>
      </c>
      <c r="B121" s="456"/>
      <c r="C121" s="456"/>
      <c r="D121" s="456"/>
      <c r="E121" s="456"/>
      <c r="F121" s="456"/>
      <c r="G121" s="456"/>
      <c r="H121" s="456"/>
      <c r="I121" s="456"/>
      <c r="J121" s="456"/>
      <c r="K121" s="456"/>
    </row>
    <row r="122" spans="1:22" ht="68.25" x14ac:dyDescent="0.25">
      <c r="A122" s="261" t="s">
        <v>1397</v>
      </c>
      <c r="B122" s="262" t="s">
        <v>3226</v>
      </c>
      <c r="C122" s="262" t="s">
        <v>3768</v>
      </c>
      <c r="D122" s="263" t="s">
        <v>1451</v>
      </c>
      <c r="E122" s="264">
        <v>14</v>
      </c>
      <c r="F122" s="265">
        <v>2076.62</v>
      </c>
      <c r="G122" s="266" t="s">
        <v>185</v>
      </c>
      <c r="H122" s="264">
        <v>1</v>
      </c>
      <c r="I122" s="267">
        <v>29072.68</v>
      </c>
      <c r="J122" s="264">
        <v>4.4000000000000004</v>
      </c>
      <c r="K122" s="267">
        <v>127919.79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s="268"/>
      <c r="B123" s="268"/>
      <c r="C123" s="269" t="s">
        <v>173</v>
      </c>
      <c r="D123" s="268"/>
      <c r="E123" s="268"/>
      <c r="F123" s="268"/>
      <c r="G123" s="268"/>
      <c r="H123" s="468">
        <v>29072.68</v>
      </c>
      <c r="I123" s="468"/>
      <c r="J123" s="468">
        <v>127919.79</v>
      </c>
      <c r="K123" s="468"/>
      <c r="O123" s="250">
        <v>29072.68</v>
      </c>
      <c r="P123" s="250">
        <v>127919.79</v>
      </c>
    </row>
    <row r="125" spans="1:22" ht="68.25" x14ac:dyDescent="0.25">
      <c r="A125" s="261" t="s">
        <v>1399</v>
      </c>
      <c r="B125" s="262" t="s">
        <v>3226</v>
      </c>
      <c r="C125" s="262" t="s">
        <v>3769</v>
      </c>
      <c r="D125" s="263" t="s">
        <v>1451</v>
      </c>
      <c r="E125" s="264">
        <v>1</v>
      </c>
      <c r="F125" s="265">
        <v>3295.08</v>
      </c>
      <c r="G125" s="266" t="s">
        <v>185</v>
      </c>
      <c r="H125" s="264">
        <v>1</v>
      </c>
      <c r="I125" s="267">
        <v>3295.08</v>
      </c>
      <c r="J125" s="264">
        <v>4.4000000000000004</v>
      </c>
      <c r="K125" s="267">
        <v>14498.35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s="268"/>
      <c r="B126" s="268"/>
      <c r="C126" s="269" t="s">
        <v>173</v>
      </c>
      <c r="D126" s="268"/>
      <c r="E126" s="268"/>
      <c r="F126" s="268"/>
      <c r="G126" s="268"/>
      <c r="H126" s="468">
        <v>3295.08</v>
      </c>
      <c r="I126" s="468"/>
      <c r="J126" s="468">
        <v>14498.35</v>
      </c>
      <c r="K126" s="468"/>
      <c r="O126" s="250">
        <v>3295.08</v>
      </c>
      <c r="P126" s="250">
        <v>14498.35</v>
      </c>
    </row>
    <row r="129" spans="1:22" x14ac:dyDescent="0.25">
      <c r="A129" s="453" t="s">
        <v>3230</v>
      </c>
      <c r="B129" s="453"/>
      <c r="C129" s="453"/>
      <c r="D129" s="453"/>
      <c r="E129" s="453"/>
      <c r="F129" s="453"/>
      <c r="G129" s="453"/>
      <c r="H129" s="454">
        <v>32367.759999999998</v>
      </c>
      <c r="I129" s="455"/>
      <c r="J129" s="454">
        <v>142418.14000000001</v>
      </c>
      <c r="K129" s="455"/>
    </row>
    <row r="130" spans="1:22" hidden="1" x14ac:dyDescent="0.25">
      <c r="A130" t="s">
        <v>172</v>
      </c>
      <c r="I130">
        <v>0</v>
      </c>
      <c r="J130">
        <v>0</v>
      </c>
    </row>
    <row r="131" spans="1:22" hidden="1" x14ac:dyDescent="0.25">
      <c r="A131" t="s">
        <v>171</v>
      </c>
      <c r="I131">
        <v>0</v>
      </c>
      <c r="J131">
        <v>0</v>
      </c>
    </row>
    <row r="133" spans="1:22" ht="16.5" x14ac:dyDescent="0.25">
      <c r="A133" s="456" t="s">
        <v>3231</v>
      </c>
      <c r="B133" s="456"/>
      <c r="C133" s="456"/>
      <c r="D133" s="456"/>
      <c r="E133" s="456"/>
      <c r="F133" s="456"/>
      <c r="G133" s="456"/>
      <c r="H133" s="456"/>
      <c r="I133" s="456"/>
      <c r="J133" s="456"/>
      <c r="K133" s="456"/>
    </row>
    <row r="134" spans="1:22" ht="71.25" x14ac:dyDescent="0.25">
      <c r="A134" s="233" t="s">
        <v>1407</v>
      </c>
      <c r="B134" s="234" t="s">
        <v>3130</v>
      </c>
      <c r="C134" s="234" t="s">
        <v>1055</v>
      </c>
      <c r="D134" s="235" t="s">
        <v>1476</v>
      </c>
      <c r="E134" s="221">
        <v>10</v>
      </c>
      <c r="F134" s="236"/>
      <c r="G134" s="237"/>
      <c r="H134" s="221"/>
      <c r="I134" s="238"/>
      <c r="J134" s="221"/>
      <c r="K134" s="238"/>
      <c r="Q134">
        <v>2191.7600000000002</v>
      </c>
      <c r="R134">
        <v>34567.39</v>
      </c>
      <c r="S134">
        <v>1288.1400000000001</v>
      </c>
      <c r="T134">
        <v>18406.009999999998</v>
      </c>
      <c r="U134">
        <v>99.93</v>
      </c>
      <c r="V134">
        <v>2093.27</v>
      </c>
    </row>
    <row r="135" spans="1:22" x14ac:dyDescent="0.25">
      <c r="C135" s="239" t="s">
        <v>3232</v>
      </c>
    </row>
    <row r="136" spans="1:22" x14ac:dyDescent="0.25">
      <c r="A136" s="233"/>
      <c r="B136" s="234"/>
      <c r="C136" s="234" t="s">
        <v>187</v>
      </c>
      <c r="D136" s="235"/>
      <c r="E136" s="221"/>
      <c r="F136" s="236">
        <v>192.26</v>
      </c>
      <c r="G136" s="237" t="s">
        <v>185</v>
      </c>
      <c r="H136" s="221">
        <v>1</v>
      </c>
      <c r="I136" s="238">
        <v>1922.6</v>
      </c>
      <c r="J136" s="221">
        <v>23.35</v>
      </c>
      <c r="K136" s="238">
        <v>44892.71</v>
      </c>
    </row>
    <row r="137" spans="1:22" x14ac:dyDescent="0.25">
      <c r="A137" s="233"/>
      <c r="B137" s="234"/>
      <c r="C137" s="234" t="s">
        <v>174</v>
      </c>
      <c r="D137" s="235"/>
      <c r="E137" s="221"/>
      <c r="F137" s="236">
        <v>32.869999999999997</v>
      </c>
      <c r="G137" s="237" t="s">
        <v>185</v>
      </c>
      <c r="H137" s="221">
        <v>1</v>
      </c>
      <c r="I137" s="238">
        <v>328.7</v>
      </c>
      <c r="J137" s="221">
        <v>8.48</v>
      </c>
      <c r="K137" s="238">
        <v>2787.38</v>
      </c>
    </row>
    <row r="138" spans="1:22" x14ac:dyDescent="0.25">
      <c r="A138" s="233"/>
      <c r="B138" s="234"/>
      <c r="C138" s="234" t="s">
        <v>179</v>
      </c>
      <c r="D138" s="235"/>
      <c r="E138" s="221"/>
      <c r="F138" s="236">
        <v>5.71</v>
      </c>
      <c r="G138" s="237" t="s">
        <v>185</v>
      </c>
      <c r="H138" s="221">
        <v>1</v>
      </c>
      <c r="I138" s="251">
        <v>57.1</v>
      </c>
      <c r="J138" s="221">
        <v>23.35</v>
      </c>
      <c r="K138" s="251">
        <v>1333.29</v>
      </c>
    </row>
    <row r="139" spans="1:22" x14ac:dyDescent="0.25">
      <c r="A139" s="233"/>
      <c r="B139" s="234"/>
      <c r="C139" s="234" t="s">
        <v>195</v>
      </c>
      <c r="D139" s="235"/>
      <c r="E139" s="221"/>
      <c r="F139" s="236">
        <v>314.29000000000002</v>
      </c>
      <c r="G139" s="237" t="s">
        <v>185</v>
      </c>
      <c r="H139" s="221">
        <v>1</v>
      </c>
      <c r="I139" s="238">
        <v>3142.9</v>
      </c>
      <c r="J139" s="221">
        <v>5.42</v>
      </c>
      <c r="K139" s="238">
        <v>17034.52</v>
      </c>
    </row>
    <row r="140" spans="1:22" ht="57" x14ac:dyDescent="0.25">
      <c r="A140" s="233" t="s">
        <v>1409</v>
      </c>
      <c r="B140" s="234" t="s">
        <v>3132</v>
      </c>
      <c r="C140" s="234" t="s">
        <v>1095</v>
      </c>
      <c r="D140" s="235" t="s">
        <v>1342</v>
      </c>
      <c r="E140" s="221">
        <v>1020</v>
      </c>
      <c r="F140" s="236">
        <v>3.45</v>
      </c>
      <c r="G140" s="240" t="s">
        <v>185</v>
      </c>
      <c r="H140" s="221">
        <v>1</v>
      </c>
      <c r="I140" s="238">
        <v>3519</v>
      </c>
      <c r="J140" s="221">
        <v>6.37</v>
      </c>
      <c r="K140" s="238">
        <v>22416.03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ht="42.75" x14ac:dyDescent="0.25">
      <c r="A141" s="233" t="s">
        <v>1410</v>
      </c>
      <c r="B141" s="234" t="s">
        <v>3133</v>
      </c>
      <c r="C141" s="234" t="s">
        <v>1053</v>
      </c>
      <c r="D141" s="235" t="s">
        <v>1326</v>
      </c>
      <c r="E141" s="221">
        <v>25</v>
      </c>
      <c r="F141" s="236">
        <v>146.88999999999999</v>
      </c>
      <c r="G141" s="240" t="s">
        <v>185</v>
      </c>
      <c r="H141" s="221">
        <v>1</v>
      </c>
      <c r="I141" s="238">
        <v>3672.25</v>
      </c>
      <c r="J141" s="221">
        <v>1.19</v>
      </c>
      <c r="K141" s="238">
        <v>4369.9799999999996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233"/>
      <c r="B142" s="234"/>
      <c r="C142" s="234" t="s">
        <v>184</v>
      </c>
      <c r="D142" s="235" t="s">
        <v>177</v>
      </c>
      <c r="E142" s="221">
        <v>114</v>
      </c>
      <c r="F142" s="236"/>
      <c r="G142" s="237"/>
      <c r="H142" s="221"/>
      <c r="I142" s="238">
        <v>2191.7600000000002</v>
      </c>
      <c r="J142" s="221">
        <v>77</v>
      </c>
      <c r="K142" s="238">
        <v>34567.39</v>
      </c>
    </row>
    <row r="143" spans="1:22" x14ac:dyDescent="0.25">
      <c r="A143" s="233"/>
      <c r="B143" s="234"/>
      <c r="C143" s="234" t="s">
        <v>183</v>
      </c>
      <c r="D143" s="235" t="s">
        <v>177</v>
      </c>
      <c r="E143" s="221">
        <v>67</v>
      </c>
      <c r="F143" s="236"/>
      <c r="G143" s="237"/>
      <c r="H143" s="221"/>
      <c r="I143" s="238">
        <v>1288.1400000000001</v>
      </c>
      <c r="J143" s="221">
        <v>41</v>
      </c>
      <c r="K143" s="238">
        <v>18406.009999999998</v>
      </c>
    </row>
    <row r="144" spans="1:22" x14ac:dyDescent="0.25">
      <c r="A144" s="233"/>
      <c r="B144" s="234"/>
      <c r="C144" s="234" t="s">
        <v>178</v>
      </c>
      <c r="D144" s="235" t="s">
        <v>177</v>
      </c>
      <c r="E144" s="221">
        <v>175</v>
      </c>
      <c r="F144" s="236"/>
      <c r="G144" s="237"/>
      <c r="H144" s="221"/>
      <c r="I144" s="238">
        <v>99.93</v>
      </c>
      <c r="J144" s="221">
        <v>157</v>
      </c>
      <c r="K144" s="238">
        <v>2093.27</v>
      </c>
    </row>
    <row r="145" spans="1:22" x14ac:dyDescent="0.25">
      <c r="A145" s="241"/>
      <c r="B145" s="242"/>
      <c r="C145" s="242" t="s">
        <v>182</v>
      </c>
      <c r="D145" s="243" t="s">
        <v>181</v>
      </c>
      <c r="E145" s="244">
        <v>15</v>
      </c>
      <c r="F145" s="245"/>
      <c r="G145" s="246" t="s">
        <v>185</v>
      </c>
      <c r="H145" s="244">
        <v>1</v>
      </c>
      <c r="I145" s="247">
        <v>150</v>
      </c>
      <c r="J145" s="244"/>
      <c r="K145" s="247"/>
    </row>
    <row r="146" spans="1:22" x14ac:dyDescent="0.25">
      <c r="A146" s="248"/>
      <c r="B146" s="248"/>
      <c r="C146" s="249" t="s">
        <v>173</v>
      </c>
      <c r="D146" s="248"/>
      <c r="E146" s="248"/>
      <c r="F146" s="248"/>
      <c r="G146" s="248"/>
      <c r="H146" s="452">
        <v>16165.28</v>
      </c>
      <c r="I146" s="452"/>
      <c r="J146" s="452">
        <v>146567.29</v>
      </c>
      <c r="K146" s="452"/>
      <c r="O146" s="250">
        <v>16165.28</v>
      </c>
      <c r="P146" s="250">
        <v>146567.29</v>
      </c>
    </row>
    <row r="148" spans="1:22" ht="71.25" x14ac:dyDescent="0.25">
      <c r="A148" s="233" t="s">
        <v>1412</v>
      </c>
      <c r="B148" s="234" t="s">
        <v>3233</v>
      </c>
      <c r="C148" s="234" t="s">
        <v>1049</v>
      </c>
      <c r="D148" s="235" t="s">
        <v>1476</v>
      </c>
      <c r="E148" s="221">
        <v>10</v>
      </c>
      <c r="F148" s="236"/>
      <c r="G148" s="237"/>
      <c r="H148" s="221"/>
      <c r="I148" s="238"/>
      <c r="J148" s="221"/>
      <c r="K148" s="238"/>
      <c r="Q148">
        <v>723.9</v>
      </c>
      <c r="R148">
        <v>11416.98</v>
      </c>
      <c r="S148">
        <v>425.45</v>
      </c>
      <c r="T148">
        <v>6079.17</v>
      </c>
      <c r="U148">
        <v>3.5</v>
      </c>
      <c r="V148">
        <v>73.319999999999993</v>
      </c>
    </row>
    <row r="149" spans="1:22" x14ac:dyDescent="0.25">
      <c r="C149" s="239" t="s">
        <v>3232</v>
      </c>
    </row>
    <row r="150" spans="1:22" x14ac:dyDescent="0.25">
      <c r="A150" s="233"/>
      <c r="B150" s="234"/>
      <c r="C150" s="234" t="s">
        <v>187</v>
      </c>
      <c r="D150" s="235"/>
      <c r="E150" s="221"/>
      <c r="F150" s="236">
        <v>63.5</v>
      </c>
      <c r="G150" s="237" t="s">
        <v>185</v>
      </c>
      <c r="H150" s="221">
        <v>1</v>
      </c>
      <c r="I150" s="238">
        <v>635</v>
      </c>
      <c r="J150" s="221">
        <v>23.35</v>
      </c>
      <c r="K150" s="238">
        <v>14827.25</v>
      </c>
    </row>
    <row r="151" spans="1:22" x14ac:dyDescent="0.25">
      <c r="A151" s="233"/>
      <c r="B151" s="234"/>
      <c r="C151" s="234" t="s">
        <v>174</v>
      </c>
      <c r="D151" s="235"/>
      <c r="E151" s="221"/>
      <c r="F151" s="236">
        <v>0.85</v>
      </c>
      <c r="G151" s="237" t="s">
        <v>185</v>
      </c>
      <c r="H151" s="221">
        <v>1</v>
      </c>
      <c r="I151" s="238">
        <v>8.5</v>
      </c>
      <c r="J151" s="221">
        <v>9.59</v>
      </c>
      <c r="K151" s="238">
        <v>81.52</v>
      </c>
    </row>
    <row r="152" spans="1:22" x14ac:dyDescent="0.25">
      <c r="A152" s="233"/>
      <c r="B152" s="234"/>
      <c r="C152" s="234" t="s">
        <v>179</v>
      </c>
      <c r="D152" s="235"/>
      <c r="E152" s="221"/>
      <c r="F152" s="236">
        <v>0.2</v>
      </c>
      <c r="G152" s="237" t="s">
        <v>185</v>
      </c>
      <c r="H152" s="221">
        <v>1</v>
      </c>
      <c r="I152" s="251">
        <v>2</v>
      </c>
      <c r="J152" s="221">
        <v>23.35</v>
      </c>
      <c r="K152" s="251">
        <v>46.7</v>
      </c>
    </row>
    <row r="153" spans="1:22" x14ac:dyDescent="0.25">
      <c r="A153" s="233"/>
      <c r="B153" s="234"/>
      <c r="C153" s="234" t="s">
        <v>195</v>
      </c>
      <c r="D153" s="235"/>
      <c r="E153" s="221"/>
      <c r="F153" s="236">
        <v>6.37</v>
      </c>
      <c r="G153" s="237" t="s">
        <v>185</v>
      </c>
      <c r="H153" s="221">
        <v>1</v>
      </c>
      <c r="I153" s="238">
        <v>63.7</v>
      </c>
      <c r="J153" s="221">
        <v>5.42</v>
      </c>
      <c r="K153" s="238">
        <v>345.25</v>
      </c>
    </row>
    <row r="154" spans="1:22" ht="85.5" x14ac:dyDescent="0.25">
      <c r="A154" s="233" t="s">
        <v>1413</v>
      </c>
      <c r="B154" s="234" t="s">
        <v>3234</v>
      </c>
      <c r="C154" s="234" t="s">
        <v>1024</v>
      </c>
      <c r="D154" s="235" t="s">
        <v>3150</v>
      </c>
      <c r="E154" s="221">
        <v>1.02</v>
      </c>
      <c r="F154" s="236">
        <v>4941.13</v>
      </c>
      <c r="G154" s="240" t="s">
        <v>185</v>
      </c>
      <c r="H154" s="221">
        <v>1</v>
      </c>
      <c r="I154" s="238">
        <v>5039.95</v>
      </c>
      <c r="J154" s="221">
        <v>5.58</v>
      </c>
      <c r="K154" s="238">
        <v>28122.92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25">
      <c r="A155" s="233"/>
      <c r="B155" s="234"/>
      <c r="C155" s="234" t="s">
        <v>184</v>
      </c>
      <c r="D155" s="235" t="s">
        <v>177</v>
      </c>
      <c r="E155" s="221">
        <v>114</v>
      </c>
      <c r="F155" s="236"/>
      <c r="G155" s="237"/>
      <c r="H155" s="221"/>
      <c r="I155" s="238">
        <v>723.9</v>
      </c>
      <c r="J155" s="221">
        <v>77</v>
      </c>
      <c r="K155" s="238">
        <v>11416.98</v>
      </c>
    </row>
    <row r="156" spans="1:22" x14ac:dyDescent="0.25">
      <c r="A156" s="233"/>
      <c r="B156" s="234"/>
      <c r="C156" s="234" t="s">
        <v>183</v>
      </c>
      <c r="D156" s="235" t="s">
        <v>177</v>
      </c>
      <c r="E156" s="221">
        <v>67</v>
      </c>
      <c r="F156" s="236"/>
      <c r="G156" s="237"/>
      <c r="H156" s="221"/>
      <c r="I156" s="238">
        <v>425.45</v>
      </c>
      <c r="J156" s="221">
        <v>41</v>
      </c>
      <c r="K156" s="238">
        <v>6079.17</v>
      </c>
    </row>
    <row r="157" spans="1:22" x14ac:dyDescent="0.25">
      <c r="A157" s="233"/>
      <c r="B157" s="234"/>
      <c r="C157" s="234" t="s">
        <v>178</v>
      </c>
      <c r="D157" s="235" t="s">
        <v>177</v>
      </c>
      <c r="E157" s="221">
        <v>175</v>
      </c>
      <c r="F157" s="236"/>
      <c r="G157" s="237"/>
      <c r="H157" s="221"/>
      <c r="I157" s="238">
        <v>3.5</v>
      </c>
      <c r="J157" s="221">
        <v>157</v>
      </c>
      <c r="K157" s="238">
        <v>73.319999999999993</v>
      </c>
    </row>
    <row r="158" spans="1:22" x14ac:dyDescent="0.25">
      <c r="A158" s="241"/>
      <c r="B158" s="242"/>
      <c r="C158" s="242" t="s">
        <v>182</v>
      </c>
      <c r="D158" s="243" t="s">
        <v>181</v>
      </c>
      <c r="E158" s="244">
        <v>5.15</v>
      </c>
      <c r="F158" s="245"/>
      <c r="G158" s="246" t="s">
        <v>185</v>
      </c>
      <c r="H158" s="244">
        <v>1</v>
      </c>
      <c r="I158" s="247">
        <v>51.5</v>
      </c>
      <c r="J158" s="244"/>
      <c r="K158" s="247"/>
    </row>
    <row r="159" spans="1:22" x14ac:dyDescent="0.25">
      <c r="A159" s="248"/>
      <c r="B159" s="248"/>
      <c r="C159" s="249" t="s">
        <v>173</v>
      </c>
      <c r="D159" s="248"/>
      <c r="E159" s="248"/>
      <c r="F159" s="248"/>
      <c r="G159" s="248"/>
      <c r="H159" s="452">
        <v>6900</v>
      </c>
      <c r="I159" s="452"/>
      <c r="J159" s="452">
        <v>60946.41</v>
      </c>
      <c r="K159" s="452"/>
      <c r="O159" s="250">
        <v>6900</v>
      </c>
      <c r="P159" s="250">
        <v>60946.41</v>
      </c>
    </row>
    <row r="161" spans="1:22" ht="85.5" x14ac:dyDescent="0.25">
      <c r="A161" s="233" t="s">
        <v>1415</v>
      </c>
      <c r="B161" s="234" t="s">
        <v>3138</v>
      </c>
      <c r="C161" s="234" t="s">
        <v>1091</v>
      </c>
      <c r="D161" s="235" t="s">
        <v>1476</v>
      </c>
      <c r="E161" s="221">
        <v>32</v>
      </c>
      <c r="F161" s="236"/>
      <c r="G161" s="237"/>
      <c r="H161" s="221"/>
      <c r="I161" s="238"/>
      <c r="J161" s="221"/>
      <c r="K161" s="238"/>
      <c r="Q161">
        <v>944.47</v>
      </c>
      <c r="R161">
        <v>14895.66</v>
      </c>
      <c r="S161">
        <v>555.08000000000004</v>
      </c>
      <c r="T161">
        <v>7931.45</v>
      </c>
      <c r="U161">
        <v>11.2</v>
      </c>
      <c r="V161">
        <v>234.62</v>
      </c>
    </row>
    <row r="162" spans="1:22" x14ac:dyDescent="0.25">
      <c r="C162" s="239" t="s">
        <v>3235</v>
      </c>
    </row>
    <row r="163" spans="1:22" x14ac:dyDescent="0.25">
      <c r="A163" s="233"/>
      <c r="B163" s="234"/>
      <c r="C163" s="234" t="s">
        <v>187</v>
      </c>
      <c r="D163" s="235"/>
      <c r="E163" s="221"/>
      <c r="F163" s="236">
        <v>25.89</v>
      </c>
      <c r="G163" s="237" t="s">
        <v>185</v>
      </c>
      <c r="H163" s="221">
        <v>1</v>
      </c>
      <c r="I163" s="238">
        <v>828.48</v>
      </c>
      <c r="J163" s="221">
        <v>23.35</v>
      </c>
      <c r="K163" s="238">
        <v>19345.009999999998</v>
      </c>
    </row>
    <row r="164" spans="1:22" x14ac:dyDescent="0.25">
      <c r="A164" s="233"/>
      <c r="B164" s="234"/>
      <c r="C164" s="234" t="s">
        <v>174</v>
      </c>
      <c r="D164" s="235"/>
      <c r="E164" s="221"/>
      <c r="F164" s="236">
        <v>0.85</v>
      </c>
      <c r="G164" s="237" t="s">
        <v>185</v>
      </c>
      <c r="H164" s="221">
        <v>1</v>
      </c>
      <c r="I164" s="238">
        <v>27.2</v>
      </c>
      <c r="J164" s="221">
        <v>9.59</v>
      </c>
      <c r="K164" s="238">
        <v>260.85000000000002</v>
      </c>
    </row>
    <row r="165" spans="1:22" x14ac:dyDescent="0.25">
      <c r="A165" s="233"/>
      <c r="B165" s="234"/>
      <c r="C165" s="234" t="s">
        <v>179</v>
      </c>
      <c r="D165" s="235"/>
      <c r="E165" s="221"/>
      <c r="F165" s="236">
        <v>0.2</v>
      </c>
      <c r="G165" s="237" t="s">
        <v>185</v>
      </c>
      <c r="H165" s="221">
        <v>1</v>
      </c>
      <c r="I165" s="251">
        <v>6.4</v>
      </c>
      <c r="J165" s="221">
        <v>23.35</v>
      </c>
      <c r="K165" s="251">
        <v>149.44</v>
      </c>
    </row>
    <row r="166" spans="1:22" x14ac:dyDescent="0.25">
      <c r="A166" s="233"/>
      <c r="B166" s="234"/>
      <c r="C166" s="234" t="s">
        <v>195</v>
      </c>
      <c r="D166" s="235"/>
      <c r="E166" s="221"/>
      <c r="F166" s="236">
        <v>9.59</v>
      </c>
      <c r="G166" s="237" t="s">
        <v>185</v>
      </c>
      <c r="H166" s="221">
        <v>1</v>
      </c>
      <c r="I166" s="238">
        <v>306.88</v>
      </c>
      <c r="J166" s="221">
        <v>5.42</v>
      </c>
      <c r="K166" s="238">
        <v>1663.29</v>
      </c>
    </row>
    <row r="167" spans="1:22" ht="85.5" x14ac:dyDescent="0.25">
      <c r="A167" s="233" t="s">
        <v>1417</v>
      </c>
      <c r="B167" s="234" t="s">
        <v>3234</v>
      </c>
      <c r="C167" s="234" t="s">
        <v>1024</v>
      </c>
      <c r="D167" s="235" t="s">
        <v>3150</v>
      </c>
      <c r="E167" s="221">
        <v>3.2639999999999998</v>
      </c>
      <c r="F167" s="236">
        <v>4941.13</v>
      </c>
      <c r="G167" s="240" t="s">
        <v>185</v>
      </c>
      <c r="H167" s="221">
        <v>1</v>
      </c>
      <c r="I167" s="238">
        <v>16127.85</v>
      </c>
      <c r="J167" s="221">
        <v>5.58</v>
      </c>
      <c r="K167" s="238">
        <v>89993.4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25">
      <c r="A168" s="233"/>
      <c r="B168" s="234"/>
      <c r="C168" s="234" t="s">
        <v>184</v>
      </c>
      <c r="D168" s="235" t="s">
        <v>177</v>
      </c>
      <c r="E168" s="221">
        <v>114</v>
      </c>
      <c r="F168" s="236"/>
      <c r="G168" s="237"/>
      <c r="H168" s="221"/>
      <c r="I168" s="238">
        <v>944.47</v>
      </c>
      <c r="J168" s="221">
        <v>77</v>
      </c>
      <c r="K168" s="238">
        <v>14895.66</v>
      </c>
    </row>
    <row r="169" spans="1:22" x14ac:dyDescent="0.25">
      <c r="A169" s="233"/>
      <c r="B169" s="234"/>
      <c r="C169" s="234" t="s">
        <v>183</v>
      </c>
      <c r="D169" s="235" t="s">
        <v>177</v>
      </c>
      <c r="E169" s="221">
        <v>67</v>
      </c>
      <c r="F169" s="236"/>
      <c r="G169" s="237"/>
      <c r="H169" s="221"/>
      <c r="I169" s="238">
        <v>555.08000000000004</v>
      </c>
      <c r="J169" s="221">
        <v>41</v>
      </c>
      <c r="K169" s="238">
        <v>7931.45</v>
      </c>
    </row>
    <row r="170" spans="1:22" x14ac:dyDescent="0.25">
      <c r="A170" s="233"/>
      <c r="B170" s="234"/>
      <c r="C170" s="234" t="s">
        <v>178</v>
      </c>
      <c r="D170" s="235" t="s">
        <v>177</v>
      </c>
      <c r="E170" s="221">
        <v>175</v>
      </c>
      <c r="F170" s="236"/>
      <c r="G170" s="237"/>
      <c r="H170" s="221"/>
      <c r="I170" s="238">
        <v>11.2</v>
      </c>
      <c r="J170" s="221">
        <v>157</v>
      </c>
      <c r="K170" s="238">
        <v>234.62</v>
      </c>
    </row>
    <row r="171" spans="1:22" x14ac:dyDescent="0.25">
      <c r="A171" s="241"/>
      <c r="B171" s="242"/>
      <c r="C171" s="242" t="s">
        <v>182</v>
      </c>
      <c r="D171" s="243" t="s">
        <v>181</v>
      </c>
      <c r="E171" s="244">
        <v>2.1</v>
      </c>
      <c r="F171" s="245"/>
      <c r="G171" s="246" t="s">
        <v>185</v>
      </c>
      <c r="H171" s="244">
        <v>1</v>
      </c>
      <c r="I171" s="247">
        <v>67.2</v>
      </c>
      <c r="J171" s="244"/>
      <c r="K171" s="247"/>
    </row>
    <row r="172" spans="1:22" x14ac:dyDescent="0.25">
      <c r="A172" s="248"/>
      <c r="B172" s="248"/>
      <c r="C172" s="249" t="s">
        <v>173</v>
      </c>
      <c r="D172" s="248"/>
      <c r="E172" s="248"/>
      <c r="F172" s="248"/>
      <c r="G172" s="248"/>
      <c r="H172" s="452">
        <v>18801.16</v>
      </c>
      <c r="I172" s="452"/>
      <c r="J172" s="452">
        <v>134324.28</v>
      </c>
      <c r="K172" s="452"/>
      <c r="O172" s="250">
        <v>18801.16</v>
      </c>
      <c r="P172" s="250">
        <v>134324.28</v>
      </c>
    </row>
    <row r="174" spans="1:22" ht="28.5" x14ac:dyDescent="0.25">
      <c r="A174" s="233" t="s">
        <v>1419</v>
      </c>
      <c r="B174" s="234" t="s">
        <v>3236</v>
      </c>
      <c r="C174" s="234" t="s">
        <v>1197</v>
      </c>
      <c r="D174" s="235" t="s">
        <v>1326</v>
      </c>
      <c r="E174" s="221">
        <v>4.63</v>
      </c>
      <c r="F174" s="236"/>
      <c r="G174" s="237"/>
      <c r="H174" s="221"/>
      <c r="I174" s="238"/>
      <c r="J174" s="221"/>
      <c r="K174" s="238"/>
      <c r="Q174">
        <v>2554.59</v>
      </c>
      <c r="R174">
        <v>40289.72</v>
      </c>
      <c r="S174">
        <v>1501.38</v>
      </c>
      <c r="T174">
        <v>21452.97</v>
      </c>
      <c r="U174">
        <v>9.56</v>
      </c>
      <c r="V174">
        <v>200.16</v>
      </c>
    </row>
    <row r="175" spans="1:22" x14ac:dyDescent="0.25">
      <c r="C175" s="239" t="s">
        <v>3237</v>
      </c>
    </row>
    <row r="176" spans="1:22" x14ac:dyDescent="0.25">
      <c r="A176" s="233"/>
      <c r="B176" s="234"/>
      <c r="C176" s="234" t="s">
        <v>187</v>
      </c>
      <c r="D176" s="235"/>
      <c r="E176" s="221"/>
      <c r="F176" s="236">
        <v>483.99</v>
      </c>
      <c r="G176" s="237" t="s">
        <v>185</v>
      </c>
      <c r="H176" s="221">
        <v>1</v>
      </c>
      <c r="I176" s="238">
        <v>2240.87</v>
      </c>
      <c r="J176" s="221">
        <v>23.35</v>
      </c>
      <c r="K176" s="238">
        <v>52324.31</v>
      </c>
    </row>
    <row r="177" spans="1:22" x14ac:dyDescent="0.25">
      <c r="A177" s="233"/>
      <c r="B177" s="234"/>
      <c r="C177" s="234" t="s">
        <v>174</v>
      </c>
      <c r="D177" s="235"/>
      <c r="E177" s="221"/>
      <c r="F177" s="236">
        <v>15.74</v>
      </c>
      <c r="G177" s="237" t="s">
        <v>185</v>
      </c>
      <c r="H177" s="221">
        <v>1</v>
      </c>
      <c r="I177" s="238">
        <v>72.88</v>
      </c>
      <c r="J177" s="221">
        <v>6.7</v>
      </c>
      <c r="K177" s="238">
        <v>488.3</v>
      </c>
    </row>
    <row r="178" spans="1:22" x14ac:dyDescent="0.25">
      <c r="A178" s="233"/>
      <c r="B178" s="234"/>
      <c r="C178" s="234" t="s">
        <v>179</v>
      </c>
      <c r="D178" s="235"/>
      <c r="E178" s="221"/>
      <c r="F178" s="236">
        <v>1.18</v>
      </c>
      <c r="G178" s="237" t="s">
        <v>185</v>
      </c>
      <c r="H178" s="221">
        <v>1</v>
      </c>
      <c r="I178" s="251">
        <v>5.46</v>
      </c>
      <c r="J178" s="221">
        <v>23.35</v>
      </c>
      <c r="K178" s="251">
        <v>127.49</v>
      </c>
    </row>
    <row r="179" spans="1:22" x14ac:dyDescent="0.25">
      <c r="A179" s="233"/>
      <c r="B179" s="234"/>
      <c r="C179" s="234" t="s">
        <v>195</v>
      </c>
      <c r="D179" s="235"/>
      <c r="E179" s="221"/>
      <c r="F179" s="236">
        <v>26.88</v>
      </c>
      <c r="G179" s="237" t="s">
        <v>185</v>
      </c>
      <c r="H179" s="221">
        <v>1</v>
      </c>
      <c r="I179" s="238">
        <v>124.45</v>
      </c>
      <c r="J179" s="221">
        <v>5.42</v>
      </c>
      <c r="K179" s="238">
        <v>674.52</v>
      </c>
    </row>
    <row r="180" spans="1:22" ht="71.25" x14ac:dyDescent="0.25">
      <c r="A180" s="233" t="s">
        <v>1420</v>
      </c>
      <c r="B180" s="234" t="s">
        <v>3238</v>
      </c>
      <c r="C180" s="234" t="s">
        <v>1196</v>
      </c>
      <c r="D180" s="235" t="s">
        <v>1451</v>
      </c>
      <c r="E180" s="221">
        <v>463</v>
      </c>
      <c r="F180" s="236">
        <v>156.25</v>
      </c>
      <c r="G180" s="240" t="s">
        <v>185</v>
      </c>
      <c r="H180" s="221">
        <v>1</v>
      </c>
      <c r="I180" s="238">
        <v>72343.75</v>
      </c>
      <c r="J180" s="221">
        <v>1.61</v>
      </c>
      <c r="K180" s="238">
        <v>116473.44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ht="28.5" x14ac:dyDescent="0.25">
      <c r="A181" s="233" t="s">
        <v>1421</v>
      </c>
      <c r="B181" s="234" t="s">
        <v>3239</v>
      </c>
      <c r="C181" s="234" t="s">
        <v>1195</v>
      </c>
      <c r="D181" s="235" t="s">
        <v>1451</v>
      </c>
      <c r="E181" s="221">
        <v>270</v>
      </c>
      <c r="F181" s="236">
        <v>10.4</v>
      </c>
      <c r="G181" s="240" t="s">
        <v>185</v>
      </c>
      <c r="H181" s="221">
        <v>1</v>
      </c>
      <c r="I181" s="238">
        <v>2808</v>
      </c>
      <c r="J181" s="221">
        <v>8.0500000000000007</v>
      </c>
      <c r="K181" s="238">
        <v>22604.400000000001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ht="57" x14ac:dyDescent="0.25">
      <c r="A182" s="233" t="s">
        <v>1422</v>
      </c>
      <c r="B182" s="234" t="s">
        <v>3240</v>
      </c>
      <c r="C182" s="234" t="s">
        <v>1194</v>
      </c>
      <c r="D182" s="235" t="s">
        <v>1451</v>
      </c>
      <c r="E182" s="221">
        <v>463</v>
      </c>
      <c r="F182" s="236">
        <v>1.06</v>
      </c>
      <c r="G182" s="240" t="s">
        <v>185</v>
      </c>
      <c r="H182" s="221">
        <v>1</v>
      </c>
      <c r="I182" s="238">
        <v>490.78</v>
      </c>
      <c r="J182" s="221">
        <v>3.32</v>
      </c>
      <c r="K182" s="238">
        <v>1629.39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25">
      <c r="A183" s="233"/>
      <c r="B183" s="234"/>
      <c r="C183" s="234" t="s">
        <v>184</v>
      </c>
      <c r="D183" s="235" t="s">
        <v>177</v>
      </c>
      <c r="E183" s="221">
        <v>114</v>
      </c>
      <c r="F183" s="236"/>
      <c r="G183" s="237"/>
      <c r="H183" s="221"/>
      <c r="I183" s="238">
        <v>2554.59</v>
      </c>
      <c r="J183" s="221">
        <v>77</v>
      </c>
      <c r="K183" s="238">
        <v>40289.72</v>
      </c>
    </row>
    <row r="184" spans="1:22" x14ac:dyDescent="0.25">
      <c r="A184" s="233"/>
      <c r="B184" s="234"/>
      <c r="C184" s="234" t="s">
        <v>183</v>
      </c>
      <c r="D184" s="235" t="s">
        <v>177</v>
      </c>
      <c r="E184" s="221">
        <v>67</v>
      </c>
      <c r="F184" s="236"/>
      <c r="G184" s="237"/>
      <c r="H184" s="221"/>
      <c r="I184" s="238">
        <v>1501.38</v>
      </c>
      <c r="J184" s="221">
        <v>41</v>
      </c>
      <c r="K184" s="238">
        <v>21452.97</v>
      </c>
    </row>
    <row r="185" spans="1:22" x14ac:dyDescent="0.25">
      <c r="A185" s="233"/>
      <c r="B185" s="234"/>
      <c r="C185" s="234" t="s">
        <v>178</v>
      </c>
      <c r="D185" s="235" t="s">
        <v>177</v>
      </c>
      <c r="E185" s="221">
        <v>175</v>
      </c>
      <c r="F185" s="236"/>
      <c r="G185" s="237"/>
      <c r="H185" s="221"/>
      <c r="I185" s="238">
        <v>9.56</v>
      </c>
      <c r="J185" s="221">
        <v>157</v>
      </c>
      <c r="K185" s="238">
        <v>200.16</v>
      </c>
    </row>
    <row r="186" spans="1:22" x14ac:dyDescent="0.25">
      <c r="A186" s="241"/>
      <c r="B186" s="242"/>
      <c r="C186" s="242" t="s">
        <v>182</v>
      </c>
      <c r="D186" s="243" t="s">
        <v>181</v>
      </c>
      <c r="E186" s="244">
        <v>37.229999999999997</v>
      </c>
      <c r="F186" s="245"/>
      <c r="G186" s="246" t="s">
        <v>185</v>
      </c>
      <c r="H186" s="244">
        <v>1</v>
      </c>
      <c r="I186" s="247">
        <v>172.37</v>
      </c>
      <c r="J186" s="244"/>
      <c r="K186" s="247"/>
    </row>
    <row r="187" spans="1:22" x14ac:dyDescent="0.25">
      <c r="A187" s="248"/>
      <c r="B187" s="248"/>
      <c r="C187" s="249" t="s">
        <v>173</v>
      </c>
      <c r="D187" s="248"/>
      <c r="E187" s="248"/>
      <c r="F187" s="248"/>
      <c r="G187" s="248"/>
      <c r="H187" s="452">
        <v>82146.259999999995</v>
      </c>
      <c r="I187" s="452"/>
      <c r="J187" s="452">
        <v>256137.21</v>
      </c>
      <c r="K187" s="452"/>
      <c r="O187" s="250">
        <v>82146.259999999995</v>
      </c>
      <c r="P187" s="250">
        <v>256137.21</v>
      </c>
    </row>
    <row r="189" spans="1:22" ht="42.75" x14ac:dyDescent="0.25">
      <c r="A189" s="233" t="s">
        <v>1423</v>
      </c>
      <c r="B189" s="234" t="s">
        <v>3127</v>
      </c>
      <c r="C189" s="234" t="s">
        <v>1159</v>
      </c>
      <c r="D189" s="235" t="s">
        <v>1575</v>
      </c>
      <c r="E189" s="221">
        <v>0.2</v>
      </c>
      <c r="F189" s="236"/>
      <c r="G189" s="237"/>
      <c r="H189" s="221"/>
      <c r="I189" s="238"/>
      <c r="J189" s="221"/>
      <c r="K189" s="238"/>
      <c r="Q189">
        <v>165.02</v>
      </c>
      <c r="R189">
        <v>2602.5300000000002</v>
      </c>
      <c r="S189">
        <v>96.98</v>
      </c>
      <c r="T189">
        <v>1385.76</v>
      </c>
      <c r="U189">
        <v>20.440000000000001</v>
      </c>
      <c r="V189">
        <v>428.19</v>
      </c>
    </row>
    <row r="190" spans="1:22" x14ac:dyDescent="0.25">
      <c r="C190" s="239" t="s">
        <v>3241</v>
      </c>
    </row>
    <row r="191" spans="1:22" x14ac:dyDescent="0.25">
      <c r="A191" s="233"/>
      <c r="B191" s="234"/>
      <c r="C191" s="234" t="s">
        <v>187</v>
      </c>
      <c r="D191" s="235"/>
      <c r="E191" s="221"/>
      <c r="F191" s="236">
        <v>723.77</v>
      </c>
      <c r="G191" s="237" t="s">
        <v>185</v>
      </c>
      <c r="H191" s="221">
        <v>1</v>
      </c>
      <c r="I191" s="238">
        <v>144.75</v>
      </c>
      <c r="J191" s="221">
        <v>23.35</v>
      </c>
      <c r="K191" s="238">
        <v>3379.91</v>
      </c>
    </row>
    <row r="192" spans="1:22" x14ac:dyDescent="0.25">
      <c r="A192" s="233"/>
      <c r="B192" s="234"/>
      <c r="C192" s="234" t="s">
        <v>174</v>
      </c>
      <c r="D192" s="235"/>
      <c r="E192" s="221"/>
      <c r="F192" s="236">
        <v>611.48</v>
      </c>
      <c r="G192" s="237" t="s">
        <v>185</v>
      </c>
      <c r="H192" s="221">
        <v>1</v>
      </c>
      <c r="I192" s="238">
        <v>122.3</v>
      </c>
      <c r="J192" s="221">
        <v>7.07</v>
      </c>
      <c r="K192" s="238">
        <v>864.66</v>
      </c>
    </row>
    <row r="193" spans="1:22" x14ac:dyDescent="0.25">
      <c r="A193" s="233"/>
      <c r="B193" s="234"/>
      <c r="C193" s="234" t="s">
        <v>179</v>
      </c>
      <c r="D193" s="235"/>
      <c r="E193" s="221"/>
      <c r="F193" s="236">
        <v>58.4</v>
      </c>
      <c r="G193" s="237" t="s">
        <v>185</v>
      </c>
      <c r="H193" s="221">
        <v>1</v>
      </c>
      <c r="I193" s="251">
        <v>11.68</v>
      </c>
      <c r="J193" s="221">
        <v>23.35</v>
      </c>
      <c r="K193" s="251">
        <v>272.73</v>
      </c>
    </row>
    <row r="194" spans="1:22" x14ac:dyDescent="0.25">
      <c r="A194" s="233"/>
      <c r="B194" s="234"/>
      <c r="C194" s="234" t="s">
        <v>195</v>
      </c>
      <c r="D194" s="235"/>
      <c r="E194" s="221"/>
      <c r="F194" s="236">
        <v>97.3</v>
      </c>
      <c r="G194" s="237" t="s">
        <v>185</v>
      </c>
      <c r="H194" s="221">
        <v>1</v>
      </c>
      <c r="I194" s="238">
        <v>19.46</v>
      </c>
      <c r="J194" s="221">
        <v>5.42</v>
      </c>
      <c r="K194" s="238">
        <v>105.47</v>
      </c>
    </row>
    <row r="195" spans="1:22" ht="42.75" x14ac:dyDescent="0.25">
      <c r="A195" s="233" t="s">
        <v>1424</v>
      </c>
      <c r="B195" s="234" t="s">
        <v>3129</v>
      </c>
      <c r="C195" s="234" t="s">
        <v>1158</v>
      </c>
      <c r="D195" s="235" t="s">
        <v>1342</v>
      </c>
      <c r="E195" s="221">
        <v>200</v>
      </c>
      <c r="F195" s="236">
        <v>84.56</v>
      </c>
      <c r="G195" s="240" t="s">
        <v>185</v>
      </c>
      <c r="H195" s="221">
        <v>1</v>
      </c>
      <c r="I195" s="238">
        <v>16912</v>
      </c>
      <c r="J195" s="221">
        <v>1.8</v>
      </c>
      <c r="K195" s="238">
        <v>30441.599999999999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ht="142.5" x14ac:dyDescent="0.25">
      <c r="A196" s="233" t="s">
        <v>2982</v>
      </c>
      <c r="B196" s="234" t="s">
        <v>3242</v>
      </c>
      <c r="C196" s="234" t="s">
        <v>1193</v>
      </c>
      <c r="D196" s="235" t="s">
        <v>1451</v>
      </c>
      <c r="E196" s="221">
        <v>70</v>
      </c>
      <c r="F196" s="236">
        <v>30.93</v>
      </c>
      <c r="G196" s="240" t="s">
        <v>185</v>
      </c>
      <c r="H196" s="221">
        <v>1</v>
      </c>
      <c r="I196" s="238">
        <v>2165.1</v>
      </c>
      <c r="J196" s="221">
        <v>5.41</v>
      </c>
      <c r="K196" s="238">
        <v>11713.19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ht="28.5" x14ac:dyDescent="0.25">
      <c r="A197" s="233" t="s">
        <v>2983</v>
      </c>
      <c r="B197" s="234" t="s">
        <v>3243</v>
      </c>
      <c r="C197" s="234" t="s">
        <v>1192</v>
      </c>
      <c r="D197" s="235" t="s">
        <v>2185</v>
      </c>
      <c r="E197" s="221">
        <v>0.2</v>
      </c>
      <c r="F197" s="236">
        <v>14950.29</v>
      </c>
      <c r="G197" s="240" t="s">
        <v>185</v>
      </c>
      <c r="H197" s="221">
        <v>1</v>
      </c>
      <c r="I197" s="238">
        <v>2990.06</v>
      </c>
      <c r="J197" s="221">
        <v>2.48</v>
      </c>
      <c r="K197" s="238">
        <v>7415.35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25">
      <c r="A198" s="233"/>
      <c r="B198" s="234"/>
      <c r="C198" s="234" t="s">
        <v>184</v>
      </c>
      <c r="D198" s="235" t="s">
        <v>177</v>
      </c>
      <c r="E198" s="221">
        <v>114</v>
      </c>
      <c r="F198" s="236"/>
      <c r="G198" s="237"/>
      <c r="H198" s="221"/>
      <c r="I198" s="238">
        <v>165.02</v>
      </c>
      <c r="J198" s="221">
        <v>77</v>
      </c>
      <c r="K198" s="238">
        <v>2602.5300000000002</v>
      </c>
    </row>
    <row r="199" spans="1:22" x14ac:dyDescent="0.25">
      <c r="A199" s="233"/>
      <c r="B199" s="234"/>
      <c r="C199" s="234" t="s">
        <v>183</v>
      </c>
      <c r="D199" s="235" t="s">
        <v>177</v>
      </c>
      <c r="E199" s="221">
        <v>67</v>
      </c>
      <c r="F199" s="236"/>
      <c r="G199" s="237"/>
      <c r="H199" s="221"/>
      <c r="I199" s="238">
        <v>96.98</v>
      </c>
      <c r="J199" s="221">
        <v>41</v>
      </c>
      <c r="K199" s="238">
        <v>1385.76</v>
      </c>
    </row>
    <row r="200" spans="1:22" x14ac:dyDescent="0.25">
      <c r="A200" s="233"/>
      <c r="B200" s="234"/>
      <c r="C200" s="234" t="s">
        <v>178</v>
      </c>
      <c r="D200" s="235" t="s">
        <v>177</v>
      </c>
      <c r="E200" s="221">
        <v>175</v>
      </c>
      <c r="F200" s="236"/>
      <c r="G200" s="237"/>
      <c r="H200" s="221"/>
      <c r="I200" s="238">
        <v>20.440000000000001</v>
      </c>
      <c r="J200" s="221">
        <v>157</v>
      </c>
      <c r="K200" s="238">
        <v>428.19</v>
      </c>
    </row>
    <row r="201" spans="1:22" x14ac:dyDescent="0.25">
      <c r="A201" s="241"/>
      <c r="B201" s="242"/>
      <c r="C201" s="242" t="s">
        <v>182</v>
      </c>
      <c r="D201" s="243" t="s">
        <v>181</v>
      </c>
      <c r="E201" s="244">
        <v>58.7</v>
      </c>
      <c r="F201" s="245"/>
      <c r="G201" s="246" t="s">
        <v>185</v>
      </c>
      <c r="H201" s="244">
        <v>1</v>
      </c>
      <c r="I201" s="247">
        <v>11.74</v>
      </c>
      <c r="J201" s="244"/>
      <c r="K201" s="247"/>
    </row>
    <row r="202" spans="1:22" x14ac:dyDescent="0.25">
      <c r="A202" s="248"/>
      <c r="B202" s="248"/>
      <c r="C202" s="249" t="s">
        <v>173</v>
      </c>
      <c r="D202" s="248"/>
      <c r="E202" s="248"/>
      <c r="F202" s="248"/>
      <c r="G202" s="248"/>
      <c r="H202" s="452">
        <v>22636.11</v>
      </c>
      <c r="I202" s="452"/>
      <c r="J202" s="452">
        <v>58336.66</v>
      </c>
      <c r="K202" s="452"/>
      <c r="O202" s="250">
        <v>22636.11</v>
      </c>
      <c r="P202" s="250">
        <v>58336.66</v>
      </c>
    </row>
    <row r="205" spans="1:22" x14ac:dyDescent="0.25">
      <c r="A205" s="453" t="s">
        <v>3244</v>
      </c>
      <c r="B205" s="453"/>
      <c r="C205" s="453"/>
      <c r="D205" s="453"/>
      <c r="E205" s="453"/>
      <c r="F205" s="453"/>
      <c r="G205" s="453"/>
      <c r="H205" s="454">
        <v>146648.81</v>
      </c>
      <c r="I205" s="455"/>
      <c r="J205" s="454">
        <v>656311.85</v>
      </c>
      <c r="K205" s="455"/>
    </row>
    <row r="206" spans="1:22" hidden="1" x14ac:dyDescent="0.25">
      <c r="A206" t="s">
        <v>172</v>
      </c>
      <c r="I206">
        <v>0</v>
      </c>
      <c r="J206">
        <v>0</v>
      </c>
    </row>
    <row r="207" spans="1:22" hidden="1" x14ac:dyDescent="0.25">
      <c r="A207" t="s">
        <v>171</v>
      </c>
      <c r="I207">
        <v>0</v>
      </c>
      <c r="J207">
        <v>0</v>
      </c>
    </row>
    <row r="209" spans="1:22" ht="16.5" x14ac:dyDescent="0.25">
      <c r="A209" s="456" t="s">
        <v>3245</v>
      </c>
      <c r="B209" s="456"/>
      <c r="C209" s="456"/>
      <c r="D209" s="456"/>
      <c r="E209" s="456"/>
      <c r="F209" s="456"/>
      <c r="G209" s="456"/>
      <c r="H209" s="456"/>
      <c r="I209" s="456"/>
      <c r="J209" s="456"/>
      <c r="K209" s="456"/>
    </row>
    <row r="210" spans="1:22" ht="28.5" x14ac:dyDescent="0.25">
      <c r="A210" s="233" t="s">
        <v>1425</v>
      </c>
      <c r="B210" s="234" t="s">
        <v>3191</v>
      </c>
      <c r="C210" s="234" t="s">
        <v>1033</v>
      </c>
      <c r="D210" s="235" t="s">
        <v>1693</v>
      </c>
      <c r="E210" s="221">
        <v>1</v>
      </c>
      <c r="F210" s="236"/>
      <c r="G210" s="237"/>
      <c r="H210" s="221"/>
      <c r="I210" s="238"/>
      <c r="J210" s="221"/>
      <c r="K210" s="238"/>
      <c r="Q210">
        <v>21.59</v>
      </c>
      <c r="R210">
        <v>340.53</v>
      </c>
      <c r="S210">
        <v>12.69</v>
      </c>
      <c r="T210">
        <v>181.32</v>
      </c>
      <c r="U210">
        <v>0</v>
      </c>
      <c r="V210">
        <v>0</v>
      </c>
    </row>
    <row r="211" spans="1:22" x14ac:dyDescent="0.25">
      <c r="A211" s="233"/>
      <c r="B211" s="234"/>
      <c r="C211" s="234" t="s">
        <v>187</v>
      </c>
      <c r="D211" s="235"/>
      <c r="E211" s="221"/>
      <c r="F211" s="236">
        <v>18.940000000000001</v>
      </c>
      <c r="G211" s="237" t="s">
        <v>185</v>
      </c>
      <c r="H211" s="221">
        <v>1</v>
      </c>
      <c r="I211" s="238">
        <v>18.940000000000001</v>
      </c>
      <c r="J211" s="221">
        <v>23.35</v>
      </c>
      <c r="K211" s="238">
        <v>442.25</v>
      </c>
    </row>
    <row r="212" spans="1:22" x14ac:dyDescent="0.25">
      <c r="A212" s="233"/>
      <c r="B212" s="234"/>
      <c r="C212" s="234" t="s">
        <v>174</v>
      </c>
      <c r="D212" s="235"/>
      <c r="E212" s="221"/>
      <c r="F212" s="236">
        <v>0.05</v>
      </c>
      <c r="G212" s="237" t="s">
        <v>185</v>
      </c>
      <c r="H212" s="221">
        <v>1</v>
      </c>
      <c r="I212" s="238">
        <v>0.05</v>
      </c>
      <c r="J212" s="221">
        <v>5.4</v>
      </c>
      <c r="K212" s="238">
        <v>0.27</v>
      </c>
    </row>
    <row r="213" spans="1:22" x14ac:dyDescent="0.25">
      <c r="A213" s="233"/>
      <c r="B213" s="234"/>
      <c r="C213" s="234" t="s">
        <v>195</v>
      </c>
      <c r="D213" s="235"/>
      <c r="E213" s="221"/>
      <c r="F213" s="236">
        <v>1.5</v>
      </c>
      <c r="G213" s="237" t="s">
        <v>185</v>
      </c>
      <c r="H213" s="221">
        <v>1</v>
      </c>
      <c r="I213" s="238">
        <v>1.5</v>
      </c>
      <c r="J213" s="221">
        <v>5.42</v>
      </c>
      <c r="K213" s="238">
        <v>8.1300000000000008</v>
      </c>
    </row>
    <row r="214" spans="1:22" ht="68.25" x14ac:dyDescent="0.25">
      <c r="A214" s="254" t="s">
        <v>1428</v>
      </c>
      <c r="B214" s="255" t="s">
        <v>3221</v>
      </c>
      <c r="C214" s="255" t="s">
        <v>3770</v>
      </c>
      <c r="D214" s="256" t="s">
        <v>1451</v>
      </c>
      <c r="E214" s="257">
        <v>1</v>
      </c>
      <c r="F214" s="258">
        <v>465.9</v>
      </c>
      <c r="G214" s="259" t="s">
        <v>185</v>
      </c>
      <c r="H214" s="257">
        <v>1</v>
      </c>
      <c r="I214" s="260">
        <v>465.9</v>
      </c>
      <c r="J214" s="257">
        <v>4.4000000000000004</v>
      </c>
      <c r="K214" s="260">
        <v>2049.96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 s="233"/>
      <c r="B215" s="234"/>
      <c r="C215" s="234" t="s">
        <v>184</v>
      </c>
      <c r="D215" s="235" t="s">
        <v>177</v>
      </c>
      <c r="E215" s="221">
        <v>114</v>
      </c>
      <c r="F215" s="236"/>
      <c r="G215" s="237"/>
      <c r="H215" s="221"/>
      <c r="I215" s="238">
        <v>21.59</v>
      </c>
      <c r="J215" s="221">
        <v>77</v>
      </c>
      <c r="K215" s="238">
        <v>340.53</v>
      </c>
    </row>
    <row r="216" spans="1:22" x14ac:dyDescent="0.25">
      <c r="A216" s="233"/>
      <c r="B216" s="234"/>
      <c r="C216" s="234" t="s">
        <v>183</v>
      </c>
      <c r="D216" s="235" t="s">
        <v>177</v>
      </c>
      <c r="E216" s="221">
        <v>67</v>
      </c>
      <c r="F216" s="236"/>
      <c r="G216" s="237"/>
      <c r="H216" s="221"/>
      <c r="I216" s="238">
        <v>12.69</v>
      </c>
      <c r="J216" s="221">
        <v>41</v>
      </c>
      <c r="K216" s="238">
        <v>181.32</v>
      </c>
    </row>
    <row r="217" spans="1:22" x14ac:dyDescent="0.25">
      <c r="A217" s="241"/>
      <c r="B217" s="242"/>
      <c r="C217" s="242" t="s">
        <v>182</v>
      </c>
      <c r="D217" s="243" t="s">
        <v>181</v>
      </c>
      <c r="E217" s="244">
        <v>1.36</v>
      </c>
      <c r="F217" s="245"/>
      <c r="G217" s="246" t="s">
        <v>185</v>
      </c>
      <c r="H217" s="244">
        <v>1</v>
      </c>
      <c r="I217" s="247">
        <v>1.36</v>
      </c>
      <c r="J217" s="244"/>
      <c r="K217" s="247"/>
    </row>
    <row r="218" spans="1:22" x14ac:dyDescent="0.25">
      <c r="A218" s="248"/>
      <c r="B218" s="248"/>
      <c r="C218" s="249" t="s">
        <v>173</v>
      </c>
      <c r="D218" s="248"/>
      <c r="E218" s="248"/>
      <c r="F218" s="248"/>
      <c r="G218" s="248"/>
      <c r="H218" s="452">
        <v>520.66999999999996</v>
      </c>
      <c r="I218" s="452"/>
      <c r="J218" s="452">
        <v>3022.46</v>
      </c>
      <c r="K218" s="452"/>
      <c r="O218" s="250">
        <v>520.66999999999996</v>
      </c>
      <c r="P218" s="250">
        <v>3022.46</v>
      </c>
    </row>
    <row r="220" spans="1:22" ht="42.75" x14ac:dyDescent="0.25">
      <c r="A220" s="261" t="s">
        <v>1442</v>
      </c>
      <c r="B220" s="262" t="s">
        <v>3246</v>
      </c>
      <c r="C220" s="262" t="s">
        <v>1191</v>
      </c>
      <c r="D220" s="263" t="s">
        <v>1451</v>
      </c>
      <c r="E220" s="264">
        <v>1</v>
      </c>
      <c r="F220" s="265">
        <v>89.39</v>
      </c>
      <c r="G220" s="266" t="s">
        <v>185</v>
      </c>
      <c r="H220" s="264">
        <v>1</v>
      </c>
      <c r="I220" s="267">
        <v>89.39</v>
      </c>
      <c r="J220" s="264">
        <v>4.96</v>
      </c>
      <c r="K220" s="267">
        <v>443.37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s="268"/>
      <c r="B221" s="268"/>
      <c r="C221" s="269" t="s">
        <v>173</v>
      </c>
      <c r="D221" s="268"/>
      <c r="E221" s="268"/>
      <c r="F221" s="268"/>
      <c r="G221" s="268"/>
      <c r="H221" s="468">
        <v>89.39</v>
      </c>
      <c r="I221" s="468"/>
      <c r="J221" s="468">
        <v>443.37</v>
      </c>
      <c r="K221" s="468"/>
      <c r="O221" s="250">
        <v>89.39</v>
      </c>
      <c r="P221" s="250">
        <v>443.37</v>
      </c>
    </row>
    <row r="223" spans="1:22" ht="28.5" x14ac:dyDescent="0.25">
      <c r="A223" s="233" t="s">
        <v>1455</v>
      </c>
      <c r="B223" s="234" t="s">
        <v>3247</v>
      </c>
      <c r="C223" s="234" t="s">
        <v>1190</v>
      </c>
      <c r="D223" s="235" t="s">
        <v>1693</v>
      </c>
      <c r="E223" s="221">
        <v>1</v>
      </c>
      <c r="F223" s="236"/>
      <c r="G223" s="237"/>
      <c r="H223" s="221"/>
      <c r="I223" s="238"/>
      <c r="J223" s="221"/>
      <c r="K223" s="238"/>
      <c r="Q223">
        <v>76.319999999999993</v>
      </c>
      <c r="R223">
        <v>1203.73</v>
      </c>
      <c r="S223">
        <v>44.86</v>
      </c>
      <c r="T223">
        <v>640.94000000000005</v>
      </c>
      <c r="U223">
        <v>0</v>
      </c>
      <c r="V223">
        <v>0</v>
      </c>
    </row>
    <row r="224" spans="1:22" x14ac:dyDescent="0.25">
      <c r="A224" s="233"/>
      <c r="B224" s="234"/>
      <c r="C224" s="234" t="s">
        <v>187</v>
      </c>
      <c r="D224" s="235"/>
      <c r="E224" s="221"/>
      <c r="F224" s="236">
        <v>66.95</v>
      </c>
      <c r="G224" s="237" t="s">
        <v>185</v>
      </c>
      <c r="H224" s="221">
        <v>1</v>
      </c>
      <c r="I224" s="238">
        <v>66.95</v>
      </c>
      <c r="J224" s="221">
        <v>23.35</v>
      </c>
      <c r="K224" s="238">
        <v>1563.28</v>
      </c>
    </row>
    <row r="225" spans="1:22" x14ac:dyDescent="0.25">
      <c r="A225" s="233"/>
      <c r="B225" s="234"/>
      <c r="C225" s="234" t="s">
        <v>195</v>
      </c>
      <c r="D225" s="235"/>
      <c r="E225" s="221"/>
      <c r="F225" s="236">
        <v>3.4</v>
      </c>
      <c r="G225" s="237" t="s">
        <v>185</v>
      </c>
      <c r="H225" s="221">
        <v>1</v>
      </c>
      <c r="I225" s="238">
        <v>3.4</v>
      </c>
      <c r="J225" s="221">
        <v>5.42</v>
      </c>
      <c r="K225" s="238">
        <v>18.43</v>
      </c>
    </row>
    <row r="226" spans="1:22" ht="68.25" x14ac:dyDescent="0.25">
      <c r="A226" s="254" t="s">
        <v>1457</v>
      </c>
      <c r="B226" s="255" t="s">
        <v>3221</v>
      </c>
      <c r="C226" s="255" t="s">
        <v>3771</v>
      </c>
      <c r="D226" s="256" t="s">
        <v>1451</v>
      </c>
      <c r="E226" s="257">
        <v>1</v>
      </c>
      <c r="F226" s="258">
        <v>1512.02</v>
      </c>
      <c r="G226" s="259" t="s">
        <v>185</v>
      </c>
      <c r="H226" s="257">
        <v>1</v>
      </c>
      <c r="I226" s="260">
        <v>1512.02</v>
      </c>
      <c r="J226" s="257">
        <v>4.4000000000000004</v>
      </c>
      <c r="K226" s="260">
        <v>6652.89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 x14ac:dyDescent="0.25">
      <c r="A227" s="233"/>
      <c r="B227" s="234"/>
      <c r="C227" s="234" t="s">
        <v>184</v>
      </c>
      <c r="D227" s="235" t="s">
        <v>177</v>
      </c>
      <c r="E227" s="221">
        <v>114</v>
      </c>
      <c r="F227" s="236"/>
      <c r="G227" s="237"/>
      <c r="H227" s="221"/>
      <c r="I227" s="238">
        <v>76.319999999999993</v>
      </c>
      <c r="J227" s="221">
        <v>77</v>
      </c>
      <c r="K227" s="238">
        <v>1203.73</v>
      </c>
    </row>
    <row r="228" spans="1:22" x14ac:dyDescent="0.25">
      <c r="A228" s="233"/>
      <c r="B228" s="234"/>
      <c r="C228" s="234" t="s">
        <v>183</v>
      </c>
      <c r="D228" s="235" t="s">
        <v>177</v>
      </c>
      <c r="E228" s="221">
        <v>67</v>
      </c>
      <c r="F228" s="236"/>
      <c r="G228" s="237"/>
      <c r="H228" s="221"/>
      <c r="I228" s="238">
        <v>44.86</v>
      </c>
      <c r="J228" s="221">
        <v>41</v>
      </c>
      <c r="K228" s="238">
        <v>640.94000000000005</v>
      </c>
    </row>
    <row r="229" spans="1:22" x14ac:dyDescent="0.25">
      <c r="A229" s="241"/>
      <c r="B229" s="242"/>
      <c r="C229" s="242" t="s">
        <v>182</v>
      </c>
      <c r="D229" s="243" t="s">
        <v>181</v>
      </c>
      <c r="E229" s="244">
        <v>5</v>
      </c>
      <c r="F229" s="245"/>
      <c r="G229" s="246" t="s">
        <v>185</v>
      </c>
      <c r="H229" s="244">
        <v>1</v>
      </c>
      <c r="I229" s="247">
        <v>5</v>
      </c>
      <c r="J229" s="244"/>
      <c r="K229" s="247"/>
    </row>
    <row r="230" spans="1:22" x14ac:dyDescent="0.25">
      <c r="A230" s="248"/>
      <c r="B230" s="248"/>
      <c r="C230" s="249" t="s">
        <v>173</v>
      </c>
      <c r="D230" s="248"/>
      <c r="E230" s="248"/>
      <c r="F230" s="248"/>
      <c r="G230" s="248"/>
      <c r="H230" s="452">
        <v>1703.55</v>
      </c>
      <c r="I230" s="452"/>
      <c r="J230" s="452">
        <v>10079.27</v>
      </c>
      <c r="K230" s="452"/>
      <c r="O230" s="250">
        <v>1703.55</v>
      </c>
      <c r="P230" s="250">
        <v>10079.27</v>
      </c>
    </row>
    <row r="232" spans="1:22" ht="28.5" x14ac:dyDescent="0.25">
      <c r="A232" s="233" t="s">
        <v>1462</v>
      </c>
      <c r="B232" s="234" t="s">
        <v>3248</v>
      </c>
      <c r="C232" s="234" t="s">
        <v>1032</v>
      </c>
      <c r="D232" s="235" t="s">
        <v>1680</v>
      </c>
      <c r="E232" s="221">
        <v>0.1</v>
      </c>
      <c r="F232" s="236"/>
      <c r="G232" s="237"/>
      <c r="H232" s="221"/>
      <c r="I232" s="238"/>
      <c r="J232" s="221"/>
      <c r="K232" s="238"/>
      <c r="Q232">
        <v>25.94</v>
      </c>
      <c r="R232">
        <v>409.03</v>
      </c>
      <c r="S232">
        <v>15.24</v>
      </c>
      <c r="T232">
        <v>217.8</v>
      </c>
      <c r="U232">
        <v>0.21</v>
      </c>
      <c r="V232">
        <v>4.4000000000000004</v>
      </c>
    </row>
    <row r="233" spans="1:22" x14ac:dyDescent="0.25">
      <c r="C233" s="239" t="s">
        <v>1681</v>
      </c>
    </row>
    <row r="234" spans="1:22" x14ac:dyDescent="0.25">
      <c r="A234" s="233"/>
      <c r="B234" s="234"/>
      <c r="C234" s="234" t="s">
        <v>187</v>
      </c>
      <c r="D234" s="235"/>
      <c r="E234" s="221"/>
      <c r="F234" s="236">
        <v>227.49</v>
      </c>
      <c r="G234" s="237" t="s">
        <v>185</v>
      </c>
      <c r="H234" s="221">
        <v>1</v>
      </c>
      <c r="I234" s="238">
        <v>22.75</v>
      </c>
      <c r="J234" s="221">
        <v>23.35</v>
      </c>
      <c r="K234" s="238">
        <v>531.21</v>
      </c>
    </row>
    <row r="235" spans="1:22" x14ac:dyDescent="0.25">
      <c r="A235" s="233"/>
      <c r="B235" s="234"/>
      <c r="C235" s="234" t="s">
        <v>174</v>
      </c>
      <c r="D235" s="235"/>
      <c r="E235" s="221"/>
      <c r="F235" s="236">
        <v>6.98</v>
      </c>
      <c r="G235" s="237" t="s">
        <v>185</v>
      </c>
      <c r="H235" s="221">
        <v>1</v>
      </c>
      <c r="I235" s="238">
        <v>0.7</v>
      </c>
      <c r="J235" s="221">
        <v>8.39</v>
      </c>
      <c r="K235" s="238">
        <v>5.87</v>
      </c>
    </row>
    <row r="236" spans="1:22" x14ac:dyDescent="0.25">
      <c r="A236" s="233"/>
      <c r="B236" s="234"/>
      <c r="C236" s="234" t="s">
        <v>179</v>
      </c>
      <c r="D236" s="235"/>
      <c r="E236" s="221"/>
      <c r="F236" s="236">
        <v>1.18</v>
      </c>
      <c r="G236" s="237" t="s">
        <v>185</v>
      </c>
      <c r="H236" s="221">
        <v>1</v>
      </c>
      <c r="I236" s="251">
        <v>0.12</v>
      </c>
      <c r="J236" s="221">
        <v>23.35</v>
      </c>
      <c r="K236" s="251">
        <v>2.8</v>
      </c>
    </row>
    <row r="237" spans="1:22" x14ac:dyDescent="0.25">
      <c r="A237" s="233"/>
      <c r="B237" s="234"/>
      <c r="C237" s="234" t="s">
        <v>195</v>
      </c>
      <c r="D237" s="235"/>
      <c r="E237" s="221"/>
      <c r="F237" s="236">
        <v>2.4700000000000002</v>
      </c>
      <c r="G237" s="237" t="s">
        <v>185</v>
      </c>
      <c r="H237" s="221">
        <v>1</v>
      </c>
      <c r="I237" s="238">
        <v>0.25</v>
      </c>
      <c r="J237" s="221">
        <v>5.42</v>
      </c>
      <c r="K237" s="238">
        <v>1.36</v>
      </c>
    </row>
    <row r="238" spans="1:22" ht="68.25" x14ac:dyDescent="0.25">
      <c r="A238" s="254" t="s">
        <v>1465</v>
      </c>
      <c r="B238" s="255" t="s">
        <v>3221</v>
      </c>
      <c r="C238" s="255" t="s">
        <v>3772</v>
      </c>
      <c r="D238" s="256" t="s">
        <v>1451</v>
      </c>
      <c r="E238" s="257">
        <v>1</v>
      </c>
      <c r="F238" s="258">
        <v>415.96</v>
      </c>
      <c r="G238" s="259" t="s">
        <v>185</v>
      </c>
      <c r="H238" s="257">
        <v>1</v>
      </c>
      <c r="I238" s="260">
        <v>415.96</v>
      </c>
      <c r="J238" s="257">
        <v>4.4000000000000004</v>
      </c>
      <c r="K238" s="260">
        <v>1830.22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 s="233"/>
      <c r="B239" s="234"/>
      <c r="C239" s="234" t="s">
        <v>184</v>
      </c>
      <c r="D239" s="235" t="s">
        <v>177</v>
      </c>
      <c r="E239" s="221">
        <v>114</v>
      </c>
      <c r="F239" s="236"/>
      <c r="G239" s="237"/>
      <c r="H239" s="221"/>
      <c r="I239" s="238">
        <v>25.94</v>
      </c>
      <c r="J239" s="221">
        <v>77</v>
      </c>
      <c r="K239" s="238">
        <v>409.03</v>
      </c>
    </row>
    <row r="240" spans="1:22" x14ac:dyDescent="0.25">
      <c r="A240" s="233"/>
      <c r="B240" s="234"/>
      <c r="C240" s="234" t="s">
        <v>183</v>
      </c>
      <c r="D240" s="235" t="s">
        <v>177</v>
      </c>
      <c r="E240" s="221">
        <v>67</v>
      </c>
      <c r="F240" s="236"/>
      <c r="G240" s="237"/>
      <c r="H240" s="221"/>
      <c r="I240" s="238">
        <v>15.24</v>
      </c>
      <c r="J240" s="221">
        <v>41</v>
      </c>
      <c r="K240" s="238">
        <v>217.8</v>
      </c>
    </row>
    <row r="241" spans="1:22" x14ac:dyDescent="0.25">
      <c r="A241" s="233"/>
      <c r="B241" s="234"/>
      <c r="C241" s="234" t="s">
        <v>178</v>
      </c>
      <c r="D241" s="235" t="s">
        <v>177</v>
      </c>
      <c r="E241" s="221">
        <v>175</v>
      </c>
      <c r="F241" s="236"/>
      <c r="G241" s="237"/>
      <c r="H241" s="221"/>
      <c r="I241" s="238">
        <v>0.21</v>
      </c>
      <c r="J241" s="221">
        <v>157</v>
      </c>
      <c r="K241" s="238">
        <v>4.4000000000000004</v>
      </c>
    </row>
    <row r="242" spans="1:22" x14ac:dyDescent="0.25">
      <c r="A242" s="241"/>
      <c r="B242" s="242"/>
      <c r="C242" s="242" t="s">
        <v>182</v>
      </c>
      <c r="D242" s="243" t="s">
        <v>181</v>
      </c>
      <c r="E242" s="244">
        <v>14.64</v>
      </c>
      <c r="F242" s="245"/>
      <c r="G242" s="246" t="s">
        <v>185</v>
      </c>
      <c r="H242" s="244">
        <v>1</v>
      </c>
      <c r="I242" s="247">
        <v>1.46</v>
      </c>
      <c r="J242" s="244"/>
      <c r="K242" s="247"/>
    </row>
    <row r="243" spans="1:22" x14ac:dyDescent="0.25">
      <c r="A243" s="248"/>
      <c r="B243" s="248"/>
      <c r="C243" s="249" t="s">
        <v>173</v>
      </c>
      <c r="D243" s="248"/>
      <c r="E243" s="248"/>
      <c r="F243" s="248"/>
      <c r="G243" s="248"/>
      <c r="H243" s="452">
        <v>481.05</v>
      </c>
      <c r="I243" s="452"/>
      <c r="J243" s="452">
        <v>2999.89</v>
      </c>
      <c r="K243" s="452"/>
      <c r="O243" s="250">
        <v>481.05</v>
      </c>
      <c r="P243" s="250">
        <v>2999.89</v>
      </c>
    </row>
    <row r="245" spans="1:22" x14ac:dyDescent="0.25">
      <c r="A245" s="233" t="s">
        <v>1475</v>
      </c>
      <c r="B245" s="234" t="s">
        <v>3249</v>
      </c>
      <c r="C245" s="234" t="s">
        <v>708</v>
      </c>
      <c r="D245" s="235" t="s">
        <v>1693</v>
      </c>
      <c r="E245" s="221">
        <v>2</v>
      </c>
      <c r="F245" s="236"/>
      <c r="G245" s="237"/>
      <c r="H245" s="221"/>
      <c r="I245" s="238"/>
      <c r="J245" s="221"/>
      <c r="K245" s="238"/>
      <c r="Q245">
        <v>27.13</v>
      </c>
      <c r="R245">
        <v>427.91</v>
      </c>
      <c r="S245">
        <v>15.95</v>
      </c>
      <c r="T245">
        <v>227.85</v>
      </c>
      <c r="U245">
        <v>0</v>
      </c>
      <c r="V245">
        <v>0</v>
      </c>
    </row>
    <row r="246" spans="1:22" x14ac:dyDescent="0.25">
      <c r="A246" s="233"/>
      <c r="B246" s="234"/>
      <c r="C246" s="234" t="s">
        <v>187</v>
      </c>
      <c r="D246" s="235"/>
      <c r="E246" s="221"/>
      <c r="F246" s="236">
        <v>11.9</v>
      </c>
      <c r="G246" s="237" t="s">
        <v>185</v>
      </c>
      <c r="H246" s="221">
        <v>1</v>
      </c>
      <c r="I246" s="238">
        <v>23.8</v>
      </c>
      <c r="J246" s="221">
        <v>23.35</v>
      </c>
      <c r="K246" s="238">
        <v>555.73</v>
      </c>
    </row>
    <row r="247" spans="1:22" x14ac:dyDescent="0.25">
      <c r="A247" s="233"/>
      <c r="B247" s="234"/>
      <c r="C247" s="234" t="s">
        <v>195</v>
      </c>
      <c r="D247" s="235"/>
      <c r="E247" s="221"/>
      <c r="F247" s="236">
        <v>1.75</v>
      </c>
      <c r="G247" s="237" t="s">
        <v>185</v>
      </c>
      <c r="H247" s="221">
        <v>1</v>
      </c>
      <c r="I247" s="238">
        <v>3.5</v>
      </c>
      <c r="J247" s="221">
        <v>5.42</v>
      </c>
      <c r="K247" s="238">
        <v>18.97</v>
      </c>
    </row>
    <row r="248" spans="1:22" ht="68.25" x14ac:dyDescent="0.25">
      <c r="A248" s="233" t="s">
        <v>1478</v>
      </c>
      <c r="B248" s="234" t="s">
        <v>3221</v>
      </c>
      <c r="C248" s="234" t="s">
        <v>3773</v>
      </c>
      <c r="D248" s="235" t="s">
        <v>1451</v>
      </c>
      <c r="E248" s="221">
        <v>1</v>
      </c>
      <c r="F248" s="236">
        <v>215.94</v>
      </c>
      <c r="G248" s="240" t="s">
        <v>185</v>
      </c>
      <c r="H248" s="221">
        <v>1</v>
      </c>
      <c r="I248" s="238">
        <v>215.94</v>
      </c>
      <c r="J248" s="221">
        <v>5.42</v>
      </c>
      <c r="K248" s="238">
        <v>1170.3900000000001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 ht="41.25" x14ac:dyDescent="0.25">
      <c r="A249" s="233" t="s">
        <v>1480</v>
      </c>
      <c r="B249" s="234" t="s">
        <v>3221</v>
      </c>
      <c r="C249" s="234" t="s">
        <v>3774</v>
      </c>
      <c r="D249" s="235" t="s">
        <v>1451</v>
      </c>
      <c r="E249" s="221">
        <v>1</v>
      </c>
      <c r="F249" s="236">
        <v>100.05</v>
      </c>
      <c r="G249" s="240" t="s">
        <v>185</v>
      </c>
      <c r="H249" s="221">
        <v>1</v>
      </c>
      <c r="I249" s="238">
        <v>100.05</v>
      </c>
      <c r="J249" s="221">
        <v>5.42</v>
      </c>
      <c r="K249" s="238">
        <v>542.27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 x14ac:dyDescent="0.25">
      <c r="A250" s="233"/>
      <c r="B250" s="234"/>
      <c r="C250" s="234" t="s">
        <v>184</v>
      </c>
      <c r="D250" s="235" t="s">
        <v>177</v>
      </c>
      <c r="E250" s="221">
        <v>114</v>
      </c>
      <c r="F250" s="236"/>
      <c r="G250" s="237"/>
      <c r="H250" s="221"/>
      <c r="I250" s="238">
        <v>27.13</v>
      </c>
      <c r="J250" s="221">
        <v>77</v>
      </c>
      <c r="K250" s="238">
        <v>427.91</v>
      </c>
    </row>
    <row r="251" spans="1:22" x14ac:dyDescent="0.25">
      <c r="A251" s="233"/>
      <c r="B251" s="234"/>
      <c r="C251" s="234" t="s">
        <v>183</v>
      </c>
      <c r="D251" s="235" t="s">
        <v>177</v>
      </c>
      <c r="E251" s="221">
        <v>67</v>
      </c>
      <c r="F251" s="236"/>
      <c r="G251" s="237"/>
      <c r="H251" s="221"/>
      <c r="I251" s="238">
        <v>15.95</v>
      </c>
      <c r="J251" s="221">
        <v>41</v>
      </c>
      <c r="K251" s="238">
        <v>227.85</v>
      </c>
    </row>
    <row r="252" spans="1:22" x14ac:dyDescent="0.25">
      <c r="A252" s="241"/>
      <c r="B252" s="242"/>
      <c r="C252" s="242" t="s">
        <v>182</v>
      </c>
      <c r="D252" s="243" t="s">
        <v>181</v>
      </c>
      <c r="E252" s="244">
        <v>1</v>
      </c>
      <c r="F252" s="245"/>
      <c r="G252" s="246" t="s">
        <v>185</v>
      </c>
      <c r="H252" s="244">
        <v>1</v>
      </c>
      <c r="I252" s="247">
        <v>2</v>
      </c>
      <c r="J252" s="244"/>
      <c r="K252" s="247"/>
    </row>
    <row r="253" spans="1:22" x14ac:dyDescent="0.25">
      <c r="A253" s="248"/>
      <c r="B253" s="248"/>
      <c r="C253" s="249" t="s">
        <v>173</v>
      </c>
      <c r="D253" s="248"/>
      <c r="E253" s="248"/>
      <c r="F253" s="248"/>
      <c r="G253" s="248"/>
      <c r="H253" s="452">
        <v>386.37</v>
      </c>
      <c r="I253" s="452"/>
      <c r="J253" s="452">
        <v>2943.12</v>
      </c>
      <c r="K253" s="452"/>
      <c r="O253" s="250">
        <v>386.37</v>
      </c>
      <c r="P253" s="250">
        <v>2943.12</v>
      </c>
    </row>
    <row r="255" spans="1:22" ht="28.5" x14ac:dyDescent="0.25">
      <c r="A255" s="233" t="s">
        <v>1486</v>
      </c>
      <c r="B255" s="234" t="s">
        <v>3100</v>
      </c>
      <c r="C255" s="234" t="s">
        <v>1177</v>
      </c>
      <c r="D255" s="235" t="s">
        <v>1326</v>
      </c>
      <c r="E255" s="221">
        <v>0.01</v>
      </c>
      <c r="F255" s="236"/>
      <c r="G255" s="237"/>
      <c r="H255" s="221"/>
      <c r="I255" s="238"/>
      <c r="J255" s="221"/>
      <c r="K255" s="238"/>
      <c r="Q255">
        <v>12.55</v>
      </c>
      <c r="R255">
        <v>197.95</v>
      </c>
      <c r="S255">
        <v>7.38</v>
      </c>
      <c r="T255">
        <v>105.4</v>
      </c>
      <c r="U255">
        <v>0.39</v>
      </c>
      <c r="V255">
        <v>8.07</v>
      </c>
    </row>
    <row r="256" spans="1:22" x14ac:dyDescent="0.25">
      <c r="C256" s="239" t="s">
        <v>3250</v>
      </c>
    </row>
    <row r="257" spans="1:22" x14ac:dyDescent="0.25">
      <c r="A257" s="233"/>
      <c r="B257" s="234"/>
      <c r="C257" s="234" t="s">
        <v>187</v>
      </c>
      <c r="D257" s="235"/>
      <c r="E257" s="221"/>
      <c r="F257" s="236">
        <v>1100.71</v>
      </c>
      <c r="G257" s="237" t="s">
        <v>185</v>
      </c>
      <c r="H257" s="221">
        <v>1</v>
      </c>
      <c r="I257" s="238">
        <v>11.01</v>
      </c>
      <c r="J257" s="221">
        <v>23.35</v>
      </c>
      <c r="K257" s="238">
        <v>257.08</v>
      </c>
    </row>
    <row r="258" spans="1:22" x14ac:dyDescent="0.25">
      <c r="A258" s="233"/>
      <c r="B258" s="234"/>
      <c r="C258" s="234" t="s">
        <v>174</v>
      </c>
      <c r="D258" s="235"/>
      <c r="E258" s="221"/>
      <c r="F258" s="236">
        <v>139.31</v>
      </c>
      <c r="G258" s="237" t="s">
        <v>185</v>
      </c>
      <c r="H258" s="221">
        <v>1</v>
      </c>
      <c r="I258" s="238">
        <v>1.39</v>
      </c>
      <c r="J258" s="221">
        <v>8.25</v>
      </c>
      <c r="K258" s="238">
        <v>11.47</v>
      </c>
    </row>
    <row r="259" spans="1:22" x14ac:dyDescent="0.25">
      <c r="A259" s="233"/>
      <c r="B259" s="234"/>
      <c r="C259" s="234" t="s">
        <v>179</v>
      </c>
      <c r="D259" s="235"/>
      <c r="E259" s="221"/>
      <c r="F259" s="236">
        <v>22.46</v>
      </c>
      <c r="G259" s="237" t="s">
        <v>185</v>
      </c>
      <c r="H259" s="221">
        <v>1</v>
      </c>
      <c r="I259" s="251">
        <v>0.22</v>
      </c>
      <c r="J259" s="221">
        <v>23.35</v>
      </c>
      <c r="K259" s="251">
        <v>5.14</v>
      </c>
    </row>
    <row r="260" spans="1:22" x14ac:dyDescent="0.25">
      <c r="A260" s="233"/>
      <c r="B260" s="234"/>
      <c r="C260" s="234" t="s">
        <v>195</v>
      </c>
      <c r="D260" s="235"/>
      <c r="E260" s="221"/>
      <c r="F260" s="236">
        <v>116.9</v>
      </c>
      <c r="G260" s="237" t="s">
        <v>185</v>
      </c>
      <c r="H260" s="221">
        <v>1</v>
      </c>
      <c r="I260" s="238">
        <v>1.17</v>
      </c>
      <c r="J260" s="221">
        <v>5.42</v>
      </c>
      <c r="K260" s="238">
        <v>6.34</v>
      </c>
    </row>
    <row r="261" spans="1:22" ht="27" x14ac:dyDescent="0.25">
      <c r="A261" s="233" t="s">
        <v>1489</v>
      </c>
      <c r="B261" s="234" t="s">
        <v>3221</v>
      </c>
      <c r="C261" s="234" t="s">
        <v>3775</v>
      </c>
      <c r="D261" s="235" t="s">
        <v>1451</v>
      </c>
      <c r="E261" s="221">
        <v>1</v>
      </c>
      <c r="F261" s="236">
        <v>317.20999999999998</v>
      </c>
      <c r="G261" s="240" t="s">
        <v>185</v>
      </c>
      <c r="H261" s="221">
        <v>1</v>
      </c>
      <c r="I261" s="238">
        <v>317.20999999999998</v>
      </c>
      <c r="J261" s="221">
        <v>5.42</v>
      </c>
      <c r="K261" s="238">
        <v>1719.28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 s="233"/>
      <c r="B262" s="234"/>
      <c r="C262" s="234" t="s">
        <v>184</v>
      </c>
      <c r="D262" s="235" t="s">
        <v>177</v>
      </c>
      <c r="E262" s="221">
        <v>114</v>
      </c>
      <c r="F262" s="236"/>
      <c r="G262" s="237"/>
      <c r="H262" s="221"/>
      <c r="I262" s="238">
        <v>12.55</v>
      </c>
      <c r="J262" s="221">
        <v>77</v>
      </c>
      <c r="K262" s="238">
        <v>197.95</v>
      </c>
    </row>
    <row r="263" spans="1:22" x14ac:dyDescent="0.25">
      <c r="A263" s="233"/>
      <c r="B263" s="234"/>
      <c r="C263" s="234" t="s">
        <v>183</v>
      </c>
      <c r="D263" s="235" t="s">
        <v>177</v>
      </c>
      <c r="E263" s="221">
        <v>67</v>
      </c>
      <c r="F263" s="236"/>
      <c r="G263" s="237"/>
      <c r="H263" s="221"/>
      <c r="I263" s="238">
        <v>7.38</v>
      </c>
      <c r="J263" s="221">
        <v>41</v>
      </c>
      <c r="K263" s="238">
        <v>105.4</v>
      </c>
    </row>
    <row r="264" spans="1:22" x14ac:dyDescent="0.25">
      <c r="A264" s="233"/>
      <c r="B264" s="234"/>
      <c r="C264" s="234" t="s">
        <v>178</v>
      </c>
      <c r="D264" s="235" t="s">
        <v>177</v>
      </c>
      <c r="E264" s="221">
        <v>175</v>
      </c>
      <c r="F264" s="236"/>
      <c r="G264" s="237"/>
      <c r="H264" s="221"/>
      <c r="I264" s="238">
        <v>0.39</v>
      </c>
      <c r="J264" s="221">
        <v>157</v>
      </c>
      <c r="K264" s="238">
        <v>8.07</v>
      </c>
    </row>
    <row r="265" spans="1:22" x14ac:dyDescent="0.25">
      <c r="A265" s="241"/>
      <c r="B265" s="242"/>
      <c r="C265" s="242" t="s">
        <v>182</v>
      </c>
      <c r="D265" s="243" t="s">
        <v>181</v>
      </c>
      <c r="E265" s="244">
        <v>84.67</v>
      </c>
      <c r="F265" s="245"/>
      <c r="G265" s="246" t="s">
        <v>185</v>
      </c>
      <c r="H265" s="244">
        <v>1</v>
      </c>
      <c r="I265" s="247">
        <v>0.85</v>
      </c>
      <c r="J265" s="244"/>
      <c r="K265" s="247"/>
    </row>
    <row r="266" spans="1:22" x14ac:dyDescent="0.25">
      <c r="A266" s="248"/>
      <c r="B266" s="248"/>
      <c r="C266" s="249" t="s">
        <v>173</v>
      </c>
      <c r="D266" s="248"/>
      <c r="E266" s="248"/>
      <c r="F266" s="248"/>
      <c r="G266" s="248"/>
      <c r="H266" s="452">
        <v>351.1</v>
      </c>
      <c r="I266" s="452"/>
      <c r="J266" s="452">
        <v>2305.59</v>
      </c>
      <c r="K266" s="452"/>
      <c r="O266" s="250">
        <v>351.1</v>
      </c>
      <c r="P266" s="250">
        <v>2305.59</v>
      </c>
    </row>
    <row r="268" spans="1:22" ht="71.25" x14ac:dyDescent="0.25">
      <c r="A268" s="233" t="s">
        <v>1495</v>
      </c>
      <c r="B268" s="234" t="s">
        <v>3130</v>
      </c>
      <c r="C268" s="234" t="s">
        <v>1055</v>
      </c>
      <c r="D268" s="235" t="s">
        <v>1476</v>
      </c>
      <c r="E268" s="221">
        <v>0.5</v>
      </c>
      <c r="F268" s="236"/>
      <c r="G268" s="237"/>
      <c r="H268" s="221"/>
      <c r="I268" s="238"/>
      <c r="J268" s="221"/>
      <c r="K268" s="238"/>
      <c r="Q268">
        <v>109.59</v>
      </c>
      <c r="R268">
        <v>1728.37</v>
      </c>
      <c r="S268">
        <v>64.41</v>
      </c>
      <c r="T268">
        <v>920.3</v>
      </c>
      <c r="U268">
        <v>5.01</v>
      </c>
      <c r="V268">
        <v>104.84</v>
      </c>
    </row>
    <row r="269" spans="1:22" x14ac:dyDescent="0.25">
      <c r="C269" s="239" t="s">
        <v>2869</v>
      </c>
    </row>
    <row r="270" spans="1:22" x14ac:dyDescent="0.25">
      <c r="A270" s="233"/>
      <c r="B270" s="234"/>
      <c r="C270" s="234" t="s">
        <v>187</v>
      </c>
      <c r="D270" s="235"/>
      <c r="E270" s="221"/>
      <c r="F270" s="236">
        <v>192.26</v>
      </c>
      <c r="G270" s="237" t="s">
        <v>185</v>
      </c>
      <c r="H270" s="221">
        <v>1</v>
      </c>
      <c r="I270" s="238">
        <v>96.13</v>
      </c>
      <c r="J270" s="221">
        <v>23.35</v>
      </c>
      <c r="K270" s="238">
        <v>2244.64</v>
      </c>
    </row>
    <row r="271" spans="1:22" x14ac:dyDescent="0.25">
      <c r="A271" s="233"/>
      <c r="B271" s="234"/>
      <c r="C271" s="234" t="s">
        <v>174</v>
      </c>
      <c r="D271" s="235"/>
      <c r="E271" s="221"/>
      <c r="F271" s="236">
        <v>32.869999999999997</v>
      </c>
      <c r="G271" s="237" t="s">
        <v>185</v>
      </c>
      <c r="H271" s="221">
        <v>1</v>
      </c>
      <c r="I271" s="238">
        <v>16.440000000000001</v>
      </c>
      <c r="J271" s="221">
        <v>8.48</v>
      </c>
      <c r="K271" s="238">
        <v>139.41</v>
      </c>
    </row>
    <row r="272" spans="1:22" x14ac:dyDescent="0.25">
      <c r="A272" s="233"/>
      <c r="B272" s="234"/>
      <c r="C272" s="234" t="s">
        <v>179</v>
      </c>
      <c r="D272" s="235"/>
      <c r="E272" s="221"/>
      <c r="F272" s="236">
        <v>5.71</v>
      </c>
      <c r="G272" s="237" t="s">
        <v>185</v>
      </c>
      <c r="H272" s="221">
        <v>1</v>
      </c>
      <c r="I272" s="251">
        <v>2.86</v>
      </c>
      <c r="J272" s="221">
        <v>23.35</v>
      </c>
      <c r="K272" s="251">
        <v>66.78</v>
      </c>
    </row>
    <row r="273" spans="1:22" x14ac:dyDescent="0.25">
      <c r="A273" s="233"/>
      <c r="B273" s="234"/>
      <c r="C273" s="234" t="s">
        <v>195</v>
      </c>
      <c r="D273" s="235"/>
      <c r="E273" s="221"/>
      <c r="F273" s="236">
        <v>314.29000000000002</v>
      </c>
      <c r="G273" s="237" t="s">
        <v>185</v>
      </c>
      <c r="H273" s="221">
        <v>1</v>
      </c>
      <c r="I273" s="238">
        <v>157.15</v>
      </c>
      <c r="J273" s="221">
        <v>5.42</v>
      </c>
      <c r="K273" s="238">
        <v>851.75</v>
      </c>
    </row>
    <row r="274" spans="1:22" ht="57" x14ac:dyDescent="0.25">
      <c r="A274" s="233" t="s">
        <v>1497</v>
      </c>
      <c r="B274" s="234" t="s">
        <v>3132</v>
      </c>
      <c r="C274" s="234" t="s">
        <v>1095</v>
      </c>
      <c r="D274" s="235" t="s">
        <v>1342</v>
      </c>
      <c r="E274" s="221">
        <v>51</v>
      </c>
      <c r="F274" s="236">
        <v>3.45</v>
      </c>
      <c r="G274" s="240" t="s">
        <v>185</v>
      </c>
      <c r="H274" s="221">
        <v>1</v>
      </c>
      <c r="I274" s="238">
        <v>175.95</v>
      </c>
      <c r="J274" s="221">
        <v>6.37</v>
      </c>
      <c r="K274" s="238">
        <v>1120.8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 s="233"/>
      <c r="B275" s="234"/>
      <c r="C275" s="234" t="s">
        <v>184</v>
      </c>
      <c r="D275" s="235" t="s">
        <v>177</v>
      </c>
      <c r="E275" s="221">
        <v>114</v>
      </c>
      <c r="F275" s="236"/>
      <c r="G275" s="237"/>
      <c r="H275" s="221"/>
      <c r="I275" s="238">
        <v>109.59</v>
      </c>
      <c r="J275" s="221">
        <v>77</v>
      </c>
      <c r="K275" s="238">
        <v>1728.37</v>
      </c>
    </row>
    <row r="276" spans="1:22" x14ac:dyDescent="0.25">
      <c r="A276" s="233"/>
      <c r="B276" s="234"/>
      <c r="C276" s="234" t="s">
        <v>183</v>
      </c>
      <c r="D276" s="235" t="s">
        <v>177</v>
      </c>
      <c r="E276" s="221">
        <v>67</v>
      </c>
      <c r="F276" s="236"/>
      <c r="G276" s="237"/>
      <c r="H276" s="221"/>
      <c r="I276" s="238">
        <v>64.41</v>
      </c>
      <c r="J276" s="221">
        <v>41</v>
      </c>
      <c r="K276" s="238">
        <v>920.3</v>
      </c>
    </row>
    <row r="277" spans="1:22" x14ac:dyDescent="0.25">
      <c r="A277" s="233"/>
      <c r="B277" s="234"/>
      <c r="C277" s="234" t="s">
        <v>178</v>
      </c>
      <c r="D277" s="235" t="s">
        <v>177</v>
      </c>
      <c r="E277" s="221">
        <v>175</v>
      </c>
      <c r="F277" s="236"/>
      <c r="G277" s="237"/>
      <c r="H277" s="221"/>
      <c r="I277" s="238">
        <v>5.01</v>
      </c>
      <c r="J277" s="221">
        <v>157</v>
      </c>
      <c r="K277" s="238">
        <v>104.84</v>
      </c>
    </row>
    <row r="278" spans="1:22" x14ac:dyDescent="0.25">
      <c r="A278" s="241"/>
      <c r="B278" s="242"/>
      <c r="C278" s="242" t="s">
        <v>182</v>
      </c>
      <c r="D278" s="243" t="s">
        <v>181</v>
      </c>
      <c r="E278" s="244">
        <v>15</v>
      </c>
      <c r="F278" s="245"/>
      <c r="G278" s="246" t="s">
        <v>185</v>
      </c>
      <c r="H278" s="244">
        <v>1</v>
      </c>
      <c r="I278" s="247">
        <v>7.5</v>
      </c>
      <c r="J278" s="244"/>
      <c r="K278" s="247"/>
    </row>
    <row r="279" spans="1:22" x14ac:dyDescent="0.25">
      <c r="A279" s="248"/>
      <c r="B279" s="248"/>
      <c r="C279" s="249" t="s">
        <v>173</v>
      </c>
      <c r="D279" s="248"/>
      <c r="E279" s="248"/>
      <c r="F279" s="248"/>
      <c r="G279" s="248"/>
      <c r="H279" s="452">
        <v>624.67999999999995</v>
      </c>
      <c r="I279" s="452"/>
      <c r="J279" s="452">
        <v>7110.11</v>
      </c>
      <c r="K279" s="452"/>
      <c r="O279" s="250">
        <v>624.67999999999995</v>
      </c>
      <c r="P279" s="250">
        <v>7110.11</v>
      </c>
    </row>
    <row r="281" spans="1:22" ht="71.25" x14ac:dyDescent="0.25">
      <c r="A281" s="233" t="s">
        <v>1502</v>
      </c>
      <c r="B281" s="234" t="s">
        <v>3233</v>
      </c>
      <c r="C281" s="234" t="s">
        <v>1049</v>
      </c>
      <c r="D281" s="235" t="s">
        <v>1476</v>
      </c>
      <c r="E281" s="221">
        <v>0.5</v>
      </c>
      <c r="F281" s="236"/>
      <c r="G281" s="237"/>
      <c r="H281" s="221"/>
      <c r="I281" s="238"/>
      <c r="J281" s="221"/>
      <c r="K281" s="238"/>
      <c r="Q281">
        <v>36.200000000000003</v>
      </c>
      <c r="R281">
        <v>570.85</v>
      </c>
      <c r="S281">
        <v>21.27</v>
      </c>
      <c r="T281">
        <v>303.95999999999998</v>
      </c>
      <c r="U281">
        <v>0.18</v>
      </c>
      <c r="V281">
        <v>3.67</v>
      </c>
    </row>
    <row r="282" spans="1:22" x14ac:dyDescent="0.25">
      <c r="C282" s="239" t="s">
        <v>2869</v>
      </c>
    </row>
    <row r="283" spans="1:22" x14ac:dyDescent="0.25">
      <c r="A283" s="233"/>
      <c r="B283" s="234"/>
      <c r="C283" s="234" t="s">
        <v>187</v>
      </c>
      <c r="D283" s="235"/>
      <c r="E283" s="221"/>
      <c r="F283" s="236">
        <v>63.5</v>
      </c>
      <c r="G283" s="237" t="s">
        <v>185</v>
      </c>
      <c r="H283" s="221">
        <v>1</v>
      </c>
      <c r="I283" s="238">
        <v>31.75</v>
      </c>
      <c r="J283" s="221">
        <v>23.35</v>
      </c>
      <c r="K283" s="238">
        <v>741.36</v>
      </c>
    </row>
    <row r="284" spans="1:22" x14ac:dyDescent="0.25">
      <c r="A284" s="233"/>
      <c r="B284" s="234"/>
      <c r="C284" s="234" t="s">
        <v>174</v>
      </c>
      <c r="D284" s="235"/>
      <c r="E284" s="221"/>
      <c r="F284" s="236">
        <v>0.85</v>
      </c>
      <c r="G284" s="237" t="s">
        <v>185</v>
      </c>
      <c r="H284" s="221">
        <v>1</v>
      </c>
      <c r="I284" s="238">
        <v>0.43</v>
      </c>
      <c r="J284" s="221">
        <v>9.59</v>
      </c>
      <c r="K284" s="238">
        <v>4.12</v>
      </c>
    </row>
    <row r="285" spans="1:22" x14ac:dyDescent="0.25">
      <c r="A285" s="233"/>
      <c r="B285" s="234"/>
      <c r="C285" s="234" t="s">
        <v>179</v>
      </c>
      <c r="D285" s="235"/>
      <c r="E285" s="221"/>
      <c r="F285" s="236">
        <v>0.2</v>
      </c>
      <c r="G285" s="237" t="s">
        <v>185</v>
      </c>
      <c r="H285" s="221">
        <v>1</v>
      </c>
      <c r="I285" s="251">
        <v>0.1</v>
      </c>
      <c r="J285" s="221">
        <v>23.35</v>
      </c>
      <c r="K285" s="251">
        <v>2.34</v>
      </c>
    </row>
    <row r="286" spans="1:22" x14ac:dyDescent="0.25">
      <c r="A286" s="233"/>
      <c r="B286" s="234"/>
      <c r="C286" s="234" t="s">
        <v>195</v>
      </c>
      <c r="D286" s="235"/>
      <c r="E286" s="221"/>
      <c r="F286" s="236">
        <v>6.37</v>
      </c>
      <c r="G286" s="237" t="s">
        <v>185</v>
      </c>
      <c r="H286" s="221">
        <v>1</v>
      </c>
      <c r="I286" s="238">
        <v>3.19</v>
      </c>
      <c r="J286" s="221">
        <v>5.42</v>
      </c>
      <c r="K286" s="238">
        <v>17.29</v>
      </c>
    </row>
    <row r="287" spans="1:22" ht="114" x14ac:dyDescent="0.25">
      <c r="A287" s="233" t="s">
        <v>1505</v>
      </c>
      <c r="B287" s="234" t="s">
        <v>3251</v>
      </c>
      <c r="C287" s="234" t="s">
        <v>1189</v>
      </c>
      <c r="D287" s="235" t="s">
        <v>3150</v>
      </c>
      <c r="E287" s="221">
        <v>5.0999999999999997E-2</v>
      </c>
      <c r="F287" s="236">
        <v>2003.71</v>
      </c>
      <c r="G287" s="240" t="s">
        <v>185</v>
      </c>
      <c r="H287" s="221">
        <v>1</v>
      </c>
      <c r="I287" s="238">
        <v>102.19</v>
      </c>
      <c r="J287" s="221">
        <v>7.6</v>
      </c>
      <c r="K287" s="238">
        <v>776.64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 s="233"/>
      <c r="B288" s="234"/>
      <c r="C288" s="234" t="s">
        <v>184</v>
      </c>
      <c r="D288" s="235" t="s">
        <v>177</v>
      </c>
      <c r="E288" s="221">
        <v>114</v>
      </c>
      <c r="F288" s="236"/>
      <c r="G288" s="237"/>
      <c r="H288" s="221"/>
      <c r="I288" s="238">
        <v>36.200000000000003</v>
      </c>
      <c r="J288" s="221">
        <v>77</v>
      </c>
      <c r="K288" s="238">
        <v>570.85</v>
      </c>
    </row>
    <row r="289" spans="1:22" x14ac:dyDescent="0.25">
      <c r="A289" s="233"/>
      <c r="B289" s="234"/>
      <c r="C289" s="234" t="s">
        <v>183</v>
      </c>
      <c r="D289" s="235" t="s">
        <v>177</v>
      </c>
      <c r="E289" s="221">
        <v>67</v>
      </c>
      <c r="F289" s="236"/>
      <c r="G289" s="237"/>
      <c r="H289" s="221"/>
      <c r="I289" s="238">
        <v>21.27</v>
      </c>
      <c r="J289" s="221">
        <v>41</v>
      </c>
      <c r="K289" s="238">
        <v>303.95999999999998</v>
      </c>
    </row>
    <row r="290" spans="1:22" x14ac:dyDescent="0.25">
      <c r="A290" s="233"/>
      <c r="B290" s="234"/>
      <c r="C290" s="234" t="s">
        <v>178</v>
      </c>
      <c r="D290" s="235" t="s">
        <v>177</v>
      </c>
      <c r="E290" s="221">
        <v>175</v>
      </c>
      <c r="F290" s="236"/>
      <c r="G290" s="237"/>
      <c r="H290" s="221"/>
      <c r="I290" s="238">
        <v>0.18</v>
      </c>
      <c r="J290" s="221">
        <v>157</v>
      </c>
      <c r="K290" s="238">
        <v>3.67</v>
      </c>
    </row>
    <row r="291" spans="1:22" x14ac:dyDescent="0.25">
      <c r="A291" s="241"/>
      <c r="B291" s="242"/>
      <c r="C291" s="242" t="s">
        <v>182</v>
      </c>
      <c r="D291" s="243" t="s">
        <v>181</v>
      </c>
      <c r="E291" s="244">
        <v>5.15</v>
      </c>
      <c r="F291" s="245"/>
      <c r="G291" s="246" t="s">
        <v>185</v>
      </c>
      <c r="H291" s="244">
        <v>1</v>
      </c>
      <c r="I291" s="247">
        <v>2.5750000000000002</v>
      </c>
      <c r="J291" s="244"/>
      <c r="K291" s="247"/>
    </row>
    <row r="292" spans="1:22" x14ac:dyDescent="0.25">
      <c r="A292" s="248"/>
      <c r="B292" s="248"/>
      <c r="C292" s="249" t="s">
        <v>173</v>
      </c>
      <c r="D292" s="248"/>
      <c r="E292" s="248"/>
      <c r="F292" s="248"/>
      <c r="G292" s="248"/>
      <c r="H292" s="452">
        <v>195.21</v>
      </c>
      <c r="I292" s="452"/>
      <c r="J292" s="452">
        <v>2417.89</v>
      </c>
      <c r="K292" s="452"/>
      <c r="O292" s="250">
        <v>195.21</v>
      </c>
      <c r="P292" s="250">
        <v>2417.89</v>
      </c>
    </row>
    <row r="294" spans="1:22" ht="28.5" x14ac:dyDescent="0.25">
      <c r="A294" s="233" t="s">
        <v>1509</v>
      </c>
      <c r="B294" s="234" t="s">
        <v>3248</v>
      </c>
      <c r="C294" s="234" t="s">
        <v>1032</v>
      </c>
      <c r="D294" s="235" t="s">
        <v>1680</v>
      </c>
      <c r="E294" s="221">
        <v>0.1</v>
      </c>
      <c r="F294" s="236"/>
      <c r="G294" s="237"/>
      <c r="H294" s="221"/>
      <c r="I294" s="238"/>
      <c r="J294" s="221"/>
      <c r="K294" s="238"/>
      <c r="Q294">
        <v>25.94</v>
      </c>
      <c r="R294">
        <v>409.03</v>
      </c>
      <c r="S294">
        <v>15.24</v>
      </c>
      <c r="T294">
        <v>217.8</v>
      </c>
      <c r="U294">
        <v>0.21</v>
      </c>
      <c r="V294">
        <v>4.4000000000000004</v>
      </c>
    </row>
    <row r="295" spans="1:22" x14ac:dyDescent="0.25">
      <c r="C295" s="239" t="s">
        <v>1681</v>
      </c>
    </row>
    <row r="296" spans="1:22" x14ac:dyDescent="0.25">
      <c r="A296" s="233"/>
      <c r="B296" s="234"/>
      <c r="C296" s="234" t="s">
        <v>187</v>
      </c>
      <c r="D296" s="235"/>
      <c r="E296" s="221"/>
      <c r="F296" s="236">
        <v>227.49</v>
      </c>
      <c r="G296" s="237" t="s">
        <v>185</v>
      </c>
      <c r="H296" s="221">
        <v>1</v>
      </c>
      <c r="I296" s="238">
        <v>22.75</v>
      </c>
      <c r="J296" s="221">
        <v>23.35</v>
      </c>
      <c r="K296" s="238">
        <v>531.21</v>
      </c>
    </row>
    <row r="297" spans="1:22" x14ac:dyDescent="0.25">
      <c r="A297" s="233"/>
      <c r="B297" s="234"/>
      <c r="C297" s="234" t="s">
        <v>174</v>
      </c>
      <c r="D297" s="235"/>
      <c r="E297" s="221"/>
      <c r="F297" s="236">
        <v>6.98</v>
      </c>
      <c r="G297" s="237" t="s">
        <v>185</v>
      </c>
      <c r="H297" s="221">
        <v>1</v>
      </c>
      <c r="I297" s="238">
        <v>0.7</v>
      </c>
      <c r="J297" s="221">
        <v>8.39</v>
      </c>
      <c r="K297" s="238">
        <v>5.87</v>
      </c>
    </row>
    <row r="298" spans="1:22" x14ac:dyDescent="0.25">
      <c r="A298" s="233"/>
      <c r="B298" s="234"/>
      <c r="C298" s="234" t="s">
        <v>179</v>
      </c>
      <c r="D298" s="235"/>
      <c r="E298" s="221"/>
      <c r="F298" s="236">
        <v>1.18</v>
      </c>
      <c r="G298" s="237" t="s">
        <v>185</v>
      </c>
      <c r="H298" s="221">
        <v>1</v>
      </c>
      <c r="I298" s="251">
        <v>0.12</v>
      </c>
      <c r="J298" s="221">
        <v>23.35</v>
      </c>
      <c r="K298" s="251">
        <v>2.8</v>
      </c>
    </row>
    <row r="299" spans="1:22" x14ac:dyDescent="0.25">
      <c r="A299" s="233"/>
      <c r="B299" s="234"/>
      <c r="C299" s="234" t="s">
        <v>195</v>
      </c>
      <c r="D299" s="235"/>
      <c r="E299" s="221"/>
      <c r="F299" s="236">
        <v>2.4700000000000002</v>
      </c>
      <c r="G299" s="237" t="s">
        <v>185</v>
      </c>
      <c r="H299" s="221">
        <v>1</v>
      </c>
      <c r="I299" s="238">
        <v>0.25</v>
      </c>
      <c r="J299" s="221">
        <v>5.42</v>
      </c>
      <c r="K299" s="238">
        <v>1.36</v>
      </c>
    </row>
    <row r="300" spans="1:22" ht="68.25" x14ac:dyDescent="0.25">
      <c r="A300" s="254" t="s">
        <v>1510</v>
      </c>
      <c r="B300" s="255" t="s">
        <v>3221</v>
      </c>
      <c r="C300" s="255" t="s">
        <v>3776</v>
      </c>
      <c r="D300" s="256" t="s">
        <v>1451</v>
      </c>
      <c r="E300" s="257">
        <v>1</v>
      </c>
      <c r="F300" s="258">
        <v>1485.16</v>
      </c>
      <c r="G300" s="259" t="s">
        <v>185</v>
      </c>
      <c r="H300" s="257">
        <v>1</v>
      </c>
      <c r="I300" s="260">
        <v>1485.16</v>
      </c>
      <c r="J300" s="257">
        <v>4.4000000000000004</v>
      </c>
      <c r="K300" s="260">
        <v>6534.7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 s="233"/>
      <c r="B301" s="234"/>
      <c r="C301" s="234" t="s">
        <v>184</v>
      </c>
      <c r="D301" s="235" t="s">
        <v>177</v>
      </c>
      <c r="E301" s="221">
        <v>114</v>
      </c>
      <c r="F301" s="236"/>
      <c r="G301" s="237"/>
      <c r="H301" s="221"/>
      <c r="I301" s="238">
        <v>25.94</v>
      </c>
      <c r="J301" s="221">
        <v>77</v>
      </c>
      <c r="K301" s="238">
        <v>409.03</v>
      </c>
    </row>
    <row r="302" spans="1:22" x14ac:dyDescent="0.25">
      <c r="A302" s="233"/>
      <c r="B302" s="234"/>
      <c r="C302" s="234" t="s">
        <v>183</v>
      </c>
      <c r="D302" s="235" t="s">
        <v>177</v>
      </c>
      <c r="E302" s="221">
        <v>67</v>
      </c>
      <c r="F302" s="236"/>
      <c r="G302" s="237"/>
      <c r="H302" s="221"/>
      <c r="I302" s="238">
        <v>15.24</v>
      </c>
      <c r="J302" s="221">
        <v>41</v>
      </c>
      <c r="K302" s="238">
        <v>217.8</v>
      </c>
    </row>
    <row r="303" spans="1:22" x14ac:dyDescent="0.25">
      <c r="A303" s="233"/>
      <c r="B303" s="234"/>
      <c r="C303" s="234" t="s">
        <v>178</v>
      </c>
      <c r="D303" s="235" t="s">
        <v>177</v>
      </c>
      <c r="E303" s="221">
        <v>175</v>
      </c>
      <c r="F303" s="236"/>
      <c r="G303" s="237"/>
      <c r="H303" s="221"/>
      <c r="I303" s="238">
        <v>0.21</v>
      </c>
      <c r="J303" s="221">
        <v>157</v>
      </c>
      <c r="K303" s="238">
        <v>4.4000000000000004</v>
      </c>
    </row>
    <row r="304" spans="1:22" x14ac:dyDescent="0.25">
      <c r="A304" s="241"/>
      <c r="B304" s="242"/>
      <c r="C304" s="242" t="s">
        <v>182</v>
      </c>
      <c r="D304" s="243" t="s">
        <v>181</v>
      </c>
      <c r="E304" s="244">
        <v>14.64</v>
      </c>
      <c r="F304" s="245"/>
      <c r="G304" s="246" t="s">
        <v>185</v>
      </c>
      <c r="H304" s="244">
        <v>1</v>
      </c>
      <c r="I304" s="247">
        <v>1.46</v>
      </c>
      <c r="J304" s="244"/>
      <c r="K304" s="247"/>
    </row>
    <row r="305" spans="1:22" x14ac:dyDescent="0.25">
      <c r="A305" s="248"/>
      <c r="B305" s="248"/>
      <c r="C305" s="249" t="s">
        <v>173</v>
      </c>
      <c r="D305" s="248"/>
      <c r="E305" s="248"/>
      <c r="F305" s="248"/>
      <c r="G305" s="248"/>
      <c r="H305" s="452">
        <v>1550.25</v>
      </c>
      <c r="I305" s="452"/>
      <c r="J305" s="452">
        <v>7704.37</v>
      </c>
      <c r="K305" s="452"/>
      <c r="O305" s="250">
        <v>1550.25</v>
      </c>
      <c r="P305" s="250">
        <v>7704.37</v>
      </c>
    </row>
    <row r="308" spans="1:22" x14ac:dyDescent="0.25">
      <c r="A308" s="453" t="s">
        <v>3252</v>
      </c>
      <c r="B308" s="453"/>
      <c r="C308" s="453"/>
      <c r="D308" s="453"/>
      <c r="E308" s="453"/>
      <c r="F308" s="453"/>
      <c r="G308" s="453"/>
      <c r="H308" s="454">
        <v>5902.27</v>
      </c>
      <c r="I308" s="455"/>
      <c r="J308" s="454">
        <v>39026.07</v>
      </c>
      <c r="K308" s="455"/>
    </row>
    <row r="309" spans="1:22" hidden="1" x14ac:dyDescent="0.25">
      <c r="A309" t="s">
        <v>172</v>
      </c>
      <c r="I309">
        <v>0</v>
      </c>
      <c r="J309">
        <v>0</v>
      </c>
    </row>
    <row r="310" spans="1:22" hidden="1" x14ac:dyDescent="0.25">
      <c r="A310" t="s">
        <v>171</v>
      </c>
      <c r="I310">
        <v>0</v>
      </c>
      <c r="J310">
        <v>0</v>
      </c>
    </row>
    <row r="312" spans="1:22" ht="16.5" x14ac:dyDescent="0.25">
      <c r="A312" s="456" t="s">
        <v>3253</v>
      </c>
      <c r="B312" s="456"/>
      <c r="C312" s="456"/>
      <c r="D312" s="456"/>
      <c r="E312" s="456"/>
      <c r="F312" s="456"/>
      <c r="G312" s="456"/>
      <c r="H312" s="456"/>
      <c r="I312" s="456"/>
      <c r="J312" s="456"/>
      <c r="K312" s="456"/>
    </row>
    <row r="313" spans="1:22" ht="28.5" x14ac:dyDescent="0.25">
      <c r="A313" s="233" t="s">
        <v>1512</v>
      </c>
      <c r="B313" s="234" t="s">
        <v>3248</v>
      </c>
      <c r="C313" s="234" t="s">
        <v>1032</v>
      </c>
      <c r="D313" s="235" t="s">
        <v>1680</v>
      </c>
      <c r="E313" s="221">
        <v>4</v>
      </c>
      <c r="F313" s="236"/>
      <c r="G313" s="237"/>
      <c r="H313" s="221"/>
      <c r="I313" s="238"/>
      <c r="J313" s="221"/>
      <c r="K313" s="238"/>
      <c r="Q313">
        <v>1037.3499999999999</v>
      </c>
      <c r="R313">
        <v>16360.63</v>
      </c>
      <c r="S313">
        <v>609.66999999999996</v>
      </c>
      <c r="T313">
        <v>8711.5</v>
      </c>
      <c r="U313">
        <v>8.26</v>
      </c>
      <c r="V313">
        <v>173.03</v>
      </c>
    </row>
    <row r="314" spans="1:22" x14ac:dyDescent="0.25">
      <c r="C314" s="239" t="s">
        <v>3254</v>
      </c>
    </row>
    <row r="315" spans="1:22" x14ac:dyDescent="0.25">
      <c r="A315" s="233"/>
      <c r="B315" s="234"/>
      <c r="C315" s="234" t="s">
        <v>187</v>
      </c>
      <c r="D315" s="235"/>
      <c r="E315" s="221"/>
      <c r="F315" s="236">
        <v>227.49</v>
      </c>
      <c r="G315" s="237" t="s">
        <v>185</v>
      </c>
      <c r="H315" s="221">
        <v>1</v>
      </c>
      <c r="I315" s="238">
        <v>909.96</v>
      </c>
      <c r="J315" s="221">
        <v>23.35</v>
      </c>
      <c r="K315" s="238">
        <v>21247.57</v>
      </c>
    </row>
    <row r="316" spans="1:22" x14ac:dyDescent="0.25">
      <c r="A316" s="233"/>
      <c r="B316" s="234"/>
      <c r="C316" s="234" t="s">
        <v>174</v>
      </c>
      <c r="D316" s="235"/>
      <c r="E316" s="221"/>
      <c r="F316" s="236">
        <v>6.98</v>
      </c>
      <c r="G316" s="237" t="s">
        <v>185</v>
      </c>
      <c r="H316" s="221">
        <v>1</v>
      </c>
      <c r="I316" s="238">
        <v>27.92</v>
      </c>
      <c r="J316" s="221">
        <v>8.39</v>
      </c>
      <c r="K316" s="238">
        <v>234.25</v>
      </c>
    </row>
    <row r="317" spans="1:22" x14ac:dyDescent="0.25">
      <c r="A317" s="233"/>
      <c r="B317" s="234"/>
      <c r="C317" s="234" t="s">
        <v>179</v>
      </c>
      <c r="D317" s="235"/>
      <c r="E317" s="221"/>
      <c r="F317" s="236">
        <v>1.18</v>
      </c>
      <c r="G317" s="237" t="s">
        <v>185</v>
      </c>
      <c r="H317" s="221">
        <v>1</v>
      </c>
      <c r="I317" s="251">
        <v>4.72</v>
      </c>
      <c r="J317" s="221">
        <v>23.35</v>
      </c>
      <c r="K317" s="251">
        <v>110.21</v>
      </c>
    </row>
    <row r="318" spans="1:22" x14ac:dyDescent="0.25">
      <c r="A318" s="233"/>
      <c r="B318" s="234"/>
      <c r="C318" s="234" t="s">
        <v>195</v>
      </c>
      <c r="D318" s="235"/>
      <c r="E318" s="221"/>
      <c r="F318" s="236">
        <v>2.4700000000000002</v>
      </c>
      <c r="G318" s="237" t="s">
        <v>185</v>
      </c>
      <c r="H318" s="221">
        <v>1</v>
      </c>
      <c r="I318" s="238">
        <v>9.8800000000000008</v>
      </c>
      <c r="J318" s="221">
        <v>5.42</v>
      </c>
      <c r="K318" s="238">
        <v>53.55</v>
      </c>
    </row>
    <row r="319" spans="1:22" ht="84" x14ac:dyDescent="0.25">
      <c r="A319" s="233" t="s">
        <v>1514</v>
      </c>
      <c r="B319" s="234" t="s">
        <v>3221</v>
      </c>
      <c r="C319" s="234" t="s">
        <v>3777</v>
      </c>
      <c r="D319" s="235" t="s">
        <v>1451</v>
      </c>
      <c r="E319" s="221">
        <v>40</v>
      </c>
      <c r="F319" s="236">
        <v>1123.51</v>
      </c>
      <c r="G319" s="240" t="s">
        <v>185</v>
      </c>
      <c r="H319" s="221">
        <v>1</v>
      </c>
      <c r="I319" s="238">
        <v>44940.4</v>
      </c>
      <c r="J319" s="221">
        <v>5.42</v>
      </c>
      <c r="K319" s="238">
        <v>243576.97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 s="233"/>
      <c r="B320" s="234"/>
      <c r="C320" s="234" t="s">
        <v>184</v>
      </c>
      <c r="D320" s="235" t="s">
        <v>177</v>
      </c>
      <c r="E320" s="221">
        <v>114</v>
      </c>
      <c r="F320" s="236"/>
      <c r="G320" s="237"/>
      <c r="H320" s="221"/>
      <c r="I320" s="238">
        <v>1037.3499999999999</v>
      </c>
      <c r="J320" s="221">
        <v>77</v>
      </c>
      <c r="K320" s="238">
        <v>16360.63</v>
      </c>
    </row>
    <row r="321" spans="1:22" x14ac:dyDescent="0.25">
      <c r="A321" s="233"/>
      <c r="B321" s="234"/>
      <c r="C321" s="234" t="s">
        <v>183</v>
      </c>
      <c r="D321" s="235" t="s">
        <v>177</v>
      </c>
      <c r="E321" s="221">
        <v>67</v>
      </c>
      <c r="F321" s="236"/>
      <c r="G321" s="237"/>
      <c r="H321" s="221"/>
      <c r="I321" s="238">
        <v>609.66999999999996</v>
      </c>
      <c r="J321" s="221">
        <v>41</v>
      </c>
      <c r="K321" s="238">
        <v>8711.5</v>
      </c>
    </row>
    <row r="322" spans="1:22" x14ac:dyDescent="0.25">
      <c r="A322" s="233"/>
      <c r="B322" s="234"/>
      <c r="C322" s="234" t="s">
        <v>178</v>
      </c>
      <c r="D322" s="235" t="s">
        <v>177</v>
      </c>
      <c r="E322" s="221">
        <v>175</v>
      </c>
      <c r="F322" s="236"/>
      <c r="G322" s="237"/>
      <c r="H322" s="221"/>
      <c r="I322" s="238">
        <v>8.26</v>
      </c>
      <c r="J322" s="221">
        <v>157</v>
      </c>
      <c r="K322" s="238">
        <v>173.03</v>
      </c>
    </row>
    <row r="323" spans="1:22" x14ac:dyDescent="0.25">
      <c r="A323" s="241"/>
      <c r="B323" s="242"/>
      <c r="C323" s="242" t="s">
        <v>182</v>
      </c>
      <c r="D323" s="243" t="s">
        <v>181</v>
      </c>
      <c r="E323" s="244">
        <v>14.64</v>
      </c>
      <c r="F323" s="245"/>
      <c r="G323" s="246" t="s">
        <v>185</v>
      </c>
      <c r="H323" s="244">
        <v>1</v>
      </c>
      <c r="I323" s="247">
        <v>58.56</v>
      </c>
      <c r="J323" s="244"/>
      <c r="K323" s="247"/>
    </row>
    <row r="324" spans="1:22" x14ac:dyDescent="0.25">
      <c r="A324" s="248"/>
      <c r="B324" s="248"/>
      <c r="C324" s="249" t="s">
        <v>173</v>
      </c>
      <c r="D324" s="248"/>
      <c r="E324" s="248"/>
      <c r="F324" s="248"/>
      <c r="G324" s="248"/>
      <c r="H324" s="452">
        <v>47543.44</v>
      </c>
      <c r="I324" s="452"/>
      <c r="J324" s="452">
        <v>290357.5</v>
      </c>
      <c r="K324" s="452"/>
      <c r="O324" s="250">
        <v>47543.44</v>
      </c>
      <c r="P324" s="250">
        <v>290357.5</v>
      </c>
    </row>
    <row r="326" spans="1:22" ht="71.25" x14ac:dyDescent="0.25">
      <c r="A326" s="233" t="s">
        <v>1519</v>
      </c>
      <c r="B326" s="234" t="s">
        <v>3255</v>
      </c>
      <c r="C326" s="234" t="s">
        <v>1029</v>
      </c>
      <c r="D326" s="235" t="s">
        <v>1476</v>
      </c>
      <c r="E326" s="221">
        <v>5</v>
      </c>
      <c r="F326" s="236"/>
      <c r="G326" s="237"/>
      <c r="H326" s="221"/>
      <c r="I326" s="238"/>
      <c r="J326" s="221"/>
      <c r="K326" s="238"/>
      <c r="Q326">
        <v>1055.01</v>
      </c>
      <c r="R326">
        <v>16639.13</v>
      </c>
      <c r="S326">
        <v>620.04999999999995</v>
      </c>
      <c r="T326">
        <v>8859.7999999999993</v>
      </c>
      <c r="U326">
        <v>47.78</v>
      </c>
      <c r="V326">
        <v>1000.81</v>
      </c>
    </row>
    <row r="327" spans="1:22" x14ac:dyDescent="0.25">
      <c r="C327" s="239" t="s">
        <v>3256</v>
      </c>
    </row>
    <row r="328" spans="1:22" x14ac:dyDescent="0.25">
      <c r="A328" s="233"/>
      <c r="B328" s="234"/>
      <c r="C328" s="234" t="s">
        <v>187</v>
      </c>
      <c r="D328" s="235"/>
      <c r="E328" s="221"/>
      <c r="F328" s="236">
        <v>185.09</v>
      </c>
      <c r="G328" s="237" t="s">
        <v>185</v>
      </c>
      <c r="H328" s="221">
        <v>1</v>
      </c>
      <c r="I328" s="238">
        <v>925.45</v>
      </c>
      <c r="J328" s="221">
        <v>23.35</v>
      </c>
      <c r="K328" s="238">
        <v>21609.26</v>
      </c>
    </row>
    <row r="329" spans="1:22" x14ac:dyDescent="0.25">
      <c r="A329" s="233"/>
      <c r="B329" s="234"/>
      <c r="C329" s="234" t="s">
        <v>174</v>
      </c>
      <c r="D329" s="235"/>
      <c r="E329" s="221"/>
      <c r="F329" s="236">
        <v>32.74</v>
      </c>
      <c r="G329" s="237" t="s">
        <v>185</v>
      </c>
      <c r="H329" s="221">
        <v>1</v>
      </c>
      <c r="I329" s="238">
        <v>163.69999999999999</v>
      </c>
      <c r="J329" s="221">
        <v>8.35</v>
      </c>
      <c r="K329" s="238">
        <v>1366.9</v>
      </c>
    </row>
    <row r="330" spans="1:22" x14ac:dyDescent="0.25">
      <c r="A330" s="233"/>
      <c r="B330" s="234"/>
      <c r="C330" s="234" t="s">
        <v>179</v>
      </c>
      <c r="D330" s="235"/>
      <c r="E330" s="221"/>
      <c r="F330" s="236">
        <v>5.46</v>
      </c>
      <c r="G330" s="237" t="s">
        <v>185</v>
      </c>
      <c r="H330" s="221">
        <v>1</v>
      </c>
      <c r="I330" s="251">
        <v>27.3</v>
      </c>
      <c r="J330" s="221">
        <v>23.35</v>
      </c>
      <c r="K330" s="251">
        <v>637.46</v>
      </c>
    </row>
    <row r="331" spans="1:22" x14ac:dyDescent="0.25">
      <c r="A331" s="233"/>
      <c r="B331" s="234"/>
      <c r="C331" s="234" t="s">
        <v>195</v>
      </c>
      <c r="D331" s="235"/>
      <c r="E331" s="221"/>
      <c r="F331" s="236">
        <v>343.03</v>
      </c>
      <c r="G331" s="237" t="s">
        <v>185</v>
      </c>
      <c r="H331" s="221">
        <v>1</v>
      </c>
      <c r="I331" s="238">
        <v>1715.15</v>
      </c>
      <c r="J331" s="221">
        <v>5.42</v>
      </c>
      <c r="K331" s="238">
        <v>9296.11</v>
      </c>
    </row>
    <row r="332" spans="1:22" ht="57" x14ac:dyDescent="0.25">
      <c r="A332" s="233" t="s">
        <v>1520</v>
      </c>
      <c r="B332" s="234" t="s">
        <v>3257</v>
      </c>
      <c r="C332" s="234" t="s">
        <v>1028</v>
      </c>
      <c r="D332" s="235" t="s">
        <v>1342</v>
      </c>
      <c r="E332" s="221">
        <v>510</v>
      </c>
      <c r="F332" s="236">
        <v>2.67</v>
      </c>
      <c r="G332" s="240" t="s">
        <v>185</v>
      </c>
      <c r="H332" s="221">
        <v>1</v>
      </c>
      <c r="I332" s="238">
        <v>1361.7</v>
      </c>
      <c r="J332" s="221">
        <v>6.27</v>
      </c>
      <c r="K332" s="238">
        <v>8537.86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x14ac:dyDescent="0.25">
      <c r="A333" s="233"/>
      <c r="B333" s="234"/>
      <c r="C333" s="234" t="s">
        <v>184</v>
      </c>
      <c r="D333" s="235" t="s">
        <v>177</v>
      </c>
      <c r="E333" s="221">
        <v>114</v>
      </c>
      <c r="F333" s="236"/>
      <c r="G333" s="237"/>
      <c r="H333" s="221"/>
      <c r="I333" s="238">
        <v>1055.01</v>
      </c>
      <c r="J333" s="221">
        <v>77</v>
      </c>
      <c r="K333" s="238">
        <v>16639.13</v>
      </c>
    </row>
    <row r="334" spans="1:22" x14ac:dyDescent="0.25">
      <c r="A334" s="233"/>
      <c r="B334" s="234"/>
      <c r="C334" s="234" t="s">
        <v>183</v>
      </c>
      <c r="D334" s="235" t="s">
        <v>177</v>
      </c>
      <c r="E334" s="221">
        <v>67</v>
      </c>
      <c r="F334" s="236"/>
      <c r="G334" s="237"/>
      <c r="H334" s="221"/>
      <c r="I334" s="238">
        <v>620.04999999999995</v>
      </c>
      <c r="J334" s="221">
        <v>41</v>
      </c>
      <c r="K334" s="238">
        <v>8859.7999999999993</v>
      </c>
    </row>
    <row r="335" spans="1:22" x14ac:dyDescent="0.25">
      <c r="A335" s="233"/>
      <c r="B335" s="234"/>
      <c r="C335" s="234" t="s">
        <v>178</v>
      </c>
      <c r="D335" s="235" t="s">
        <v>177</v>
      </c>
      <c r="E335" s="221">
        <v>175</v>
      </c>
      <c r="F335" s="236"/>
      <c r="G335" s="237"/>
      <c r="H335" s="221"/>
      <c r="I335" s="238">
        <v>47.78</v>
      </c>
      <c r="J335" s="221">
        <v>157</v>
      </c>
      <c r="K335" s="238">
        <v>1000.81</v>
      </c>
    </row>
    <row r="336" spans="1:22" x14ac:dyDescent="0.25">
      <c r="A336" s="241"/>
      <c r="B336" s="242"/>
      <c r="C336" s="242" t="s">
        <v>182</v>
      </c>
      <c r="D336" s="243" t="s">
        <v>181</v>
      </c>
      <c r="E336" s="244">
        <v>14.37</v>
      </c>
      <c r="F336" s="245"/>
      <c r="G336" s="246" t="s">
        <v>185</v>
      </c>
      <c r="H336" s="244">
        <v>1</v>
      </c>
      <c r="I336" s="247">
        <v>71.849999999999994</v>
      </c>
      <c r="J336" s="244"/>
      <c r="K336" s="247"/>
    </row>
    <row r="337" spans="1:22" x14ac:dyDescent="0.25">
      <c r="A337" s="248"/>
      <c r="B337" s="248"/>
      <c r="C337" s="249" t="s">
        <v>173</v>
      </c>
      <c r="D337" s="248"/>
      <c r="E337" s="248"/>
      <c r="F337" s="248"/>
      <c r="G337" s="248"/>
      <c r="H337" s="452">
        <v>5888.84</v>
      </c>
      <c r="I337" s="452"/>
      <c r="J337" s="452">
        <v>67309.87</v>
      </c>
      <c r="K337" s="452"/>
      <c r="O337" s="250">
        <v>5888.84</v>
      </c>
      <c r="P337" s="250">
        <v>67309.87</v>
      </c>
    </row>
    <row r="339" spans="1:22" ht="71.25" x14ac:dyDescent="0.25">
      <c r="A339" s="233" t="s">
        <v>1527</v>
      </c>
      <c r="B339" s="234" t="s">
        <v>3233</v>
      </c>
      <c r="C339" s="234" t="s">
        <v>1049</v>
      </c>
      <c r="D339" s="235" t="s">
        <v>1476</v>
      </c>
      <c r="E339" s="221">
        <v>5</v>
      </c>
      <c r="F339" s="236"/>
      <c r="G339" s="237"/>
      <c r="H339" s="221"/>
      <c r="I339" s="238"/>
      <c r="J339" s="221"/>
      <c r="K339" s="238"/>
      <c r="Q339">
        <v>361.95</v>
      </c>
      <c r="R339">
        <v>5708.5</v>
      </c>
      <c r="S339">
        <v>212.73</v>
      </c>
      <c r="T339">
        <v>3039.59</v>
      </c>
      <c r="U339">
        <v>1.75</v>
      </c>
      <c r="V339">
        <v>36.659999999999997</v>
      </c>
    </row>
    <row r="340" spans="1:22" x14ac:dyDescent="0.25">
      <c r="C340" s="239" t="s">
        <v>3256</v>
      </c>
    </row>
    <row r="341" spans="1:22" x14ac:dyDescent="0.25">
      <c r="A341" s="233"/>
      <c r="B341" s="234"/>
      <c r="C341" s="234" t="s">
        <v>187</v>
      </c>
      <c r="D341" s="235"/>
      <c r="E341" s="221"/>
      <c r="F341" s="236">
        <v>63.5</v>
      </c>
      <c r="G341" s="237" t="s">
        <v>185</v>
      </c>
      <c r="H341" s="221">
        <v>1</v>
      </c>
      <c r="I341" s="238">
        <v>317.5</v>
      </c>
      <c r="J341" s="221">
        <v>23.35</v>
      </c>
      <c r="K341" s="238">
        <v>7413.63</v>
      </c>
    </row>
    <row r="342" spans="1:22" x14ac:dyDescent="0.25">
      <c r="A342" s="233"/>
      <c r="B342" s="234"/>
      <c r="C342" s="234" t="s">
        <v>174</v>
      </c>
      <c r="D342" s="235"/>
      <c r="E342" s="221"/>
      <c r="F342" s="236">
        <v>0.85</v>
      </c>
      <c r="G342" s="237" t="s">
        <v>185</v>
      </c>
      <c r="H342" s="221">
        <v>1</v>
      </c>
      <c r="I342" s="238">
        <v>4.25</v>
      </c>
      <c r="J342" s="221">
        <v>9.59</v>
      </c>
      <c r="K342" s="238">
        <v>40.76</v>
      </c>
    </row>
    <row r="343" spans="1:22" x14ac:dyDescent="0.25">
      <c r="A343" s="233"/>
      <c r="B343" s="234"/>
      <c r="C343" s="234" t="s">
        <v>179</v>
      </c>
      <c r="D343" s="235"/>
      <c r="E343" s="221"/>
      <c r="F343" s="236">
        <v>0.2</v>
      </c>
      <c r="G343" s="237" t="s">
        <v>185</v>
      </c>
      <c r="H343" s="221">
        <v>1</v>
      </c>
      <c r="I343" s="251">
        <v>1</v>
      </c>
      <c r="J343" s="221">
        <v>23.35</v>
      </c>
      <c r="K343" s="251">
        <v>23.35</v>
      </c>
    </row>
    <row r="344" spans="1:22" x14ac:dyDescent="0.25">
      <c r="A344" s="233"/>
      <c r="B344" s="234"/>
      <c r="C344" s="234" t="s">
        <v>195</v>
      </c>
      <c r="D344" s="235"/>
      <c r="E344" s="221"/>
      <c r="F344" s="236">
        <v>6.37</v>
      </c>
      <c r="G344" s="237" t="s">
        <v>185</v>
      </c>
      <c r="H344" s="221">
        <v>1</v>
      </c>
      <c r="I344" s="238">
        <v>31.85</v>
      </c>
      <c r="J344" s="221">
        <v>5.42</v>
      </c>
      <c r="K344" s="238">
        <v>172.63</v>
      </c>
    </row>
    <row r="345" spans="1:22" ht="114" x14ac:dyDescent="0.25">
      <c r="A345" s="233" t="s">
        <v>1970</v>
      </c>
      <c r="B345" s="234" t="s">
        <v>3258</v>
      </c>
      <c r="C345" s="234" t="s">
        <v>1188</v>
      </c>
      <c r="D345" s="235" t="s">
        <v>3150</v>
      </c>
      <c r="E345" s="221">
        <v>0.51</v>
      </c>
      <c r="F345" s="236">
        <v>3905.57</v>
      </c>
      <c r="G345" s="240" t="s">
        <v>185</v>
      </c>
      <c r="H345" s="221">
        <v>1</v>
      </c>
      <c r="I345" s="238">
        <v>1991.84</v>
      </c>
      <c r="J345" s="221">
        <v>3.75</v>
      </c>
      <c r="K345" s="238">
        <v>7469.4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 x14ac:dyDescent="0.25">
      <c r="A346" s="233"/>
      <c r="B346" s="234"/>
      <c r="C346" s="234" t="s">
        <v>184</v>
      </c>
      <c r="D346" s="235" t="s">
        <v>177</v>
      </c>
      <c r="E346" s="221">
        <v>114</v>
      </c>
      <c r="F346" s="236"/>
      <c r="G346" s="237"/>
      <c r="H346" s="221"/>
      <c r="I346" s="238">
        <v>361.95</v>
      </c>
      <c r="J346" s="221">
        <v>77</v>
      </c>
      <c r="K346" s="238">
        <v>5708.5</v>
      </c>
    </row>
    <row r="347" spans="1:22" x14ac:dyDescent="0.25">
      <c r="A347" s="233"/>
      <c r="B347" s="234"/>
      <c r="C347" s="234" t="s">
        <v>183</v>
      </c>
      <c r="D347" s="235" t="s">
        <v>177</v>
      </c>
      <c r="E347" s="221">
        <v>67</v>
      </c>
      <c r="F347" s="236"/>
      <c r="G347" s="237"/>
      <c r="H347" s="221"/>
      <c r="I347" s="238">
        <v>212.73</v>
      </c>
      <c r="J347" s="221">
        <v>41</v>
      </c>
      <c r="K347" s="238">
        <v>3039.59</v>
      </c>
    </row>
    <row r="348" spans="1:22" x14ac:dyDescent="0.25">
      <c r="A348" s="233"/>
      <c r="B348" s="234"/>
      <c r="C348" s="234" t="s">
        <v>178</v>
      </c>
      <c r="D348" s="235" t="s">
        <v>177</v>
      </c>
      <c r="E348" s="221">
        <v>175</v>
      </c>
      <c r="F348" s="236"/>
      <c r="G348" s="237"/>
      <c r="H348" s="221"/>
      <c r="I348" s="238">
        <v>1.75</v>
      </c>
      <c r="J348" s="221">
        <v>157</v>
      </c>
      <c r="K348" s="238">
        <v>36.659999999999997</v>
      </c>
    </row>
    <row r="349" spans="1:22" x14ac:dyDescent="0.25">
      <c r="A349" s="241"/>
      <c r="B349" s="242"/>
      <c r="C349" s="242" t="s">
        <v>182</v>
      </c>
      <c r="D349" s="243" t="s">
        <v>181</v>
      </c>
      <c r="E349" s="244">
        <v>5.15</v>
      </c>
      <c r="F349" s="245"/>
      <c r="G349" s="246" t="s">
        <v>185</v>
      </c>
      <c r="H349" s="244">
        <v>1</v>
      </c>
      <c r="I349" s="247">
        <v>25.75</v>
      </c>
      <c r="J349" s="244"/>
      <c r="K349" s="247"/>
    </row>
    <row r="350" spans="1:22" x14ac:dyDescent="0.25">
      <c r="A350" s="248"/>
      <c r="B350" s="248"/>
      <c r="C350" s="249" t="s">
        <v>173</v>
      </c>
      <c r="D350" s="248"/>
      <c r="E350" s="248"/>
      <c r="F350" s="248"/>
      <c r="G350" s="248"/>
      <c r="H350" s="452">
        <v>2921.87</v>
      </c>
      <c r="I350" s="452"/>
      <c r="J350" s="452">
        <v>23881.17</v>
      </c>
      <c r="K350" s="452"/>
      <c r="O350" s="250">
        <v>2921.87</v>
      </c>
      <c r="P350" s="250">
        <v>23881.17</v>
      </c>
    </row>
    <row r="353" spans="1:32" x14ac:dyDescent="0.25">
      <c r="A353" s="453" t="s">
        <v>3259</v>
      </c>
      <c r="B353" s="453"/>
      <c r="C353" s="453"/>
      <c r="D353" s="453"/>
      <c r="E353" s="453"/>
      <c r="F353" s="453"/>
      <c r="G353" s="453"/>
      <c r="H353" s="454">
        <v>56354.15</v>
      </c>
      <c r="I353" s="455"/>
      <c r="J353" s="454">
        <v>381548.54</v>
      </c>
      <c r="K353" s="455"/>
    </row>
    <row r="354" spans="1:32" hidden="1" x14ac:dyDescent="0.25">
      <c r="A354" t="s">
        <v>172</v>
      </c>
      <c r="I354">
        <v>0</v>
      </c>
      <c r="J354">
        <v>0</v>
      </c>
    </row>
    <row r="355" spans="1:32" hidden="1" x14ac:dyDescent="0.25">
      <c r="A355" t="s">
        <v>171</v>
      </c>
      <c r="I355">
        <v>0</v>
      </c>
      <c r="J355">
        <v>0</v>
      </c>
    </row>
    <row r="357" spans="1:32" ht="30" x14ac:dyDescent="0.25">
      <c r="A357" s="453" t="s">
        <v>3260</v>
      </c>
      <c r="B357" s="453"/>
      <c r="C357" s="453"/>
      <c r="D357" s="453"/>
      <c r="E357" s="453"/>
      <c r="F357" s="453"/>
      <c r="G357" s="453"/>
      <c r="H357" s="454">
        <v>755439.93</v>
      </c>
      <c r="I357" s="455"/>
      <c r="J357" s="454">
        <v>3570573.12</v>
      </c>
      <c r="K357" s="455"/>
      <c r="AF357" s="270" t="s">
        <v>3260</v>
      </c>
    </row>
    <row r="358" spans="1:32" hidden="1" x14ac:dyDescent="0.25">
      <c r="A358" t="s">
        <v>172</v>
      </c>
      <c r="I358">
        <v>0</v>
      </c>
      <c r="J358">
        <v>0</v>
      </c>
    </row>
    <row r="359" spans="1:32" hidden="1" x14ac:dyDescent="0.25">
      <c r="A359" t="s">
        <v>171</v>
      </c>
      <c r="I359">
        <v>0</v>
      </c>
      <c r="J359">
        <v>0</v>
      </c>
    </row>
    <row r="360" spans="1:32" x14ac:dyDescent="0.25">
      <c r="C360" s="449" t="s">
        <v>1710</v>
      </c>
      <c r="D360" s="449"/>
      <c r="E360" s="449"/>
      <c r="F360" s="449"/>
      <c r="G360" s="449"/>
      <c r="H360" s="450">
        <v>737908.74</v>
      </c>
      <c r="I360" s="450"/>
      <c r="J360" s="450">
        <v>3301852.11</v>
      </c>
      <c r="K360" s="450"/>
    </row>
    <row r="361" spans="1:32" x14ac:dyDescent="0.25">
      <c r="C361" s="449" t="s">
        <v>1724</v>
      </c>
      <c r="D361" s="449"/>
      <c r="E361" s="449"/>
      <c r="F361" s="449"/>
      <c r="G361" s="449"/>
      <c r="H361" s="450">
        <v>216085.4</v>
      </c>
      <c r="I361" s="450"/>
      <c r="J361" s="450">
        <v>821291.07</v>
      </c>
      <c r="K361" s="450"/>
    </row>
    <row r="362" spans="1:32" x14ac:dyDescent="0.25">
      <c r="C362" s="449" t="s">
        <v>1725</v>
      </c>
      <c r="D362" s="449"/>
      <c r="E362" s="449"/>
      <c r="F362" s="449"/>
      <c r="G362" s="449"/>
      <c r="H362" s="450">
        <v>511261.17</v>
      </c>
      <c r="I362" s="450"/>
      <c r="J362" s="450">
        <v>2249599.19</v>
      </c>
      <c r="K362" s="450"/>
    </row>
    <row r="363" spans="1:32" x14ac:dyDescent="0.25">
      <c r="C363" s="449" t="s">
        <v>1728</v>
      </c>
      <c r="D363" s="449"/>
      <c r="E363" s="449"/>
      <c r="F363" s="449"/>
      <c r="G363" s="449"/>
      <c r="H363" s="450">
        <v>9507.17</v>
      </c>
      <c r="I363" s="450"/>
      <c r="J363" s="450">
        <v>221992.43</v>
      </c>
      <c r="K363" s="450"/>
    </row>
    <row r="364" spans="1:32" x14ac:dyDescent="0.25">
      <c r="C364" s="449" t="s">
        <v>1729</v>
      </c>
      <c r="D364" s="449"/>
      <c r="E364" s="449"/>
      <c r="F364" s="449"/>
      <c r="G364" s="449"/>
      <c r="H364" s="450">
        <v>0</v>
      </c>
      <c r="I364" s="450"/>
      <c r="J364" s="450">
        <v>0</v>
      </c>
      <c r="K364" s="450"/>
    </row>
    <row r="365" spans="1:32" x14ac:dyDescent="0.25">
      <c r="C365" s="449" t="s">
        <v>1730</v>
      </c>
      <c r="D365" s="449"/>
      <c r="E365" s="449"/>
      <c r="F365" s="449"/>
      <c r="G365" s="449"/>
      <c r="H365" s="450">
        <v>244178.76</v>
      </c>
      <c r="I365" s="450"/>
      <c r="J365" s="450">
        <v>1320973.93</v>
      </c>
      <c r="K365" s="450"/>
    </row>
    <row r="366" spans="1:32" x14ac:dyDescent="0.25">
      <c r="C366" s="449" t="s">
        <v>1731</v>
      </c>
      <c r="D366" s="449"/>
      <c r="E366" s="449"/>
      <c r="F366" s="449"/>
      <c r="G366" s="449"/>
      <c r="H366" s="450">
        <v>0</v>
      </c>
      <c r="I366" s="450"/>
      <c r="J366" s="450">
        <v>0</v>
      </c>
      <c r="K366" s="450"/>
    </row>
    <row r="367" spans="1:32" x14ac:dyDescent="0.25">
      <c r="C367" s="449" t="s">
        <v>357</v>
      </c>
      <c r="D367" s="449"/>
      <c r="E367" s="449"/>
      <c r="F367" s="449"/>
      <c r="G367" s="449"/>
      <c r="H367" s="450">
        <v>0</v>
      </c>
      <c r="I367" s="450"/>
      <c r="J367" s="450">
        <v>0</v>
      </c>
      <c r="K367" s="450"/>
    </row>
    <row r="368" spans="1:32" x14ac:dyDescent="0.25">
      <c r="C368" s="449" t="s">
        <v>1732</v>
      </c>
      <c r="D368" s="449"/>
      <c r="E368" s="449"/>
      <c r="F368" s="449"/>
      <c r="G368" s="449"/>
      <c r="H368" s="450">
        <v>10838.18</v>
      </c>
      <c r="I368" s="450"/>
      <c r="J368" s="450">
        <v>170934.17</v>
      </c>
      <c r="K368" s="450"/>
    </row>
    <row r="369" spans="1:11" x14ac:dyDescent="0.25">
      <c r="C369" s="449" t="s">
        <v>1733</v>
      </c>
      <c r="D369" s="449"/>
      <c r="E369" s="449"/>
      <c r="F369" s="449"/>
      <c r="G369" s="449"/>
      <c r="H369" s="450">
        <v>6369.8</v>
      </c>
      <c r="I369" s="450"/>
      <c r="J369" s="450">
        <v>91016.89</v>
      </c>
      <c r="K369" s="450"/>
    </row>
    <row r="370" spans="1:11" x14ac:dyDescent="0.25">
      <c r="C370" s="449" t="s">
        <v>1734</v>
      </c>
      <c r="D370" s="449"/>
      <c r="E370" s="449"/>
      <c r="F370" s="449"/>
      <c r="G370" s="449"/>
      <c r="H370" s="450">
        <v>755439.93</v>
      </c>
      <c r="I370" s="450"/>
      <c r="J370" s="450">
        <v>3570573.12</v>
      </c>
      <c r="K370" s="450"/>
    </row>
    <row r="373" spans="1:11" x14ac:dyDescent="0.25">
      <c r="A373" s="446" t="s">
        <v>170</v>
      </c>
      <c r="B373" s="446"/>
      <c r="C373" s="271" t="s">
        <v>107</v>
      </c>
      <c r="D373" s="271"/>
      <c r="E373" s="271"/>
      <c r="F373" s="271"/>
      <c r="G373" s="271"/>
      <c r="H373" s="447" t="s">
        <v>107</v>
      </c>
      <c r="I373" s="447"/>
      <c r="J373" s="447"/>
      <c r="K373" s="447"/>
    </row>
    <row r="374" spans="1:11" x14ac:dyDescent="0.25">
      <c r="A374" s="223"/>
      <c r="B374" s="223"/>
      <c r="C374" s="448" t="s">
        <v>72</v>
      </c>
      <c r="D374" s="448"/>
      <c r="E374" s="448"/>
      <c r="F374" s="448"/>
      <c r="G374" s="448"/>
      <c r="H374" s="223"/>
      <c r="I374" s="223"/>
      <c r="J374" s="223"/>
      <c r="K374" s="223"/>
    </row>
    <row r="375" spans="1:11" x14ac:dyDescent="0.25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</row>
    <row r="376" spans="1:11" x14ac:dyDescent="0.25">
      <c r="A376" s="446" t="s">
        <v>169</v>
      </c>
      <c r="B376" s="446"/>
      <c r="C376" s="271" t="s">
        <v>107</v>
      </c>
      <c r="D376" s="271"/>
      <c r="E376" s="271"/>
      <c r="F376" s="271"/>
      <c r="G376" s="271"/>
      <c r="H376" s="447" t="s">
        <v>107</v>
      </c>
      <c r="I376" s="447"/>
      <c r="J376" s="447"/>
      <c r="K376" s="447"/>
    </row>
    <row r="377" spans="1:11" x14ac:dyDescent="0.25">
      <c r="A377" s="223"/>
      <c r="B377" s="223"/>
      <c r="C377" s="448" t="s">
        <v>72</v>
      </c>
      <c r="D377" s="448"/>
      <c r="E377" s="448"/>
      <c r="F377" s="448"/>
      <c r="G377" s="448"/>
      <c r="H377" s="223"/>
      <c r="I377" s="223"/>
      <c r="J377" s="223"/>
      <c r="K377" s="223"/>
    </row>
  </sheetData>
  <mergeCells count="151"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H87:I87"/>
    <mergeCell ref="J87:K87"/>
    <mergeCell ref="H90:I90"/>
    <mergeCell ref="J90:K90"/>
    <mergeCell ref="A93:K93"/>
    <mergeCell ref="H95:I95"/>
    <mergeCell ref="J95:K95"/>
    <mergeCell ref="A36:K36"/>
    <mergeCell ref="H52:I52"/>
    <mergeCell ref="J52:K52"/>
    <mergeCell ref="H64:I64"/>
    <mergeCell ref="J64:K64"/>
    <mergeCell ref="H77:I77"/>
    <mergeCell ref="J77:K77"/>
    <mergeCell ref="H107:I107"/>
    <mergeCell ref="J107:K107"/>
    <mergeCell ref="H110:I110"/>
    <mergeCell ref="J110:K110"/>
    <mergeCell ref="A113:G113"/>
    <mergeCell ref="H113:I113"/>
    <mergeCell ref="J113:K113"/>
    <mergeCell ref="H98:I98"/>
    <mergeCell ref="J98:K98"/>
    <mergeCell ref="H101:I101"/>
    <mergeCell ref="J101:K101"/>
    <mergeCell ref="H104:I104"/>
    <mergeCell ref="J104:K104"/>
    <mergeCell ref="H126:I126"/>
    <mergeCell ref="J126:K126"/>
    <mergeCell ref="A129:G129"/>
    <mergeCell ref="H129:I129"/>
    <mergeCell ref="J129:K129"/>
    <mergeCell ref="A133:K133"/>
    <mergeCell ref="A117:G117"/>
    <mergeCell ref="H117:I117"/>
    <mergeCell ref="J117:K117"/>
    <mergeCell ref="A121:K121"/>
    <mergeCell ref="H123:I123"/>
    <mergeCell ref="J123:K123"/>
    <mergeCell ref="H187:I187"/>
    <mergeCell ref="J187:K187"/>
    <mergeCell ref="H202:I202"/>
    <mergeCell ref="J202:K202"/>
    <mergeCell ref="A205:G205"/>
    <mergeCell ref="H205:I205"/>
    <mergeCell ref="J205:K205"/>
    <mergeCell ref="H146:I146"/>
    <mergeCell ref="J146:K146"/>
    <mergeCell ref="H159:I159"/>
    <mergeCell ref="J159:K159"/>
    <mergeCell ref="H172:I172"/>
    <mergeCell ref="J172:K172"/>
    <mergeCell ref="H243:I243"/>
    <mergeCell ref="J243:K243"/>
    <mergeCell ref="H253:I253"/>
    <mergeCell ref="J253:K253"/>
    <mergeCell ref="H266:I266"/>
    <mergeCell ref="J266:K266"/>
    <mergeCell ref="A209:K209"/>
    <mergeCell ref="H218:I218"/>
    <mergeCell ref="J218:K218"/>
    <mergeCell ref="H221:I221"/>
    <mergeCell ref="J221:K221"/>
    <mergeCell ref="H230:I230"/>
    <mergeCell ref="J230:K230"/>
    <mergeCell ref="A308:G308"/>
    <mergeCell ref="H308:I308"/>
    <mergeCell ref="J308:K308"/>
    <mergeCell ref="A312:K312"/>
    <mergeCell ref="H324:I324"/>
    <mergeCell ref="J324:K324"/>
    <mergeCell ref="H279:I279"/>
    <mergeCell ref="J279:K279"/>
    <mergeCell ref="H292:I292"/>
    <mergeCell ref="J292:K292"/>
    <mergeCell ref="H305:I305"/>
    <mergeCell ref="J305:K305"/>
    <mergeCell ref="A357:G357"/>
    <mergeCell ref="H357:I357"/>
    <mergeCell ref="J357:K357"/>
    <mergeCell ref="C360:G360"/>
    <mergeCell ref="H360:I360"/>
    <mergeCell ref="J360:K360"/>
    <mergeCell ref="H337:I337"/>
    <mergeCell ref="J337:K337"/>
    <mergeCell ref="H350:I350"/>
    <mergeCell ref="J350:K350"/>
    <mergeCell ref="A353:G353"/>
    <mergeCell ref="H353:I353"/>
    <mergeCell ref="J353:K353"/>
    <mergeCell ref="C363:G363"/>
    <mergeCell ref="H363:I363"/>
    <mergeCell ref="J363:K363"/>
    <mergeCell ref="C364:G364"/>
    <mergeCell ref="H364:I364"/>
    <mergeCell ref="J364:K364"/>
    <mergeCell ref="C361:G361"/>
    <mergeCell ref="H361:I361"/>
    <mergeCell ref="J361:K361"/>
    <mergeCell ref="C362:G362"/>
    <mergeCell ref="H362:I362"/>
    <mergeCell ref="J362:K362"/>
    <mergeCell ref="C367:G367"/>
    <mergeCell ref="H367:I367"/>
    <mergeCell ref="J367:K367"/>
    <mergeCell ref="C368:G368"/>
    <mergeCell ref="H368:I368"/>
    <mergeCell ref="J368:K368"/>
    <mergeCell ref="C365:G365"/>
    <mergeCell ref="H365:I365"/>
    <mergeCell ref="J365:K365"/>
    <mergeCell ref="C366:G366"/>
    <mergeCell ref="H366:I366"/>
    <mergeCell ref="J366:K366"/>
    <mergeCell ref="A373:B373"/>
    <mergeCell ref="H373:K373"/>
    <mergeCell ref="C374:G374"/>
    <mergeCell ref="A376:B376"/>
    <mergeCell ref="H376:K376"/>
    <mergeCell ref="C377:G377"/>
    <mergeCell ref="C369:G369"/>
    <mergeCell ref="H369:I369"/>
    <mergeCell ref="J369:K369"/>
    <mergeCell ref="C370:G370"/>
    <mergeCell ref="H370:I370"/>
    <mergeCell ref="J370:K370"/>
  </mergeCells>
  <pageMargins left="0.7" right="0.7" top="0.75" bottom="0.75" header="0.3" footer="0.3"/>
  <pageSetup paperSize="9" scale="57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61"/>
  <sheetViews>
    <sheetView view="pageBreakPreview" topLeftCell="A24" zoomScale="85" zoomScaleNormal="100" zoomScaleSheetLayoutView="85" workbookViewId="0">
      <selection activeCell="L20" sqref="L20"/>
    </sheetView>
  </sheetViews>
  <sheetFormatPr defaultRowHeight="15" x14ac:dyDescent="0.25"/>
  <cols>
    <col min="1" max="1" width="5.7109375" customWidth="1"/>
    <col min="2" max="2" width="16.85546875" customWidth="1"/>
    <col min="3" max="3" width="40.7109375" customWidth="1"/>
    <col min="4" max="4" width="17.57031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1.5703125" customWidth="1"/>
    <col min="10" max="10" width="11.140625" customWidth="1"/>
    <col min="11" max="11" width="13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64.5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3847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x14ac:dyDescent="0.25">
      <c r="A15" s="465" t="s">
        <v>3778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3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31" ht="14.25" customHeight="1" x14ac:dyDescent="0.25">
      <c r="A18" s="458" t="s">
        <v>3609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3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31" ht="57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3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30.91</v>
      </c>
      <c r="J21" s="228">
        <v>248.68</v>
      </c>
      <c r="K21" s="229" t="s">
        <v>3620</v>
      </c>
    </row>
    <row r="22" spans="1:3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3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27.08</v>
      </c>
      <c r="J23" s="230">
        <v>231.83</v>
      </c>
      <c r="K23" s="223" t="s">
        <v>3620</v>
      </c>
    </row>
    <row r="24" spans="1:3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3.83</v>
      </c>
      <c r="J24" s="230">
        <v>16.850000000000001</v>
      </c>
      <c r="K24" s="223" t="s">
        <v>3620</v>
      </c>
    </row>
    <row r="25" spans="1:3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3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2.72</v>
      </c>
      <c r="J26" s="230">
        <v>63.5</v>
      </c>
      <c r="K26" s="223" t="s">
        <v>3620</v>
      </c>
    </row>
    <row r="27" spans="1:3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216.53</v>
      </c>
      <c r="J27" s="230"/>
      <c r="K27" s="223" t="s">
        <v>359</v>
      </c>
    </row>
    <row r="28" spans="1:3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3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3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3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31" ht="35.25" customHeight="1" x14ac:dyDescent="0.25">
      <c r="A32" s="458" t="s">
        <v>1042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AE32" s="273" t="s">
        <v>3779</v>
      </c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3261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ht="42.75" x14ac:dyDescent="0.25">
      <c r="A37" s="233" t="s">
        <v>709</v>
      </c>
      <c r="B37" s="234" t="s">
        <v>3220</v>
      </c>
      <c r="C37" s="234" t="s">
        <v>1085</v>
      </c>
      <c r="D37" s="235" t="s">
        <v>1693</v>
      </c>
      <c r="E37" s="221">
        <v>1</v>
      </c>
      <c r="F37" s="238"/>
      <c r="G37" s="237"/>
      <c r="H37" s="221"/>
      <c r="I37" s="238"/>
      <c r="J37" s="221"/>
      <c r="K37" s="238"/>
      <c r="Q37">
        <v>102.68</v>
      </c>
      <c r="R37">
        <v>1926.66</v>
      </c>
      <c r="S37">
        <v>64.180000000000007</v>
      </c>
      <c r="T37">
        <v>920.51</v>
      </c>
      <c r="U37">
        <v>11.32</v>
      </c>
      <c r="V37">
        <v>237.18</v>
      </c>
    </row>
    <row r="38" spans="1:22" x14ac:dyDescent="0.25">
      <c r="A38" s="233"/>
      <c r="B38" s="234"/>
      <c r="C38" s="234" t="s">
        <v>187</v>
      </c>
      <c r="D38" s="235"/>
      <c r="E38" s="221"/>
      <c r="F38" s="238">
        <v>91.68</v>
      </c>
      <c r="G38" s="237" t="s">
        <v>185</v>
      </c>
      <c r="H38" s="221">
        <v>1</v>
      </c>
      <c r="I38" s="238">
        <v>91.68</v>
      </c>
      <c r="J38" s="221">
        <v>23.35</v>
      </c>
      <c r="K38" s="238">
        <v>2140.73</v>
      </c>
    </row>
    <row r="39" spans="1:22" x14ac:dyDescent="0.25">
      <c r="A39" s="233"/>
      <c r="B39" s="234"/>
      <c r="C39" s="234" t="s">
        <v>174</v>
      </c>
      <c r="D39" s="235"/>
      <c r="E39" s="221"/>
      <c r="F39" s="238">
        <v>25.79</v>
      </c>
      <c r="G39" s="237" t="s">
        <v>185</v>
      </c>
      <c r="H39" s="221">
        <v>1</v>
      </c>
      <c r="I39" s="238">
        <v>25.79</v>
      </c>
      <c r="J39" s="221">
        <v>9.8699999999999992</v>
      </c>
      <c r="K39" s="238">
        <v>254.55</v>
      </c>
    </row>
    <row r="40" spans="1:22" x14ac:dyDescent="0.25">
      <c r="A40" s="233"/>
      <c r="B40" s="234"/>
      <c r="C40" s="234" t="s">
        <v>179</v>
      </c>
      <c r="D40" s="235"/>
      <c r="E40" s="221"/>
      <c r="F40" s="238">
        <v>6.47</v>
      </c>
      <c r="G40" s="237" t="s">
        <v>185</v>
      </c>
      <c r="H40" s="221">
        <v>1</v>
      </c>
      <c r="I40" s="251">
        <v>6.47</v>
      </c>
      <c r="J40" s="221">
        <v>23.35</v>
      </c>
      <c r="K40" s="251">
        <v>151.07</v>
      </c>
    </row>
    <row r="41" spans="1:22" x14ac:dyDescent="0.25">
      <c r="A41" s="233"/>
      <c r="B41" s="234"/>
      <c r="C41" s="234" t="s">
        <v>195</v>
      </c>
      <c r="D41" s="235"/>
      <c r="E41" s="221"/>
      <c r="F41" s="238">
        <v>5.74</v>
      </c>
      <c r="G41" s="237" t="s">
        <v>185</v>
      </c>
      <c r="H41" s="221">
        <v>1</v>
      </c>
      <c r="I41" s="238">
        <v>5.74</v>
      </c>
      <c r="J41" s="221">
        <v>5.42</v>
      </c>
      <c r="K41" s="238">
        <v>31.11</v>
      </c>
    </row>
    <row r="42" spans="1:22" x14ac:dyDescent="0.25">
      <c r="A42" s="233"/>
      <c r="B42" s="234"/>
      <c r="C42" s="234" t="s">
        <v>184</v>
      </c>
      <c r="D42" s="235" t="s">
        <v>177</v>
      </c>
      <c r="E42" s="221">
        <v>112</v>
      </c>
      <c r="F42" s="238"/>
      <c r="G42" s="237"/>
      <c r="H42" s="221"/>
      <c r="I42" s="238">
        <v>102.68</v>
      </c>
      <c r="J42" s="221">
        <v>90</v>
      </c>
      <c r="K42" s="238">
        <v>1926.66</v>
      </c>
    </row>
    <row r="43" spans="1:22" x14ac:dyDescent="0.25">
      <c r="A43" s="233"/>
      <c r="B43" s="234"/>
      <c r="C43" s="234" t="s">
        <v>183</v>
      </c>
      <c r="D43" s="235" t="s">
        <v>177</v>
      </c>
      <c r="E43" s="221">
        <v>70</v>
      </c>
      <c r="F43" s="238"/>
      <c r="G43" s="237"/>
      <c r="H43" s="221"/>
      <c r="I43" s="238">
        <v>64.180000000000007</v>
      </c>
      <c r="J43" s="221">
        <v>43</v>
      </c>
      <c r="K43" s="238">
        <v>920.51</v>
      </c>
    </row>
    <row r="44" spans="1:22" x14ac:dyDescent="0.25">
      <c r="A44" s="233"/>
      <c r="B44" s="234"/>
      <c r="C44" s="234" t="s">
        <v>178</v>
      </c>
      <c r="D44" s="235" t="s">
        <v>177</v>
      </c>
      <c r="E44" s="221">
        <v>175</v>
      </c>
      <c r="F44" s="238"/>
      <c r="G44" s="237"/>
      <c r="H44" s="221"/>
      <c r="I44" s="238">
        <v>11.32</v>
      </c>
      <c r="J44" s="221">
        <v>157</v>
      </c>
      <c r="K44" s="238">
        <v>237.18</v>
      </c>
    </row>
    <row r="45" spans="1:22" x14ac:dyDescent="0.25">
      <c r="A45" s="241"/>
      <c r="B45" s="242"/>
      <c r="C45" s="242" t="s">
        <v>182</v>
      </c>
      <c r="D45" s="243" t="s">
        <v>181</v>
      </c>
      <c r="E45" s="244">
        <v>8.1999999999999993</v>
      </c>
      <c r="F45" s="247"/>
      <c r="G45" s="246" t="s">
        <v>185</v>
      </c>
      <c r="H45" s="244">
        <v>1</v>
      </c>
      <c r="I45" s="247">
        <v>8.1999999999999993</v>
      </c>
      <c r="J45" s="244"/>
      <c r="K45" s="247"/>
    </row>
    <row r="46" spans="1:22" x14ac:dyDescent="0.25">
      <c r="A46" s="248"/>
      <c r="B46" s="248"/>
      <c r="C46" s="249" t="s">
        <v>173</v>
      </c>
      <c r="D46" s="248"/>
      <c r="E46" s="248"/>
      <c r="F46" s="248"/>
      <c r="G46" s="248"/>
      <c r="H46" s="452">
        <v>301.39</v>
      </c>
      <c r="I46" s="452"/>
      <c r="J46" s="452">
        <v>5510.74</v>
      </c>
      <c r="K46" s="452"/>
      <c r="O46" s="250">
        <v>301.39</v>
      </c>
      <c r="P46" s="250">
        <v>5510.74</v>
      </c>
    </row>
    <row r="48" spans="1:22" ht="28.5" x14ac:dyDescent="0.25">
      <c r="A48" s="233" t="s">
        <v>104</v>
      </c>
      <c r="B48" s="234" t="s">
        <v>3262</v>
      </c>
      <c r="C48" s="234" t="s">
        <v>1084</v>
      </c>
      <c r="D48" s="235" t="s">
        <v>1693</v>
      </c>
      <c r="E48" s="221">
        <v>13</v>
      </c>
      <c r="F48" s="238"/>
      <c r="G48" s="237"/>
      <c r="H48" s="221"/>
      <c r="I48" s="238"/>
      <c r="J48" s="221"/>
      <c r="K48" s="238"/>
      <c r="Q48">
        <v>488.34</v>
      </c>
      <c r="R48">
        <v>9162.9599999999991</v>
      </c>
      <c r="S48">
        <v>305.20999999999998</v>
      </c>
      <c r="T48">
        <v>4377.8599999999997</v>
      </c>
      <c r="U48">
        <v>0</v>
      </c>
      <c r="V48">
        <v>0</v>
      </c>
    </row>
    <row r="49" spans="1:22" x14ac:dyDescent="0.25">
      <c r="A49" s="233"/>
      <c r="B49" s="234"/>
      <c r="C49" s="234" t="s">
        <v>187</v>
      </c>
      <c r="D49" s="235"/>
      <c r="E49" s="221"/>
      <c r="F49" s="238">
        <v>33.54</v>
      </c>
      <c r="G49" s="237" t="s">
        <v>185</v>
      </c>
      <c r="H49" s="221">
        <v>1</v>
      </c>
      <c r="I49" s="238">
        <v>436.02</v>
      </c>
      <c r="J49" s="221">
        <v>23.35</v>
      </c>
      <c r="K49" s="238">
        <v>10181.07</v>
      </c>
    </row>
    <row r="50" spans="1:22" x14ac:dyDescent="0.25">
      <c r="A50" s="233"/>
      <c r="B50" s="234"/>
      <c r="C50" s="234" t="s">
        <v>195</v>
      </c>
      <c r="D50" s="235"/>
      <c r="E50" s="221"/>
      <c r="F50" s="238">
        <v>3.08</v>
      </c>
      <c r="G50" s="237" t="s">
        <v>185</v>
      </c>
      <c r="H50" s="221">
        <v>1</v>
      </c>
      <c r="I50" s="238">
        <v>40.04</v>
      </c>
      <c r="J50" s="221">
        <v>5.42</v>
      </c>
      <c r="K50" s="238">
        <v>217.02</v>
      </c>
    </row>
    <row r="51" spans="1:22" x14ac:dyDescent="0.25">
      <c r="A51" s="233"/>
      <c r="B51" s="234"/>
      <c r="C51" s="234" t="s">
        <v>184</v>
      </c>
      <c r="D51" s="235" t="s">
        <v>177</v>
      </c>
      <c r="E51" s="221">
        <v>112</v>
      </c>
      <c r="F51" s="238"/>
      <c r="G51" s="237"/>
      <c r="H51" s="221"/>
      <c r="I51" s="238">
        <v>488.34</v>
      </c>
      <c r="J51" s="221">
        <v>90</v>
      </c>
      <c r="K51" s="238">
        <v>9162.9599999999991</v>
      </c>
    </row>
    <row r="52" spans="1:22" x14ac:dyDescent="0.25">
      <c r="A52" s="233"/>
      <c r="B52" s="234"/>
      <c r="C52" s="234" t="s">
        <v>183</v>
      </c>
      <c r="D52" s="235" t="s">
        <v>177</v>
      </c>
      <c r="E52" s="221">
        <v>70</v>
      </c>
      <c r="F52" s="238"/>
      <c r="G52" s="237"/>
      <c r="H52" s="221"/>
      <c r="I52" s="238">
        <v>305.20999999999998</v>
      </c>
      <c r="J52" s="221">
        <v>43</v>
      </c>
      <c r="K52" s="238">
        <v>4377.8599999999997</v>
      </c>
    </row>
    <row r="53" spans="1:22" x14ac:dyDescent="0.25">
      <c r="A53" s="241"/>
      <c r="B53" s="242"/>
      <c r="C53" s="242" t="s">
        <v>182</v>
      </c>
      <c r="D53" s="243" t="s">
        <v>181</v>
      </c>
      <c r="E53" s="244">
        <v>3</v>
      </c>
      <c r="F53" s="247"/>
      <c r="G53" s="246" t="s">
        <v>185</v>
      </c>
      <c r="H53" s="244">
        <v>1</v>
      </c>
      <c r="I53" s="247">
        <v>39</v>
      </c>
      <c r="J53" s="244"/>
      <c r="K53" s="247"/>
    </row>
    <row r="54" spans="1:22" x14ac:dyDescent="0.25">
      <c r="A54" s="248"/>
      <c r="B54" s="248"/>
      <c r="C54" s="249" t="s">
        <v>173</v>
      </c>
      <c r="D54" s="248"/>
      <c r="E54" s="248"/>
      <c r="F54" s="248"/>
      <c r="G54" s="248"/>
      <c r="H54" s="452">
        <v>1269.6099999999999</v>
      </c>
      <c r="I54" s="452"/>
      <c r="J54" s="452">
        <v>23938.91</v>
      </c>
      <c r="K54" s="452"/>
      <c r="O54" s="250">
        <v>1269.6099999999999</v>
      </c>
      <c r="P54" s="250">
        <v>23938.91</v>
      </c>
    </row>
    <row r="56" spans="1:22" ht="42.75" x14ac:dyDescent="0.25">
      <c r="A56" s="233" t="s">
        <v>1336</v>
      </c>
      <c r="B56" s="234" t="s">
        <v>3263</v>
      </c>
      <c r="C56" s="234" t="s">
        <v>1083</v>
      </c>
      <c r="D56" s="235" t="s">
        <v>1693</v>
      </c>
      <c r="E56" s="221">
        <v>1</v>
      </c>
      <c r="F56" s="238"/>
      <c r="G56" s="237"/>
      <c r="H56" s="221"/>
      <c r="I56" s="238"/>
      <c r="J56" s="221"/>
      <c r="K56" s="238"/>
      <c r="Q56">
        <v>70.67</v>
      </c>
      <c r="R56">
        <v>1326.05</v>
      </c>
      <c r="S56">
        <v>44.17</v>
      </c>
      <c r="T56">
        <v>633.55999999999995</v>
      </c>
      <c r="U56">
        <v>0</v>
      </c>
      <c r="V56">
        <v>0</v>
      </c>
    </row>
    <row r="57" spans="1:22" x14ac:dyDescent="0.25">
      <c r="A57" s="233"/>
      <c r="B57" s="234"/>
      <c r="C57" s="234" t="s">
        <v>187</v>
      </c>
      <c r="D57" s="235"/>
      <c r="E57" s="221"/>
      <c r="F57" s="238">
        <v>63.1</v>
      </c>
      <c r="G57" s="237" t="s">
        <v>185</v>
      </c>
      <c r="H57" s="221">
        <v>1</v>
      </c>
      <c r="I57" s="238">
        <v>63.1</v>
      </c>
      <c r="J57" s="221">
        <v>23.35</v>
      </c>
      <c r="K57" s="238">
        <v>1473.39</v>
      </c>
    </row>
    <row r="58" spans="1:22" x14ac:dyDescent="0.25">
      <c r="A58" s="233"/>
      <c r="B58" s="234"/>
      <c r="C58" s="234" t="s">
        <v>195</v>
      </c>
      <c r="D58" s="235"/>
      <c r="E58" s="221"/>
      <c r="F58" s="238">
        <v>77.7</v>
      </c>
      <c r="G58" s="237" t="s">
        <v>185</v>
      </c>
      <c r="H58" s="221">
        <v>1</v>
      </c>
      <c r="I58" s="238">
        <v>77.7</v>
      </c>
      <c r="J58" s="221">
        <v>5.42</v>
      </c>
      <c r="K58" s="238">
        <v>421.13</v>
      </c>
    </row>
    <row r="59" spans="1:22" ht="54" x14ac:dyDescent="0.25">
      <c r="A59" s="233" t="s">
        <v>1340</v>
      </c>
      <c r="B59" s="234" t="s">
        <v>3226</v>
      </c>
      <c r="C59" s="234" t="s">
        <v>3780</v>
      </c>
      <c r="D59" s="235" t="s">
        <v>1451</v>
      </c>
      <c r="E59" s="221">
        <v>1</v>
      </c>
      <c r="F59" s="238">
        <v>1850.56</v>
      </c>
      <c r="G59" s="240" t="s">
        <v>185</v>
      </c>
      <c r="H59" s="221">
        <v>1</v>
      </c>
      <c r="I59" s="238">
        <v>1850.56</v>
      </c>
      <c r="J59" s="221">
        <v>5.42</v>
      </c>
      <c r="K59" s="238">
        <v>10030.040000000001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s="233"/>
      <c r="B60" s="234"/>
      <c r="C60" s="234" t="s">
        <v>184</v>
      </c>
      <c r="D60" s="235" t="s">
        <v>177</v>
      </c>
      <c r="E60" s="221">
        <v>112</v>
      </c>
      <c r="F60" s="238"/>
      <c r="G60" s="237"/>
      <c r="H60" s="221"/>
      <c r="I60" s="238">
        <v>70.67</v>
      </c>
      <c r="J60" s="221">
        <v>90</v>
      </c>
      <c r="K60" s="238">
        <v>1326.05</v>
      </c>
    </row>
    <row r="61" spans="1:22" x14ac:dyDescent="0.25">
      <c r="A61" s="233"/>
      <c r="B61" s="234"/>
      <c r="C61" s="234" t="s">
        <v>183</v>
      </c>
      <c r="D61" s="235" t="s">
        <v>177</v>
      </c>
      <c r="E61" s="221">
        <v>70</v>
      </c>
      <c r="F61" s="238"/>
      <c r="G61" s="237"/>
      <c r="H61" s="221"/>
      <c r="I61" s="238">
        <v>44.17</v>
      </c>
      <c r="J61" s="221">
        <v>43</v>
      </c>
      <c r="K61" s="238">
        <v>633.55999999999995</v>
      </c>
    </row>
    <row r="62" spans="1:22" x14ac:dyDescent="0.25">
      <c r="A62" s="241"/>
      <c r="B62" s="242"/>
      <c r="C62" s="242" t="s">
        <v>182</v>
      </c>
      <c r="D62" s="243" t="s">
        <v>181</v>
      </c>
      <c r="E62" s="244">
        <v>5</v>
      </c>
      <c r="F62" s="247"/>
      <c r="G62" s="246" t="s">
        <v>185</v>
      </c>
      <c r="H62" s="244">
        <v>1</v>
      </c>
      <c r="I62" s="247">
        <v>5</v>
      </c>
      <c r="J62" s="244"/>
      <c r="K62" s="247"/>
    </row>
    <row r="63" spans="1:22" x14ac:dyDescent="0.25">
      <c r="A63" s="248"/>
      <c r="B63" s="248"/>
      <c r="C63" s="249" t="s">
        <v>173</v>
      </c>
      <c r="D63" s="248"/>
      <c r="E63" s="248"/>
      <c r="F63" s="248"/>
      <c r="G63" s="248"/>
      <c r="H63" s="452">
        <v>2106.1999999999998</v>
      </c>
      <c r="I63" s="452"/>
      <c r="J63" s="452">
        <v>13884.17</v>
      </c>
      <c r="K63" s="452"/>
      <c r="O63" s="250">
        <v>2106.1999999999998</v>
      </c>
      <c r="P63" s="250">
        <v>13884.17</v>
      </c>
    </row>
    <row r="65" spans="1:22" ht="42.75" x14ac:dyDescent="0.25">
      <c r="A65" s="233" t="s">
        <v>1527</v>
      </c>
      <c r="B65" s="234" t="s">
        <v>3264</v>
      </c>
      <c r="C65" s="234" t="s">
        <v>1082</v>
      </c>
      <c r="D65" s="235" t="s">
        <v>1693</v>
      </c>
      <c r="E65" s="221">
        <v>1</v>
      </c>
      <c r="F65" s="238"/>
      <c r="G65" s="237"/>
      <c r="H65" s="221"/>
      <c r="I65" s="238"/>
      <c r="J65" s="221"/>
      <c r="K65" s="238"/>
      <c r="Q65">
        <v>183.75</v>
      </c>
      <c r="R65">
        <v>3447.72</v>
      </c>
      <c r="S65">
        <v>114.84</v>
      </c>
      <c r="T65">
        <v>1647.24</v>
      </c>
      <c r="U65">
        <v>0</v>
      </c>
      <c r="V65">
        <v>0</v>
      </c>
    </row>
    <row r="66" spans="1:22" x14ac:dyDescent="0.25">
      <c r="A66" s="233"/>
      <c r="B66" s="234"/>
      <c r="C66" s="234" t="s">
        <v>187</v>
      </c>
      <c r="D66" s="235"/>
      <c r="E66" s="221"/>
      <c r="F66" s="238">
        <v>164.06</v>
      </c>
      <c r="G66" s="237" t="s">
        <v>185</v>
      </c>
      <c r="H66" s="221">
        <v>1</v>
      </c>
      <c r="I66" s="238">
        <v>164.06</v>
      </c>
      <c r="J66" s="221">
        <v>23.35</v>
      </c>
      <c r="K66" s="238">
        <v>3830.8</v>
      </c>
    </row>
    <row r="67" spans="1:22" x14ac:dyDescent="0.25">
      <c r="A67" s="233"/>
      <c r="B67" s="234"/>
      <c r="C67" s="234" t="s">
        <v>195</v>
      </c>
      <c r="D67" s="235"/>
      <c r="E67" s="221"/>
      <c r="F67" s="238">
        <v>1.4</v>
      </c>
      <c r="G67" s="237" t="s">
        <v>185</v>
      </c>
      <c r="H67" s="221">
        <v>1</v>
      </c>
      <c r="I67" s="238">
        <v>1.4</v>
      </c>
      <c r="J67" s="221">
        <v>5.42</v>
      </c>
      <c r="K67" s="238">
        <v>7.59</v>
      </c>
    </row>
    <row r="68" spans="1:22" x14ac:dyDescent="0.25">
      <c r="A68" s="233"/>
      <c r="B68" s="234"/>
      <c r="C68" s="234" t="s">
        <v>184</v>
      </c>
      <c r="D68" s="235" t="s">
        <v>177</v>
      </c>
      <c r="E68" s="221">
        <v>112</v>
      </c>
      <c r="F68" s="238"/>
      <c r="G68" s="237"/>
      <c r="H68" s="221"/>
      <c r="I68" s="238">
        <v>183.75</v>
      </c>
      <c r="J68" s="221">
        <v>90</v>
      </c>
      <c r="K68" s="238">
        <v>3447.72</v>
      </c>
    </row>
    <row r="69" spans="1:22" x14ac:dyDescent="0.25">
      <c r="A69" s="233"/>
      <c r="B69" s="234"/>
      <c r="C69" s="234" t="s">
        <v>183</v>
      </c>
      <c r="D69" s="235" t="s">
        <v>177</v>
      </c>
      <c r="E69" s="221">
        <v>70</v>
      </c>
      <c r="F69" s="238"/>
      <c r="G69" s="237"/>
      <c r="H69" s="221"/>
      <c r="I69" s="238">
        <v>114.84</v>
      </c>
      <c r="J69" s="221">
        <v>43</v>
      </c>
      <c r="K69" s="238">
        <v>1647.24</v>
      </c>
    </row>
    <row r="70" spans="1:22" x14ac:dyDescent="0.25">
      <c r="A70" s="241"/>
      <c r="B70" s="242"/>
      <c r="C70" s="242" t="s">
        <v>182</v>
      </c>
      <c r="D70" s="243" t="s">
        <v>181</v>
      </c>
      <c r="E70" s="244">
        <v>13</v>
      </c>
      <c r="F70" s="247"/>
      <c r="G70" s="246" t="s">
        <v>185</v>
      </c>
      <c r="H70" s="244">
        <v>1</v>
      </c>
      <c r="I70" s="247">
        <v>13</v>
      </c>
      <c r="J70" s="244"/>
      <c r="K70" s="247"/>
    </row>
    <row r="71" spans="1:22" x14ac:dyDescent="0.25">
      <c r="A71" s="248"/>
      <c r="B71" s="248"/>
      <c r="C71" s="249" t="s">
        <v>173</v>
      </c>
      <c r="D71" s="248"/>
      <c r="E71" s="248"/>
      <c r="F71" s="248"/>
      <c r="G71" s="248"/>
      <c r="H71" s="452">
        <v>464.05</v>
      </c>
      <c r="I71" s="452"/>
      <c r="J71" s="452">
        <v>8933.35</v>
      </c>
      <c r="K71" s="452"/>
      <c r="O71" s="250">
        <v>464.05</v>
      </c>
      <c r="P71" s="250">
        <v>8933.35</v>
      </c>
    </row>
    <row r="73" spans="1:22" ht="28.5" x14ac:dyDescent="0.25">
      <c r="A73" s="233" t="s">
        <v>1530</v>
      </c>
      <c r="B73" s="234" t="s">
        <v>3265</v>
      </c>
      <c r="C73" s="234" t="s">
        <v>1081</v>
      </c>
      <c r="D73" s="235" t="s">
        <v>1693</v>
      </c>
      <c r="E73" s="221">
        <v>1</v>
      </c>
      <c r="F73" s="238"/>
      <c r="G73" s="237"/>
      <c r="H73" s="221"/>
      <c r="I73" s="238"/>
      <c r="J73" s="221"/>
      <c r="K73" s="238"/>
      <c r="Q73">
        <v>86.44</v>
      </c>
      <c r="R73">
        <v>1621.94</v>
      </c>
      <c r="S73">
        <v>54.03</v>
      </c>
      <c r="T73">
        <v>774.92</v>
      </c>
      <c r="U73">
        <v>0</v>
      </c>
      <c r="V73">
        <v>0</v>
      </c>
    </row>
    <row r="74" spans="1:22" x14ac:dyDescent="0.25">
      <c r="A74" s="233"/>
      <c r="B74" s="234"/>
      <c r="C74" s="234" t="s">
        <v>187</v>
      </c>
      <c r="D74" s="235"/>
      <c r="E74" s="221"/>
      <c r="F74" s="238">
        <v>77.180000000000007</v>
      </c>
      <c r="G74" s="237" t="s">
        <v>185</v>
      </c>
      <c r="H74" s="221">
        <v>1</v>
      </c>
      <c r="I74" s="238">
        <v>77.180000000000007</v>
      </c>
      <c r="J74" s="221">
        <v>23.35</v>
      </c>
      <c r="K74" s="238">
        <v>1802.15</v>
      </c>
    </row>
    <row r="75" spans="1:22" x14ac:dyDescent="0.25">
      <c r="A75" s="233"/>
      <c r="B75" s="234"/>
      <c r="C75" s="234" t="s">
        <v>195</v>
      </c>
      <c r="D75" s="235"/>
      <c r="E75" s="221"/>
      <c r="F75" s="238">
        <v>3.01</v>
      </c>
      <c r="G75" s="237" t="s">
        <v>185</v>
      </c>
      <c r="H75" s="221">
        <v>1</v>
      </c>
      <c r="I75" s="238">
        <v>3.01</v>
      </c>
      <c r="J75" s="221">
        <v>5.42</v>
      </c>
      <c r="K75" s="238">
        <v>16.309999999999999</v>
      </c>
    </row>
    <row r="76" spans="1:22" x14ac:dyDescent="0.25">
      <c r="A76" s="233"/>
      <c r="B76" s="234"/>
      <c r="C76" s="234" t="s">
        <v>184</v>
      </c>
      <c r="D76" s="235" t="s">
        <v>177</v>
      </c>
      <c r="E76" s="221">
        <v>112</v>
      </c>
      <c r="F76" s="238"/>
      <c r="G76" s="237"/>
      <c r="H76" s="221"/>
      <c r="I76" s="238">
        <v>86.44</v>
      </c>
      <c r="J76" s="221">
        <v>90</v>
      </c>
      <c r="K76" s="238">
        <v>1621.94</v>
      </c>
    </row>
    <row r="77" spans="1:22" x14ac:dyDescent="0.25">
      <c r="A77" s="233"/>
      <c r="B77" s="234"/>
      <c r="C77" s="234" t="s">
        <v>183</v>
      </c>
      <c r="D77" s="235" t="s">
        <v>177</v>
      </c>
      <c r="E77" s="221">
        <v>70</v>
      </c>
      <c r="F77" s="238"/>
      <c r="G77" s="237"/>
      <c r="H77" s="221"/>
      <c r="I77" s="238">
        <v>54.03</v>
      </c>
      <c r="J77" s="221">
        <v>43</v>
      </c>
      <c r="K77" s="238">
        <v>774.92</v>
      </c>
    </row>
    <row r="78" spans="1:22" x14ac:dyDescent="0.25">
      <c r="A78" s="241"/>
      <c r="B78" s="242"/>
      <c r="C78" s="242" t="s">
        <v>182</v>
      </c>
      <c r="D78" s="243" t="s">
        <v>181</v>
      </c>
      <c r="E78" s="244">
        <v>5.86</v>
      </c>
      <c r="F78" s="247"/>
      <c r="G78" s="246" t="s">
        <v>185</v>
      </c>
      <c r="H78" s="244">
        <v>1</v>
      </c>
      <c r="I78" s="247">
        <v>5.86</v>
      </c>
      <c r="J78" s="244"/>
      <c r="K78" s="247"/>
    </row>
    <row r="79" spans="1:22" x14ac:dyDescent="0.25">
      <c r="A79" s="248"/>
      <c r="B79" s="248"/>
      <c r="C79" s="249" t="s">
        <v>173</v>
      </c>
      <c r="D79" s="248"/>
      <c r="E79" s="248"/>
      <c r="F79" s="248"/>
      <c r="G79" s="248"/>
      <c r="H79" s="452">
        <v>220.66</v>
      </c>
      <c r="I79" s="452"/>
      <c r="J79" s="452">
        <v>4215.32</v>
      </c>
      <c r="K79" s="452"/>
      <c r="O79" s="250">
        <v>220.66</v>
      </c>
      <c r="P79" s="250">
        <v>4215.32</v>
      </c>
    </row>
    <row r="81" spans="1:22" ht="42.75" x14ac:dyDescent="0.25">
      <c r="A81" s="233" t="s">
        <v>1534</v>
      </c>
      <c r="B81" s="234" t="s">
        <v>3266</v>
      </c>
      <c r="C81" s="234" t="s">
        <v>1080</v>
      </c>
      <c r="D81" s="235" t="s">
        <v>1693</v>
      </c>
      <c r="E81" s="221">
        <v>1</v>
      </c>
      <c r="F81" s="238"/>
      <c r="G81" s="237"/>
      <c r="H81" s="221"/>
      <c r="I81" s="238"/>
      <c r="J81" s="221"/>
      <c r="K81" s="238"/>
      <c r="Q81">
        <v>28.87</v>
      </c>
      <c r="R81">
        <v>541.76</v>
      </c>
      <c r="S81">
        <v>18.05</v>
      </c>
      <c r="T81">
        <v>258.83999999999997</v>
      </c>
      <c r="U81">
        <v>0</v>
      </c>
      <c r="V81">
        <v>0</v>
      </c>
    </row>
    <row r="82" spans="1:22" x14ac:dyDescent="0.25">
      <c r="A82" s="233"/>
      <c r="B82" s="234"/>
      <c r="C82" s="234" t="s">
        <v>187</v>
      </c>
      <c r="D82" s="235"/>
      <c r="E82" s="221"/>
      <c r="F82" s="238">
        <v>25.78</v>
      </c>
      <c r="G82" s="237" t="s">
        <v>185</v>
      </c>
      <c r="H82" s="221">
        <v>1</v>
      </c>
      <c r="I82" s="238">
        <v>25.78</v>
      </c>
      <c r="J82" s="221">
        <v>23.35</v>
      </c>
      <c r="K82" s="238">
        <v>601.96</v>
      </c>
    </row>
    <row r="83" spans="1:22" x14ac:dyDescent="0.25">
      <c r="A83" s="233"/>
      <c r="B83" s="234"/>
      <c r="C83" s="234" t="s">
        <v>195</v>
      </c>
      <c r="D83" s="235"/>
      <c r="E83" s="221"/>
      <c r="F83" s="238">
        <v>0.19</v>
      </c>
      <c r="G83" s="237" t="s">
        <v>185</v>
      </c>
      <c r="H83" s="221">
        <v>1</v>
      </c>
      <c r="I83" s="238">
        <v>0.19</v>
      </c>
      <c r="J83" s="221">
        <v>5.42</v>
      </c>
      <c r="K83" s="238">
        <v>1.03</v>
      </c>
    </row>
    <row r="84" spans="1:22" ht="57" x14ac:dyDescent="0.25">
      <c r="A84" s="233" t="s">
        <v>1537</v>
      </c>
      <c r="B84" s="234" t="s">
        <v>3267</v>
      </c>
      <c r="C84" s="234" t="s">
        <v>1079</v>
      </c>
      <c r="D84" s="235" t="s">
        <v>1451</v>
      </c>
      <c r="E84" s="221">
        <v>1</v>
      </c>
      <c r="F84" s="238">
        <v>342.13</v>
      </c>
      <c r="G84" s="240" t="s">
        <v>185</v>
      </c>
      <c r="H84" s="221">
        <v>1</v>
      </c>
      <c r="I84" s="238">
        <v>342.13</v>
      </c>
      <c r="J84" s="221">
        <v>6.22</v>
      </c>
      <c r="K84" s="238">
        <v>2128.0500000000002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ht="27" x14ac:dyDescent="0.25">
      <c r="A85" s="233" t="s">
        <v>1977</v>
      </c>
      <c r="B85" s="234" t="s">
        <v>3226</v>
      </c>
      <c r="C85" s="234" t="s">
        <v>3781</v>
      </c>
      <c r="D85" s="235" t="s">
        <v>1451</v>
      </c>
      <c r="E85" s="221">
        <v>2</v>
      </c>
      <c r="F85" s="238">
        <v>95.21</v>
      </c>
      <c r="G85" s="240" t="s">
        <v>185</v>
      </c>
      <c r="H85" s="221">
        <v>1</v>
      </c>
      <c r="I85" s="238">
        <v>190.42</v>
      </c>
      <c r="J85" s="221">
        <v>5.42</v>
      </c>
      <c r="K85" s="238">
        <v>1032.08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ht="28.5" x14ac:dyDescent="0.25">
      <c r="A86" s="233" t="s">
        <v>3268</v>
      </c>
      <c r="B86" s="234" t="s">
        <v>3269</v>
      </c>
      <c r="C86" s="234" t="s">
        <v>1078</v>
      </c>
      <c r="D86" s="235" t="s">
        <v>1342</v>
      </c>
      <c r="E86" s="221">
        <v>30</v>
      </c>
      <c r="F86" s="238">
        <v>27.12</v>
      </c>
      <c r="G86" s="240" t="s">
        <v>185</v>
      </c>
      <c r="H86" s="221">
        <v>1</v>
      </c>
      <c r="I86" s="238">
        <v>813.6</v>
      </c>
      <c r="J86" s="221">
        <v>7.92</v>
      </c>
      <c r="K86" s="238">
        <v>6443.71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ht="28.5" x14ac:dyDescent="0.25">
      <c r="A87" s="233" t="s">
        <v>3270</v>
      </c>
      <c r="B87" s="234" t="s">
        <v>3271</v>
      </c>
      <c r="C87" s="234" t="s">
        <v>1077</v>
      </c>
      <c r="D87" s="235" t="s">
        <v>1451</v>
      </c>
      <c r="E87" s="221">
        <v>2</v>
      </c>
      <c r="F87" s="238">
        <v>12.07</v>
      </c>
      <c r="G87" s="240" t="s">
        <v>185</v>
      </c>
      <c r="H87" s="221">
        <v>1</v>
      </c>
      <c r="I87" s="238">
        <v>24.14</v>
      </c>
      <c r="J87" s="221">
        <v>2.08</v>
      </c>
      <c r="K87" s="238">
        <v>50.21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t="42.75" x14ac:dyDescent="0.25">
      <c r="A88" s="233" t="s">
        <v>3272</v>
      </c>
      <c r="B88" s="234" t="s">
        <v>3273</v>
      </c>
      <c r="C88" s="234" t="s">
        <v>1076</v>
      </c>
      <c r="D88" s="235" t="s">
        <v>1451</v>
      </c>
      <c r="E88" s="221">
        <v>4</v>
      </c>
      <c r="F88" s="238">
        <v>21.22</v>
      </c>
      <c r="G88" s="240" t="s">
        <v>185</v>
      </c>
      <c r="H88" s="221">
        <v>1</v>
      </c>
      <c r="I88" s="238">
        <v>84.88</v>
      </c>
      <c r="J88" s="221">
        <v>2.41</v>
      </c>
      <c r="K88" s="238">
        <v>204.56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s="233"/>
      <c r="B89" s="234"/>
      <c r="C89" s="234" t="s">
        <v>184</v>
      </c>
      <c r="D89" s="235" t="s">
        <v>177</v>
      </c>
      <c r="E89" s="221">
        <v>112</v>
      </c>
      <c r="F89" s="238"/>
      <c r="G89" s="237"/>
      <c r="H89" s="221"/>
      <c r="I89" s="238">
        <v>28.87</v>
      </c>
      <c r="J89" s="221">
        <v>90</v>
      </c>
      <c r="K89" s="238">
        <v>541.76</v>
      </c>
    </row>
    <row r="90" spans="1:22" x14ac:dyDescent="0.25">
      <c r="A90" s="233"/>
      <c r="B90" s="234"/>
      <c r="C90" s="234" t="s">
        <v>183</v>
      </c>
      <c r="D90" s="235" t="s">
        <v>177</v>
      </c>
      <c r="E90" s="221">
        <v>70</v>
      </c>
      <c r="F90" s="238"/>
      <c r="G90" s="237"/>
      <c r="H90" s="221"/>
      <c r="I90" s="238">
        <v>18.05</v>
      </c>
      <c r="J90" s="221">
        <v>43</v>
      </c>
      <c r="K90" s="238">
        <v>258.83999999999997</v>
      </c>
    </row>
    <row r="91" spans="1:22" x14ac:dyDescent="0.25">
      <c r="A91" s="241"/>
      <c r="B91" s="242"/>
      <c r="C91" s="242" t="s">
        <v>182</v>
      </c>
      <c r="D91" s="243" t="s">
        <v>181</v>
      </c>
      <c r="E91" s="244">
        <v>1.9</v>
      </c>
      <c r="F91" s="247"/>
      <c r="G91" s="246" t="s">
        <v>185</v>
      </c>
      <c r="H91" s="244">
        <v>1</v>
      </c>
      <c r="I91" s="247">
        <v>1.9</v>
      </c>
      <c r="J91" s="244"/>
      <c r="K91" s="247"/>
    </row>
    <row r="92" spans="1:22" x14ac:dyDescent="0.25">
      <c r="A92" s="248"/>
      <c r="B92" s="248"/>
      <c r="C92" s="249" t="s">
        <v>173</v>
      </c>
      <c r="D92" s="248"/>
      <c r="E92" s="248"/>
      <c r="F92" s="248"/>
      <c r="G92" s="248"/>
      <c r="H92" s="452">
        <v>1528.06</v>
      </c>
      <c r="I92" s="452"/>
      <c r="J92" s="452">
        <v>11262.2</v>
      </c>
      <c r="K92" s="452"/>
      <c r="O92" s="250">
        <v>1528.06</v>
      </c>
      <c r="P92" s="250">
        <v>11262.2</v>
      </c>
    </row>
    <row r="94" spans="1:22" ht="71.25" x14ac:dyDescent="0.25">
      <c r="A94" s="233" t="s">
        <v>1829</v>
      </c>
      <c r="B94" s="234" t="s">
        <v>3274</v>
      </c>
      <c r="C94" s="234" t="s">
        <v>1075</v>
      </c>
      <c r="D94" s="235" t="s">
        <v>3275</v>
      </c>
      <c r="E94" s="221">
        <v>1</v>
      </c>
      <c r="F94" s="238"/>
      <c r="G94" s="237"/>
      <c r="H94" s="221"/>
      <c r="I94" s="238"/>
      <c r="J94" s="221"/>
      <c r="K94" s="238"/>
      <c r="Q94">
        <v>85.29</v>
      </c>
      <c r="R94">
        <v>1600.29</v>
      </c>
      <c r="S94">
        <v>53.31</v>
      </c>
      <c r="T94">
        <v>764.58</v>
      </c>
      <c r="U94">
        <v>0</v>
      </c>
      <c r="V94">
        <v>0</v>
      </c>
    </row>
    <row r="95" spans="1:22" x14ac:dyDescent="0.25">
      <c r="A95" s="233"/>
      <c r="B95" s="234"/>
      <c r="C95" s="234" t="s">
        <v>187</v>
      </c>
      <c r="D95" s="235"/>
      <c r="E95" s="221"/>
      <c r="F95" s="238">
        <v>76.150000000000006</v>
      </c>
      <c r="G95" s="237" t="s">
        <v>185</v>
      </c>
      <c r="H95" s="221">
        <v>1</v>
      </c>
      <c r="I95" s="238">
        <v>76.150000000000006</v>
      </c>
      <c r="J95" s="221">
        <v>23.35</v>
      </c>
      <c r="K95" s="238">
        <v>1778.1</v>
      </c>
    </row>
    <row r="96" spans="1:22" x14ac:dyDescent="0.25">
      <c r="A96" s="233"/>
      <c r="B96" s="234"/>
      <c r="C96" s="234" t="s">
        <v>195</v>
      </c>
      <c r="D96" s="235"/>
      <c r="E96" s="221"/>
      <c r="F96" s="238">
        <v>0.37</v>
      </c>
      <c r="G96" s="237" t="s">
        <v>185</v>
      </c>
      <c r="H96" s="221">
        <v>1</v>
      </c>
      <c r="I96" s="238">
        <v>0.37</v>
      </c>
      <c r="J96" s="221">
        <v>5.43</v>
      </c>
      <c r="K96" s="238">
        <v>2.0099999999999998</v>
      </c>
    </row>
    <row r="97" spans="1:22" ht="42.75" x14ac:dyDescent="0.25">
      <c r="A97" s="233" t="s">
        <v>1832</v>
      </c>
      <c r="B97" s="234" t="s">
        <v>3276</v>
      </c>
      <c r="C97" s="234" t="s">
        <v>1074</v>
      </c>
      <c r="D97" s="235" t="s">
        <v>1451</v>
      </c>
      <c r="E97" s="221">
        <v>1</v>
      </c>
      <c r="F97" s="238">
        <v>1144.1099999999999</v>
      </c>
      <c r="G97" s="240" t="s">
        <v>185</v>
      </c>
      <c r="H97" s="221">
        <v>1</v>
      </c>
      <c r="I97" s="238">
        <v>1144.1099999999999</v>
      </c>
      <c r="J97" s="221">
        <v>2.72</v>
      </c>
      <c r="K97" s="238">
        <v>3111.98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s="233"/>
      <c r="B98" s="234"/>
      <c r="C98" s="234" t="s">
        <v>184</v>
      </c>
      <c r="D98" s="235" t="s">
        <v>177</v>
      </c>
      <c r="E98" s="221">
        <v>112</v>
      </c>
      <c r="F98" s="238"/>
      <c r="G98" s="237"/>
      <c r="H98" s="221"/>
      <c r="I98" s="238">
        <v>85.29</v>
      </c>
      <c r="J98" s="221">
        <v>90</v>
      </c>
      <c r="K98" s="238">
        <v>1600.29</v>
      </c>
    </row>
    <row r="99" spans="1:22" x14ac:dyDescent="0.25">
      <c r="A99" s="233"/>
      <c r="B99" s="234"/>
      <c r="C99" s="234" t="s">
        <v>183</v>
      </c>
      <c r="D99" s="235" t="s">
        <v>177</v>
      </c>
      <c r="E99" s="221">
        <v>70</v>
      </c>
      <c r="F99" s="238"/>
      <c r="G99" s="237"/>
      <c r="H99" s="221"/>
      <c r="I99" s="238">
        <v>53.31</v>
      </c>
      <c r="J99" s="221">
        <v>43</v>
      </c>
      <c r="K99" s="238">
        <v>764.58</v>
      </c>
    </row>
    <row r="100" spans="1:22" x14ac:dyDescent="0.25">
      <c r="A100" s="241"/>
      <c r="B100" s="242"/>
      <c r="C100" s="242" t="s">
        <v>182</v>
      </c>
      <c r="D100" s="243" t="s">
        <v>181</v>
      </c>
      <c r="E100" s="244">
        <v>5.37</v>
      </c>
      <c r="F100" s="247"/>
      <c r="G100" s="246" t="s">
        <v>185</v>
      </c>
      <c r="H100" s="244">
        <v>1</v>
      </c>
      <c r="I100" s="247">
        <v>5.37</v>
      </c>
      <c r="J100" s="244"/>
      <c r="K100" s="247"/>
    </row>
    <row r="101" spans="1:22" x14ac:dyDescent="0.25">
      <c r="A101" s="248"/>
      <c r="B101" s="248"/>
      <c r="C101" s="249" t="s">
        <v>173</v>
      </c>
      <c r="D101" s="248"/>
      <c r="E101" s="248"/>
      <c r="F101" s="248"/>
      <c r="G101" s="248"/>
      <c r="H101" s="452">
        <v>1359.23</v>
      </c>
      <c r="I101" s="452"/>
      <c r="J101" s="452">
        <v>7256.96</v>
      </c>
      <c r="K101" s="452"/>
      <c r="O101" s="250">
        <v>1359.23</v>
      </c>
      <c r="P101" s="250">
        <v>7256.96</v>
      </c>
    </row>
    <row r="103" spans="1:22" ht="57" x14ac:dyDescent="0.25">
      <c r="A103" s="233" t="s">
        <v>1538</v>
      </c>
      <c r="B103" s="234" t="s">
        <v>3277</v>
      </c>
      <c r="C103" s="234" t="s">
        <v>1073</v>
      </c>
      <c r="D103" s="235" t="s">
        <v>3275</v>
      </c>
      <c r="E103" s="221">
        <v>1</v>
      </c>
      <c r="F103" s="238"/>
      <c r="G103" s="237"/>
      <c r="H103" s="221"/>
      <c r="I103" s="238"/>
      <c r="J103" s="221"/>
      <c r="K103" s="238"/>
      <c r="Q103">
        <v>44.63</v>
      </c>
      <c r="R103">
        <v>837.45</v>
      </c>
      <c r="S103">
        <v>27.9</v>
      </c>
      <c r="T103">
        <v>400.12</v>
      </c>
      <c r="U103">
        <v>0</v>
      </c>
      <c r="V103">
        <v>0</v>
      </c>
    </row>
    <row r="104" spans="1:22" x14ac:dyDescent="0.25">
      <c r="A104" s="233"/>
      <c r="B104" s="234"/>
      <c r="C104" s="234" t="s">
        <v>187</v>
      </c>
      <c r="D104" s="235"/>
      <c r="E104" s="221"/>
      <c r="F104" s="238">
        <v>39.85</v>
      </c>
      <c r="G104" s="237" t="s">
        <v>185</v>
      </c>
      <c r="H104" s="221">
        <v>1</v>
      </c>
      <c r="I104" s="238">
        <v>39.85</v>
      </c>
      <c r="J104" s="221">
        <v>23.35</v>
      </c>
      <c r="K104" s="238">
        <v>930.5</v>
      </c>
    </row>
    <row r="105" spans="1:22" x14ac:dyDescent="0.25">
      <c r="A105" s="233"/>
      <c r="B105" s="234"/>
      <c r="C105" s="234" t="s">
        <v>195</v>
      </c>
      <c r="D105" s="235"/>
      <c r="E105" s="221"/>
      <c r="F105" s="238">
        <v>0.19</v>
      </c>
      <c r="G105" s="237" t="s">
        <v>185</v>
      </c>
      <c r="H105" s="221">
        <v>1</v>
      </c>
      <c r="I105" s="238">
        <v>0.19</v>
      </c>
      <c r="J105" s="221">
        <v>5.42</v>
      </c>
      <c r="K105" s="238">
        <v>1.03</v>
      </c>
    </row>
    <row r="106" spans="1:22" ht="185.25" x14ac:dyDescent="0.25">
      <c r="A106" s="233" t="s">
        <v>1541</v>
      </c>
      <c r="B106" s="234" t="s">
        <v>3278</v>
      </c>
      <c r="C106" s="234" t="s">
        <v>1072</v>
      </c>
      <c r="D106" s="235" t="s">
        <v>1703</v>
      </c>
      <c r="E106" s="221">
        <v>1</v>
      </c>
      <c r="F106" s="238">
        <v>2065.0500000000002</v>
      </c>
      <c r="G106" s="240" t="s">
        <v>185</v>
      </c>
      <c r="H106" s="221">
        <v>1</v>
      </c>
      <c r="I106" s="238">
        <v>2065.0500000000002</v>
      </c>
      <c r="J106" s="221">
        <v>3.66</v>
      </c>
      <c r="K106" s="238">
        <v>7558.08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233"/>
      <c r="B107" s="234"/>
      <c r="C107" s="234" t="s">
        <v>184</v>
      </c>
      <c r="D107" s="235" t="s">
        <v>177</v>
      </c>
      <c r="E107" s="221">
        <v>112</v>
      </c>
      <c r="F107" s="238"/>
      <c r="G107" s="237"/>
      <c r="H107" s="221"/>
      <c r="I107" s="238">
        <v>44.63</v>
      </c>
      <c r="J107" s="221">
        <v>90</v>
      </c>
      <c r="K107" s="238">
        <v>837.45</v>
      </c>
    </row>
    <row r="108" spans="1:22" x14ac:dyDescent="0.25">
      <c r="A108" s="233"/>
      <c r="B108" s="234"/>
      <c r="C108" s="234" t="s">
        <v>183</v>
      </c>
      <c r="D108" s="235" t="s">
        <v>177</v>
      </c>
      <c r="E108" s="221">
        <v>70</v>
      </c>
      <c r="F108" s="238"/>
      <c r="G108" s="237"/>
      <c r="H108" s="221"/>
      <c r="I108" s="238">
        <v>27.9</v>
      </c>
      <c r="J108" s="221">
        <v>43</v>
      </c>
      <c r="K108" s="238">
        <v>400.12</v>
      </c>
    </row>
    <row r="109" spans="1:22" x14ac:dyDescent="0.25">
      <c r="A109" s="241"/>
      <c r="B109" s="242"/>
      <c r="C109" s="242" t="s">
        <v>182</v>
      </c>
      <c r="D109" s="243" t="s">
        <v>181</v>
      </c>
      <c r="E109" s="244">
        <v>2.77</v>
      </c>
      <c r="F109" s="247"/>
      <c r="G109" s="246" t="s">
        <v>185</v>
      </c>
      <c r="H109" s="244">
        <v>1</v>
      </c>
      <c r="I109" s="247">
        <v>2.77</v>
      </c>
      <c r="J109" s="244"/>
      <c r="K109" s="247"/>
    </row>
    <row r="110" spans="1:22" x14ac:dyDescent="0.25">
      <c r="A110" s="248"/>
      <c r="B110" s="248"/>
      <c r="C110" s="249" t="s">
        <v>173</v>
      </c>
      <c r="D110" s="248"/>
      <c r="E110" s="248"/>
      <c r="F110" s="248"/>
      <c r="G110" s="248"/>
      <c r="H110" s="452">
        <v>2177.62</v>
      </c>
      <c r="I110" s="452"/>
      <c r="J110" s="452">
        <v>9727.18</v>
      </c>
      <c r="K110" s="452"/>
      <c r="O110" s="250">
        <v>2177.62</v>
      </c>
      <c r="P110" s="250">
        <v>9727.18</v>
      </c>
    </row>
    <row r="112" spans="1:22" ht="57" x14ac:dyDescent="0.25">
      <c r="A112" s="233" t="s">
        <v>1543</v>
      </c>
      <c r="B112" s="234" t="s">
        <v>3279</v>
      </c>
      <c r="C112" s="234" t="s">
        <v>1071</v>
      </c>
      <c r="D112" s="235" t="s">
        <v>1693</v>
      </c>
      <c r="E112" s="221">
        <v>2</v>
      </c>
      <c r="F112" s="238"/>
      <c r="G112" s="237"/>
      <c r="H112" s="221"/>
      <c r="I112" s="238"/>
      <c r="J112" s="221"/>
      <c r="K112" s="238"/>
      <c r="Q112">
        <v>24.68</v>
      </c>
      <c r="R112">
        <v>463.17</v>
      </c>
      <c r="S112">
        <v>15.43</v>
      </c>
      <c r="T112">
        <v>221.29</v>
      </c>
      <c r="U112">
        <v>0</v>
      </c>
      <c r="V112">
        <v>0</v>
      </c>
    </row>
    <row r="113" spans="1:22" x14ac:dyDescent="0.25">
      <c r="A113" s="233"/>
      <c r="B113" s="234"/>
      <c r="C113" s="234" t="s">
        <v>187</v>
      </c>
      <c r="D113" s="235"/>
      <c r="E113" s="221"/>
      <c r="F113" s="238">
        <v>11.02</v>
      </c>
      <c r="G113" s="237" t="s">
        <v>185</v>
      </c>
      <c r="H113" s="221">
        <v>1</v>
      </c>
      <c r="I113" s="238">
        <v>22.04</v>
      </c>
      <c r="J113" s="221">
        <v>23.35</v>
      </c>
      <c r="K113" s="238">
        <v>514.63</v>
      </c>
    </row>
    <row r="114" spans="1:22" x14ac:dyDescent="0.25">
      <c r="A114" s="233"/>
      <c r="B114" s="234"/>
      <c r="C114" s="234" t="s">
        <v>195</v>
      </c>
      <c r="D114" s="235"/>
      <c r="E114" s="221"/>
      <c r="F114" s="238">
        <v>0.28999999999999998</v>
      </c>
      <c r="G114" s="237" t="s">
        <v>185</v>
      </c>
      <c r="H114" s="221">
        <v>1</v>
      </c>
      <c r="I114" s="238">
        <v>0.57999999999999996</v>
      </c>
      <c r="J114" s="221">
        <v>5.41</v>
      </c>
      <c r="K114" s="238">
        <v>3.14</v>
      </c>
    </row>
    <row r="115" spans="1:22" ht="27" x14ac:dyDescent="0.25">
      <c r="A115" s="233" t="s">
        <v>1544</v>
      </c>
      <c r="B115" s="234" t="s">
        <v>3226</v>
      </c>
      <c r="C115" s="234" t="s">
        <v>3782</v>
      </c>
      <c r="D115" s="235" t="s">
        <v>1451</v>
      </c>
      <c r="E115" s="221">
        <v>1</v>
      </c>
      <c r="F115" s="238">
        <v>414.02</v>
      </c>
      <c r="G115" s="240" t="s">
        <v>185</v>
      </c>
      <c r="H115" s="221">
        <v>1</v>
      </c>
      <c r="I115" s="238">
        <v>414.02</v>
      </c>
      <c r="J115" s="221">
        <v>5.42</v>
      </c>
      <c r="K115" s="238">
        <v>2243.9899999999998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ht="39.75" x14ac:dyDescent="0.25">
      <c r="A116" s="233" t="s">
        <v>3280</v>
      </c>
      <c r="B116" s="234" t="s">
        <v>3226</v>
      </c>
      <c r="C116" s="234" t="s">
        <v>3783</v>
      </c>
      <c r="D116" s="235" t="s">
        <v>1451</v>
      </c>
      <c r="E116" s="221">
        <v>1</v>
      </c>
      <c r="F116" s="238">
        <v>499.23</v>
      </c>
      <c r="G116" s="240" t="s">
        <v>185</v>
      </c>
      <c r="H116" s="221">
        <v>1</v>
      </c>
      <c r="I116" s="238">
        <v>499.23</v>
      </c>
      <c r="J116" s="221">
        <v>5.42</v>
      </c>
      <c r="K116" s="238">
        <v>2705.83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s="233"/>
      <c r="B117" s="234"/>
      <c r="C117" s="234" t="s">
        <v>184</v>
      </c>
      <c r="D117" s="235" t="s">
        <v>177</v>
      </c>
      <c r="E117" s="221">
        <v>112</v>
      </c>
      <c r="F117" s="238"/>
      <c r="G117" s="237"/>
      <c r="H117" s="221"/>
      <c r="I117" s="238">
        <v>24.68</v>
      </c>
      <c r="J117" s="221">
        <v>90</v>
      </c>
      <c r="K117" s="238">
        <v>463.17</v>
      </c>
    </row>
    <row r="118" spans="1:22" x14ac:dyDescent="0.25">
      <c r="A118" s="233"/>
      <c r="B118" s="234"/>
      <c r="C118" s="234" t="s">
        <v>183</v>
      </c>
      <c r="D118" s="235" t="s">
        <v>177</v>
      </c>
      <c r="E118" s="221">
        <v>70</v>
      </c>
      <c r="F118" s="238"/>
      <c r="G118" s="237"/>
      <c r="H118" s="221"/>
      <c r="I118" s="238">
        <v>15.43</v>
      </c>
      <c r="J118" s="221">
        <v>43</v>
      </c>
      <c r="K118" s="238">
        <v>221.29</v>
      </c>
    </row>
    <row r="119" spans="1:22" x14ac:dyDescent="0.25">
      <c r="A119" s="241"/>
      <c r="B119" s="242"/>
      <c r="C119" s="242" t="s">
        <v>182</v>
      </c>
      <c r="D119" s="243" t="s">
        <v>181</v>
      </c>
      <c r="E119" s="244">
        <v>0.8</v>
      </c>
      <c r="F119" s="247"/>
      <c r="G119" s="246" t="s">
        <v>185</v>
      </c>
      <c r="H119" s="244">
        <v>1</v>
      </c>
      <c r="I119" s="247">
        <v>1.6</v>
      </c>
      <c r="J119" s="244"/>
      <c r="K119" s="247"/>
    </row>
    <row r="120" spans="1:22" x14ac:dyDescent="0.25">
      <c r="A120" s="248"/>
      <c r="B120" s="248"/>
      <c r="C120" s="249" t="s">
        <v>173</v>
      </c>
      <c r="D120" s="248"/>
      <c r="E120" s="248"/>
      <c r="F120" s="248"/>
      <c r="G120" s="248"/>
      <c r="H120" s="452">
        <v>975.98</v>
      </c>
      <c r="I120" s="452"/>
      <c r="J120" s="452">
        <v>6152.05</v>
      </c>
      <c r="K120" s="452"/>
      <c r="O120" s="250">
        <v>975.98</v>
      </c>
      <c r="P120" s="250">
        <v>6152.05</v>
      </c>
    </row>
    <row r="122" spans="1:22" ht="28.5" x14ac:dyDescent="0.25">
      <c r="A122" s="233" t="s">
        <v>1561</v>
      </c>
      <c r="B122" s="234" t="s">
        <v>3281</v>
      </c>
      <c r="C122" s="234" t="s">
        <v>1070</v>
      </c>
      <c r="D122" s="235" t="s">
        <v>1693</v>
      </c>
      <c r="E122" s="221">
        <v>13</v>
      </c>
      <c r="F122" s="238"/>
      <c r="G122" s="237"/>
      <c r="H122" s="221"/>
      <c r="I122" s="238"/>
      <c r="J122" s="221"/>
      <c r="K122" s="238"/>
      <c r="Q122">
        <v>162.78</v>
      </c>
      <c r="R122">
        <v>3054.32</v>
      </c>
      <c r="S122">
        <v>101.74</v>
      </c>
      <c r="T122">
        <v>1459.29</v>
      </c>
      <c r="U122">
        <v>0</v>
      </c>
      <c r="V122">
        <v>0</v>
      </c>
    </row>
    <row r="123" spans="1:22" x14ac:dyDescent="0.25">
      <c r="A123" s="233"/>
      <c r="B123" s="234"/>
      <c r="C123" s="234" t="s">
        <v>187</v>
      </c>
      <c r="D123" s="235"/>
      <c r="E123" s="221"/>
      <c r="F123" s="238">
        <v>11.18</v>
      </c>
      <c r="G123" s="237" t="s">
        <v>185</v>
      </c>
      <c r="H123" s="221">
        <v>1</v>
      </c>
      <c r="I123" s="238">
        <v>145.34</v>
      </c>
      <c r="J123" s="221">
        <v>23.35</v>
      </c>
      <c r="K123" s="238">
        <v>3393.69</v>
      </c>
    </row>
    <row r="124" spans="1:22" x14ac:dyDescent="0.25">
      <c r="A124" s="233"/>
      <c r="B124" s="234"/>
      <c r="C124" s="234" t="s">
        <v>195</v>
      </c>
      <c r="D124" s="235"/>
      <c r="E124" s="221"/>
      <c r="F124" s="238">
        <v>0.49</v>
      </c>
      <c r="G124" s="237" t="s">
        <v>185</v>
      </c>
      <c r="H124" s="221">
        <v>1</v>
      </c>
      <c r="I124" s="238">
        <v>6.37</v>
      </c>
      <c r="J124" s="221">
        <v>5.43</v>
      </c>
      <c r="K124" s="238">
        <v>34.590000000000003</v>
      </c>
    </row>
    <row r="125" spans="1:22" ht="28.5" x14ac:dyDescent="0.25">
      <c r="A125" s="233" t="s">
        <v>1564</v>
      </c>
      <c r="B125" s="234" t="s">
        <v>3282</v>
      </c>
      <c r="C125" s="234" t="s">
        <v>1069</v>
      </c>
      <c r="D125" s="235" t="s">
        <v>1451</v>
      </c>
      <c r="E125" s="221">
        <v>13</v>
      </c>
      <c r="F125" s="238">
        <v>1.46</v>
      </c>
      <c r="G125" s="240" t="s">
        <v>185</v>
      </c>
      <c r="H125" s="221">
        <v>1</v>
      </c>
      <c r="I125" s="238">
        <v>18.98</v>
      </c>
      <c r="J125" s="221">
        <v>9.64</v>
      </c>
      <c r="K125" s="238">
        <v>182.97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s="233"/>
      <c r="B126" s="234"/>
      <c r="C126" s="234" t="s">
        <v>184</v>
      </c>
      <c r="D126" s="235" t="s">
        <v>177</v>
      </c>
      <c r="E126" s="221">
        <v>112</v>
      </c>
      <c r="F126" s="238"/>
      <c r="G126" s="237"/>
      <c r="H126" s="221"/>
      <c r="I126" s="238">
        <v>162.78</v>
      </c>
      <c r="J126" s="221">
        <v>90</v>
      </c>
      <c r="K126" s="238">
        <v>3054.32</v>
      </c>
    </row>
    <row r="127" spans="1:22" x14ac:dyDescent="0.25">
      <c r="A127" s="233"/>
      <c r="B127" s="234"/>
      <c r="C127" s="234" t="s">
        <v>183</v>
      </c>
      <c r="D127" s="235" t="s">
        <v>177</v>
      </c>
      <c r="E127" s="221">
        <v>70</v>
      </c>
      <c r="F127" s="238"/>
      <c r="G127" s="237"/>
      <c r="H127" s="221"/>
      <c r="I127" s="238">
        <v>101.74</v>
      </c>
      <c r="J127" s="221">
        <v>43</v>
      </c>
      <c r="K127" s="238">
        <v>1459.29</v>
      </c>
    </row>
    <row r="128" spans="1:22" x14ac:dyDescent="0.25">
      <c r="A128" s="241"/>
      <c r="B128" s="242"/>
      <c r="C128" s="242" t="s">
        <v>182</v>
      </c>
      <c r="D128" s="243" t="s">
        <v>181</v>
      </c>
      <c r="E128" s="244">
        <v>1</v>
      </c>
      <c r="F128" s="247"/>
      <c r="G128" s="246" t="s">
        <v>185</v>
      </c>
      <c r="H128" s="244">
        <v>1</v>
      </c>
      <c r="I128" s="247">
        <v>13</v>
      </c>
      <c r="J128" s="244"/>
      <c r="K128" s="247"/>
    </row>
    <row r="129" spans="1:22" x14ac:dyDescent="0.25">
      <c r="A129" s="248"/>
      <c r="B129" s="248"/>
      <c r="C129" s="249" t="s">
        <v>173</v>
      </c>
      <c r="D129" s="248"/>
      <c r="E129" s="248"/>
      <c r="F129" s="248"/>
      <c r="G129" s="248"/>
      <c r="H129" s="452">
        <v>435.21</v>
      </c>
      <c r="I129" s="452"/>
      <c r="J129" s="452">
        <v>8124.86</v>
      </c>
      <c r="K129" s="452"/>
      <c r="O129" s="250">
        <v>435.21</v>
      </c>
      <c r="P129" s="250">
        <v>8124.86</v>
      </c>
    </row>
    <row r="131" spans="1:22" ht="71.25" x14ac:dyDescent="0.25">
      <c r="A131" s="233" t="s">
        <v>1565</v>
      </c>
      <c r="B131" s="234" t="s">
        <v>3255</v>
      </c>
      <c r="C131" s="234" t="s">
        <v>1029</v>
      </c>
      <c r="D131" s="235" t="s">
        <v>1476</v>
      </c>
      <c r="E131" s="221">
        <v>6</v>
      </c>
      <c r="F131" s="238"/>
      <c r="G131" s="237"/>
      <c r="H131" s="221"/>
      <c r="I131" s="238"/>
      <c r="J131" s="221"/>
      <c r="K131" s="238"/>
      <c r="Q131">
        <v>1243.8</v>
      </c>
      <c r="R131">
        <v>23338</v>
      </c>
      <c r="S131">
        <v>777.38</v>
      </c>
      <c r="T131">
        <v>11150.38</v>
      </c>
      <c r="U131">
        <v>57.33</v>
      </c>
      <c r="V131">
        <v>1200.97</v>
      </c>
    </row>
    <row r="132" spans="1:22" x14ac:dyDescent="0.25">
      <c r="C132" s="239" t="s">
        <v>3283</v>
      </c>
    </row>
    <row r="133" spans="1:22" x14ac:dyDescent="0.25">
      <c r="A133" s="233"/>
      <c r="B133" s="234"/>
      <c r="C133" s="234" t="s">
        <v>187</v>
      </c>
      <c r="D133" s="235"/>
      <c r="E133" s="221"/>
      <c r="F133" s="238">
        <v>185.09</v>
      </c>
      <c r="G133" s="237" t="s">
        <v>185</v>
      </c>
      <c r="H133" s="221">
        <v>1</v>
      </c>
      <c r="I133" s="238">
        <v>1110.54</v>
      </c>
      <c r="J133" s="221">
        <v>23.35</v>
      </c>
      <c r="K133" s="238">
        <v>25931.11</v>
      </c>
    </row>
    <row r="134" spans="1:22" x14ac:dyDescent="0.25">
      <c r="A134" s="233"/>
      <c r="B134" s="234"/>
      <c r="C134" s="234" t="s">
        <v>174</v>
      </c>
      <c r="D134" s="235"/>
      <c r="E134" s="221"/>
      <c r="F134" s="238">
        <v>32.74</v>
      </c>
      <c r="G134" s="237" t="s">
        <v>185</v>
      </c>
      <c r="H134" s="221">
        <v>1</v>
      </c>
      <c r="I134" s="238">
        <v>196.44</v>
      </c>
      <c r="J134" s="221">
        <v>8.35</v>
      </c>
      <c r="K134" s="238">
        <v>1640.27</v>
      </c>
    </row>
    <row r="135" spans="1:22" x14ac:dyDescent="0.25">
      <c r="A135" s="233"/>
      <c r="B135" s="234"/>
      <c r="C135" s="234" t="s">
        <v>179</v>
      </c>
      <c r="D135" s="235"/>
      <c r="E135" s="221"/>
      <c r="F135" s="238">
        <v>5.46</v>
      </c>
      <c r="G135" s="237" t="s">
        <v>185</v>
      </c>
      <c r="H135" s="221">
        <v>1</v>
      </c>
      <c r="I135" s="251">
        <v>32.76</v>
      </c>
      <c r="J135" s="221">
        <v>23.35</v>
      </c>
      <c r="K135" s="251">
        <v>764.95</v>
      </c>
    </row>
    <row r="136" spans="1:22" x14ac:dyDescent="0.25">
      <c r="A136" s="233"/>
      <c r="B136" s="234"/>
      <c r="C136" s="234" t="s">
        <v>195</v>
      </c>
      <c r="D136" s="235"/>
      <c r="E136" s="221"/>
      <c r="F136" s="238">
        <v>343.03</v>
      </c>
      <c r="G136" s="237" t="s">
        <v>185</v>
      </c>
      <c r="H136" s="221">
        <v>1</v>
      </c>
      <c r="I136" s="238">
        <v>2058.1799999999998</v>
      </c>
      <c r="J136" s="221">
        <v>5.42</v>
      </c>
      <c r="K136" s="238">
        <v>11155.34</v>
      </c>
    </row>
    <row r="137" spans="1:22" ht="57" x14ac:dyDescent="0.25">
      <c r="A137" s="233" t="s">
        <v>1566</v>
      </c>
      <c r="B137" s="234" t="s">
        <v>3257</v>
      </c>
      <c r="C137" s="234" t="s">
        <v>1028</v>
      </c>
      <c r="D137" s="235" t="s">
        <v>1342</v>
      </c>
      <c r="E137" s="221">
        <v>612</v>
      </c>
      <c r="F137" s="238">
        <v>2.67</v>
      </c>
      <c r="G137" s="240" t="s">
        <v>185</v>
      </c>
      <c r="H137" s="221">
        <v>1</v>
      </c>
      <c r="I137" s="238">
        <v>1634.04</v>
      </c>
      <c r="J137" s="221">
        <v>6.27</v>
      </c>
      <c r="K137" s="238">
        <v>10245.43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ht="42.75" x14ac:dyDescent="0.25">
      <c r="A138" s="233" t="s">
        <v>3284</v>
      </c>
      <c r="B138" s="234" t="s">
        <v>3285</v>
      </c>
      <c r="C138" s="234" t="s">
        <v>1026</v>
      </c>
      <c r="D138" s="235" t="s">
        <v>1326</v>
      </c>
      <c r="E138" s="221">
        <v>15</v>
      </c>
      <c r="F138" s="238">
        <v>135.68</v>
      </c>
      <c r="G138" s="240" t="s">
        <v>185</v>
      </c>
      <c r="H138" s="221">
        <v>1</v>
      </c>
      <c r="I138" s="238">
        <v>2035.2</v>
      </c>
      <c r="J138" s="221">
        <v>1.2</v>
      </c>
      <c r="K138" s="238">
        <v>2442.2399999999998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ht="57" x14ac:dyDescent="0.25">
      <c r="A139" s="233" t="s">
        <v>3286</v>
      </c>
      <c r="B139" s="234" t="s">
        <v>3287</v>
      </c>
      <c r="C139" s="234" t="s">
        <v>1068</v>
      </c>
      <c r="D139" s="235" t="s">
        <v>1451</v>
      </c>
      <c r="E139" s="221">
        <v>12</v>
      </c>
      <c r="F139" s="238">
        <v>29.6</v>
      </c>
      <c r="G139" s="240" t="s">
        <v>185</v>
      </c>
      <c r="H139" s="221">
        <v>1</v>
      </c>
      <c r="I139" s="238">
        <v>355.2</v>
      </c>
      <c r="J139" s="221">
        <v>6.25</v>
      </c>
      <c r="K139" s="238">
        <v>2220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ht="42.75" x14ac:dyDescent="0.25">
      <c r="A140" s="233" t="s">
        <v>3288</v>
      </c>
      <c r="B140" s="234" t="s">
        <v>3289</v>
      </c>
      <c r="C140" s="234" t="s">
        <v>1067</v>
      </c>
      <c r="D140" s="235" t="s">
        <v>1451</v>
      </c>
      <c r="E140" s="221">
        <v>1</v>
      </c>
      <c r="F140" s="238">
        <v>5.0999999999999996</v>
      </c>
      <c r="G140" s="240" t="s">
        <v>185</v>
      </c>
      <c r="H140" s="221">
        <v>1</v>
      </c>
      <c r="I140" s="238">
        <v>5.0999999999999996</v>
      </c>
      <c r="J140" s="221">
        <v>3.04</v>
      </c>
      <c r="K140" s="238">
        <v>15.5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s="233"/>
      <c r="B141" s="234"/>
      <c r="C141" s="234" t="s">
        <v>184</v>
      </c>
      <c r="D141" s="235" t="s">
        <v>177</v>
      </c>
      <c r="E141" s="221">
        <v>112</v>
      </c>
      <c r="F141" s="238"/>
      <c r="G141" s="237"/>
      <c r="H141" s="221"/>
      <c r="I141" s="238">
        <v>1243.8</v>
      </c>
      <c r="J141" s="221">
        <v>90</v>
      </c>
      <c r="K141" s="238">
        <v>23338</v>
      </c>
    </row>
    <row r="142" spans="1:22" x14ac:dyDescent="0.25">
      <c r="A142" s="233"/>
      <c r="B142" s="234"/>
      <c r="C142" s="234" t="s">
        <v>183</v>
      </c>
      <c r="D142" s="235" t="s">
        <v>177</v>
      </c>
      <c r="E142" s="221">
        <v>70</v>
      </c>
      <c r="F142" s="238"/>
      <c r="G142" s="237"/>
      <c r="H142" s="221"/>
      <c r="I142" s="238">
        <v>777.38</v>
      </c>
      <c r="J142" s="221">
        <v>43</v>
      </c>
      <c r="K142" s="238">
        <v>11150.38</v>
      </c>
    </row>
    <row r="143" spans="1:22" x14ac:dyDescent="0.25">
      <c r="A143" s="233"/>
      <c r="B143" s="234"/>
      <c r="C143" s="234" t="s">
        <v>178</v>
      </c>
      <c r="D143" s="235" t="s">
        <v>177</v>
      </c>
      <c r="E143" s="221">
        <v>175</v>
      </c>
      <c r="F143" s="238"/>
      <c r="G143" s="237"/>
      <c r="H143" s="221"/>
      <c r="I143" s="238">
        <v>57.33</v>
      </c>
      <c r="J143" s="221">
        <v>157</v>
      </c>
      <c r="K143" s="238">
        <v>1200.97</v>
      </c>
    </row>
    <row r="144" spans="1:22" x14ac:dyDescent="0.25">
      <c r="A144" s="241"/>
      <c r="B144" s="242"/>
      <c r="C144" s="242" t="s">
        <v>182</v>
      </c>
      <c r="D144" s="243" t="s">
        <v>181</v>
      </c>
      <c r="E144" s="244">
        <v>14.37</v>
      </c>
      <c r="F144" s="247"/>
      <c r="G144" s="246" t="s">
        <v>185</v>
      </c>
      <c r="H144" s="244">
        <v>1</v>
      </c>
      <c r="I144" s="247">
        <v>86.22</v>
      </c>
      <c r="J144" s="244"/>
      <c r="K144" s="247"/>
    </row>
    <row r="145" spans="1:22" x14ac:dyDescent="0.25">
      <c r="A145" s="248"/>
      <c r="B145" s="248"/>
      <c r="C145" s="249" t="s">
        <v>173</v>
      </c>
      <c r="D145" s="248"/>
      <c r="E145" s="248"/>
      <c r="F145" s="248"/>
      <c r="G145" s="248"/>
      <c r="H145" s="452">
        <v>9473.2099999999991</v>
      </c>
      <c r="I145" s="452"/>
      <c r="J145" s="452">
        <v>89339.24</v>
      </c>
      <c r="K145" s="452"/>
      <c r="O145" s="250">
        <v>9473.2099999999991</v>
      </c>
      <c r="P145" s="250">
        <v>89339.24</v>
      </c>
    </row>
    <row r="147" spans="1:22" ht="71.25" x14ac:dyDescent="0.25">
      <c r="A147" s="233" t="s">
        <v>1568</v>
      </c>
      <c r="B147" s="234" t="s">
        <v>3137</v>
      </c>
      <c r="C147" s="234" t="s">
        <v>1025</v>
      </c>
      <c r="D147" s="235" t="s">
        <v>1476</v>
      </c>
      <c r="E147" s="221">
        <v>1.1000000000000001</v>
      </c>
      <c r="F147" s="238"/>
      <c r="G147" s="237"/>
      <c r="H147" s="221"/>
      <c r="I147" s="238"/>
      <c r="J147" s="221"/>
      <c r="K147" s="238"/>
      <c r="Q147">
        <v>93.88</v>
      </c>
      <c r="R147">
        <v>1761.48</v>
      </c>
      <c r="S147">
        <v>58.67</v>
      </c>
      <c r="T147">
        <v>841.6</v>
      </c>
      <c r="U147">
        <v>0.75</v>
      </c>
      <c r="V147">
        <v>15.76</v>
      </c>
    </row>
    <row r="148" spans="1:22" x14ac:dyDescent="0.25">
      <c r="C148" s="239" t="s">
        <v>3198</v>
      </c>
    </row>
    <row r="149" spans="1:22" x14ac:dyDescent="0.25">
      <c r="A149" s="233"/>
      <c r="B149" s="234"/>
      <c r="C149" s="234" t="s">
        <v>187</v>
      </c>
      <c r="D149" s="235"/>
      <c r="E149" s="221"/>
      <c r="F149" s="238">
        <v>76.2</v>
      </c>
      <c r="G149" s="237" t="s">
        <v>185</v>
      </c>
      <c r="H149" s="221">
        <v>1</v>
      </c>
      <c r="I149" s="238">
        <v>83.82</v>
      </c>
      <c r="J149" s="221">
        <v>23.35</v>
      </c>
      <c r="K149" s="238">
        <v>1957.2</v>
      </c>
    </row>
    <row r="150" spans="1:22" x14ac:dyDescent="0.25">
      <c r="A150" s="233"/>
      <c r="B150" s="234"/>
      <c r="C150" s="234" t="s">
        <v>174</v>
      </c>
      <c r="D150" s="235"/>
      <c r="E150" s="221"/>
      <c r="F150" s="238">
        <v>1.69</v>
      </c>
      <c r="G150" s="237" t="s">
        <v>185</v>
      </c>
      <c r="H150" s="221">
        <v>1</v>
      </c>
      <c r="I150" s="238">
        <v>1.86</v>
      </c>
      <c r="J150" s="221">
        <v>9.5</v>
      </c>
      <c r="K150" s="238">
        <v>17.670000000000002</v>
      </c>
    </row>
    <row r="151" spans="1:22" x14ac:dyDescent="0.25">
      <c r="A151" s="233"/>
      <c r="B151" s="234"/>
      <c r="C151" s="234" t="s">
        <v>179</v>
      </c>
      <c r="D151" s="235"/>
      <c r="E151" s="221"/>
      <c r="F151" s="238">
        <v>0.39</v>
      </c>
      <c r="G151" s="237" t="s">
        <v>185</v>
      </c>
      <c r="H151" s="221">
        <v>1</v>
      </c>
      <c r="I151" s="251">
        <v>0.43</v>
      </c>
      <c r="J151" s="221">
        <v>23.35</v>
      </c>
      <c r="K151" s="251">
        <v>10.039999999999999</v>
      </c>
    </row>
    <row r="152" spans="1:22" x14ac:dyDescent="0.25">
      <c r="A152" s="233"/>
      <c r="B152" s="234"/>
      <c r="C152" s="234" t="s">
        <v>195</v>
      </c>
      <c r="D152" s="235"/>
      <c r="E152" s="221"/>
      <c r="F152" s="238">
        <v>9.94</v>
      </c>
      <c r="G152" s="237" t="s">
        <v>185</v>
      </c>
      <c r="H152" s="221">
        <v>1</v>
      </c>
      <c r="I152" s="238">
        <v>10.93</v>
      </c>
      <c r="J152" s="221">
        <v>5.42</v>
      </c>
      <c r="K152" s="238">
        <v>59.24</v>
      </c>
    </row>
    <row r="153" spans="1:22" ht="114" x14ac:dyDescent="0.25">
      <c r="A153" s="233" t="s">
        <v>1569</v>
      </c>
      <c r="B153" s="234" t="s">
        <v>3290</v>
      </c>
      <c r="C153" s="234" t="s">
        <v>1045</v>
      </c>
      <c r="D153" s="235" t="s">
        <v>3150</v>
      </c>
      <c r="E153" s="221">
        <v>0.11219999999999999</v>
      </c>
      <c r="F153" s="238">
        <v>21349.79</v>
      </c>
      <c r="G153" s="240" t="s">
        <v>185</v>
      </c>
      <c r="H153" s="221">
        <v>1</v>
      </c>
      <c r="I153" s="238">
        <v>2395.4499999999998</v>
      </c>
      <c r="J153" s="221">
        <v>1.71</v>
      </c>
      <c r="K153" s="238">
        <v>4096.22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25">
      <c r="A154" s="233"/>
      <c r="B154" s="234"/>
      <c r="C154" s="234" t="s">
        <v>184</v>
      </c>
      <c r="D154" s="235" t="s">
        <v>177</v>
      </c>
      <c r="E154" s="221">
        <v>112</v>
      </c>
      <c r="F154" s="238"/>
      <c r="G154" s="237"/>
      <c r="H154" s="221"/>
      <c r="I154" s="238">
        <v>93.88</v>
      </c>
      <c r="J154" s="221">
        <v>90</v>
      </c>
      <c r="K154" s="238">
        <v>1761.48</v>
      </c>
    </row>
    <row r="155" spans="1:22" x14ac:dyDescent="0.25">
      <c r="A155" s="233"/>
      <c r="B155" s="234"/>
      <c r="C155" s="234" t="s">
        <v>183</v>
      </c>
      <c r="D155" s="235" t="s">
        <v>177</v>
      </c>
      <c r="E155" s="221">
        <v>70</v>
      </c>
      <c r="F155" s="238"/>
      <c r="G155" s="237"/>
      <c r="H155" s="221"/>
      <c r="I155" s="238">
        <v>58.67</v>
      </c>
      <c r="J155" s="221">
        <v>43</v>
      </c>
      <c r="K155" s="238">
        <v>841.6</v>
      </c>
    </row>
    <row r="156" spans="1:22" x14ac:dyDescent="0.25">
      <c r="A156" s="233"/>
      <c r="B156" s="234"/>
      <c r="C156" s="234" t="s">
        <v>178</v>
      </c>
      <c r="D156" s="235" t="s">
        <v>177</v>
      </c>
      <c r="E156" s="221">
        <v>175</v>
      </c>
      <c r="F156" s="238"/>
      <c r="G156" s="237"/>
      <c r="H156" s="221"/>
      <c r="I156" s="238">
        <v>0.75</v>
      </c>
      <c r="J156" s="221">
        <v>157</v>
      </c>
      <c r="K156" s="238">
        <v>15.76</v>
      </c>
    </row>
    <row r="157" spans="1:22" x14ac:dyDescent="0.25">
      <c r="A157" s="241"/>
      <c r="B157" s="242"/>
      <c r="C157" s="242" t="s">
        <v>182</v>
      </c>
      <c r="D157" s="243" t="s">
        <v>181</v>
      </c>
      <c r="E157" s="244">
        <v>6.18</v>
      </c>
      <c r="F157" s="247"/>
      <c r="G157" s="246" t="s">
        <v>185</v>
      </c>
      <c r="H157" s="244">
        <v>1</v>
      </c>
      <c r="I157" s="247">
        <v>6.8</v>
      </c>
      <c r="J157" s="244"/>
      <c r="K157" s="247"/>
    </row>
    <row r="158" spans="1:22" x14ac:dyDescent="0.25">
      <c r="A158" s="248"/>
      <c r="B158" s="248"/>
      <c r="C158" s="249" t="s">
        <v>173</v>
      </c>
      <c r="D158" s="248"/>
      <c r="E158" s="248"/>
      <c r="F158" s="248"/>
      <c r="G158" s="248"/>
      <c r="H158" s="452">
        <v>2645.36</v>
      </c>
      <c r="I158" s="452"/>
      <c r="J158" s="452">
        <v>8749.17</v>
      </c>
      <c r="K158" s="452"/>
      <c r="O158" s="250">
        <v>2645.36</v>
      </c>
      <c r="P158" s="250">
        <v>8749.17</v>
      </c>
    </row>
    <row r="160" spans="1:22" ht="71.25" x14ac:dyDescent="0.25">
      <c r="A160" s="233" t="s">
        <v>1570</v>
      </c>
      <c r="B160" s="234" t="s">
        <v>3137</v>
      </c>
      <c r="C160" s="234" t="s">
        <v>1025</v>
      </c>
      <c r="D160" s="235" t="s">
        <v>1476</v>
      </c>
      <c r="E160" s="221">
        <v>0.3</v>
      </c>
      <c r="F160" s="238"/>
      <c r="G160" s="237"/>
      <c r="H160" s="221"/>
      <c r="I160" s="238"/>
      <c r="J160" s="221"/>
      <c r="K160" s="238"/>
      <c r="Q160">
        <v>25.6</v>
      </c>
      <c r="R160">
        <v>480.4</v>
      </c>
      <c r="S160">
        <v>16</v>
      </c>
      <c r="T160">
        <v>229.53</v>
      </c>
      <c r="U160">
        <v>0.21</v>
      </c>
      <c r="V160">
        <v>4.4000000000000004</v>
      </c>
    </row>
    <row r="161" spans="1:22" x14ac:dyDescent="0.25">
      <c r="C161" s="239" t="s">
        <v>3117</v>
      </c>
    </row>
    <row r="162" spans="1:22" x14ac:dyDescent="0.25">
      <c r="A162" s="233"/>
      <c r="B162" s="234"/>
      <c r="C162" s="234" t="s">
        <v>187</v>
      </c>
      <c r="D162" s="235"/>
      <c r="E162" s="221"/>
      <c r="F162" s="238">
        <v>76.2</v>
      </c>
      <c r="G162" s="237" t="s">
        <v>185</v>
      </c>
      <c r="H162" s="221">
        <v>1</v>
      </c>
      <c r="I162" s="238">
        <v>22.86</v>
      </c>
      <c r="J162" s="221">
        <v>23.35</v>
      </c>
      <c r="K162" s="238">
        <v>533.78</v>
      </c>
    </row>
    <row r="163" spans="1:22" x14ac:dyDescent="0.25">
      <c r="A163" s="233"/>
      <c r="B163" s="234"/>
      <c r="C163" s="234" t="s">
        <v>174</v>
      </c>
      <c r="D163" s="235"/>
      <c r="E163" s="221"/>
      <c r="F163" s="238">
        <v>1.69</v>
      </c>
      <c r="G163" s="237" t="s">
        <v>185</v>
      </c>
      <c r="H163" s="221">
        <v>1</v>
      </c>
      <c r="I163" s="238">
        <v>0.51</v>
      </c>
      <c r="J163" s="221">
        <v>9.5</v>
      </c>
      <c r="K163" s="238">
        <v>4.8499999999999996</v>
      </c>
    </row>
    <row r="164" spans="1:22" x14ac:dyDescent="0.25">
      <c r="A164" s="233"/>
      <c r="B164" s="234"/>
      <c r="C164" s="234" t="s">
        <v>179</v>
      </c>
      <c r="D164" s="235"/>
      <c r="E164" s="221"/>
      <c r="F164" s="238">
        <v>0.39</v>
      </c>
      <c r="G164" s="237" t="s">
        <v>185</v>
      </c>
      <c r="H164" s="221">
        <v>1</v>
      </c>
      <c r="I164" s="251">
        <v>0.12</v>
      </c>
      <c r="J164" s="221">
        <v>23.35</v>
      </c>
      <c r="K164" s="251">
        <v>2.8</v>
      </c>
    </row>
    <row r="165" spans="1:22" x14ac:dyDescent="0.25">
      <c r="A165" s="233"/>
      <c r="B165" s="234"/>
      <c r="C165" s="234" t="s">
        <v>195</v>
      </c>
      <c r="D165" s="235"/>
      <c r="E165" s="221"/>
      <c r="F165" s="238">
        <v>9.94</v>
      </c>
      <c r="G165" s="237" t="s">
        <v>185</v>
      </c>
      <c r="H165" s="221">
        <v>1</v>
      </c>
      <c r="I165" s="238">
        <v>2.98</v>
      </c>
      <c r="J165" s="221">
        <v>5.42</v>
      </c>
      <c r="K165" s="238">
        <v>16.149999999999999</v>
      </c>
    </row>
    <row r="166" spans="1:22" ht="71.25" x14ac:dyDescent="0.25">
      <c r="A166" s="233" t="s">
        <v>1573</v>
      </c>
      <c r="B166" s="234" t="s">
        <v>3291</v>
      </c>
      <c r="C166" s="234" t="s">
        <v>1066</v>
      </c>
      <c r="D166" s="235" t="s">
        <v>3150</v>
      </c>
      <c r="E166" s="221">
        <v>3.0599999999999999E-2</v>
      </c>
      <c r="F166" s="238">
        <v>3746.55</v>
      </c>
      <c r="G166" s="240" t="s">
        <v>185</v>
      </c>
      <c r="H166" s="221">
        <v>1</v>
      </c>
      <c r="I166" s="238">
        <v>114.64</v>
      </c>
      <c r="J166" s="221">
        <v>18.649999999999999</v>
      </c>
      <c r="K166" s="238">
        <v>2138.04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233"/>
      <c r="B167" s="234"/>
      <c r="C167" s="234" t="s">
        <v>184</v>
      </c>
      <c r="D167" s="235" t="s">
        <v>177</v>
      </c>
      <c r="E167" s="221">
        <v>112</v>
      </c>
      <c r="F167" s="238"/>
      <c r="G167" s="237"/>
      <c r="H167" s="221"/>
      <c r="I167" s="238">
        <v>25.6</v>
      </c>
      <c r="J167" s="221">
        <v>90</v>
      </c>
      <c r="K167" s="238">
        <v>480.4</v>
      </c>
    </row>
    <row r="168" spans="1:22" x14ac:dyDescent="0.25">
      <c r="A168" s="233"/>
      <c r="B168" s="234"/>
      <c r="C168" s="234" t="s">
        <v>183</v>
      </c>
      <c r="D168" s="235" t="s">
        <v>177</v>
      </c>
      <c r="E168" s="221">
        <v>70</v>
      </c>
      <c r="F168" s="238"/>
      <c r="G168" s="237"/>
      <c r="H168" s="221"/>
      <c r="I168" s="238">
        <v>16</v>
      </c>
      <c r="J168" s="221">
        <v>43</v>
      </c>
      <c r="K168" s="238">
        <v>229.53</v>
      </c>
    </row>
    <row r="169" spans="1:22" x14ac:dyDescent="0.25">
      <c r="A169" s="233"/>
      <c r="B169" s="234"/>
      <c r="C169" s="234" t="s">
        <v>178</v>
      </c>
      <c r="D169" s="235" t="s">
        <v>177</v>
      </c>
      <c r="E169" s="221">
        <v>175</v>
      </c>
      <c r="F169" s="238"/>
      <c r="G169" s="237"/>
      <c r="H169" s="221"/>
      <c r="I169" s="238">
        <v>0.21</v>
      </c>
      <c r="J169" s="221">
        <v>157</v>
      </c>
      <c r="K169" s="238">
        <v>4.4000000000000004</v>
      </c>
    </row>
    <row r="170" spans="1:22" x14ac:dyDescent="0.25">
      <c r="A170" s="241"/>
      <c r="B170" s="242"/>
      <c r="C170" s="242" t="s">
        <v>182</v>
      </c>
      <c r="D170" s="243" t="s">
        <v>181</v>
      </c>
      <c r="E170" s="244">
        <v>6.18</v>
      </c>
      <c r="F170" s="247"/>
      <c r="G170" s="246" t="s">
        <v>185</v>
      </c>
      <c r="H170" s="244">
        <v>1</v>
      </c>
      <c r="I170" s="247">
        <v>1.85</v>
      </c>
      <c r="J170" s="244"/>
      <c r="K170" s="247"/>
    </row>
    <row r="171" spans="1:22" x14ac:dyDescent="0.25">
      <c r="A171" s="248"/>
      <c r="B171" s="248"/>
      <c r="C171" s="249" t="s">
        <v>173</v>
      </c>
      <c r="D171" s="248"/>
      <c r="E171" s="248"/>
      <c r="F171" s="248"/>
      <c r="G171" s="248"/>
      <c r="H171" s="452">
        <v>182.8</v>
      </c>
      <c r="I171" s="452"/>
      <c r="J171" s="452">
        <v>3407.15</v>
      </c>
      <c r="K171" s="452"/>
      <c r="O171" s="250">
        <v>182.8</v>
      </c>
      <c r="P171" s="250">
        <v>3407.15</v>
      </c>
    </row>
    <row r="173" spans="1:22" ht="71.25" x14ac:dyDescent="0.25">
      <c r="A173" s="233" t="s">
        <v>1574</v>
      </c>
      <c r="B173" s="234" t="s">
        <v>3137</v>
      </c>
      <c r="C173" s="234" t="s">
        <v>1025</v>
      </c>
      <c r="D173" s="235" t="s">
        <v>1476</v>
      </c>
      <c r="E173" s="221">
        <v>0.3</v>
      </c>
      <c r="F173" s="238"/>
      <c r="G173" s="237"/>
      <c r="H173" s="221"/>
      <c r="I173" s="238"/>
      <c r="J173" s="221"/>
      <c r="K173" s="238"/>
      <c r="Q173">
        <v>25.6</v>
      </c>
      <c r="R173">
        <v>480.4</v>
      </c>
      <c r="S173">
        <v>16</v>
      </c>
      <c r="T173">
        <v>229.53</v>
      </c>
      <c r="U173">
        <v>0.21</v>
      </c>
      <c r="V173">
        <v>4.4000000000000004</v>
      </c>
    </row>
    <row r="174" spans="1:22" x14ac:dyDescent="0.25">
      <c r="C174" s="239" t="s">
        <v>3117</v>
      </c>
    </row>
    <row r="175" spans="1:22" x14ac:dyDescent="0.25">
      <c r="A175" s="233"/>
      <c r="B175" s="234"/>
      <c r="C175" s="234" t="s">
        <v>187</v>
      </c>
      <c r="D175" s="235"/>
      <c r="E175" s="221"/>
      <c r="F175" s="238">
        <v>76.2</v>
      </c>
      <c r="G175" s="237" t="s">
        <v>185</v>
      </c>
      <c r="H175" s="221">
        <v>1</v>
      </c>
      <c r="I175" s="238">
        <v>22.86</v>
      </c>
      <c r="J175" s="221">
        <v>23.35</v>
      </c>
      <c r="K175" s="238">
        <v>533.78</v>
      </c>
    </row>
    <row r="176" spans="1:22" x14ac:dyDescent="0.25">
      <c r="A176" s="233"/>
      <c r="B176" s="234"/>
      <c r="C176" s="234" t="s">
        <v>174</v>
      </c>
      <c r="D176" s="235"/>
      <c r="E176" s="221"/>
      <c r="F176" s="238">
        <v>1.69</v>
      </c>
      <c r="G176" s="237" t="s">
        <v>185</v>
      </c>
      <c r="H176" s="221">
        <v>1</v>
      </c>
      <c r="I176" s="238">
        <v>0.51</v>
      </c>
      <c r="J176" s="221">
        <v>9.5</v>
      </c>
      <c r="K176" s="238">
        <v>4.8499999999999996</v>
      </c>
    </row>
    <row r="177" spans="1:22" x14ac:dyDescent="0.25">
      <c r="A177" s="233"/>
      <c r="B177" s="234"/>
      <c r="C177" s="234" t="s">
        <v>179</v>
      </c>
      <c r="D177" s="235"/>
      <c r="E177" s="221"/>
      <c r="F177" s="238">
        <v>0.39</v>
      </c>
      <c r="G177" s="237" t="s">
        <v>185</v>
      </c>
      <c r="H177" s="221">
        <v>1</v>
      </c>
      <c r="I177" s="251">
        <v>0.12</v>
      </c>
      <c r="J177" s="221">
        <v>23.35</v>
      </c>
      <c r="K177" s="251">
        <v>2.8</v>
      </c>
    </row>
    <row r="178" spans="1:22" x14ac:dyDescent="0.25">
      <c r="A178" s="233"/>
      <c r="B178" s="234"/>
      <c r="C178" s="234" t="s">
        <v>195</v>
      </c>
      <c r="D178" s="235"/>
      <c r="E178" s="221"/>
      <c r="F178" s="238">
        <v>9.94</v>
      </c>
      <c r="G178" s="237" t="s">
        <v>185</v>
      </c>
      <c r="H178" s="221">
        <v>1</v>
      </c>
      <c r="I178" s="238">
        <v>2.98</v>
      </c>
      <c r="J178" s="221">
        <v>5.42</v>
      </c>
      <c r="K178" s="238">
        <v>16.149999999999999</v>
      </c>
    </row>
    <row r="179" spans="1:22" ht="71.25" x14ac:dyDescent="0.25">
      <c r="A179" s="233" t="s">
        <v>1577</v>
      </c>
      <c r="B179" s="234" t="s">
        <v>3292</v>
      </c>
      <c r="C179" s="234" t="s">
        <v>1065</v>
      </c>
      <c r="D179" s="235" t="s">
        <v>3150</v>
      </c>
      <c r="E179" s="221">
        <v>3.0599999999999999E-2</v>
      </c>
      <c r="F179" s="238">
        <v>13568.48</v>
      </c>
      <c r="G179" s="240" t="s">
        <v>185</v>
      </c>
      <c r="H179" s="221">
        <v>1</v>
      </c>
      <c r="I179" s="238">
        <v>415.2</v>
      </c>
      <c r="J179" s="221">
        <v>6.6</v>
      </c>
      <c r="K179" s="238">
        <v>2740.32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25">
      <c r="A180" s="233"/>
      <c r="B180" s="234"/>
      <c r="C180" s="234" t="s">
        <v>184</v>
      </c>
      <c r="D180" s="235" t="s">
        <v>177</v>
      </c>
      <c r="E180" s="221">
        <v>112</v>
      </c>
      <c r="F180" s="238"/>
      <c r="G180" s="237"/>
      <c r="H180" s="221"/>
      <c r="I180" s="238">
        <v>25.6</v>
      </c>
      <c r="J180" s="221">
        <v>90</v>
      </c>
      <c r="K180" s="238">
        <v>480.4</v>
      </c>
    </row>
    <row r="181" spans="1:22" x14ac:dyDescent="0.25">
      <c r="A181" s="233"/>
      <c r="B181" s="234"/>
      <c r="C181" s="234" t="s">
        <v>183</v>
      </c>
      <c r="D181" s="235" t="s">
        <v>177</v>
      </c>
      <c r="E181" s="221">
        <v>70</v>
      </c>
      <c r="F181" s="238"/>
      <c r="G181" s="237"/>
      <c r="H181" s="221"/>
      <c r="I181" s="238">
        <v>16</v>
      </c>
      <c r="J181" s="221">
        <v>43</v>
      </c>
      <c r="K181" s="238">
        <v>229.53</v>
      </c>
    </row>
    <row r="182" spans="1:22" x14ac:dyDescent="0.25">
      <c r="A182" s="233"/>
      <c r="B182" s="234"/>
      <c r="C182" s="234" t="s">
        <v>178</v>
      </c>
      <c r="D182" s="235" t="s">
        <v>177</v>
      </c>
      <c r="E182" s="221">
        <v>175</v>
      </c>
      <c r="F182" s="238"/>
      <c r="G182" s="237"/>
      <c r="H182" s="221"/>
      <c r="I182" s="238">
        <v>0.21</v>
      </c>
      <c r="J182" s="221">
        <v>157</v>
      </c>
      <c r="K182" s="238">
        <v>4.4000000000000004</v>
      </c>
    </row>
    <row r="183" spans="1:22" x14ac:dyDescent="0.25">
      <c r="A183" s="241"/>
      <c r="B183" s="242"/>
      <c r="C183" s="242" t="s">
        <v>182</v>
      </c>
      <c r="D183" s="243" t="s">
        <v>181</v>
      </c>
      <c r="E183" s="244">
        <v>6.18</v>
      </c>
      <c r="F183" s="247"/>
      <c r="G183" s="246" t="s">
        <v>185</v>
      </c>
      <c r="H183" s="244">
        <v>1</v>
      </c>
      <c r="I183" s="247">
        <v>1.85</v>
      </c>
      <c r="J183" s="244"/>
      <c r="K183" s="247"/>
    </row>
    <row r="184" spans="1:22" x14ac:dyDescent="0.25">
      <c r="A184" s="248"/>
      <c r="B184" s="248"/>
      <c r="C184" s="249" t="s">
        <v>173</v>
      </c>
      <c r="D184" s="248"/>
      <c r="E184" s="248"/>
      <c r="F184" s="248"/>
      <c r="G184" s="248"/>
      <c r="H184" s="452">
        <v>483.36</v>
      </c>
      <c r="I184" s="452"/>
      <c r="J184" s="452">
        <v>4009.43</v>
      </c>
      <c r="K184" s="452"/>
      <c r="O184" s="250">
        <v>483.36</v>
      </c>
      <c r="P184" s="250">
        <v>4009.43</v>
      </c>
    </row>
    <row r="186" spans="1:22" ht="71.25" x14ac:dyDescent="0.25">
      <c r="A186" s="233" t="s">
        <v>1579</v>
      </c>
      <c r="B186" s="234" t="s">
        <v>3233</v>
      </c>
      <c r="C186" s="234" t="s">
        <v>1049</v>
      </c>
      <c r="D186" s="235" t="s">
        <v>1476</v>
      </c>
      <c r="E186" s="221">
        <v>2.4</v>
      </c>
      <c r="F186" s="238"/>
      <c r="G186" s="237"/>
      <c r="H186" s="221"/>
      <c r="I186" s="238"/>
      <c r="J186" s="221"/>
      <c r="K186" s="238"/>
      <c r="Q186">
        <v>170.69</v>
      </c>
      <c r="R186">
        <v>3202.69</v>
      </c>
      <c r="S186">
        <v>106.68</v>
      </c>
      <c r="T186">
        <v>1530.17</v>
      </c>
      <c r="U186">
        <v>0.84</v>
      </c>
      <c r="V186">
        <v>17.600000000000001</v>
      </c>
    </row>
    <row r="187" spans="1:22" x14ac:dyDescent="0.25">
      <c r="C187" s="239" t="s">
        <v>3293</v>
      </c>
    </row>
    <row r="188" spans="1:22" x14ac:dyDescent="0.25">
      <c r="A188" s="233"/>
      <c r="B188" s="234"/>
      <c r="C188" s="234" t="s">
        <v>187</v>
      </c>
      <c r="D188" s="235"/>
      <c r="E188" s="221"/>
      <c r="F188" s="238">
        <v>63.5</v>
      </c>
      <c r="G188" s="237" t="s">
        <v>185</v>
      </c>
      <c r="H188" s="221">
        <v>1</v>
      </c>
      <c r="I188" s="238">
        <v>152.4</v>
      </c>
      <c r="J188" s="221">
        <v>23.35</v>
      </c>
      <c r="K188" s="238">
        <v>3558.54</v>
      </c>
    </row>
    <row r="189" spans="1:22" x14ac:dyDescent="0.25">
      <c r="A189" s="233"/>
      <c r="B189" s="234"/>
      <c r="C189" s="234" t="s">
        <v>174</v>
      </c>
      <c r="D189" s="235"/>
      <c r="E189" s="221"/>
      <c r="F189" s="238">
        <v>0.85</v>
      </c>
      <c r="G189" s="237" t="s">
        <v>185</v>
      </c>
      <c r="H189" s="221">
        <v>1</v>
      </c>
      <c r="I189" s="238">
        <v>2.04</v>
      </c>
      <c r="J189" s="221">
        <v>9.59</v>
      </c>
      <c r="K189" s="238">
        <v>19.559999999999999</v>
      </c>
    </row>
    <row r="190" spans="1:22" x14ac:dyDescent="0.25">
      <c r="A190" s="233"/>
      <c r="B190" s="234"/>
      <c r="C190" s="234" t="s">
        <v>179</v>
      </c>
      <c r="D190" s="235"/>
      <c r="E190" s="221"/>
      <c r="F190" s="238">
        <v>0.2</v>
      </c>
      <c r="G190" s="237" t="s">
        <v>185</v>
      </c>
      <c r="H190" s="221">
        <v>1</v>
      </c>
      <c r="I190" s="251">
        <v>0.48</v>
      </c>
      <c r="J190" s="221">
        <v>23.35</v>
      </c>
      <c r="K190" s="251">
        <v>11.21</v>
      </c>
    </row>
    <row r="191" spans="1:22" x14ac:dyDescent="0.25">
      <c r="A191" s="233"/>
      <c r="B191" s="234"/>
      <c r="C191" s="234" t="s">
        <v>195</v>
      </c>
      <c r="D191" s="235"/>
      <c r="E191" s="221"/>
      <c r="F191" s="238">
        <v>6.37</v>
      </c>
      <c r="G191" s="237" t="s">
        <v>185</v>
      </c>
      <c r="H191" s="221">
        <v>1</v>
      </c>
      <c r="I191" s="238">
        <v>15.29</v>
      </c>
      <c r="J191" s="221">
        <v>5.42</v>
      </c>
      <c r="K191" s="238">
        <v>82.87</v>
      </c>
    </row>
    <row r="192" spans="1:22" ht="84" x14ac:dyDescent="0.25">
      <c r="A192" s="233" t="s">
        <v>1580</v>
      </c>
      <c r="B192" s="234" t="s">
        <v>3226</v>
      </c>
      <c r="C192" s="234" t="s">
        <v>3784</v>
      </c>
      <c r="D192" s="235" t="s">
        <v>3294</v>
      </c>
      <c r="E192" s="221">
        <v>244.8</v>
      </c>
      <c r="F192" s="238">
        <v>2.5</v>
      </c>
      <c r="G192" s="240" t="s">
        <v>185</v>
      </c>
      <c r="H192" s="221">
        <v>1</v>
      </c>
      <c r="I192" s="238">
        <v>612</v>
      </c>
      <c r="J192" s="221">
        <v>5.42</v>
      </c>
      <c r="K192" s="238">
        <v>3317.04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ht="42.75" x14ac:dyDescent="0.25">
      <c r="A193" s="233" t="s">
        <v>1581</v>
      </c>
      <c r="B193" s="234" t="s">
        <v>3295</v>
      </c>
      <c r="C193" s="234" t="s">
        <v>1064</v>
      </c>
      <c r="D193" s="235" t="s">
        <v>1451</v>
      </c>
      <c r="E193" s="221">
        <v>4</v>
      </c>
      <c r="F193" s="238">
        <v>60.6</v>
      </c>
      <c r="G193" s="240" t="s">
        <v>185</v>
      </c>
      <c r="H193" s="221">
        <v>1</v>
      </c>
      <c r="I193" s="238">
        <v>242.4</v>
      </c>
      <c r="J193" s="221">
        <v>4.66</v>
      </c>
      <c r="K193" s="238">
        <v>1129.58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ht="28.5" x14ac:dyDescent="0.25">
      <c r="A194" s="233" t="s">
        <v>1582</v>
      </c>
      <c r="B194" s="234" t="s">
        <v>3296</v>
      </c>
      <c r="C194" s="234" t="s">
        <v>1063</v>
      </c>
      <c r="D194" s="235" t="s">
        <v>1451</v>
      </c>
      <c r="E194" s="221">
        <v>4</v>
      </c>
      <c r="F194" s="238">
        <v>5.79</v>
      </c>
      <c r="G194" s="240" t="s">
        <v>185</v>
      </c>
      <c r="H194" s="221">
        <v>1</v>
      </c>
      <c r="I194" s="238">
        <v>23.16</v>
      </c>
      <c r="J194" s="221">
        <v>2.35</v>
      </c>
      <c r="K194" s="238">
        <v>54.43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233"/>
      <c r="B195" s="234"/>
      <c r="C195" s="234" t="s">
        <v>184</v>
      </c>
      <c r="D195" s="235" t="s">
        <v>177</v>
      </c>
      <c r="E195" s="221">
        <v>112</v>
      </c>
      <c r="F195" s="238"/>
      <c r="G195" s="237"/>
      <c r="H195" s="221"/>
      <c r="I195" s="238">
        <v>170.69</v>
      </c>
      <c r="J195" s="221">
        <v>90</v>
      </c>
      <c r="K195" s="238">
        <v>3202.69</v>
      </c>
    </row>
    <row r="196" spans="1:22" x14ac:dyDescent="0.25">
      <c r="A196" s="233"/>
      <c r="B196" s="234"/>
      <c r="C196" s="234" t="s">
        <v>183</v>
      </c>
      <c r="D196" s="235" t="s">
        <v>177</v>
      </c>
      <c r="E196" s="221">
        <v>70</v>
      </c>
      <c r="F196" s="238"/>
      <c r="G196" s="237"/>
      <c r="H196" s="221"/>
      <c r="I196" s="238">
        <v>106.68</v>
      </c>
      <c r="J196" s="221">
        <v>43</v>
      </c>
      <c r="K196" s="238">
        <v>1530.17</v>
      </c>
    </row>
    <row r="197" spans="1:22" x14ac:dyDescent="0.25">
      <c r="A197" s="233"/>
      <c r="B197" s="234"/>
      <c r="C197" s="234" t="s">
        <v>178</v>
      </c>
      <c r="D197" s="235" t="s">
        <v>177</v>
      </c>
      <c r="E197" s="221">
        <v>175</v>
      </c>
      <c r="F197" s="238"/>
      <c r="G197" s="237"/>
      <c r="H197" s="221"/>
      <c r="I197" s="238">
        <v>0.84</v>
      </c>
      <c r="J197" s="221">
        <v>157</v>
      </c>
      <c r="K197" s="238">
        <v>17.600000000000001</v>
      </c>
    </row>
    <row r="198" spans="1:22" x14ac:dyDescent="0.25">
      <c r="A198" s="241"/>
      <c r="B198" s="242"/>
      <c r="C198" s="242" t="s">
        <v>182</v>
      </c>
      <c r="D198" s="243" t="s">
        <v>181</v>
      </c>
      <c r="E198" s="244">
        <v>5.15</v>
      </c>
      <c r="F198" s="247"/>
      <c r="G198" s="246" t="s">
        <v>185</v>
      </c>
      <c r="H198" s="244">
        <v>1</v>
      </c>
      <c r="I198" s="247">
        <v>12.36</v>
      </c>
      <c r="J198" s="244"/>
      <c r="K198" s="247"/>
    </row>
    <row r="199" spans="1:22" x14ac:dyDescent="0.25">
      <c r="A199" s="248"/>
      <c r="B199" s="248"/>
      <c r="C199" s="249" t="s">
        <v>173</v>
      </c>
      <c r="D199" s="248"/>
      <c r="E199" s="248"/>
      <c r="F199" s="248"/>
      <c r="G199" s="248"/>
      <c r="H199" s="452">
        <v>1325.5</v>
      </c>
      <c r="I199" s="452"/>
      <c r="J199" s="452">
        <v>12912.48</v>
      </c>
      <c r="K199" s="452"/>
      <c r="O199" s="250">
        <v>1325.5</v>
      </c>
      <c r="P199" s="250">
        <v>12912.48</v>
      </c>
    </row>
    <row r="201" spans="1:22" ht="71.25" x14ac:dyDescent="0.25">
      <c r="A201" s="233" t="s">
        <v>1585</v>
      </c>
      <c r="B201" s="234" t="s">
        <v>3137</v>
      </c>
      <c r="C201" s="234" t="s">
        <v>1025</v>
      </c>
      <c r="D201" s="235" t="s">
        <v>1476</v>
      </c>
      <c r="E201" s="221">
        <v>1.3</v>
      </c>
      <c r="F201" s="238"/>
      <c r="G201" s="237"/>
      <c r="H201" s="221"/>
      <c r="I201" s="238"/>
      <c r="J201" s="221"/>
      <c r="K201" s="238"/>
      <c r="Q201">
        <v>110.95</v>
      </c>
      <c r="R201">
        <v>2081.75</v>
      </c>
      <c r="S201">
        <v>69.34</v>
      </c>
      <c r="T201">
        <v>994.61</v>
      </c>
      <c r="U201">
        <v>0.89</v>
      </c>
      <c r="V201">
        <v>18.7</v>
      </c>
    </row>
    <row r="202" spans="1:22" x14ac:dyDescent="0.25">
      <c r="C202" s="239" t="s">
        <v>3297</v>
      </c>
    </row>
    <row r="203" spans="1:22" x14ac:dyDescent="0.25">
      <c r="A203" s="233"/>
      <c r="B203" s="234"/>
      <c r="C203" s="234" t="s">
        <v>187</v>
      </c>
      <c r="D203" s="235"/>
      <c r="E203" s="221"/>
      <c r="F203" s="238">
        <v>76.2</v>
      </c>
      <c r="G203" s="237" t="s">
        <v>185</v>
      </c>
      <c r="H203" s="221">
        <v>1</v>
      </c>
      <c r="I203" s="238">
        <v>99.06</v>
      </c>
      <c r="J203" s="221">
        <v>23.35</v>
      </c>
      <c r="K203" s="238">
        <v>2313.0500000000002</v>
      </c>
    </row>
    <row r="204" spans="1:22" x14ac:dyDescent="0.25">
      <c r="A204" s="233"/>
      <c r="B204" s="234"/>
      <c r="C204" s="234" t="s">
        <v>174</v>
      </c>
      <c r="D204" s="235"/>
      <c r="E204" s="221"/>
      <c r="F204" s="238">
        <v>1.69</v>
      </c>
      <c r="G204" s="237" t="s">
        <v>185</v>
      </c>
      <c r="H204" s="221">
        <v>1</v>
      </c>
      <c r="I204" s="238">
        <v>2.2000000000000002</v>
      </c>
      <c r="J204" s="221">
        <v>9.5</v>
      </c>
      <c r="K204" s="238">
        <v>20.9</v>
      </c>
    </row>
    <row r="205" spans="1:22" x14ac:dyDescent="0.25">
      <c r="A205" s="233"/>
      <c r="B205" s="234"/>
      <c r="C205" s="234" t="s">
        <v>179</v>
      </c>
      <c r="D205" s="235"/>
      <c r="E205" s="221"/>
      <c r="F205" s="238">
        <v>0.39</v>
      </c>
      <c r="G205" s="237" t="s">
        <v>185</v>
      </c>
      <c r="H205" s="221">
        <v>1</v>
      </c>
      <c r="I205" s="251">
        <v>0.51</v>
      </c>
      <c r="J205" s="221">
        <v>23.35</v>
      </c>
      <c r="K205" s="251">
        <v>11.91</v>
      </c>
    </row>
    <row r="206" spans="1:22" x14ac:dyDescent="0.25">
      <c r="A206" s="233"/>
      <c r="B206" s="234"/>
      <c r="C206" s="234" t="s">
        <v>195</v>
      </c>
      <c r="D206" s="235"/>
      <c r="E206" s="221"/>
      <c r="F206" s="238">
        <v>9.94</v>
      </c>
      <c r="G206" s="237" t="s">
        <v>185</v>
      </c>
      <c r="H206" s="221">
        <v>1</v>
      </c>
      <c r="I206" s="238">
        <v>12.92</v>
      </c>
      <c r="J206" s="221">
        <v>5.42</v>
      </c>
      <c r="K206" s="238">
        <v>70.03</v>
      </c>
    </row>
    <row r="207" spans="1:22" ht="84" x14ac:dyDescent="0.25">
      <c r="A207" s="233" t="s">
        <v>1587</v>
      </c>
      <c r="B207" s="234" t="s">
        <v>3226</v>
      </c>
      <c r="C207" s="234" t="s">
        <v>3785</v>
      </c>
      <c r="D207" s="235" t="s">
        <v>3294</v>
      </c>
      <c r="E207" s="221">
        <v>132.6</v>
      </c>
      <c r="F207" s="238">
        <v>5.41</v>
      </c>
      <c r="G207" s="240" t="s">
        <v>185</v>
      </c>
      <c r="H207" s="221">
        <v>1</v>
      </c>
      <c r="I207" s="238">
        <v>717.37</v>
      </c>
      <c r="J207" s="221">
        <v>5.42</v>
      </c>
      <c r="K207" s="238">
        <v>3888.15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233"/>
      <c r="B208" s="234"/>
      <c r="C208" s="234" t="s">
        <v>184</v>
      </c>
      <c r="D208" s="235" t="s">
        <v>177</v>
      </c>
      <c r="E208" s="221">
        <v>112</v>
      </c>
      <c r="F208" s="238"/>
      <c r="G208" s="237"/>
      <c r="H208" s="221"/>
      <c r="I208" s="238">
        <v>110.95</v>
      </c>
      <c r="J208" s="221">
        <v>90</v>
      </c>
      <c r="K208" s="238">
        <v>2081.75</v>
      </c>
    </row>
    <row r="209" spans="1:22" x14ac:dyDescent="0.25">
      <c r="A209" s="233"/>
      <c r="B209" s="234"/>
      <c r="C209" s="234" t="s">
        <v>183</v>
      </c>
      <c r="D209" s="235" t="s">
        <v>177</v>
      </c>
      <c r="E209" s="221">
        <v>70</v>
      </c>
      <c r="F209" s="238"/>
      <c r="G209" s="237"/>
      <c r="H209" s="221"/>
      <c r="I209" s="238">
        <v>69.34</v>
      </c>
      <c r="J209" s="221">
        <v>43</v>
      </c>
      <c r="K209" s="238">
        <v>994.61</v>
      </c>
    </row>
    <row r="210" spans="1:22" x14ac:dyDescent="0.25">
      <c r="A210" s="233"/>
      <c r="B210" s="234"/>
      <c r="C210" s="234" t="s">
        <v>178</v>
      </c>
      <c r="D210" s="235" t="s">
        <v>177</v>
      </c>
      <c r="E210" s="221">
        <v>175</v>
      </c>
      <c r="F210" s="238"/>
      <c r="G210" s="237"/>
      <c r="H210" s="221"/>
      <c r="I210" s="238">
        <v>0.89</v>
      </c>
      <c r="J210" s="221">
        <v>157</v>
      </c>
      <c r="K210" s="238">
        <v>18.7</v>
      </c>
    </row>
    <row r="211" spans="1:22" x14ac:dyDescent="0.25">
      <c r="A211" s="241"/>
      <c r="B211" s="242"/>
      <c r="C211" s="242" t="s">
        <v>182</v>
      </c>
      <c r="D211" s="243" t="s">
        <v>181</v>
      </c>
      <c r="E211" s="244">
        <v>6.18</v>
      </c>
      <c r="F211" s="247"/>
      <c r="G211" s="246" t="s">
        <v>185</v>
      </c>
      <c r="H211" s="244">
        <v>1</v>
      </c>
      <c r="I211" s="247">
        <v>8.0299999999999994</v>
      </c>
      <c r="J211" s="244"/>
      <c r="K211" s="247"/>
    </row>
    <row r="212" spans="1:22" x14ac:dyDescent="0.25">
      <c r="A212" s="248"/>
      <c r="B212" s="248"/>
      <c r="C212" s="249" t="s">
        <v>173</v>
      </c>
      <c r="D212" s="248"/>
      <c r="E212" s="248"/>
      <c r="F212" s="248"/>
      <c r="G212" s="248"/>
      <c r="H212" s="452">
        <v>1012.73</v>
      </c>
      <c r="I212" s="452"/>
      <c r="J212" s="452">
        <v>9387.19</v>
      </c>
      <c r="K212" s="452"/>
      <c r="O212" s="250">
        <v>1012.73</v>
      </c>
      <c r="P212" s="250">
        <v>9387.19</v>
      </c>
    </row>
    <row r="214" spans="1:22" ht="71.25" x14ac:dyDescent="0.25">
      <c r="A214" s="233" t="s">
        <v>1588</v>
      </c>
      <c r="B214" s="234" t="s">
        <v>3137</v>
      </c>
      <c r="C214" s="234" t="s">
        <v>1025</v>
      </c>
      <c r="D214" s="235" t="s">
        <v>1476</v>
      </c>
      <c r="E214" s="221">
        <v>0.6</v>
      </c>
      <c r="F214" s="238"/>
      <c r="G214" s="237"/>
      <c r="H214" s="221"/>
      <c r="I214" s="238"/>
      <c r="J214" s="221"/>
      <c r="K214" s="238"/>
      <c r="Q214">
        <v>51.21</v>
      </c>
      <c r="R214">
        <v>960.8</v>
      </c>
      <c r="S214">
        <v>32</v>
      </c>
      <c r="T214">
        <v>459.05</v>
      </c>
      <c r="U214">
        <v>0.4</v>
      </c>
      <c r="V214">
        <v>8.43</v>
      </c>
    </row>
    <row r="215" spans="1:22" x14ac:dyDescent="0.25">
      <c r="C215" s="239" t="s">
        <v>3298</v>
      </c>
    </row>
    <row r="216" spans="1:22" x14ac:dyDescent="0.25">
      <c r="A216" s="233"/>
      <c r="B216" s="234"/>
      <c r="C216" s="234" t="s">
        <v>187</v>
      </c>
      <c r="D216" s="235"/>
      <c r="E216" s="221"/>
      <c r="F216" s="238">
        <v>76.2</v>
      </c>
      <c r="G216" s="237" t="s">
        <v>185</v>
      </c>
      <c r="H216" s="221">
        <v>1</v>
      </c>
      <c r="I216" s="238">
        <v>45.72</v>
      </c>
      <c r="J216" s="221">
        <v>23.35</v>
      </c>
      <c r="K216" s="238">
        <v>1067.56</v>
      </c>
    </row>
    <row r="217" spans="1:22" x14ac:dyDescent="0.25">
      <c r="A217" s="233"/>
      <c r="B217" s="234"/>
      <c r="C217" s="234" t="s">
        <v>174</v>
      </c>
      <c r="D217" s="235"/>
      <c r="E217" s="221"/>
      <c r="F217" s="238">
        <v>1.69</v>
      </c>
      <c r="G217" s="237" t="s">
        <v>185</v>
      </c>
      <c r="H217" s="221">
        <v>1</v>
      </c>
      <c r="I217" s="238">
        <v>1.01</v>
      </c>
      <c r="J217" s="221">
        <v>9.5</v>
      </c>
      <c r="K217" s="238">
        <v>9.6</v>
      </c>
    </row>
    <row r="218" spans="1:22" x14ac:dyDescent="0.25">
      <c r="A218" s="233"/>
      <c r="B218" s="234"/>
      <c r="C218" s="234" t="s">
        <v>179</v>
      </c>
      <c r="D218" s="235"/>
      <c r="E218" s="221"/>
      <c r="F218" s="238">
        <v>0.39</v>
      </c>
      <c r="G218" s="237" t="s">
        <v>185</v>
      </c>
      <c r="H218" s="221">
        <v>1</v>
      </c>
      <c r="I218" s="251">
        <v>0.23</v>
      </c>
      <c r="J218" s="221">
        <v>23.35</v>
      </c>
      <c r="K218" s="251">
        <v>5.37</v>
      </c>
    </row>
    <row r="219" spans="1:22" x14ac:dyDescent="0.25">
      <c r="A219" s="233"/>
      <c r="B219" s="234"/>
      <c r="C219" s="234" t="s">
        <v>195</v>
      </c>
      <c r="D219" s="235"/>
      <c r="E219" s="221"/>
      <c r="F219" s="238">
        <v>9.94</v>
      </c>
      <c r="G219" s="237" t="s">
        <v>185</v>
      </c>
      <c r="H219" s="221">
        <v>1</v>
      </c>
      <c r="I219" s="238">
        <v>5.96</v>
      </c>
      <c r="J219" s="221">
        <v>5.42</v>
      </c>
      <c r="K219" s="238">
        <v>32.299999999999997</v>
      </c>
    </row>
    <row r="220" spans="1:22" ht="114" x14ac:dyDescent="0.25">
      <c r="A220" s="233" t="s">
        <v>1591</v>
      </c>
      <c r="B220" s="234" t="s">
        <v>3299</v>
      </c>
      <c r="C220" s="234" t="s">
        <v>1062</v>
      </c>
      <c r="D220" s="235" t="s">
        <v>3150</v>
      </c>
      <c r="E220" s="221">
        <v>6.1199999999999997E-2</v>
      </c>
      <c r="F220" s="238">
        <v>16078.65</v>
      </c>
      <c r="G220" s="240" t="s">
        <v>185</v>
      </c>
      <c r="H220" s="221">
        <v>1</v>
      </c>
      <c r="I220" s="238">
        <v>984.01</v>
      </c>
      <c r="J220" s="221">
        <v>2.52</v>
      </c>
      <c r="K220" s="238">
        <v>2479.71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s="233"/>
      <c r="B221" s="234"/>
      <c r="C221" s="234" t="s">
        <v>184</v>
      </c>
      <c r="D221" s="235" t="s">
        <v>177</v>
      </c>
      <c r="E221" s="221">
        <v>112</v>
      </c>
      <c r="F221" s="238"/>
      <c r="G221" s="237"/>
      <c r="H221" s="221"/>
      <c r="I221" s="238">
        <v>51.21</v>
      </c>
      <c r="J221" s="221">
        <v>90</v>
      </c>
      <c r="K221" s="238">
        <v>960.8</v>
      </c>
    </row>
    <row r="222" spans="1:22" x14ac:dyDescent="0.25">
      <c r="A222" s="233"/>
      <c r="B222" s="234"/>
      <c r="C222" s="234" t="s">
        <v>183</v>
      </c>
      <c r="D222" s="235" t="s">
        <v>177</v>
      </c>
      <c r="E222" s="221">
        <v>70</v>
      </c>
      <c r="F222" s="238"/>
      <c r="G222" s="237"/>
      <c r="H222" s="221"/>
      <c r="I222" s="238">
        <v>32</v>
      </c>
      <c r="J222" s="221">
        <v>43</v>
      </c>
      <c r="K222" s="238">
        <v>459.05</v>
      </c>
    </row>
    <row r="223" spans="1:22" x14ac:dyDescent="0.25">
      <c r="A223" s="233"/>
      <c r="B223" s="234"/>
      <c r="C223" s="234" t="s">
        <v>178</v>
      </c>
      <c r="D223" s="235" t="s">
        <v>177</v>
      </c>
      <c r="E223" s="221">
        <v>175</v>
      </c>
      <c r="F223" s="238"/>
      <c r="G223" s="237"/>
      <c r="H223" s="221"/>
      <c r="I223" s="238">
        <v>0.4</v>
      </c>
      <c r="J223" s="221">
        <v>157</v>
      </c>
      <c r="K223" s="238">
        <v>8.43</v>
      </c>
    </row>
    <row r="224" spans="1:22" x14ac:dyDescent="0.25">
      <c r="A224" s="241"/>
      <c r="B224" s="242"/>
      <c r="C224" s="242" t="s">
        <v>182</v>
      </c>
      <c r="D224" s="243" t="s">
        <v>181</v>
      </c>
      <c r="E224" s="244">
        <v>6.18</v>
      </c>
      <c r="F224" s="247"/>
      <c r="G224" s="246" t="s">
        <v>185</v>
      </c>
      <c r="H224" s="244">
        <v>1</v>
      </c>
      <c r="I224" s="247">
        <v>3.71</v>
      </c>
      <c r="J224" s="244"/>
      <c r="K224" s="247"/>
    </row>
    <row r="225" spans="1:22" x14ac:dyDescent="0.25">
      <c r="A225" s="248"/>
      <c r="B225" s="248"/>
      <c r="C225" s="249" t="s">
        <v>173</v>
      </c>
      <c r="D225" s="248"/>
      <c r="E225" s="248"/>
      <c r="F225" s="248"/>
      <c r="G225" s="248"/>
      <c r="H225" s="452">
        <v>1120.31</v>
      </c>
      <c r="I225" s="452"/>
      <c r="J225" s="452">
        <v>5017.45</v>
      </c>
      <c r="K225" s="452"/>
      <c r="O225" s="250">
        <v>1120.31</v>
      </c>
      <c r="P225" s="250">
        <v>5017.45</v>
      </c>
    </row>
    <row r="228" spans="1:22" ht="16.5" x14ac:dyDescent="0.25">
      <c r="A228" s="456" t="s">
        <v>3225</v>
      </c>
      <c r="B228" s="456"/>
      <c r="C228" s="456"/>
      <c r="D228" s="456"/>
      <c r="E228" s="456"/>
      <c r="F228" s="456"/>
      <c r="G228" s="456"/>
      <c r="H228" s="456"/>
      <c r="I228" s="456"/>
      <c r="J228" s="456"/>
      <c r="K228" s="456"/>
    </row>
    <row r="229" spans="1:22" ht="68.25" x14ac:dyDescent="0.25">
      <c r="A229" s="261" t="s">
        <v>1324</v>
      </c>
      <c r="B229" s="262" t="s">
        <v>3300</v>
      </c>
      <c r="C229" s="262" t="s">
        <v>3786</v>
      </c>
      <c r="D229" s="263" t="s">
        <v>1451</v>
      </c>
      <c r="E229" s="264">
        <v>13</v>
      </c>
      <c r="F229" s="267">
        <v>294.55</v>
      </c>
      <c r="G229" s="266" t="s">
        <v>185</v>
      </c>
      <c r="H229" s="264">
        <v>1</v>
      </c>
      <c r="I229" s="267">
        <v>3829.15</v>
      </c>
      <c r="J229" s="264">
        <v>4.4000000000000004</v>
      </c>
      <c r="K229" s="267">
        <v>16848.259999999998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s="268"/>
      <c r="B230" s="268"/>
      <c r="C230" s="269" t="s">
        <v>173</v>
      </c>
      <c r="D230" s="268"/>
      <c r="E230" s="268"/>
      <c r="F230" s="268"/>
      <c r="G230" s="268"/>
      <c r="H230" s="468">
        <v>3829.15</v>
      </c>
      <c r="I230" s="468"/>
      <c r="J230" s="468">
        <v>16848.259999999998</v>
      </c>
      <c r="K230" s="468"/>
      <c r="O230" s="250">
        <v>3829.15</v>
      </c>
      <c r="P230" s="250">
        <v>16848.259999999998</v>
      </c>
    </row>
    <row r="233" spans="1:22" x14ac:dyDescent="0.25">
      <c r="A233" s="453" t="s">
        <v>3227</v>
      </c>
      <c r="B233" s="453"/>
      <c r="C233" s="453"/>
      <c r="D233" s="453"/>
      <c r="E233" s="453"/>
      <c r="F233" s="453"/>
      <c r="G233" s="453"/>
      <c r="H233" s="454">
        <v>3829.15</v>
      </c>
      <c r="I233" s="455"/>
      <c r="J233" s="454">
        <v>16848.259999999998</v>
      </c>
      <c r="K233" s="455"/>
    </row>
    <row r="234" spans="1:22" hidden="1" x14ac:dyDescent="0.25">
      <c r="A234" t="s">
        <v>172</v>
      </c>
      <c r="I234">
        <v>0</v>
      </c>
      <c r="J234">
        <v>0</v>
      </c>
    </row>
    <row r="235" spans="1:22" hidden="1" x14ac:dyDescent="0.25">
      <c r="A235" t="s">
        <v>171</v>
      </c>
      <c r="I235">
        <v>0</v>
      </c>
      <c r="J235">
        <v>0</v>
      </c>
    </row>
    <row r="237" spans="1:22" x14ac:dyDescent="0.25">
      <c r="A237" s="453" t="s">
        <v>3301</v>
      </c>
      <c r="B237" s="453"/>
      <c r="C237" s="453"/>
      <c r="D237" s="453"/>
      <c r="E237" s="453"/>
      <c r="F237" s="453"/>
      <c r="G237" s="453"/>
      <c r="H237" s="454">
        <v>30910.43</v>
      </c>
      <c r="I237" s="455"/>
      <c r="J237" s="454">
        <v>248676.11</v>
      </c>
      <c r="K237" s="455"/>
    </row>
    <row r="238" spans="1:22" hidden="1" x14ac:dyDescent="0.25">
      <c r="A238" t="s">
        <v>172</v>
      </c>
      <c r="I238">
        <v>0</v>
      </c>
      <c r="J238">
        <v>0</v>
      </c>
    </row>
    <row r="239" spans="1:22" hidden="1" x14ac:dyDescent="0.25">
      <c r="A239" t="s">
        <v>171</v>
      </c>
      <c r="I239">
        <v>0</v>
      </c>
      <c r="J239">
        <v>0</v>
      </c>
    </row>
    <row r="241" spans="1:11" x14ac:dyDescent="0.25">
      <c r="A241" s="453" t="s">
        <v>3302</v>
      </c>
      <c r="B241" s="453"/>
      <c r="C241" s="453"/>
      <c r="D241" s="453"/>
      <c r="E241" s="453"/>
      <c r="F241" s="453"/>
      <c r="G241" s="453"/>
      <c r="H241" s="454">
        <v>30910.43</v>
      </c>
      <c r="I241" s="455"/>
      <c r="J241" s="454">
        <v>248676.11</v>
      </c>
      <c r="K241" s="455"/>
    </row>
    <row r="242" spans="1:11" hidden="1" x14ac:dyDescent="0.25">
      <c r="A242" t="s">
        <v>172</v>
      </c>
      <c r="I242">
        <v>0</v>
      </c>
      <c r="J242">
        <v>0</v>
      </c>
    </row>
    <row r="243" spans="1:11" hidden="1" x14ac:dyDescent="0.25">
      <c r="A243" t="s">
        <v>171</v>
      </c>
      <c r="I243">
        <v>0</v>
      </c>
      <c r="J243">
        <v>0</v>
      </c>
    </row>
    <row r="244" spans="1:11" x14ac:dyDescent="0.25">
      <c r="C244" s="449" t="s">
        <v>1710</v>
      </c>
      <c r="D244" s="449"/>
      <c r="E244" s="449"/>
      <c r="F244" s="449"/>
      <c r="G244" s="449"/>
      <c r="H244" s="450">
        <v>25963.69</v>
      </c>
      <c r="I244" s="450"/>
      <c r="J244" s="450">
        <v>163987.75</v>
      </c>
      <c r="K244" s="450"/>
    </row>
    <row r="245" spans="1:11" x14ac:dyDescent="0.25">
      <c r="C245" s="449" t="s">
        <v>1723</v>
      </c>
      <c r="D245" s="449"/>
      <c r="E245" s="449"/>
      <c r="F245" s="449"/>
      <c r="G245" s="449"/>
      <c r="H245" s="450">
        <v>23054.87</v>
      </c>
      <c r="I245" s="450"/>
      <c r="J245" s="450">
        <v>99473.46</v>
      </c>
      <c r="K245" s="450"/>
    </row>
    <row r="246" spans="1:11" x14ac:dyDescent="0.25">
      <c r="C246" s="449" t="s">
        <v>1724</v>
      </c>
      <c r="D246" s="449"/>
      <c r="E246" s="449"/>
      <c r="F246" s="449"/>
      <c r="G246" s="449"/>
      <c r="H246" s="450">
        <v>19225.72</v>
      </c>
      <c r="I246" s="450"/>
      <c r="J246" s="450">
        <v>82625.2</v>
      </c>
      <c r="K246" s="450"/>
    </row>
    <row r="247" spans="1:11" x14ac:dyDescent="0.25">
      <c r="C247" s="449" t="s">
        <v>1725</v>
      </c>
      <c r="D247" s="449"/>
      <c r="E247" s="449"/>
      <c r="F247" s="449"/>
      <c r="G247" s="449"/>
      <c r="H247" s="450">
        <v>3829.15</v>
      </c>
      <c r="I247" s="450"/>
      <c r="J247" s="450">
        <v>16848.259999999998</v>
      </c>
      <c r="K247" s="450"/>
    </row>
    <row r="248" spans="1:11" x14ac:dyDescent="0.25">
      <c r="C248" s="449" t="s">
        <v>1728</v>
      </c>
      <c r="D248" s="449"/>
      <c r="E248" s="449"/>
      <c r="F248" s="449"/>
      <c r="G248" s="449"/>
      <c r="H248" s="450">
        <v>2678.46</v>
      </c>
      <c r="I248" s="450"/>
      <c r="J248" s="450">
        <v>62542.04</v>
      </c>
      <c r="K248" s="450"/>
    </row>
    <row r="249" spans="1:11" x14ac:dyDescent="0.25">
      <c r="C249" s="449" t="s">
        <v>1729</v>
      </c>
      <c r="D249" s="449"/>
      <c r="E249" s="449"/>
      <c r="F249" s="449"/>
      <c r="G249" s="449"/>
      <c r="H249" s="450">
        <v>0</v>
      </c>
      <c r="I249" s="450"/>
      <c r="J249" s="450">
        <v>0</v>
      </c>
      <c r="K249" s="450"/>
    </row>
    <row r="250" spans="1:11" x14ac:dyDescent="0.25">
      <c r="C250" s="449" t="s">
        <v>1730</v>
      </c>
      <c r="D250" s="449"/>
      <c r="E250" s="449"/>
      <c r="F250" s="449"/>
      <c r="G250" s="449"/>
      <c r="H250" s="450">
        <v>27081.279999999999</v>
      </c>
      <c r="I250" s="450"/>
      <c r="J250" s="450">
        <v>231827.85</v>
      </c>
      <c r="K250" s="450"/>
    </row>
    <row r="251" spans="1:11" x14ac:dyDescent="0.25">
      <c r="C251" s="449" t="s">
        <v>1731</v>
      </c>
      <c r="D251" s="449"/>
      <c r="E251" s="449"/>
      <c r="F251" s="449"/>
      <c r="G251" s="449"/>
      <c r="H251" s="450">
        <v>0</v>
      </c>
      <c r="I251" s="450"/>
      <c r="J251" s="450">
        <v>0</v>
      </c>
      <c r="K251" s="450"/>
    </row>
    <row r="252" spans="1:11" x14ac:dyDescent="0.25">
      <c r="C252" s="449" t="s">
        <v>1732</v>
      </c>
      <c r="D252" s="449"/>
      <c r="E252" s="449"/>
      <c r="F252" s="449"/>
      <c r="G252" s="449"/>
      <c r="H252" s="450">
        <v>2999.86</v>
      </c>
      <c r="I252" s="450"/>
      <c r="J252" s="450">
        <v>56287.839999999997</v>
      </c>
      <c r="K252" s="450"/>
    </row>
    <row r="253" spans="1:11" x14ac:dyDescent="0.25">
      <c r="C253" s="449" t="s">
        <v>1733</v>
      </c>
      <c r="D253" s="449"/>
      <c r="E253" s="449"/>
      <c r="F253" s="449"/>
      <c r="G253" s="449"/>
      <c r="H253" s="450">
        <v>1874.93</v>
      </c>
      <c r="I253" s="450"/>
      <c r="J253" s="450">
        <v>26893.08</v>
      </c>
      <c r="K253" s="450"/>
    </row>
    <row r="254" spans="1:11" x14ac:dyDescent="0.25">
      <c r="C254" s="449" t="s">
        <v>1734</v>
      </c>
      <c r="D254" s="449"/>
      <c r="E254" s="449"/>
      <c r="F254" s="449"/>
      <c r="G254" s="449"/>
      <c r="H254" s="450">
        <v>30910.43</v>
      </c>
      <c r="I254" s="450"/>
      <c r="J254" s="450">
        <v>248676.11</v>
      </c>
      <c r="K254" s="450"/>
    </row>
    <row r="257" spans="1:11" x14ac:dyDescent="0.25">
      <c r="A257" s="446" t="s">
        <v>170</v>
      </c>
      <c r="B257" s="446"/>
      <c r="C257" s="271" t="s">
        <v>107</v>
      </c>
      <c r="D257" s="271"/>
      <c r="E257" s="271"/>
      <c r="F257" s="271"/>
      <c r="G257" s="271"/>
      <c r="H257" s="447" t="s">
        <v>107</v>
      </c>
      <c r="I257" s="447"/>
      <c r="J257" s="447"/>
      <c r="K257" s="447"/>
    </row>
    <row r="258" spans="1:11" x14ac:dyDescent="0.25">
      <c r="A258" s="223"/>
      <c r="B258" s="223"/>
      <c r="C258" s="448" t="s">
        <v>72</v>
      </c>
      <c r="D258" s="448"/>
      <c r="E258" s="448"/>
      <c r="F258" s="448"/>
      <c r="G258" s="448"/>
      <c r="H258" s="223"/>
      <c r="I258" s="223"/>
      <c r="J258" s="223"/>
      <c r="K258" s="223"/>
    </row>
    <row r="259" spans="1:11" x14ac:dyDescent="0.25">
      <c r="A259" s="223"/>
      <c r="B259" s="223"/>
      <c r="C259" s="223"/>
      <c r="D259" s="223"/>
      <c r="E259" s="223"/>
      <c r="F259" s="223"/>
      <c r="G259" s="223"/>
      <c r="H259" s="223"/>
      <c r="I259" s="223"/>
      <c r="J259" s="223"/>
      <c r="K259" s="223"/>
    </row>
    <row r="260" spans="1:11" x14ac:dyDescent="0.25">
      <c r="A260" s="446" t="s">
        <v>169</v>
      </c>
      <c r="B260" s="446"/>
      <c r="C260" s="271" t="s">
        <v>107</v>
      </c>
      <c r="D260" s="271"/>
      <c r="E260" s="271"/>
      <c r="F260" s="271"/>
      <c r="G260" s="271"/>
      <c r="H260" s="447" t="s">
        <v>107</v>
      </c>
      <c r="I260" s="447"/>
      <c r="J260" s="447"/>
      <c r="K260" s="447"/>
    </row>
    <row r="261" spans="1:11" x14ac:dyDescent="0.25">
      <c r="A261" s="223"/>
      <c r="B261" s="223"/>
      <c r="C261" s="448" t="s">
        <v>72</v>
      </c>
      <c r="D261" s="448"/>
      <c r="E261" s="448"/>
      <c r="F261" s="448"/>
      <c r="G261" s="448"/>
      <c r="H261" s="223"/>
      <c r="I261" s="223"/>
      <c r="J261" s="223"/>
      <c r="K261" s="223"/>
    </row>
  </sheetData>
  <mergeCells count="111"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H71:I71"/>
    <mergeCell ref="J71:K71"/>
    <mergeCell ref="H79:I79"/>
    <mergeCell ref="J79:K79"/>
    <mergeCell ref="H92:I92"/>
    <mergeCell ref="J92:K92"/>
    <mergeCell ref="A36:K36"/>
    <mergeCell ref="H46:I46"/>
    <mergeCell ref="J46:K46"/>
    <mergeCell ref="H54:I54"/>
    <mergeCell ref="J54:K54"/>
    <mergeCell ref="H63:I63"/>
    <mergeCell ref="J63:K63"/>
    <mergeCell ref="H129:I129"/>
    <mergeCell ref="J129:K129"/>
    <mergeCell ref="H145:I145"/>
    <mergeCell ref="J145:K145"/>
    <mergeCell ref="H158:I158"/>
    <mergeCell ref="J158:K158"/>
    <mergeCell ref="H101:I101"/>
    <mergeCell ref="J101:K101"/>
    <mergeCell ref="H110:I110"/>
    <mergeCell ref="J110:K110"/>
    <mergeCell ref="H120:I120"/>
    <mergeCell ref="J120:K120"/>
    <mergeCell ref="H212:I212"/>
    <mergeCell ref="J212:K212"/>
    <mergeCell ref="H225:I225"/>
    <mergeCell ref="J225:K225"/>
    <mergeCell ref="A228:K228"/>
    <mergeCell ref="H230:I230"/>
    <mergeCell ref="J230:K230"/>
    <mergeCell ref="H171:I171"/>
    <mergeCell ref="J171:K171"/>
    <mergeCell ref="H184:I184"/>
    <mergeCell ref="J184:K184"/>
    <mergeCell ref="H199:I199"/>
    <mergeCell ref="J199:K199"/>
    <mergeCell ref="A241:G241"/>
    <mergeCell ref="H241:I241"/>
    <mergeCell ref="J241:K241"/>
    <mergeCell ref="C244:G244"/>
    <mergeCell ref="H244:I244"/>
    <mergeCell ref="J244:K244"/>
    <mergeCell ref="A233:G233"/>
    <mergeCell ref="H233:I233"/>
    <mergeCell ref="J233:K233"/>
    <mergeCell ref="A237:G237"/>
    <mergeCell ref="H237:I237"/>
    <mergeCell ref="J237:K237"/>
    <mergeCell ref="C247:G247"/>
    <mergeCell ref="H247:I247"/>
    <mergeCell ref="J247:K247"/>
    <mergeCell ref="C248:G248"/>
    <mergeCell ref="H248:I248"/>
    <mergeCell ref="J248:K248"/>
    <mergeCell ref="C245:G245"/>
    <mergeCell ref="H245:I245"/>
    <mergeCell ref="J245:K245"/>
    <mergeCell ref="C246:G246"/>
    <mergeCell ref="H246:I246"/>
    <mergeCell ref="J246:K246"/>
    <mergeCell ref="C251:G251"/>
    <mergeCell ref="H251:I251"/>
    <mergeCell ref="J251:K251"/>
    <mergeCell ref="C252:G252"/>
    <mergeCell ref="H252:I252"/>
    <mergeCell ref="J252:K252"/>
    <mergeCell ref="C249:G249"/>
    <mergeCell ref="H249:I249"/>
    <mergeCell ref="J249:K249"/>
    <mergeCell ref="C250:G250"/>
    <mergeCell ref="H250:I250"/>
    <mergeCell ref="J250:K250"/>
    <mergeCell ref="A257:B257"/>
    <mergeCell ref="H257:K257"/>
    <mergeCell ref="C258:G258"/>
    <mergeCell ref="A260:B260"/>
    <mergeCell ref="H260:K260"/>
    <mergeCell ref="C261:G261"/>
    <mergeCell ref="C253:G253"/>
    <mergeCell ref="H253:I253"/>
    <mergeCell ref="J253:K253"/>
    <mergeCell ref="C254:G254"/>
    <mergeCell ref="H254:I254"/>
    <mergeCell ref="J254:K254"/>
  </mergeCells>
  <pageMargins left="0.7" right="0.7" top="0.75" bottom="0.75" header="0.3" footer="0.3"/>
  <pageSetup paperSize="9" scale="57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view="pageBreakPreview" topLeftCell="A3" zoomScale="85" zoomScaleNormal="100" zoomScaleSheetLayoutView="85" workbookViewId="0">
      <selection activeCell="G14" sqref="G14"/>
    </sheetView>
  </sheetViews>
  <sheetFormatPr defaultRowHeight="15" x14ac:dyDescent="0.25"/>
  <cols>
    <col min="1" max="1" width="7" customWidth="1"/>
    <col min="2" max="2" width="16" customWidth="1"/>
    <col min="3" max="3" width="40.7109375" customWidth="1"/>
    <col min="4" max="4" width="14.1406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1.140625" customWidth="1"/>
    <col min="10" max="10" width="10.28515625" bestFit="1" customWidth="1"/>
    <col min="11" max="11" width="12" customWidth="1"/>
    <col min="15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51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3848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customHeight="1" x14ac:dyDescent="0.25">
      <c r="A15" s="469" t="s">
        <v>3787</v>
      </c>
      <c r="B15" s="469"/>
      <c r="C15" s="469"/>
      <c r="D15" s="469"/>
      <c r="E15" s="469"/>
      <c r="F15" s="469"/>
      <c r="G15" s="469"/>
      <c r="H15" s="469"/>
      <c r="I15" s="469"/>
      <c r="J15" s="469"/>
      <c r="K15" s="469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ht="14.25" customHeight="1" x14ac:dyDescent="0.25">
      <c r="A18" s="458" t="s">
        <v>3610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45.39</v>
      </c>
      <c r="J21" s="228">
        <v>573.08000000000004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45.39</v>
      </c>
      <c r="J23" s="230">
        <v>573.08000000000004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0</v>
      </c>
      <c r="J24" s="230">
        <v>0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5.33</v>
      </c>
      <c r="J26" s="230">
        <v>124.35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421.61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14.25" customHeight="1" x14ac:dyDescent="0.25">
      <c r="A32" s="458" t="s">
        <v>1112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3303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ht="42.75" x14ac:dyDescent="0.25">
      <c r="A37" s="233" t="s">
        <v>1829</v>
      </c>
      <c r="B37" s="234" t="s">
        <v>3304</v>
      </c>
      <c r="C37" s="234" t="s">
        <v>1233</v>
      </c>
      <c r="D37" s="235" t="s">
        <v>1693</v>
      </c>
      <c r="E37" s="221">
        <v>1</v>
      </c>
      <c r="F37" s="238"/>
      <c r="G37" s="237"/>
      <c r="H37" s="221"/>
      <c r="I37" s="238"/>
      <c r="J37" s="221"/>
      <c r="K37" s="238"/>
      <c r="Q37">
        <v>125.08</v>
      </c>
      <c r="R37">
        <v>2346.96</v>
      </c>
      <c r="S37">
        <v>78.180000000000007</v>
      </c>
      <c r="T37">
        <v>1121.32</v>
      </c>
      <c r="U37">
        <v>0</v>
      </c>
      <c r="V37">
        <v>0</v>
      </c>
    </row>
    <row r="38" spans="1:22" x14ac:dyDescent="0.25">
      <c r="A38" s="233"/>
      <c r="B38" s="234"/>
      <c r="C38" s="234" t="s">
        <v>187</v>
      </c>
      <c r="D38" s="235"/>
      <c r="E38" s="221"/>
      <c r="F38" s="238">
        <v>111.68</v>
      </c>
      <c r="G38" s="237" t="s">
        <v>185</v>
      </c>
      <c r="H38" s="221">
        <v>1</v>
      </c>
      <c r="I38" s="238">
        <v>111.68</v>
      </c>
      <c r="J38" s="221">
        <v>23.35</v>
      </c>
      <c r="K38" s="238">
        <v>2607.73</v>
      </c>
    </row>
    <row r="39" spans="1:22" x14ac:dyDescent="0.25">
      <c r="A39" s="233"/>
      <c r="B39" s="234"/>
      <c r="C39" s="234" t="s">
        <v>195</v>
      </c>
      <c r="D39" s="235"/>
      <c r="E39" s="221"/>
      <c r="F39" s="238">
        <v>0.28999999999999998</v>
      </c>
      <c r="G39" s="237" t="s">
        <v>185</v>
      </c>
      <c r="H39" s="221">
        <v>1</v>
      </c>
      <c r="I39" s="238">
        <v>0.28999999999999998</v>
      </c>
      <c r="J39" s="221">
        <v>5.41</v>
      </c>
      <c r="K39" s="238">
        <v>1.57</v>
      </c>
    </row>
    <row r="40" spans="1:22" x14ac:dyDescent="0.25">
      <c r="A40" s="233"/>
      <c r="B40" s="234"/>
      <c r="C40" s="234" t="s">
        <v>184</v>
      </c>
      <c r="D40" s="235" t="s">
        <v>177</v>
      </c>
      <c r="E40" s="221">
        <v>112</v>
      </c>
      <c r="F40" s="238"/>
      <c r="G40" s="237"/>
      <c r="H40" s="221"/>
      <c r="I40" s="238">
        <v>125.08</v>
      </c>
      <c r="J40" s="221">
        <v>90</v>
      </c>
      <c r="K40" s="238">
        <v>2346.96</v>
      </c>
    </row>
    <row r="41" spans="1:22" x14ac:dyDescent="0.25">
      <c r="A41" s="233"/>
      <c r="B41" s="234"/>
      <c r="C41" s="234" t="s">
        <v>183</v>
      </c>
      <c r="D41" s="235" t="s">
        <v>177</v>
      </c>
      <c r="E41" s="221">
        <v>70</v>
      </c>
      <c r="F41" s="238"/>
      <c r="G41" s="237"/>
      <c r="H41" s="221"/>
      <c r="I41" s="238">
        <v>78.180000000000007</v>
      </c>
      <c r="J41" s="221">
        <v>43</v>
      </c>
      <c r="K41" s="238">
        <v>1121.32</v>
      </c>
    </row>
    <row r="42" spans="1:22" x14ac:dyDescent="0.25">
      <c r="A42" s="241"/>
      <c r="B42" s="242"/>
      <c r="C42" s="242" t="s">
        <v>182</v>
      </c>
      <c r="D42" s="243" t="s">
        <v>181</v>
      </c>
      <c r="E42" s="244">
        <v>8</v>
      </c>
      <c r="F42" s="247"/>
      <c r="G42" s="246" t="s">
        <v>185</v>
      </c>
      <c r="H42" s="244">
        <v>1</v>
      </c>
      <c r="I42" s="247">
        <v>8</v>
      </c>
      <c r="J42" s="244"/>
      <c r="K42" s="247"/>
    </row>
    <row r="43" spans="1:22" x14ac:dyDescent="0.25">
      <c r="A43" s="248"/>
      <c r="B43" s="248"/>
      <c r="C43" s="249" t="s">
        <v>173</v>
      </c>
      <c r="D43" s="248"/>
      <c r="E43" s="248"/>
      <c r="F43" s="248"/>
      <c r="G43" s="248"/>
      <c r="H43" s="452">
        <v>315.23</v>
      </c>
      <c r="I43" s="452"/>
      <c r="J43" s="452">
        <v>6077.58</v>
      </c>
      <c r="K43" s="452"/>
      <c r="O43" s="250">
        <v>315.23</v>
      </c>
      <c r="P43" s="250">
        <v>6077.58</v>
      </c>
    </row>
    <row r="45" spans="1:22" ht="57" x14ac:dyDescent="0.25">
      <c r="A45" s="233" t="s">
        <v>1538</v>
      </c>
      <c r="B45" s="234" t="s">
        <v>3305</v>
      </c>
      <c r="C45" s="234" t="s">
        <v>1232</v>
      </c>
      <c r="D45" s="235" t="s">
        <v>3275</v>
      </c>
      <c r="E45" s="221">
        <v>1</v>
      </c>
      <c r="F45" s="238"/>
      <c r="G45" s="237"/>
      <c r="H45" s="221"/>
      <c r="I45" s="238"/>
      <c r="J45" s="221"/>
      <c r="K45" s="238"/>
      <c r="Q45">
        <v>218.4</v>
      </c>
      <c r="R45">
        <v>4097.93</v>
      </c>
      <c r="S45">
        <v>136.5</v>
      </c>
      <c r="T45">
        <v>1957.9</v>
      </c>
      <c r="U45">
        <v>1.68</v>
      </c>
      <c r="V45">
        <v>35.200000000000003</v>
      </c>
    </row>
    <row r="46" spans="1:22" x14ac:dyDescent="0.25">
      <c r="A46" s="233"/>
      <c r="B46" s="234"/>
      <c r="C46" s="234" t="s">
        <v>187</v>
      </c>
      <c r="D46" s="235"/>
      <c r="E46" s="221"/>
      <c r="F46" s="238">
        <v>195</v>
      </c>
      <c r="G46" s="237" t="s">
        <v>185</v>
      </c>
      <c r="H46" s="221">
        <v>1</v>
      </c>
      <c r="I46" s="238">
        <v>195</v>
      </c>
      <c r="J46" s="221">
        <v>23.35</v>
      </c>
      <c r="K46" s="238">
        <v>4553.25</v>
      </c>
    </row>
    <row r="47" spans="1:22" x14ac:dyDescent="0.25">
      <c r="A47" s="233"/>
      <c r="B47" s="234"/>
      <c r="C47" s="234" t="s">
        <v>174</v>
      </c>
      <c r="D47" s="235"/>
      <c r="E47" s="221"/>
      <c r="F47" s="238">
        <v>20.25</v>
      </c>
      <c r="G47" s="237" t="s">
        <v>185</v>
      </c>
      <c r="H47" s="221">
        <v>1</v>
      </c>
      <c r="I47" s="238">
        <v>20.25</v>
      </c>
      <c r="J47" s="221">
        <v>6.2</v>
      </c>
      <c r="K47" s="238">
        <v>125.55</v>
      </c>
    </row>
    <row r="48" spans="1:22" x14ac:dyDescent="0.25">
      <c r="A48" s="233"/>
      <c r="B48" s="234"/>
      <c r="C48" s="234" t="s">
        <v>179</v>
      </c>
      <c r="D48" s="235"/>
      <c r="E48" s="221"/>
      <c r="F48" s="238">
        <v>0.96</v>
      </c>
      <c r="G48" s="237" t="s">
        <v>185</v>
      </c>
      <c r="H48" s="221">
        <v>1</v>
      </c>
      <c r="I48" s="251">
        <v>0.96</v>
      </c>
      <c r="J48" s="221">
        <v>23.35</v>
      </c>
      <c r="K48" s="251">
        <v>22.42</v>
      </c>
    </row>
    <row r="49" spans="1:22" x14ac:dyDescent="0.25">
      <c r="A49" s="233"/>
      <c r="B49" s="234"/>
      <c r="C49" s="234" t="s">
        <v>184</v>
      </c>
      <c r="D49" s="235" t="s">
        <v>177</v>
      </c>
      <c r="E49" s="221">
        <v>112</v>
      </c>
      <c r="F49" s="238"/>
      <c r="G49" s="237"/>
      <c r="H49" s="221"/>
      <c r="I49" s="238">
        <v>218.4</v>
      </c>
      <c r="J49" s="221">
        <v>90</v>
      </c>
      <c r="K49" s="238">
        <v>4097.93</v>
      </c>
    </row>
    <row r="50" spans="1:22" x14ac:dyDescent="0.25">
      <c r="A50" s="233"/>
      <c r="B50" s="234"/>
      <c r="C50" s="234" t="s">
        <v>183</v>
      </c>
      <c r="D50" s="235" t="s">
        <v>177</v>
      </c>
      <c r="E50" s="221">
        <v>70</v>
      </c>
      <c r="F50" s="238"/>
      <c r="G50" s="237"/>
      <c r="H50" s="221"/>
      <c r="I50" s="238">
        <v>136.5</v>
      </c>
      <c r="J50" s="221">
        <v>43</v>
      </c>
      <c r="K50" s="238">
        <v>1957.9</v>
      </c>
    </row>
    <row r="51" spans="1:22" x14ac:dyDescent="0.25">
      <c r="A51" s="233"/>
      <c r="B51" s="234"/>
      <c r="C51" s="234" t="s">
        <v>178</v>
      </c>
      <c r="D51" s="235" t="s">
        <v>177</v>
      </c>
      <c r="E51" s="221">
        <v>175</v>
      </c>
      <c r="F51" s="238"/>
      <c r="G51" s="237"/>
      <c r="H51" s="221"/>
      <c r="I51" s="238">
        <v>1.68</v>
      </c>
      <c r="J51" s="221">
        <v>157</v>
      </c>
      <c r="K51" s="238">
        <v>35.200000000000003</v>
      </c>
    </row>
    <row r="52" spans="1:22" x14ac:dyDescent="0.25">
      <c r="A52" s="241"/>
      <c r="B52" s="242"/>
      <c r="C52" s="242" t="s">
        <v>182</v>
      </c>
      <c r="D52" s="243" t="s">
        <v>181</v>
      </c>
      <c r="E52" s="244">
        <v>15</v>
      </c>
      <c r="F52" s="247"/>
      <c r="G52" s="246" t="s">
        <v>185</v>
      </c>
      <c r="H52" s="244">
        <v>1</v>
      </c>
      <c r="I52" s="247">
        <v>15</v>
      </c>
      <c r="J52" s="244"/>
      <c r="K52" s="247"/>
    </row>
    <row r="53" spans="1:22" x14ac:dyDescent="0.25">
      <c r="A53" s="248"/>
      <c r="B53" s="248"/>
      <c r="C53" s="249" t="s">
        <v>173</v>
      </c>
      <c r="D53" s="248"/>
      <c r="E53" s="248"/>
      <c r="F53" s="248"/>
      <c r="G53" s="248"/>
      <c r="H53" s="452">
        <v>571.83000000000004</v>
      </c>
      <c r="I53" s="452"/>
      <c r="J53" s="452">
        <v>10769.83</v>
      </c>
      <c r="K53" s="452"/>
      <c r="O53" s="250">
        <v>571.83000000000004</v>
      </c>
      <c r="P53" s="250">
        <v>10769.83</v>
      </c>
    </row>
    <row r="55" spans="1:22" ht="42.75" x14ac:dyDescent="0.25">
      <c r="A55" s="233" t="s">
        <v>1543</v>
      </c>
      <c r="B55" s="234" t="s">
        <v>3306</v>
      </c>
      <c r="C55" s="234" t="s">
        <v>1231</v>
      </c>
      <c r="D55" s="235" t="s">
        <v>1693</v>
      </c>
      <c r="E55" s="221">
        <v>70</v>
      </c>
      <c r="F55" s="238"/>
      <c r="G55" s="237"/>
      <c r="H55" s="221"/>
      <c r="I55" s="238"/>
      <c r="J55" s="221"/>
      <c r="K55" s="238"/>
      <c r="Q55">
        <v>1865.92</v>
      </c>
      <c r="R55">
        <v>35010.99</v>
      </c>
      <c r="S55">
        <v>1166.2</v>
      </c>
      <c r="T55">
        <v>16727.47</v>
      </c>
      <c r="U55">
        <v>0</v>
      </c>
      <c r="V55">
        <v>0</v>
      </c>
    </row>
    <row r="56" spans="1:22" x14ac:dyDescent="0.25">
      <c r="A56" s="233"/>
      <c r="B56" s="234"/>
      <c r="C56" s="234" t="s">
        <v>187</v>
      </c>
      <c r="D56" s="235"/>
      <c r="E56" s="221"/>
      <c r="F56" s="238">
        <v>23.8</v>
      </c>
      <c r="G56" s="237" t="s">
        <v>185</v>
      </c>
      <c r="H56" s="221">
        <v>1</v>
      </c>
      <c r="I56" s="238">
        <v>1666</v>
      </c>
      <c r="J56" s="221">
        <v>23.35</v>
      </c>
      <c r="K56" s="238">
        <v>38901.1</v>
      </c>
    </row>
    <row r="57" spans="1:22" x14ac:dyDescent="0.25">
      <c r="A57" s="233"/>
      <c r="B57" s="234"/>
      <c r="C57" s="234" t="s">
        <v>195</v>
      </c>
      <c r="D57" s="235"/>
      <c r="E57" s="221"/>
      <c r="F57" s="238">
        <v>0.28000000000000003</v>
      </c>
      <c r="G57" s="237" t="s">
        <v>185</v>
      </c>
      <c r="H57" s="221">
        <v>1</v>
      </c>
      <c r="I57" s="238">
        <v>19.600000000000001</v>
      </c>
      <c r="J57" s="221">
        <v>5.43</v>
      </c>
      <c r="K57" s="238">
        <v>106.43</v>
      </c>
    </row>
    <row r="58" spans="1:22" ht="42.75" x14ac:dyDescent="0.25">
      <c r="A58" s="233" t="s">
        <v>1544</v>
      </c>
      <c r="B58" s="234" t="s">
        <v>3307</v>
      </c>
      <c r="C58" s="234" t="s">
        <v>1230</v>
      </c>
      <c r="D58" s="235" t="s">
        <v>1451</v>
      </c>
      <c r="E58" s="221">
        <v>70</v>
      </c>
      <c r="F58" s="238">
        <v>145.19999999999999</v>
      </c>
      <c r="G58" s="240" t="s">
        <v>185</v>
      </c>
      <c r="H58" s="221">
        <v>1</v>
      </c>
      <c r="I58" s="238">
        <v>10164</v>
      </c>
      <c r="J58" s="221">
        <v>19.670000000000002</v>
      </c>
      <c r="K58" s="238">
        <v>199925.88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s="233"/>
      <c r="B59" s="234"/>
      <c r="C59" s="234" t="s">
        <v>184</v>
      </c>
      <c r="D59" s="235" t="s">
        <v>177</v>
      </c>
      <c r="E59" s="221">
        <v>112</v>
      </c>
      <c r="F59" s="238"/>
      <c r="G59" s="237"/>
      <c r="H59" s="221"/>
      <c r="I59" s="238">
        <v>1865.92</v>
      </c>
      <c r="J59" s="221">
        <v>90</v>
      </c>
      <c r="K59" s="238">
        <v>35010.99</v>
      </c>
    </row>
    <row r="60" spans="1:22" x14ac:dyDescent="0.25">
      <c r="A60" s="233"/>
      <c r="B60" s="234"/>
      <c r="C60" s="234" t="s">
        <v>183</v>
      </c>
      <c r="D60" s="235" t="s">
        <v>177</v>
      </c>
      <c r="E60" s="221">
        <v>70</v>
      </c>
      <c r="F60" s="238"/>
      <c r="G60" s="237"/>
      <c r="H60" s="221"/>
      <c r="I60" s="238">
        <v>1166.2</v>
      </c>
      <c r="J60" s="221">
        <v>43</v>
      </c>
      <c r="K60" s="238">
        <v>16727.47</v>
      </c>
    </row>
    <row r="61" spans="1:22" x14ac:dyDescent="0.25">
      <c r="A61" s="241"/>
      <c r="B61" s="242"/>
      <c r="C61" s="242" t="s">
        <v>182</v>
      </c>
      <c r="D61" s="243" t="s">
        <v>181</v>
      </c>
      <c r="E61" s="244">
        <v>2</v>
      </c>
      <c r="F61" s="247"/>
      <c r="G61" s="246" t="s">
        <v>185</v>
      </c>
      <c r="H61" s="244">
        <v>1</v>
      </c>
      <c r="I61" s="247">
        <v>140</v>
      </c>
      <c r="J61" s="244"/>
      <c r="K61" s="247"/>
    </row>
    <row r="62" spans="1:22" x14ac:dyDescent="0.25">
      <c r="A62" s="248"/>
      <c r="B62" s="248"/>
      <c r="C62" s="249" t="s">
        <v>173</v>
      </c>
      <c r="D62" s="248"/>
      <c r="E62" s="248"/>
      <c r="F62" s="248"/>
      <c r="G62" s="248"/>
      <c r="H62" s="452">
        <v>14881.72</v>
      </c>
      <c r="I62" s="452"/>
      <c r="J62" s="452">
        <v>290671.87</v>
      </c>
      <c r="K62" s="452"/>
      <c r="O62" s="250">
        <v>14881.72</v>
      </c>
      <c r="P62" s="250">
        <v>290671.87</v>
      </c>
    </row>
    <row r="64" spans="1:22" ht="28.5" x14ac:dyDescent="0.25">
      <c r="A64" s="233" t="s">
        <v>1546</v>
      </c>
      <c r="B64" s="234" t="s">
        <v>3191</v>
      </c>
      <c r="C64" s="234" t="s">
        <v>1033</v>
      </c>
      <c r="D64" s="235" t="s">
        <v>1693</v>
      </c>
      <c r="E64" s="221">
        <v>1</v>
      </c>
      <c r="F64" s="238"/>
      <c r="G64" s="237"/>
      <c r="H64" s="221"/>
      <c r="I64" s="238"/>
      <c r="J64" s="221"/>
      <c r="K64" s="238"/>
      <c r="Q64">
        <v>21.21</v>
      </c>
      <c r="R64">
        <v>398.03</v>
      </c>
      <c r="S64">
        <v>13.26</v>
      </c>
      <c r="T64">
        <v>190.17</v>
      </c>
      <c r="U64">
        <v>0</v>
      </c>
      <c r="V64">
        <v>0</v>
      </c>
    </row>
    <row r="65" spans="1:22" x14ac:dyDescent="0.25">
      <c r="A65" s="233"/>
      <c r="B65" s="234"/>
      <c r="C65" s="234" t="s">
        <v>187</v>
      </c>
      <c r="D65" s="235"/>
      <c r="E65" s="221"/>
      <c r="F65" s="238">
        <v>18.940000000000001</v>
      </c>
      <c r="G65" s="237" t="s">
        <v>185</v>
      </c>
      <c r="H65" s="221">
        <v>1</v>
      </c>
      <c r="I65" s="238">
        <v>18.940000000000001</v>
      </c>
      <c r="J65" s="221">
        <v>23.35</v>
      </c>
      <c r="K65" s="238">
        <v>442.25</v>
      </c>
    </row>
    <row r="66" spans="1:22" x14ac:dyDescent="0.25">
      <c r="A66" s="233"/>
      <c r="B66" s="234"/>
      <c r="C66" s="234" t="s">
        <v>174</v>
      </c>
      <c r="D66" s="235"/>
      <c r="E66" s="221"/>
      <c r="F66" s="238">
        <v>0.05</v>
      </c>
      <c r="G66" s="237" t="s">
        <v>185</v>
      </c>
      <c r="H66" s="221">
        <v>1</v>
      </c>
      <c r="I66" s="238">
        <v>0.05</v>
      </c>
      <c r="J66" s="221">
        <v>5.4</v>
      </c>
      <c r="K66" s="238">
        <v>0.27</v>
      </c>
    </row>
    <row r="67" spans="1:22" x14ac:dyDescent="0.25">
      <c r="A67" s="233"/>
      <c r="B67" s="234"/>
      <c r="C67" s="234" t="s">
        <v>195</v>
      </c>
      <c r="D67" s="235"/>
      <c r="E67" s="221"/>
      <c r="F67" s="238">
        <v>1.5</v>
      </c>
      <c r="G67" s="237" t="s">
        <v>185</v>
      </c>
      <c r="H67" s="221">
        <v>1</v>
      </c>
      <c r="I67" s="238">
        <v>1.5</v>
      </c>
      <c r="J67" s="221">
        <v>5.42</v>
      </c>
      <c r="K67" s="238">
        <v>8.1300000000000008</v>
      </c>
    </row>
    <row r="68" spans="1:22" x14ac:dyDescent="0.25">
      <c r="A68" s="233"/>
      <c r="B68" s="234"/>
      <c r="C68" s="234" t="s">
        <v>184</v>
      </c>
      <c r="D68" s="235" t="s">
        <v>177</v>
      </c>
      <c r="E68" s="221">
        <v>112</v>
      </c>
      <c r="F68" s="238"/>
      <c r="G68" s="237"/>
      <c r="H68" s="221"/>
      <c r="I68" s="238">
        <v>21.21</v>
      </c>
      <c r="J68" s="221">
        <v>90</v>
      </c>
      <c r="K68" s="238">
        <v>398.03</v>
      </c>
    </row>
    <row r="69" spans="1:22" x14ac:dyDescent="0.25">
      <c r="A69" s="233"/>
      <c r="B69" s="234"/>
      <c r="C69" s="234" t="s">
        <v>183</v>
      </c>
      <c r="D69" s="235" t="s">
        <v>177</v>
      </c>
      <c r="E69" s="221">
        <v>70</v>
      </c>
      <c r="F69" s="238"/>
      <c r="G69" s="237"/>
      <c r="H69" s="221"/>
      <c r="I69" s="238">
        <v>13.26</v>
      </c>
      <c r="J69" s="221">
        <v>43</v>
      </c>
      <c r="K69" s="238">
        <v>190.17</v>
      </c>
    </row>
    <row r="70" spans="1:22" x14ac:dyDescent="0.25">
      <c r="A70" s="241"/>
      <c r="B70" s="242"/>
      <c r="C70" s="242" t="s">
        <v>182</v>
      </c>
      <c r="D70" s="243" t="s">
        <v>181</v>
      </c>
      <c r="E70" s="244">
        <v>1.36</v>
      </c>
      <c r="F70" s="247"/>
      <c r="G70" s="246" t="s">
        <v>185</v>
      </c>
      <c r="H70" s="244">
        <v>1</v>
      </c>
      <c r="I70" s="247">
        <v>1.36</v>
      </c>
      <c r="J70" s="244"/>
      <c r="K70" s="247"/>
    </row>
    <row r="71" spans="1:22" x14ac:dyDescent="0.25">
      <c r="A71" s="248"/>
      <c r="B71" s="248"/>
      <c r="C71" s="249" t="s">
        <v>173</v>
      </c>
      <c r="D71" s="248"/>
      <c r="E71" s="248"/>
      <c r="F71" s="248"/>
      <c r="G71" s="248"/>
      <c r="H71" s="452">
        <v>54.96</v>
      </c>
      <c r="I71" s="452"/>
      <c r="J71" s="452">
        <v>1038.8499999999999</v>
      </c>
      <c r="K71" s="452"/>
      <c r="O71" s="250">
        <v>54.96</v>
      </c>
      <c r="P71" s="250">
        <v>1038.8499999999999</v>
      </c>
    </row>
    <row r="73" spans="1:22" ht="71.25" x14ac:dyDescent="0.25">
      <c r="A73" s="233" t="s">
        <v>1550</v>
      </c>
      <c r="B73" s="234" t="s">
        <v>3137</v>
      </c>
      <c r="C73" s="234" t="s">
        <v>1025</v>
      </c>
      <c r="D73" s="235" t="s">
        <v>1476</v>
      </c>
      <c r="E73" s="221">
        <v>0.5</v>
      </c>
      <c r="F73" s="238"/>
      <c r="G73" s="237"/>
      <c r="H73" s="221"/>
      <c r="I73" s="238"/>
      <c r="J73" s="221"/>
      <c r="K73" s="238"/>
      <c r="Q73">
        <v>42.67</v>
      </c>
      <c r="R73">
        <v>800.68</v>
      </c>
      <c r="S73">
        <v>26.67</v>
      </c>
      <c r="T73">
        <v>382.55</v>
      </c>
      <c r="U73">
        <v>0.35</v>
      </c>
      <c r="V73">
        <v>7.33</v>
      </c>
    </row>
    <row r="74" spans="1:22" x14ac:dyDescent="0.25">
      <c r="C74" s="239" t="s">
        <v>2869</v>
      </c>
    </row>
    <row r="75" spans="1:22" x14ac:dyDescent="0.25">
      <c r="A75" s="233"/>
      <c r="B75" s="234"/>
      <c r="C75" s="234" t="s">
        <v>187</v>
      </c>
      <c r="D75" s="235"/>
      <c r="E75" s="221"/>
      <c r="F75" s="238">
        <v>76.2</v>
      </c>
      <c r="G75" s="237" t="s">
        <v>185</v>
      </c>
      <c r="H75" s="221">
        <v>1</v>
      </c>
      <c r="I75" s="238">
        <v>38.1</v>
      </c>
      <c r="J75" s="221">
        <v>23.35</v>
      </c>
      <c r="K75" s="238">
        <v>889.64</v>
      </c>
    </row>
    <row r="76" spans="1:22" x14ac:dyDescent="0.25">
      <c r="A76" s="233"/>
      <c r="B76" s="234"/>
      <c r="C76" s="234" t="s">
        <v>174</v>
      </c>
      <c r="D76" s="235"/>
      <c r="E76" s="221"/>
      <c r="F76" s="238">
        <v>1.69</v>
      </c>
      <c r="G76" s="237" t="s">
        <v>185</v>
      </c>
      <c r="H76" s="221">
        <v>1</v>
      </c>
      <c r="I76" s="238">
        <v>0.85</v>
      </c>
      <c r="J76" s="221">
        <v>9.5</v>
      </c>
      <c r="K76" s="238">
        <v>8.08</v>
      </c>
    </row>
    <row r="77" spans="1:22" x14ac:dyDescent="0.25">
      <c r="A77" s="233"/>
      <c r="B77" s="234"/>
      <c r="C77" s="234" t="s">
        <v>179</v>
      </c>
      <c r="D77" s="235"/>
      <c r="E77" s="221"/>
      <c r="F77" s="238">
        <v>0.39</v>
      </c>
      <c r="G77" s="237" t="s">
        <v>185</v>
      </c>
      <c r="H77" s="221">
        <v>1</v>
      </c>
      <c r="I77" s="251">
        <v>0.2</v>
      </c>
      <c r="J77" s="221">
        <v>23.35</v>
      </c>
      <c r="K77" s="251">
        <v>4.67</v>
      </c>
    </row>
    <row r="78" spans="1:22" x14ac:dyDescent="0.25">
      <c r="A78" s="233"/>
      <c r="B78" s="234"/>
      <c r="C78" s="234" t="s">
        <v>195</v>
      </c>
      <c r="D78" s="235"/>
      <c r="E78" s="221"/>
      <c r="F78" s="238">
        <v>9.94</v>
      </c>
      <c r="G78" s="237" t="s">
        <v>185</v>
      </c>
      <c r="H78" s="221">
        <v>1</v>
      </c>
      <c r="I78" s="238">
        <v>4.97</v>
      </c>
      <c r="J78" s="221">
        <v>5.42</v>
      </c>
      <c r="K78" s="238">
        <v>26.94</v>
      </c>
    </row>
    <row r="79" spans="1:22" ht="114" x14ac:dyDescent="0.25">
      <c r="A79" s="233" t="s">
        <v>1552</v>
      </c>
      <c r="B79" s="234" t="s">
        <v>3290</v>
      </c>
      <c r="C79" s="234" t="s">
        <v>1045</v>
      </c>
      <c r="D79" s="235" t="s">
        <v>3150</v>
      </c>
      <c r="E79" s="221">
        <v>5.0999999999999997E-2</v>
      </c>
      <c r="F79" s="238">
        <v>21349.79</v>
      </c>
      <c r="G79" s="240" t="s">
        <v>185</v>
      </c>
      <c r="H79" s="221">
        <v>1</v>
      </c>
      <c r="I79" s="238">
        <v>1088.8399999999999</v>
      </c>
      <c r="J79" s="221">
        <v>1.71</v>
      </c>
      <c r="K79" s="238">
        <v>1861.92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s="233"/>
      <c r="B80" s="234"/>
      <c r="C80" s="234" t="s">
        <v>184</v>
      </c>
      <c r="D80" s="235" t="s">
        <v>177</v>
      </c>
      <c r="E80" s="221">
        <v>112</v>
      </c>
      <c r="F80" s="238"/>
      <c r="G80" s="237"/>
      <c r="H80" s="221"/>
      <c r="I80" s="238">
        <v>42.67</v>
      </c>
      <c r="J80" s="221">
        <v>90</v>
      </c>
      <c r="K80" s="238">
        <v>800.68</v>
      </c>
    </row>
    <row r="81" spans="1:22" x14ac:dyDescent="0.25">
      <c r="A81" s="233"/>
      <c r="B81" s="234"/>
      <c r="C81" s="234" t="s">
        <v>183</v>
      </c>
      <c r="D81" s="235" t="s">
        <v>177</v>
      </c>
      <c r="E81" s="221">
        <v>70</v>
      </c>
      <c r="F81" s="238"/>
      <c r="G81" s="237"/>
      <c r="H81" s="221"/>
      <c r="I81" s="238">
        <v>26.67</v>
      </c>
      <c r="J81" s="221">
        <v>43</v>
      </c>
      <c r="K81" s="238">
        <v>382.55</v>
      </c>
    </row>
    <row r="82" spans="1:22" x14ac:dyDescent="0.25">
      <c r="A82" s="233"/>
      <c r="B82" s="234"/>
      <c r="C82" s="234" t="s">
        <v>178</v>
      </c>
      <c r="D82" s="235" t="s">
        <v>177</v>
      </c>
      <c r="E82" s="221">
        <v>175</v>
      </c>
      <c r="F82" s="238"/>
      <c r="G82" s="237"/>
      <c r="H82" s="221"/>
      <c r="I82" s="238">
        <v>0.35</v>
      </c>
      <c r="J82" s="221">
        <v>157</v>
      </c>
      <c r="K82" s="238">
        <v>7.33</v>
      </c>
    </row>
    <row r="83" spans="1:22" x14ac:dyDescent="0.25">
      <c r="A83" s="241"/>
      <c r="B83" s="242"/>
      <c r="C83" s="242" t="s">
        <v>182</v>
      </c>
      <c r="D83" s="243" t="s">
        <v>181</v>
      </c>
      <c r="E83" s="244">
        <v>6.18</v>
      </c>
      <c r="F83" s="247"/>
      <c r="G83" s="246" t="s">
        <v>185</v>
      </c>
      <c r="H83" s="244">
        <v>1</v>
      </c>
      <c r="I83" s="247">
        <v>3.09</v>
      </c>
      <c r="J83" s="244"/>
      <c r="K83" s="247"/>
    </row>
    <row r="84" spans="1:22" x14ac:dyDescent="0.25">
      <c r="A84" s="248"/>
      <c r="B84" s="248"/>
      <c r="C84" s="249" t="s">
        <v>173</v>
      </c>
      <c r="D84" s="248"/>
      <c r="E84" s="248"/>
      <c r="F84" s="248"/>
      <c r="G84" s="248"/>
      <c r="H84" s="452">
        <v>1202.45</v>
      </c>
      <c r="I84" s="452"/>
      <c r="J84" s="452">
        <v>3977.14</v>
      </c>
      <c r="K84" s="452"/>
      <c r="O84" s="250">
        <v>1202.45</v>
      </c>
      <c r="P84" s="250">
        <v>3977.14</v>
      </c>
    </row>
    <row r="86" spans="1:22" ht="71.25" x14ac:dyDescent="0.25">
      <c r="A86" s="233" t="s">
        <v>1558</v>
      </c>
      <c r="B86" s="234" t="s">
        <v>3137</v>
      </c>
      <c r="C86" s="234" t="s">
        <v>1025</v>
      </c>
      <c r="D86" s="235" t="s">
        <v>1476</v>
      </c>
      <c r="E86" s="221">
        <v>12</v>
      </c>
      <c r="F86" s="238"/>
      <c r="G86" s="237"/>
      <c r="H86" s="221"/>
      <c r="I86" s="238"/>
      <c r="J86" s="221"/>
      <c r="K86" s="238"/>
      <c r="Q86">
        <v>1024.1300000000001</v>
      </c>
      <c r="R86">
        <v>19216.12</v>
      </c>
      <c r="S86">
        <v>640.08000000000004</v>
      </c>
      <c r="T86">
        <v>9181.0300000000007</v>
      </c>
      <c r="U86">
        <v>8.19</v>
      </c>
      <c r="V86">
        <v>171.57</v>
      </c>
    </row>
    <row r="87" spans="1:22" x14ac:dyDescent="0.25">
      <c r="C87" s="239" t="s">
        <v>3308</v>
      </c>
    </row>
    <row r="88" spans="1:22" x14ac:dyDescent="0.25">
      <c r="A88" s="233"/>
      <c r="B88" s="234"/>
      <c r="C88" s="234" t="s">
        <v>187</v>
      </c>
      <c r="D88" s="235"/>
      <c r="E88" s="221"/>
      <c r="F88" s="238">
        <v>76.2</v>
      </c>
      <c r="G88" s="237" t="s">
        <v>185</v>
      </c>
      <c r="H88" s="221">
        <v>1</v>
      </c>
      <c r="I88" s="238">
        <v>914.4</v>
      </c>
      <c r="J88" s="221">
        <v>23.35</v>
      </c>
      <c r="K88" s="238">
        <v>21351.24</v>
      </c>
    </row>
    <row r="89" spans="1:22" x14ac:dyDescent="0.25">
      <c r="A89" s="233"/>
      <c r="B89" s="234"/>
      <c r="C89" s="234" t="s">
        <v>174</v>
      </c>
      <c r="D89" s="235"/>
      <c r="E89" s="221"/>
      <c r="F89" s="238">
        <v>1.69</v>
      </c>
      <c r="G89" s="237" t="s">
        <v>185</v>
      </c>
      <c r="H89" s="221">
        <v>1</v>
      </c>
      <c r="I89" s="238">
        <v>20.28</v>
      </c>
      <c r="J89" s="221">
        <v>9.5</v>
      </c>
      <c r="K89" s="238">
        <v>192.66</v>
      </c>
    </row>
    <row r="90" spans="1:22" x14ac:dyDescent="0.25">
      <c r="A90" s="233"/>
      <c r="B90" s="234"/>
      <c r="C90" s="234" t="s">
        <v>179</v>
      </c>
      <c r="D90" s="235"/>
      <c r="E90" s="221"/>
      <c r="F90" s="238">
        <v>0.39</v>
      </c>
      <c r="G90" s="237" t="s">
        <v>185</v>
      </c>
      <c r="H90" s="221">
        <v>1</v>
      </c>
      <c r="I90" s="251">
        <v>4.68</v>
      </c>
      <c r="J90" s="221">
        <v>23.35</v>
      </c>
      <c r="K90" s="251">
        <v>109.28</v>
      </c>
    </row>
    <row r="91" spans="1:22" x14ac:dyDescent="0.25">
      <c r="A91" s="233"/>
      <c r="B91" s="234"/>
      <c r="C91" s="234" t="s">
        <v>195</v>
      </c>
      <c r="D91" s="235"/>
      <c r="E91" s="221"/>
      <c r="F91" s="238">
        <v>9.94</v>
      </c>
      <c r="G91" s="237" t="s">
        <v>185</v>
      </c>
      <c r="H91" s="221">
        <v>1</v>
      </c>
      <c r="I91" s="238">
        <v>119.28</v>
      </c>
      <c r="J91" s="221">
        <v>5.42</v>
      </c>
      <c r="K91" s="238">
        <v>646.5</v>
      </c>
    </row>
    <row r="92" spans="1:22" ht="42.75" x14ac:dyDescent="0.25">
      <c r="A92" s="233" t="s">
        <v>1560</v>
      </c>
      <c r="B92" s="234" t="s">
        <v>3309</v>
      </c>
      <c r="C92" s="234" t="s">
        <v>1229</v>
      </c>
      <c r="D92" s="235" t="s">
        <v>3150</v>
      </c>
      <c r="E92" s="221">
        <v>1.224</v>
      </c>
      <c r="F92" s="238">
        <v>4789.93</v>
      </c>
      <c r="G92" s="240" t="s">
        <v>185</v>
      </c>
      <c r="H92" s="221">
        <v>1</v>
      </c>
      <c r="I92" s="238">
        <v>5862.87</v>
      </c>
      <c r="J92" s="221">
        <v>4.22</v>
      </c>
      <c r="K92" s="238">
        <v>24741.31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s="233"/>
      <c r="B93" s="234"/>
      <c r="C93" s="234" t="s">
        <v>184</v>
      </c>
      <c r="D93" s="235" t="s">
        <v>177</v>
      </c>
      <c r="E93" s="221">
        <v>112</v>
      </c>
      <c r="F93" s="238"/>
      <c r="G93" s="237"/>
      <c r="H93" s="221"/>
      <c r="I93" s="238">
        <v>1024.1300000000001</v>
      </c>
      <c r="J93" s="221">
        <v>90</v>
      </c>
      <c r="K93" s="238">
        <v>19216.12</v>
      </c>
    </row>
    <row r="94" spans="1:22" x14ac:dyDescent="0.25">
      <c r="A94" s="233"/>
      <c r="B94" s="234"/>
      <c r="C94" s="234" t="s">
        <v>183</v>
      </c>
      <c r="D94" s="235" t="s">
        <v>177</v>
      </c>
      <c r="E94" s="221">
        <v>70</v>
      </c>
      <c r="F94" s="238"/>
      <c r="G94" s="237"/>
      <c r="H94" s="221"/>
      <c r="I94" s="238">
        <v>640.08000000000004</v>
      </c>
      <c r="J94" s="221">
        <v>43</v>
      </c>
      <c r="K94" s="238">
        <v>9181.0300000000007</v>
      </c>
    </row>
    <row r="95" spans="1:22" x14ac:dyDescent="0.25">
      <c r="A95" s="233"/>
      <c r="B95" s="234"/>
      <c r="C95" s="234" t="s">
        <v>178</v>
      </c>
      <c r="D95" s="235" t="s">
        <v>177</v>
      </c>
      <c r="E95" s="221">
        <v>175</v>
      </c>
      <c r="F95" s="238"/>
      <c r="G95" s="237"/>
      <c r="H95" s="221"/>
      <c r="I95" s="238">
        <v>8.19</v>
      </c>
      <c r="J95" s="221">
        <v>157</v>
      </c>
      <c r="K95" s="238">
        <v>171.57</v>
      </c>
    </row>
    <row r="96" spans="1:22" x14ac:dyDescent="0.25">
      <c r="A96" s="241"/>
      <c r="B96" s="242"/>
      <c r="C96" s="242" t="s">
        <v>182</v>
      </c>
      <c r="D96" s="243" t="s">
        <v>181</v>
      </c>
      <c r="E96" s="244">
        <v>6.18</v>
      </c>
      <c r="F96" s="247"/>
      <c r="G96" s="246" t="s">
        <v>185</v>
      </c>
      <c r="H96" s="244">
        <v>1</v>
      </c>
      <c r="I96" s="247">
        <v>74.16</v>
      </c>
      <c r="J96" s="244"/>
      <c r="K96" s="247"/>
    </row>
    <row r="97" spans="1:22" x14ac:dyDescent="0.25">
      <c r="A97" s="248"/>
      <c r="B97" s="248"/>
      <c r="C97" s="249" t="s">
        <v>173</v>
      </c>
      <c r="D97" s="248"/>
      <c r="E97" s="248"/>
      <c r="F97" s="248"/>
      <c r="G97" s="248"/>
      <c r="H97" s="452">
        <v>8589.23</v>
      </c>
      <c r="I97" s="452"/>
      <c r="J97" s="452">
        <v>75500.429999999993</v>
      </c>
      <c r="K97" s="452"/>
      <c r="O97" s="250">
        <v>8589.23</v>
      </c>
      <c r="P97" s="250">
        <v>75500.429999999993</v>
      </c>
    </row>
    <row r="99" spans="1:22" ht="71.25" x14ac:dyDescent="0.25">
      <c r="A99" s="233" t="s">
        <v>1565</v>
      </c>
      <c r="B99" s="234" t="s">
        <v>3130</v>
      </c>
      <c r="C99" s="234" t="s">
        <v>1055</v>
      </c>
      <c r="D99" s="235" t="s">
        <v>1476</v>
      </c>
      <c r="E99" s="221">
        <v>12</v>
      </c>
      <c r="F99" s="238"/>
      <c r="G99" s="237"/>
      <c r="H99" s="221"/>
      <c r="I99" s="238"/>
      <c r="J99" s="221"/>
      <c r="K99" s="238"/>
      <c r="Q99">
        <v>2583.9699999999998</v>
      </c>
      <c r="R99">
        <v>48484.13</v>
      </c>
      <c r="S99">
        <v>1614.98</v>
      </c>
      <c r="T99">
        <v>23164.639999999999</v>
      </c>
      <c r="U99">
        <v>119.91</v>
      </c>
      <c r="V99">
        <v>2511.91</v>
      </c>
    </row>
    <row r="100" spans="1:22" x14ac:dyDescent="0.25">
      <c r="C100" s="239" t="s">
        <v>3308</v>
      </c>
    </row>
    <row r="101" spans="1:22" x14ac:dyDescent="0.25">
      <c r="A101" s="233"/>
      <c r="B101" s="234"/>
      <c r="C101" s="234" t="s">
        <v>187</v>
      </c>
      <c r="D101" s="235"/>
      <c r="E101" s="221"/>
      <c r="F101" s="238">
        <v>192.26</v>
      </c>
      <c r="G101" s="237" t="s">
        <v>185</v>
      </c>
      <c r="H101" s="221">
        <v>1</v>
      </c>
      <c r="I101" s="238">
        <v>2307.12</v>
      </c>
      <c r="J101" s="221">
        <v>23.35</v>
      </c>
      <c r="K101" s="238">
        <v>53871.25</v>
      </c>
    </row>
    <row r="102" spans="1:22" x14ac:dyDescent="0.25">
      <c r="A102" s="233"/>
      <c r="B102" s="234"/>
      <c r="C102" s="234" t="s">
        <v>174</v>
      </c>
      <c r="D102" s="235"/>
      <c r="E102" s="221"/>
      <c r="F102" s="238">
        <v>32.869999999999997</v>
      </c>
      <c r="G102" s="237" t="s">
        <v>185</v>
      </c>
      <c r="H102" s="221">
        <v>1</v>
      </c>
      <c r="I102" s="238">
        <v>394.44</v>
      </c>
      <c r="J102" s="221">
        <v>8.48</v>
      </c>
      <c r="K102" s="238">
        <v>3344.85</v>
      </c>
    </row>
    <row r="103" spans="1:22" x14ac:dyDescent="0.25">
      <c r="A103" s="233"/>
      <c r="B103" s="234"/>
      <c r="C103" s="234" t="s">
        <v>179</v>
      </c>
      <c r="D103" s="235"/>
      <c r="E103" s="221"/>
      <c r="F103" s="238">
        <v>5.71</v>
      </c>
      <c r="G103" s="237" t="s">
        <v>185</v>
      </c>
      <c r="H103" s="221">
        <v>1</v>
      </c>
      <c r="I103" s="251">
        <v>68.52</v>
      </c>
      <c r="J103" s="221">
        <v>23.35</v>
      </c>
      <c r="K103" s="251">
        <v>1599.94</v>
      </c>
    </row>
    <row r="104" spans="1:22" x14ac:dyDescent="0.25">
      <c r="A104" s="233"/>
      <c r="B104" s="234"/>
      <c r="C104" s="234" t="s">
        <v>195</v>
      </c>
      <c r="D104" s="235"/>
      <c r="E104" s="221"/>
      <c r="F104" s="238">
        <v>314.29000000000002</v>
      </c>
      <c r="G104" s="237" t="s">
        <v>185</v>
      </c>
      <c r="H104" s="221">
        <v>1</v>
      </c>
      <c r="I104" s="238">
        <v>3771.48</v>
      </c>
      <c r="J104" s="221">
        <v>5.42</v>
      </c>
      <c r="K104" s="238">
        <v>20441.419999999998</v>
      </c>
    </row>
    <row r="105" spans="1:22" ht="57" x14ac:dyDescent="0.25">
      <c r="A105" s="233" t="s">
        <v>1566</v>
      </c>
      <c r="B105" s="234" t="s">
        <v>3132</v>
      </c>
      <c r="C105" s="234" t="s">
        <v>1095</v>
      </c>
      <c r="D105" s="235" t="s">
        <v>1342</v>
      </c>
      <c r="E105" s="221">
        <v>1224</v>
      </c>
      <c r="F105" s="238">
        <v>3.45</v>
      </c>
      <c r="G105" s="240" t="s">
        <v>185</v>
      </c>
      <c r="H105" s="221">
        <v>1</v>
      </c>
      <c r="I105" s="238">
        <v>4222.8</v>
      </c>
      <c r="J105" s="221">
        <v>6.37</v>
      </c>
      <c r="K105" s="238">
        <v>26899.24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ht="42.75" x14ac:dyDescent="0.25">
      <c r="A106" s="233" t="s">
        <v>1836</v>
      </c>
      <c r="B106" s="234" t="s">
        <v>3289</v>
      </c>
      <c r="C106" s="234" t="s">
        <v>1067</v>
      </c>
      <c r="D106" s="235" t="s">
        <v>1451</v>
      </c>
      <c r="E106" s="221">
        <v>70</v>
      </c>
      <c r="F106" s="238">
        <v>5.0999999999999996</v>
      </c>
      <c r="G106" s="240" t="s">
        <v>185</v>
      </c>
      <c r="H106" s="221">
        <v>1</v>
      </c>
      <c r="I106" s="238">
        <v>357</v>
      </c>
      <c r="J106" s="221">
        <v>3.04</v>
      </c>
      <c r="K106" s="238">
        <v>1085.28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ht="42.75" x14ac:dyDescent="0.25">
      <c r="A107" s="233" t="s">
        <v>3284</v>
      </c>
      <c r="B107" s="234" t="s">
        <v>3133</v>
      </c>
      <c r="C107" s="234" t="s">
        <v>1053</v>
      </c>
      <c r="D107" s="235" t="s">
        <v>1326</v>
      </c>
      <c r="E107" s="221">
        <v>30</v>
      </c>
      <c r="F107" s="238">
        <v>146.88999999999999</v>
      </c>
      <c r="G107" s="240" t="s">
        <v>185</v>
      </c>
      <c r="H107" s="221">
        <v>1</v>
      </c>
      <c r="I107" s="238">
        <v>4406.7</v>
      </c>
      <c r="J107" s="221">
        <v>1.19</v>
      </c>
      <c r="K107" s="238">
        <v>5243.97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s="233"/>
      <c r="B108" s="234"/>
      <c r="C108" s="234" t="s">
        <v>184</v>
      </c>
      <c r="D108" s="235" t="s">
        <v>177</v>
      </c>
      <c r="E108" s="221">
        <v>112</v>
      </c>
      <c r="F108" s="238"/>
      <c r="G108" s="237"/>
      <c r="H108" s="221"/>
      <c r="I108" s="238">
        <v>2583.9699999999998</v>
      </c>
      <c r="J108" s="221">
        <v>90</v>
      </c>
      <c r="K108" s="238">
        <v>48484.13</v>
      </c>
    </row>
    <row r="109" spans="1:22" x14ac:dyDescent="0.25">
      <c r="A109" s="233"/>
      <c r="B109" s="234"/>
      <c r="C109" s="234" t="s">
        <v>183</v>
      </c>
      <c r="D109" s="235" t="s">
        <v>177</v>
      </c>
      <c r="E109" s="221">
        <v>70</v>
      </c>
      <c r="F109" s="238"/>
      <c r="G109" s="237"/>
      <c r="H109" s="221"/>
      <c r="I109" s="238">
        <v>1614.98</v>
      </c>
      <c r="J109" s="221">
        <v>43</v>
      </c>
      <c r="K109" s="238">
        <v>23164.639999999999</v>
      </c>
    </row>
    <row r="110" spans="1:22" x14ac:dyDescent="0.25">
      <c r="A110" s="233"/>
      <c r="B110" s="234"/>
      <c r="C110" s="234" t="s">
        <v>178</v>
      </c>
      <c r="D110" s="235" t="s">
        <v>177</v>
      </c>
      <c r="E110" s="221">
        <v>175</v>
      </c>
      <c r="F110" s="238"/>
      <c r="G110" s="237"/>
      <c r="H110" s="221"/>
      <c r="I110" s="238">
        <v>119.91</v>
      </c>
      <c r="J110" s="221">
        <v>157</v>
      </c>
      <c r="K110" s="238">
        <v>2511.91</v>
      </c>
    </row>
    <row r="111" spans="1:22" x14ac:dyDescent="0.25">
      <c r="A111" s="241"/>
      <c r="B111" s="242"/>
      <c r="C111" s="242" t="s">
        <v>182</v>
      </c>
      <c r="D111" s="243" t="s">
        <v>181</v>
      </c>
      <c r="E111" s="244">
        <v>15</v>
      </c>
      <c r="F111" s="247"/>
      <c r="G111" s="246" t="s">
        <v>185</v>
      </c>
      <c r="H111" s="244">
        <v>1</v>
      </c>
      <c r="I111" s="247">
        <v>180</v>
      </c>
      <c r="J111" s="244"/>
      <c r="K111" s="247"/>
    </row>
    <row r="112" spans="1:22" x14ac:dyDescent="0.25">
      <c r="A112" s="248"/>
      <c r="B112" s="248"/>
      <c r="C112" s="249" t="s">
        <v>173</v>
      </c>
      <c r="D112" s="248"/>
      <c r="E112" s="248"/>
      <c r="F112" s="248"/>
      <c r="G112" s="248"/>
      <c r="H112" s="452">
        <v>19778.400000000001</v>
      </c>
      <c r="I112" s="452"/>
      <c r="J112" s="452">
        <v>185046.69</v>
      </c>
      <c r="K112" s="452"/>
      <c r="O112" s="250">
        <v>19778.400000000001</v>
      </c>
      <c r="P112" s="250">
        <v>185046.69</v>
      </c>
    </row>
    <row r="115" spans="1:11" x14ac:dyDescent="0.25">
      <c r="A115" s="453" t="s">
        <v>3310</v>
      </c>
      <c r="B115" s="453"/>
      <c r="C115" s="453"/>
      <c r="D115" s="453"/>
      <c r="E115" s="453"/>
      <c r="F115" s="453"/>
      <c r="G115" s="453"/>
      <c r="H115" s="454">
        <v>45393.82</v>
      </c>
      <c r="I115" s="455"/>
      <c r="J115" s="454">
        <v>573082.39</v>
      </c>
      <c r="K115" s="455"/>
    </row>
    <row r="116" spans="1:11" hidden="1" x14ac:dyDescent="0.25">
      <c r="A116" t="s">
        <v>172</v>
      </c>
      <c r="I116">
        <v>0</v>
      </c>
      <c r="J116">
        <v>0</v>
      </c>
    </row>
    <row r="117" spans="1:11" hidden="1" x14ac:dyDescent="0.25">
      <c r="A117" t="s">
        <v>171</v>
      </c>
      <c r="I117">
        <v>0</v>
      </c>
      <c r="J117">
        <v>0</v>
      </c>
    </row>
    <row r="119" spans="1:11" x14ac:dyDescent="0.25">
      <c r="A119" s="453" t="s">
        <v>3311</v>
      </c>
      <c r="B119" s="453"/>
      <c r="C119" s="453"/>
      <c r="D119" s="453"/>
      <c r="E119" s="453"/>
      <c r="F119" s="453"/>
      <c r="G119" s="453"/>
      <c r="H119" s="454">
        <v>45393.82</v>
      </c>
      <c r="I119" s="455"/>
      <c r="J119" s="454">
        <v>573082.39</v>
      </c>
      <c r="K119" s="455"/>
    </row>
    <row r="120" spans="1:11" hidden="1" x14ac:dyDescent="0.25">
      <c r="A120" t="s">
        <v>172</v>
      </c>
      <c r="I120">
        <v>0</v>
      </c>
      <c r="J120">
        <v>0</v>
      </c>
    </row>
    <row r="121" spans="1:11" hidden="1" x14ac:dyDescent="0.25">
      <c r="A121" t="s">
        <v>171</v>
      </c>
      <c r="I121">
        <v>0</v>
      </c>
      <c r="J121">
        <v>0</v>
      </c>
    </row>
    <row r="122" spans="1:11" x14ac:dyDescent="0.25">
      <c r="C122" s="449" t="s">
        <v>1710</v>
      </c>
      <c r="D122" s="449"/>
      <c r="E122" s="449"/>
      <c r="F122" s="449"/>
      <c r="G122" s="449"/>
      <c r="H122" s="450">
        <v>35706.44</v>
      </c>
      <c r="I122" s="450"/>
      <c r="J122" s="450">
        <v>407276.46</v>
      </c>
      <c r="K122" s="450"/>
    </row>
    <row r="123" spans="1:11" x14ac:dyDescent="0.25">
      <c r="C123" s="449" t="s">
        <v>1723</v>
      </c>
      <c r="D123" s="449"/>
      <c r="E123" s="449"/>
      <c r="F123" s="449"/>
      <c r="G123" s="449"/>
      <c r="H123" s="450">
        <v>30019.33</v>
      </c>
      <c r="I123" s="450"/>
      <c r="J123" s="450">
        <v>280988.59000000003</v>
      </c>
      <c r="K123" s="450"/>
    </row>
    <row r="124" spans="1:11" x14ac:dyDescent="0.25">
      <c r="C124" s="449" t="s">
        <v>1724</v>
      </c>
      <c r="D124" s="449"/>
      <c r="E124" s="449"/>
      <c r="F124" s="449"/>
      <c r="G124" s="449"/>
      <c r="H124" s="450">
        <v>30019.33</v>
      </c>
      <c r="I124" s="450"/>
      <c r="J124" s="450">
        <v>280988.59000000003</v>
      </c>
      <c r="K124" s="450"/>
    </row>
    <row r="125" spans="1:11" x14ac:dyDescent="0.25">
      <c r="C125" s="449" t="s">
        <v>1725</v>
      </c>
      <c r="D125" s="449"/>
      <c r="E125" s="449"/>
      <c r="F125" s="449"/>
      <c r="G125" s="449"/>
      <c r="H125" s="450">
        <v>0</v>
      </c>
      <c r="I125" s="450"/>
      <c r="J125" s="450">
        <v>0</v>
      </c>
      <c r="K125" s="450"/>
    </row>
    <row r="126" spans="1:11" x14ac:dyDescent="0.25">
      <c r="C126" s="449" t="s">
        <v>1728</v>
      </c>
      <c r="D126" s="449"/>
      <c r="E126" s="449"/>
      <c r="F126" s="449"/>
      <c r="G126" s="449"/>
      <c r="H126" s="450">
        <v>5251.24</v>
      </c>
      <c r="I126" s="450"/>
      <c r="J126" s="450">
        <v>122616.46</v>
      </c>
      <c r="K126" s="450"/>
    </row>
    <row r="127" spans="1:11" x14ac:dyDescent="0.25">
      <c r="C127" s="449" t="s">
        <v>1729</v>
      </c>
      <c r="D127" s="449"/>
      <c r="E127" s="449"/>
      <c r="F127" s="449"/>
      <c r="G127" s="449"/>
      <c r="H127" s="450">
        <v>0</v>
      </c>
      <c r="I127" s="450"/>
      <c r="J127" s="450">
        <v>0</v>
      </c>
      <c r="K127" s="450"/>
    </row>
    <row r="128" spans="1:11" x14ac:dyDescent="0.25">
      <c r="C128" s="449" t="s">
        <v>1730</v>
      </c>
      <c r="D128" s="449"/>
      <c r="E128" s="449"/>
      <c r="F128" s="449"/>
      <c r="G128" s="449"/>
      <c r="H128" s="450">
        <v>45393.82</v>
      </c>
      <c r="I128" s="450"/>
      <c r="J128" s="450">
        <v>573082.39</v>
      </c>
      <c r="K128" s="450"/>
    </row>
    <row r="129" spans="1:11" x14ac:dyDescent="0.25">
      <c r="C129" s="449" t="s">
        <v>1731</v>
      </c>
      <c r="D129" s="449"/>
      <c r="E129" s="449"/>
      <c r="F129" s="449"/>
      <c r="G129" s="449"/>
      <c r="H129" s="450">
        <v>0</v>
      </c>
      <c r="I129" s="450"/>
      <c r="J129" s="450">
        <v>0</v>
      </c>
      <c r="K129" s="450"/>
    </row>
    <row r="130" spans="1:11" x14ac:dyDescent="0.25">
      <c r="C130" s="449" t="s">
        <v>1732</v>
      </c>
      <c r="D130" s="449"/>
      <c r="E130" s="449"/>
      <c r="F130" s="449"/>
      <c r="G130" s="449"/>
      <c r="H130" s="450">
        <v>5881.38</v>
      </c>
      <c r="I130" s="450"/>
      <c r="J130" s="450">
        <v>110354.84</v>
      </c>
      <c r="K130" s="450"/>
    </row>
    <row r="131" spans="1:11" x14ac:dyDescent="0.25">
      <c r="C131" s="449" t="s">
        <v>1733</v>
      </c>
      <c r="D131" s="449"/>
      <c r="E131" s="449"/>
      <c r="F131" s="449"/>
      <c r="G131" s="449"/>
      <c r="H131" s="450">
        <v>3675.87</v>
      </c>
      <c r="I131" s="450"/>
      <c r="J131" s="450">
        <v>52725.08</v>
      </c>
      <c r="K131" s="450"/>
    </row>
    <row r="132" spans="1:11" x14ac:dyDescent="0.25">
      <c r="C132" s="449" t="s">
        <v>1734</v>
      </c>
      <c r="D132" s="449"/>
      <c r="E132" s="449"/>
      <c r="F132" s="449"/>
      <c r="G132" s="449"/>
      <c r="H132" s="450">
        <v>45393.82</v>
      </c>
      <c r="I132" s="450"/>
      <c r="J132" s="450">
        <v>573082.39</v>
      </c>
      <c r="K132" s="450"/>
    </row>
    <row r="135" spans="1:11" x14ac:dyDescent="0.25">
      <c r="A135" s="446" t="s">
        <v>170</v>
      </c>
      <c r="B135" s="446"/>
      <c r="C135" s="271" t="s">
        <v>107</v>
      </c>
      <c r="D135" s="271"/>
      <c r="E135" s="271"/>
      <c r="F135" s="271"/>
      <c r="G135" s="271"/>
      <c r="H135" s="447" t="s">
        <v>107</v>
      </c>
      <c r="I135" s="447"/>
      <c r="J135" s="447"/>
      <c r="K135" s="447"/>
    </row>
    <row r="136" spans="1:11" x14ac:dyDescent="0.25">
      <c r="A136" s="223"/>
      <c r="B136" s="223"/>
      <c r="C136" s="448" t="s">
        <v>72</v>
      </c>
      <c r="D136" s="448"/>
      <c r="E136" s="448"/>
      <c r="F136" s="448"/>
      <c r="G136" s="448"/>
      <c r="H136" s="223"/>
      <c r="I136" s="223"/>
      <c r="J136" s="223"/>
      <c r="K136" s="223"/>
    </row>
    <row r="137" spans="1:11" x14ac:dyDescent="0.25">
      <c r="A137" s="223"/>
      <c r="B137" s="223"/>
      <c r="C137" s="223"/>
      <c r="D137" s="223"/>
      <c r="E137" s="223"/>
      <c r="F137" s="223"/>
      <c r="G137" s="223"/>
      <c r="H137" s="223"/>
      <c r="I137" s="223"/>
      <c r="J137" s="223"/>
      <c r="K137" s="223"/>
    </row>
    <row r="138" spans="1:11" x14ac:dyDescent="0.25">
      <c r="A138" s="446" t="s">
        <v>169</v>
      </c>
      <c r="B138" s="446"/>
      <c r="C138" s="271" t="s">
        <v>107</v>
      </c>
      <c r="D138" s="271"/>
      <c r="E138" s="271"/>
      <c r="F138" s="271"/>
      <c r="G138" s="271"/>
      <c r="H138" s="447" t="s">
        <v>107</v>
      </c>
      <c r="I138" s="447"/>
      <c r="J138" s="447"/>
      <c r="K138" s="447"/>
    </row>
    <row r="139" spans="1:11" x14ac:dyDescent="0.25">
      <c r="A139" s="223"/>
      <c r="B139" s="223"/>
      <c r="C139" s="448" t="s">
        <v>72</v>
      </c>
      <c r="D139" s="448"/>
      <c r="E139" s="448"/>
      <c r="F139" s="448"/>
      <c r="G139" s="448"/>
      <c r="H139" s="223"/>
      <c r="I139" s="223"/>
      <c r="J139" s="223"/>
      <c r="K139" s="223"/>
    </row>
  </sheetData>
  <mergeCells count="85">
    <mergeCell ref="B6:E6"/>
    <mergeCell ref="G6:K6"/>
    <mergeCell ref="J2:K2"/>
    <mergeCell ref="B3:E3"/>
    <mergeCell ref="G3:K3"/>
    <mergeCell ref="B4:E4"/>
    <mergeCell ref="G4:K4"/>
    <mergeCell ref="E24:H24"/>
    <mergeCell ref="B7:E7"/>
    <mergeCell ref="G7:K7"/>
    <mergeCell ref="A10:K10"/>
    <mergeCell ref="A11:K11"/>
    <mergeCell ref="A13:K13"/>
    <mergeCell ref="A15:K15"/>
    <mergeCell ref="A16:K16"/>
    <mergeCell ref="A18:K18"/>
    <mergeCell ref="E21:H21"/>
    <mergeCell ref="E22:H22"/>
    <mergeCell ref="E23:H23"/>
    <mergeCell ref="H62:I62"/>
    <mergeCell ref="J62:K62"/>
    <mergeCell ref="E25:H25"/>
    <mergeCell ref="E26:H26"/>
    <mergeCell ref="E27:H27"/>
    <mergeCell ref="E28:H28"/>
    <mergeCell ref="E29:H29"/>
    <mergeCell ref="A32:K32"/>
    <mergeCell ref="A36:K36"/>
    <mergeCell ref="H43:I43"/>
    <mergeCell ref="J43:K43"/>
    <mergeCell ref="H53:I53"/>
    <mergeCell ref="J53:K53"/>
    <mergeCell ref="A119:G119"/>
    <mergeCell ref="H119:I119"/>
    <mergeCell ref="J119:K119"/>
    <mergeCell ref="H71:I71"/>
    <mergeCell ref="J71:K71"/>
    <mergeCell ref="H84:I84"/>
    <mergeCell ref="J84:K84"/>
    <mergeCell ref="H97:I97"/>
    <mergeCell ref="J97:K97"/>
    <mergeCell ref="H112:I112"/>
    <mergeCell ref="J112:K112"/>
    <mergeCell ref="A115:G115"/>
    <mergeCell ref="H115:I115"/>
    <mergeCell ref="J115:K115"/>
    <mergeCell ref="C122:G122"/>
    <mergeCell ref="H122:I122"/>
    <mergeCell ref="J122:K122"/>
    <mergeCell ref="C123:G123"/>
    <mergeCell ref="H123:I123"/>
    <mergeCell ref="J123:K123"/>
    <mergeCell ref="C124:G124"/>
    <mergeCell ref="H124:I124"/>
    <mergeCell ref="J124:K124"/>
    <mergeCell ref="C125:G125"/>
    <mergeCell ref="H125:I125"/>
    <mergeCell ref="J125:K125"/>
    <mergeCell ref="C126:G126"/>
    <mergeCell ref="H126:I126"/>
    <mergeCell ref="J126:K126"/>
    <mergeCell ref="C127:G127"/>
    <mergeCell ref="H127:I127"/>
    <mergeCell ref="J127:K127"/>
    <mergeCell ref="C128:G128"/>
    <mergeCell ref="H128:I128"/>
    <mergeCell ref="J128:K128"/>
    <mergeCell ref="C129:G129"/>
    <mergeCell ref="H129:I129"/>
    <mergeCell ref="J129:K129"/>
    <mergeCell ref="C130:G130"/>
    <mergeCell ref="H130:I130"/>
    <mergeCell ref="J130:K130"/>
    <mergeCell ref="C131:G131"/>
    <mergeCell ref="H131:I131"/>
    <mergeCell ref="J131:K131"/>
    <mergeCell ref="A138:B138"/>
    <mergeCell ref="H138:K138"/>
    <mergeCell ref="C139:G139"/>
    <mergeCell ref="C132:G132"/>
    <mergeCell ref="H132:I132"/>
    <mergeCell ref="J132:K132"/>
    <mergeCell ref="A135:B135"/>
    <mergeCell ref="H135:K135"/>
    <mergeCell ref="C136:G136"/>
  </mergeCells>
  <pageMargins left="0.7" right="0.7" top="0.75" bottom="0.75" header="0.3" footer="0.3"/>
  <pageSetup paperSize="9" scale="5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0"/>
  <sheetViews>
    <sheetView view="pageBreakPreview" topLeftCell="A267" zoomScale="70" zoomScaleNormal="100" zoomScaleSheetLayoutView="70" workbookViewId="0">
      <selection activeCell="G20" sqref="G20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1.7109375" customWidth="1"/>
    <col min="10" max="10" width="11.28515625" customWidth="1"/>
    <col min="11" max="11" width="12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51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3849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customHeight="1" x14ac:dyDescent="0.25">
      <c r="A15" s="465" t="s">
        <v>3788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3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31" ht="14.25" customHeight="1" x14ac:dyDescent="0.25">
      <c r="A18" s="458" t="s">
        <v>3611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3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3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3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133.66</v>
      </c>
      <c r="J21" s="228">
        <v>1021.29</v>
      </c>
      <c r="K21" s="229" t="s">
        <v>3620</v>
      </c>
    </row>
    <row r="22" spans="1:3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3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109.5</v>
      </c>
      <c r="J23" s="230">
        <v>881.94</v>
      </c>
      <c r="K23" s="223" t="s">
        <v>3620</v>
      </c>
    </row>
    <row r="24" spans="1:3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22.03</v>
      </c>
      <c r="J24" s="230">
        <v>96.92</v>
      </c>
      <c r="K24" s="223" t="s">
        <v>3620</v>
      </c>
    </row>
    <row r="25" spans="1:3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2.13</v>
      </c>
      <c r="J25" s="230">
        <v>42.42</v>
      </c>
      <c r="K25" s="223" t="s">
        <v>3620</v>
      </c>
    </row>
    <row r="26" spans="1:3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10.92</v>
      </c>
      <c r="J26" s="230">
        <v>254.89</v>
      </c>
      <c r="K26" s="223" t="s">
        <v>3620</v>
      </c>
    </row>
    <row r="27" spans="1:3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800.14</v>
      </c>
      <c r="J27" s="230"/>
      <c r="K27" s="223" t="s">
        <v>359</v>
      </c>
    </row>
    <row r="28" spans="1:3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3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3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3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31" ht="14.25" customHeight="1" x14ac:dyDescent="0.25">
      <c r="A32" s="458" t="s">
        <v>1042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AE32" s="273" t="s">
        <v>3779</v>
      </c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3312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8" spans="1:22" ht="16.5" x14ac:dyDescent="0.25">
      <c r="A38" s="456" t="s">
        <v>3313</v>
      </c>
      <c r="B38" s="456"/>
      <c r="C38" s="456"/>
      <c r="D38" s="456"/>
      <c r="E38" s="456"/>
      <c r="F38" s="456"/>
      <c r="G38" s="456"/>
      <c r="H38" s="456"/>
      <c r="I38" s="456"/>
      <c r="J38" s="456"/>
      <c r="K38" s="456"/>
    </row>
    <row r="39" spans="1:22" ht="28.5" x14ac:dyDescent="0.25">
      <c r="A39" s="233" t="s">
        <v>709</v>
      </c>
      <c r="B39" s="234" t="s">
        <v>3220</v>
      </c>
      <c r="C39" s="234" t="s">
        <v>1041</v>
      </c>
      <c r="D39" s="235" t="s">
        <v>1693</v>
      </c>
      <c r="E39" s="221">
        <v>1</v>
      </c>
      <c r="F39" s="238"/>
      <c r="G39" s="237"/>
      <c r="H39" s="221"/>
      <c r="I39" s="238"/>
      <c r="J39" s="221"/>
      <c r="K39" s="238"/>
      <c r="Q39">
        <v>102.68</v>
      </c>
      <c r="R39">
        <v>1926.66</v>
      </c>
      <c r="S39">
        <v>64.180000000000007</v>
      </c>
      <c r="T39">
        <v>920.51</v>
      </c>
      <c r="U39">
        <v>11.32</v>
      </c>
      <c r="V39">
        <v>237.18</v>
      </c>
    </row>
    <row r="40" spans="1:22" x14ac:dyDescent="0.25">
      <c r="A40" s="233"/>
      <c r="B40" s="234"/>
      <c r="C40" s="234" t="s">
        <v>187</v>
      </c>
      <c r="D40" s="235"/>
      <c r="E40" s="221"/>
      <c r="F40" s="238">
        <v>91.68</v>
      </c>
      <c r="G40" s="237" t="s">
        <v>185</v>
      </c>
      <c r="H40" s="221">
        <v>1</v>
      </c>
      <c r="I40" s="238">
        <v>91.68</v>
      </c>
      <c r="J40" s="221">
        <v>23.35</v>
      </c>
      <c r="K40" s="238">
        <v>2140.73</v>
      </c>
    </row>
    <row r="41" spans="1:22" x14ac:dyDescent="0.25">
      <c r="A41" s="233"/>
      <c r="B41" s="234"/>
      <c r="C41" s="234" t="s">
        <v>174</v>
      </c>
      <c r="D41" s="235"/>
      <c r="E41" s="221"/>
      <c r="F41" s="238">
        <v>25.79</v>
      </c>
      <c r="G41" s="237" t="s">
        <v>185</v>
      </c>
      <c r="H41" s="221">
        <v>1</v>
      </c>
      <c r="I41" s="238">
        <v>25.79</v>
      </c>
      <c r="J41" s="221">
        <v>9.8699999999999992</v>
      </c>
      <c r="K41" s="238">
        <v>254.55</v>
      </c>
    </row>
    <row r="42" spans="1:22" x14ac:dyDescent="0.25">
      <c r="A42" s="233"/>
      <c r="B42" s="234"/>
      <c r="C42" s="234" t="s">
        <v>179</v>
      </c>
      <c r="D42" s="235"/>
      <c r="E42" s="221"/>
      <c r="F42" s="238">
        <v>6.47</v>
      </c>
      <c r="G42" s="237" t="s">
        <v>185</v>
      </c>
      <c r="H42" s="221">
        <v>1</v>
      </c>
      <c r="I42" s="251">
        <v>6.47</v>
      </c>
      <c r="J42" s="221">
        <v>23.35</v>
      </c>
      <c r="K42" s="251">
        <v>151.07</v>
      </c>
    </row>
    <row r="43" spans="1:22" x14ac:dyDescent="0.25">
      <c r="A43" s="233"/>
      <c r="B43" s="234"/>
      <c r="C43" s="234" t="s">
        <v>195</v>
      </c>
      <c r="D43" s="235"/>
      <c r="E43" s="221"/>
      <c r="F43" s="238">
        <v>5.74</v>
      </c>
      <c r="G43" s="237" t="s">
        <v>185</v>
      </c>
      <c r="H43" s="221">
        <v>1</v>
      </c>
      <c r="I43" s="238">
        <v>5.74</v>
      </c>
      <c r="J43" s="221">
        <v>5.42</v>
      </c>
      <c r="K43" s="238">
        <v>31.11</v>
      </c>
    </row>
    <row r="44" spans="1:22" ht="96.75" x14ac:dyDescent="0.25">
      <c r="A44" s="233" t="s">
        <v>1321</v>
      </c>
      <c r="B44" s="234" t="s">
        <v>3226</v>
      </c>
      <c r="C44" s="234" t="s">
        <v>3789</v>
      </c>
      <c r="D44" s="235" t="s">
        <v>1451</v>
      </c>
      <c r="E44" s="221">
        <v>1</v>
      </c>
      <c r="F44" s="238">
        <v>6256.91</v>
      </c>
      <c r="G44" s="240" t="s">
        <v>185</v>
      </c>
      <c r="H44" s="221">
        <v>1</v>
      </c>
      <c r="I44" s="238">
        <v>6256.91</v>
      </c>
      <c r="J44" s="221">
        <v>5.42</v>
      </c>
      <c r="K44" s="238">
        <v>33912.449999999997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ht="69.75" x14ac:dyDescent="0.25">
      <c r="A45" s="233" t="s">
        <v>2925</v>
      </c>
      <c r="B45" s="234" t="s">
        <v>3226</v>
      </c>
      <c r="C45" s="234" t="s">
        <v>3790</v>
      </c>
      <c r="D45" s="235" t="s">
        <v>1451</v>
      </c>
      <c r="E45" s="221">
        <v>3</v>
      </c>
      <c r="F45" s="238">
        <v>101.94</v>
      </c>
      <c r="G45" s="240" t="s">
        <v>185</v>
      </c>
      <c r="H45" s="221">
        <v>1</v>
      </c>
      <c r="I45" s="238">
        <v>305.82</v>
      </c>
      <c r="J45" s="221">
        <v>5.42</v>
      </c>
      <c r="K45" s="238">
        <v>1657.54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ht="41.25" x14ac:dyDescent="0.25">
      <c r="A46" s="233" t="s">
        <v>2927</v>
      </c>
      <c r="B46" s="234" t="s">
        <v>3226</v>
      </c>
      <c r="C46" s="234" t="s">
        <v>3791</v>
      </c>
      <c r="D46" s="235" t="s">
        <v>1451</v>
      </c>
      <c r="E46" s="221">
        <v>1</v>
      </c>
      <c r="F46" s="238">
        <v>164.67</v>
      </c>
      <c r="G46" s="240" t="s">
        <v>185</v>
      </c>
      <c r="H46" s="221">
        <v>1</v>
      </c>
      <c r="I46" s="238">
        <v>164.67</v>
      </c>
      <c r="J46" s="221">
        <v>5.42</v>
      </c>
      <c r="K46" s="238">
        <v>892.51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ht="55.5" x14ac:dyDescent="0.25">
      <c r="A47" s="233" t="s">
        <v>2929</v>
      </c>
      <c r="B47" s="234" t="s">
        <v>3226</v>
      </c>
      <c r="C47" s="234" t="s">
        <v>3792</v>
      </c>
      <c r="D47" s="235" t="s">
        <v>1451</v>
      </c>
      <c r="E47" s="221">
        <v>1</v>
      </c>
      <c r="F47" s="238">
        <v>71.83</v>
      </c>
      <c r="G47" s="240" t="s">
        <v>185</v>
      </c>
      <c r="H47" s="221">
        <v>1</v>
      </c>
      <c r="I47" s="238">
        <v>71.83</v>
      </c>
      <c r="J47" s="221">
        <v>5.42</v>
      </c>
      <c r="K47" s="238">
        <v>389.32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ht="41.25" x14ac:dyDescent="0.25">
      <c r="A48" s="233" t="s">
        <v>2931</v>
      </c>
      <c r="B48" s="234" t="s">
        <v>3226</v>
      </c>
      <c r="C48" s="234" t="s">
        <v>3793</v>
      </c>
      <c r="D48" s="235" t="s">
        <v>1451</v>
      </c>
      <c r="E48" s="221">
        <v>1</v>
      </c>
      <c r="F48" s="238">
        <v>366.98</v>
      </c>
      <c r="G48" s="240" t="s">
        <v>185</v>
      </c>
      <c r="H48" s="221">
        <v>1</v>
      </c>
      <c r="I48" s="238">
        <v>366.98</v>
      </c>
      <c r="J48" s="221">
        <v>5.42</v>
      </c>
      <c r="K48" s="238">
        <v>1989.03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t="41.25" x14ac:dyDescent="0.25">
      <c r="A49" s="233" t="s">
        <v>2935</v>
      </c>
      <c r="B49" s="234" t="s">
        <v>3226</v>
      </c>
      <c r="C49" s="234" t="s">
        <v>3794</v>
      </c>
      <c r="D49" s="235" t="s">
        <v>1451</v>
      </c>
      <c r="E49" s="221">
        <v>1</v>
      </c>
      <c r="F49" s="238">
        <v>1391.06</v>
      </c>
      <c r="G49" s="240" t="s">
        <v>185</v>
      </c>
      <c r="H49" s="221">
        <v>1</v>
      </c>
      <c r="I49" s="238">
        <v>1391.06</v>
      </c>
      <c r="J49" s="221">
        <v>5.42</v>
      </c>
      <c r="K49" s="238">
        <v>7539.55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s="233"/>
      <c r="B50" s="234"/>
      <c r="C50" s="234" t="s">
        <v>184</v>
      </c>
      <c r="D50" s="235" t="s">
        <v>177</v>
      </c>
      <c r="E50" s="221">
        <v>112</v>
      </c>
      <c r="F50" s="238"/>
      <c r="G50" s="237"/>
      <c r="H50" s="221"/>
      <c r="I50" s="238">
        <v>102.68</v>
      </c>
      <c r="J50" s="221">
        <v>90</v>
      </c>
      <c r="K50" s="238">
        <v>1926.66</v>
      </c>
    </row>
    <row r="51" spans="1:22" x14ac:dyDescent="0.25">
      <c r="A51" s="233"/>
      <c r="B51" s="234"/>
      <c r="C51" s="234" t="s">
        <v>183</v>
      </c>
      <c r="D51" s="235" t="s">
        <v>177</v>
      </c>
      <c r="E51" s="221">
        <v>70</v>
      </c>
      <c r="F51" s="238"/>
      <c r="G51" s="237"/>
      <c r="H51" s="221"/>
      <c r="I51" s="238">
        <v>64.180000000000007</v>
      </c>
      <c r="J51" s="221">
        <v>43</v>
      </c>
      <c r="K51" s="238">
        <v>920.51</v>
      </c>
    </row>
    <row r="52" spans="1:22" x14ac:dyDescent="0.25">
      <c r="A52" s="233"/>
      <c r="B52" s="234"/>
      <c r="C52" s="234" t="s">
        <v>178</v>
      </c>
      <c r="D52" s="235" t="s">
        <v>177</v>
      </c>
      <c r="E52" s="221">
        <v>175</v>
      </c>
      <c r="F52" s="238"/>
      <c r="G52" s="237"/>
      <c r="H52" s="221"/>
      <c r="I52" s="238">
        <v>11.32</v>
      </c>
      <c r="J52" s="221">
        <v>157</v>
      </c>
      <c r="K52" s="238">
        <v>237.18</v>
      </c>
    </row>
    <row r="53" spans="1:22" x14ac:dyDescent="0.25">
      <c r="A53" s="241"/>
      <c r="B53" s="242"/>
      <c r="C53" s="242" t="s">
        <v>182</v>
      </c>
      <c r="D53" s="243" t="s">
        <v>181</v>
      </c>
      <c r="E53" s="244">
        <v>8.1999999999999993</v>
      </c>
      <c r="F53" s="247"/>
      <c r="G53" s="246" t="s">
        <v>185</v>
      </c>
      <c r="H53" s="244">
        <v>1</v>
      </c>
      <c r="I53" s="247">
        <v>8.1999999999999993</v>
      </c>
      <c r="J53" s="244"/>
      <c r="K53" s="247"/>
    </row>
    <row r="54" spans="1:22" x14ac:dyDescent="0.25">
      <c r="A54" s="248"/>
      <c r="B54" s="248"/>
      <c r="C54" s="249" t="s">
        <v>173</v>
      </c>
      <c r="D54" s="248"/>
      <c r="E54" s="248"/>
      <c r="F54" s="248"/>
      <c r="G54" s="248"/>
      <c r="H54" s="452">
        <v>8858.66</v>
      </c>
      <c r="I54" s="452"/>
      <c r="J54" s="452">
        <v>51891.14</v>
      </c>
      <c r="K54" s="452"/>
      <c r="O54" s="250">
        <v>8858.66</v>
      </c>
      <c r="P54" s="250">
        <v>51891.14</v>
      </c>
    </row>
    <row r="56" spans="1:22" ht="57" x14ac:dyDescent="0.25">
      <c r="A56" s="233" t="s">
        <v>1324</v>
      </c>
      <c r="B56" s="234" t="s">
        <v>3222</v>
      </c>
      <c r="C56" s="234" t="s">
        <v>1038</v>
      </c>
      <c r="D56" s="235" t="s">
        <v>1693</v>
      </c>
      <c r="E56" s="221">
        <v>8</v>
      </c>
      <c r="F56" s="238"/>
      <c r="G56" s="237"/>
      <c r="H56" s="221"/>
      <c r="I56" s="238"/>
      <c r="J56" s="221"/>
      <c r="K56" s="238"/>
      <c r="Q56">
        <v>210.38</v>
      </c>
      <c r="R56">
        <v>3947.45</v>
      </c>
      <c r="S56">
        <v>131.49</v>
      </c>
      <c r="T56">
        <v>1886.01</v>
      </c>
      <c r="U56">
        <v>18.899999999999999</v>
      </c>
      <c r="V56">
        <v>395.92</v>
      </c>
    </row>
    <row r="57" spans="1:22" x14ac:dyDescent="0.25">
      <c r="A57" s="233"/>
      <c r="B57" s="234"/>
      <c r="C57" s="234" t="s">
        <v>187</v>
      </c>
      <c r="D57" s="235"/>
      <c r="E57" s="221"/>
      <c r="F57" s="238">
        <v>23.48</v>
      </c>
      <c r="G57" s="237" t="s">
        <v>185</v>
      </c>
      <c r="H57" s="221">
        <v>1</v>
      </c>
      <c r="I57" s="238">
        <v>187.84</v>
      </c>
      <c r="J57" s="221">
        <v>23.35</v>
      </c>
      <c r="K57" s="238">
        <v>4386.0600000000004</v>
      </c>
    </row>
    <row r="58" spans="1:22" x14ac:dyDescent="0.25">
      <c r="A58" s="233"/>
      <c r="B58" s="234"/>
      <c r="C58" s="234" t="s">
        <v>174</v>
      </c>
      <c r="D58" s="235"/>
      <c r="E58" s="221"/>
      <c r="F58" s="238">
        <v>5.84</v>
      </c>
      <c r="G58" s="237" t="s">
        <v>185</v>
      </c>
      <c r="H58" s="221">
        <v>1</v>
      </c>
      <c r="I58" s="238">
        <v>46.72</v>
      </c>
      <c r="J58" s="221">
        <v>9.51</v>
      </c>
      <c r="K58" s="238">
        <v>444.31</v>
      </c>
    </row>
    <row r="59" spans="1:22" x14ac:dyDescent="0.25">
      <c r="A59" s="233"/>
      <c r="B59" s="234"/>
      <c r="C59" s="234" t="s">
        <v>179</v>
      </c>
      <c r="D59" s="235"/>
      <c r="E59" s="221"/>
      <c r="F59" s="238">
        <v>1.35</v>
      </c>
      <c r="G59" s="237" t="s">
        <v>185</v>
      </c>
      <c r="H59" s="221">
        <v>1</v>
      </c>
      <c r="I59" s="251">
        <v>10.8</v>
      </c>
      <c r="J59" s="221">
        <v>23.35</v>
      </c>
      <c r="K59" s="251">
        <v>252.18</v>
      </c>
    </row>
    <row r="60" spans="1:22" x14ac:dyDescent="0.25">
      <c r="A60" s="233"/>
      <c r="B60" s="234"/>
      <c r="C60" s="234" t="s">
        <v>195</v>
      </c>
      <c r="D60" s="235"/>
      <c r="E60" s="221"/>
      <c r="F60" s="238">
        <v>0.14000000000000001</v>
      </c>
      <c r="G60" s="237" t="s">
        <v>185</v>
      </c>
      <c r="H60" s="221">
        <v>1</v>
      </c>
      <c r="I60" s="238">
        <v>1.1200000000000001</v>
      </c>
      <c r="J60" s="221">
        <v>5.43</v>
      </c>
      <c r="K60" s="238">
        <v>6.08</v>
      </c>
    </row>
    <row r="61" spans="1:22" ht="55.5" x14ac:dyDescent="0.25">
      <c r="A61" s="233" t="s">
        <v>1328</v>
      </c>
      <c r="B61" s="234" t="s">
        <v>3226</v>
      </c>
      <c r="C61" s="234" t="s">
        <v>3795</v>
      </c>
      <c r="D61" s="235" t="s">
        <v>1451</v>
      </c>
      <c r="E61" s="221">
        <v>8</v>
      </c>
      <c r="F61" s="238">
        <v>78.39</v>
      </c>
      <c r="G61" s="240" t="s">
        <v>185</v>
      </c>
      <c r="H61" s="221">
        <v>1</v>
      </c>
      <c r="I61" s="238">
        <v>627.12</v>
      </c>
      <c r="J61" s="221">
        <v>5.42</v>
      </c>
      <c r="K61" s="238">
        <v>3398.99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233"/>
      <c r="B62" s="234"/>
      <c r="C62" s="234" t="s">
        <v>184</v>
      </c>
      <c r="D62" s="235" t="s">
        <v>177</v>
      </c>
      <c r="E62" s="221">
        <v>112</v>
      </c>
      <c r="F62" s="238"/>
      <c r="G62" s="237"/>
      <c r="H62" s="221"/>
      <c r="I62" s="238">
        <v>210.38</v>
      </c>
      <c r="J62" s="221">
        <v>90</v>
      </c>
      <c r="K62" s="238">
        <v>3947.45</v>
      </c>
    </row>
    <row r="63" spans="1:22" x14ac:dyDescent="0.25">
      <c r="A63" s="233"/>
      <c r="B63" s="234"/>
      <c r="C63" s="234" t="s">
        <v>183</v>
      </c>
      <c r="D63" s="235" t="s">
        <v>177</v>
      </c>
      <c r="E63" s="221">
        <v>70</v>
      </c>
      <c r="F63" s="238"/>
      <c r="G63" s="237"/>
      <c r="H63" s="221"/>
      <c r="I63" s="238">
        <v>131.49</v>
      </c>
      <c r="J63" s="221">
        <v>43</v>
      </c>
      <c r="K63" s="238">
        <v>1886.01</v>
      </c>
    </row>
    <row r="64" spans="1:22" x14ac:dyDescent="0.25">
      <c r="A64" s="233"/>
      <c r="B64" s="234"/>
      <c r="C64" s="234" t="s">
        <v>178</v>
      </c>
      <c r="D64" s="235" t="s">
        <v>177</v>
      </c>
      <c r="E64" s="221">
        <v>175</v>
      </c>
      <c r="F64" s="238"/>
      <c r="G64" s="237"/>
      <c r="H64" s="221"/>
      <c r="I64" s="238">
        <v>18.899999999999999</v>
      </c>
      <c r="J64" s="221">
        <v>157</v>
      </c>
      <c r="K64" s="238">
        <v>395.92</v>
      </c>
    </row>
    <row r="65" spans="1:22" x14ac:dyDescent="0.25">
      <c r="A65" s="241"/>
      <c r="B65" s="242"/>
      <c r="C65" s="242" t="s">
        <v>182</v>
      </c>
      <c r="D65" s="243" t="s">
        <v>181</v>
      </c>
      <c r="E65" s="244">
        <v>2.1</v>
      </c>
      <c r="F65" s="247"/>
      <c r="G65" s="246" t="s">
        <v>185</v>
      </c>
      <c r="H65" s="244">
        <v>1</v>
      </c>
      <c r="I65" s="247">
        <v>16.8</v>
      </c>
      <c r="J65" s="244"/>
      <c r="K65" s="247"/>
    </row>
    <row r="66" spans="1:22" x14ac:dyDescent="0.25">
      <c r="A66" s="248"/>
      <c r="B66" s="248"/>
      <c r="C66" s="249" t="s">
        <v>173</v>
      </c>
      <c r="D66" s="248"/>
      <c r="E66" s="248"/>
      <c r="F66" s="248"/>
      <c r="G66" s="248"/>
      <c r="H66" s="452">
        <v>1223.57</v>
      </c>
      <c r="I66" s="452"/>
      <c r="J66" s="452">
        <v>14464.82</v>
      </c>
      <c r="K66" s="452"/>
      <c r="O66" s="250">
        <v>1223.57</v>
      </c>
      <c r="P66" s="250">
        <v>14464.82</v>
      </c>
    </row>
    <row r="68" spans="1:22" x14ac:dyDescent="0.25">
      <c r="A68" s="233" t="s">
        <v>104</v>
      </c>
      <c r="B68" s="234" t="s">
        <v>3314</v>
      </c>
      <c r="C68" s="234" t="s">
        <v>1040</v>
      </c>
      <c r="D68" s="235" t="s">
        <v>1693</v>
      </c>
      <c r="E68" s="221">
        <v>2</v>
      </c>
      <c r="F68" s="238"/>
      <c r="G68" s="237"/>
      <c r="H68" s="221"/>
      <c r="I68" s="238"/>
      <c r="J68" s="221"/>
      <c r="K68" s="238"/>
      <c r="Q68">
        <v>175.26</v>
      </c>
      <c r="R68">
        <v>3288.43</v>
      </c>
      <c r="S68">
        <v>109.54</v>
      </c>
      <c r="T68">
        <v>1571.14</v>
      </c>
      <c r="U68">
        <v>14.77</v>
      </c>
      <c r="V68">
        <v>309.39999999999998</v>
      </c>
    </row>
    <row r="69" spans="1:22" x14ac:dyDescent="0.25">
      <c r="A69" s="233"/>
      <c r="B69" s="234"/>
      <c r="C69" s="234" t="s">
        <v>187</v>
      </c>
      <c r="D69" s="235"/>
      <c r="E69" s="221"/>
      <c r="F69" s="238">
        <v>78.239999999999995</v>
      </c>
      <c r="G69" s="237" t="s">
        <v>185</v>
      </c>
      <c r="H69" s="221">
        <v>1</v>
      </c>
      <c r="I69" s="238">
        <v>156.47999999999999</v>
      </c>
      <c r="J69" s="221">
        <v>23.35</v>
      </c>
      <c r="K69" s="238">
        <v>3653.81</v>
      </c>
    </row>
    <row r="70" spans="1:22" x14ac:dyDescent="0.25">
      <c r="A70" s="233"/>
      <c r="B70" s="234"/>
      <c r="C70" s="234" t="s">
        <v>174</v>
      </c>
      <c r="D70" s="235"/>
      <c r="E70" s="221"/>
      <c r="F70" s="238">
        <v>18.25</v>
      </c>
      <c r="G70" s="237" t="s">
        <v>185</v>
      </c>
      <c r="H70" s="221">
        <v>1</v>
      </c>
      <c r="I70" s="238">
        <v>36.5</v>
      </c>
      <c r="J70" s="221">
        <v>9.51</v>
      </c>
      <c r="K70" s="238">
        <v>347.12</v>
      </c>
    </row>
    <row r="71" spans="1:22" x14ac:dyDescent="0.25">
      <c r="A71" s="233"/>
      <c r="B71" s="234"/>
      <c r="C71" s="234" t="s">
        <v>179</v>
      </c>
      <c r="D71" s="235"/>
      <c r="E71" s="221"/>
      <c r="F71" s="238">
        <v>4.22</v>
      </c>
      <c r="G71" s="237" t="s">
        <v>185</v>
      </c>
      <c r="H71" s="221">
        <v>1</v>
      </c>
      <c r="I71" s="251">
        <v>8.44</v>
      </c>
      <c r="J71" s="221">
        <v>23.35</v>
      </c>
      <c r="K71" s="251">
        <v>197.07</v>
      </c>
    </row>
    <row r="72" spans="1:22" x14ac:dyDescent="0.25">
      <c r="A72" s="233"/>
      <c r="B72" s="234"/>
      <c r="C72" s="234" t="s">
        <v>195</v>
      </c>
      <c r="D72" s="235"/>
      <c r="E72" s="221"/>
      <c r="F72" s="238">
        <v>7</v>
      </c>
      <c r="G72" s="237" t="s">
        <v>185</v>
      </c>
      <c r="H72" s="221">
        <v>1</v>
      </c>
      <c r="I72" s="238">
        <v>14</v>
      </c>
      <c r="J72" s="221">
        <v>5.42</v>
      </c>
      <c r="K72" s="238">
        <v>75.88</v>
      </c>
    </row>
    <row r="73" spans="1:22" x14ac:dyDescent="0.25">
      <c r="A73" s="233"/>
      <c r="B73" s="234"/>
      <c r="C73" s="234" t="s">
        <v>184</v>
      </c>
      <c r="D73" s="235" t="s">
        <v>177</v>
      </c>
      <c r="E73" s="221">
        <v>112</v>
      </c>
      <c r="F73" s="238"/>
      <c r="G73" s="237"/>
      <c r="H73" s="221"/>
      <c r="I73" s="238">
        <v>175.26</v>
      </c>
      <c r="J73" s="221">
        <v>90</v>
      </c>
      <c r="K73" s="238">
        <v>3288.43</v>
      </c>
    </row>
    <row r="74" spans="1:22" x14ac:dyDescent="0.25">
      <c r="A74" s="233"/>
      <c r="B74" s="234"/>
      <c r="C74" s="234" t="s">
        <v>183</v>
      </c>
      <c r="D74" s="235" t="s">
        <v>177</v>
      </c>
      <c r="E74" s="221">
        <v>70</v>
      </c>
      <c r="F74" s="238"/>
      <c r="G74" s="237"/>
      <c r="H74" s="221"/>
      <c r="I74" s="238">
        <v>109.54</v>
      </c>
      <c r="J74" s="221">
        <v>43</v>
      </c>
      <c r="K74" s="238">
        <v>1571.14</v>
      </c>
    </row>
    <row r="75" spans="1:22" x14ac:dyDescent="0.25">
      <c r="A75" s="233"/>
      <c r="B75" s="234"/>
      <c r="C75" s="234" t="s">
        <v>178</v>
      </c>
      <c r="D75" s="235" t="s">
        <v>177</v>
      </c>
      <c r="E75" s="221">
        <v>175</v>
      </c>
      <c r="F75" s="238"/>
      <c r="G75" s="237"/>
      <c r="H75" s="221"/>
      <c r="I75" s="238">
        <v>14.77</v>
      </c>
      <c r="J75" s="221">
        <v>157</v>
      </c>
      <c r="K75" s="238">
        <v>309.39999999999998</v>
      </c>
    </row>
    <row r="76" spans="1:22" x14ac:dyDescent="0.25">
      <c r="A76" s="241"/>
      <c r="B76" s="242"/>
      <c r="C76" s="242" t="s">
        <v>182</v>
      </c>
      <c r="D76" s="243" t="s">
        <v>181</v>
      </c>
      <c r="E76" s="244">
        <v>6.2</v>
      </c>
      <c r="F76" s="247"/>
      <c r="G76" s="246" t="s">
        <v>185</v>
      </c>
      <c r="H76" s="244">
        <v>1</v>
      </c>
      <c r="I76" s="247">
        <v>12.4</v>
      </c>
      <c r="J76" s="244"/>
      <c r="K76" s="247"/>
    </row>
    <row r="77" spans="1:22" x14ac:dyDescent="0.25">
      <c r="A77" s="248"/>
      <c r="B77" s="248"/>
      <c r="C77" s="249" t="s">
        <v>173</v>
      </c>
      <c r="D77" s="248"/>
      <c r="E77" s="248"/>
      <c r="F77" s="248"/>
      <c r="G77" s="248"/>
      <c r="H77" s="452">
        <v>506.55</v>
      </c>
      <c r="I77" s="452"/>
      <c r="J77" s="452">
        <v>9245.7800000000007</v>
      </c>
      <c r="K77" s="452"/>
      <c r="O77" s="250">
        <v>506.55</v>
      </c>
      <c r="P77" s="250">
        <v>9245.7800000000007</v>
      </c>
    </row>
    <row r="79" spans="1:22" ht="57" x14ac:dyDescent="0.25">
      <c r="A79" s="233" t="s">
        <v>1336</v>
      </c>
      <c r="B79" s="234" t="s">
        <v>3222</v>
      </c>
      <c r="C79" s="234" t="s">
        <v>1038</v>
      </c>
      <c r="D79" s="235" t="s">
        <v>1693</v>
      </c>
      <c r="E79" s="221">
        <v>3</v>
      </c>
      <c r="F79" s="238"/>
      <c r="G79" s="237"/>
      <c r="H79" s="221"/>
      <c r="I79" s="238"/>
      <c r="J79" s="221"/>
      <c r="K79" s="238"/>
      <c r="Q79">
        <v>78.89</v>
      </c>
      <c r="R79">
        <v>1480.29</v>
      </c>
      <c r="S79">
        <v>49.31</v>
      </c>
      <c r="T79">
        <v>707.25</v>
      </c>
      <c r="U79">
        <v>7.09</v>
      </c>
      <c r="V79">
        <v>148.47</v>
      </c>
    </row>
    <row r="80" spans="1:22" x14ac:dyDescent="0.25">
      <c r="A80" s="233"/>
      <c r="B80" s="234"/>
      <c r="C80" s="234" t="s">
        <v>187</v>
      </c>
      <c r="D80" s="235"/>
      <c r="E80" s="221"/>
      <c r="F80" s="238">
        <v>23.48</v>
      </c>
      <c r="G80" s="237" t="s">
        <v>185</v>
      </c>
      <c r="H80" s="221">
        <v>1</v>
      </c>
      <c r="I80" s="238">
        <v>70.44</v>
      </c>
      <c r="J80" s="221">
        <v>23.35</v>
      </c>
      <c r="K80" s="238">
        <v>1644.77</v>
      </c>
    </row>
    <row r="81" spans="1:22" x14ac:dyDescent="0.25">
      <c r="A81" s="233"/>
      <c r="B81" s="234"/>
      <c r="C81" s="234" t="s">
        <v>174</v>
      </c>
      <c r="D81" s="235"/>
      <c r="E81" s="221"/>
      <c r="F81" s="238">
        <v>5.84</v>
      </c>
      <c r="G81" s="237" t="s">
        <v>185</v>
      </c>
      <c r="H81" s="221">
        <v>1</v>
      </c>
      <c r="I81" s="238">
        <v>17.52</v>
      </c>
      <c r="J81" s="221">
        <v>9.51</v>
      </c>
      <c r="K81" s="238">
        <v>166.62</v>
      </c>
    </row>
    <row r="82" spans="1:22" x14ac:dyDescent="0.25">
      <c r="A82" s="233"/>
      <c r="B82" s="234"/>
      <c r="C82" s="234" t="s">
        <v>179</v>
      </c>
      <c r="D82" s="235"/>
      <c r="E82" s="221"/>
      <c r="F82" s="238">
        <v>1.35</v>
      </c>
      <c r="G82" s="237" t="s">
        <v>185</v>
      </c>
      <c r="H82" s="221">
        <v>1</v>
      </c>
      <c r="I82" s="251">
        <v>4.05</v>
      </c>
      <c r="J82" s="221">
        <v>23.35</v>
      </c>
      <c r="K82" s="251">
        <v>94.57</v>
      </c>
    </row>
    <row r="83" spans="1:22" x14ac:dyDescent="0.25">
      <c r="A83" s="233"/>
      <c r="B83" s="234"/>
      <c r="C83" s="234" t="s">
        <v>195</v>
      </c>
      <c r="D83" s="235"/>
      <c r="E83" s="221"/>
      <c r="F83" s="238">
        <v>0.14000000000000001</v>
      </c>
      <c r="G83" s="237" t="s">
        <v>185</v>
      </c>
      <c r="H83" s="221">
        <v>1</v>
      </c>
      <c r="I83" s="238">
        <v>0.42</v>
      </c>
      <c r="J83" s="221">
        <v>5.43</v>
      </c>
      <c r="K83" s="238">
        <v>2.2799999999999998</v>
      </c>
    </row>
    <row r="84" spans="1:22" ht="39.75" x14ac:dyDescent="0.25">
      <c r="A84" s="233" t="s">
        <v>1340</v>
      </c>
      <c r="B84" s="234" t="s">
        <v>3226</v>
      </c>
      <c r="C84" s="234" t="s">
        <v>3796</v>
      </c>
      <c r="D84" s="235" t="s">
        <v>1451</v>
      </c>
      <c r="E84" s="221">
        <v>3</v>
      </c>
      <c r="F84" s="238">
        <v>1693.88</v>
      </c>
      <c r="G84" s="240" t="s">
        <v>185</v>
      </c>
      <c r="H84" s="221">
        <v>1</v>
      </c>
      <c r="I84" s="238">
        <v>5081.6400000000003</v>
      </c>
      <c r="J84" s="221">
        <v>5.42</v>
      </c>
      <c r="K84" s="238">
        <v>27542.49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s="233"/>
      <c r="B85" s="234"/>
      <c r="C85" s="234" t="s">
        <v>184</v>
      </c>
      <c r="D85" s="235" t="s">
        <v>177</v>
      </c>
      <c r="E85" s="221">
        <v>112</v>
      </c>
      <c r="F85" s="238"/>
      <c r="G85" s="237"/>
      <c r="H85" s="221"/>
      <c r="I85" s="238">
        <v>78.89</v>
      </c>
      <c r="J85" s="221">
        <v>90</v>
      </c>
      <c r="K85" s="238">
        <v>1480.29</v>
      </c>
    </row>
    <row r="86" spans="1:22" x14ac:dyDescent="0.25">
      <c r="A86" s="233"/>
      <c r="B86" s="234"/>
      <c r="C86" s="234" t="s">
        <v>183</v>
      </c>
      <c r="D86" s="235" t="s">
        <v>177</v>
      </c>
      <c r="E86" s="221">
        <v>70</v>
      </c>
      <c r="F86" s="238"/>
      <c r="G86" s="237"/>
      <c r="H86" s="221"/>
      <c r="I86" s="238">
        <v>49.31</v>
      </c>
      <c r="J86" s="221">
        <v>43</v>
      </c>
      <c r="K86" s="238">
        <v>707.25</v>
      </c>
    </row>
    <row r="87" spans="1:22" x14ac:dyDescent="0.25">
      <c r="A87" s="233"/>
      <c r="B87" s="234"/>
      <c r="C87" s="234" t="s">
        <v>178</v>
      </c>
      <c r="D87" s="235" t="s">
        <v>177</v>
      </c>
      <c r="E87" s="221">
        <v>175</v>
      </c>
      <c r="F87" s="238"/>
      <c r="G87" s="237"/>
      <c r="H87" s="221"/>
      <c r="I87" s="238">
        <v>7.09</v>
      </c>
      <c r="J87" s="221">
        <v>157</v>
      </c>
      <c r="K87" s="238">
        <v>148.47</v>
      </c>
    </row>
    <row r="88" spans="1:22" x14ac:dyDescent="0.25">
      <c r="A88" s="241"/>
      <c r="B88" s="242"/>
      <c r="C88" s="242" t="s">
        <v>182</v>
      </c>
      <c r="D88" s="243" t="s">
        <v>181</v>
      </c>
      <c r="E88" s="244">
        <v>2.1</v>
      </c>
      <c r="F88" s="247"/>
      <c r="G88" s="246" t="s">
        <v>185</v>
      </c>
      <c r="H88" s="244">
        <v>1</v>
      </c>
      <c r="I88" s="247">
        <v>6.3</v>
      </c>
      <c r="J88" s="244"/>
      <c r="K88" s="247"/>
    </row>
    <row r="89" spans="1:22" x14ac:dyDescent="0.25">
      <c r="A89" s="248"/>
      <c r="B89" s="248"/>
      <c r="C89" s="249" t="s">
        <v>173</v>
      </c>
      <c r="D89" s="248"/>
      <c r="E89" s="248"/>
      <c r="F89" s="248"/>
      <c r="G89" s="248"/>
      <c r="H89" s="452">
        <v>5305.31</v>
      </c>
      <c r="I89" s="452"/>
      <c r="J89" s="452">
        <v>31692.17</v>
      </c>
      <c r="K89" s="452"/>
      <c r="O89" s="250">
        <v>5305.31</v>
      </c>
      <c r="P89" s="250">
        <v>31692.17</v>
      </c>
    </row>
    <row r="91" spans="1:22" ht="28.5" x14ac:dyDescent="0.25">
      <c r="A91" s="233" t="s">
        <v>105</v>
      </c>
      <c r="B91" s="234" t="s">
        <v>3315</v>
      </c>
      <c r="C91" s="234" t="s">
        <v>1039</v>
      </c>
      <c r="D91" s="235" t="s">
        <v>1693</v>
      </c>
      <c r="E91" s="221">
        <v>1</v>
      </c>
      <c r="F91" s="238"/>
      <c r="G91" s="237"/>
      <c r="H91" s="221"/>
      <c r="I91" s="238"/>
      <c r="J91" s="221"/>
      <c r="K91" s="238"/>
      <c r="Q91">
        <v>151.44999999999999</v>
      </c>
      <c r="R91">
        <v>2841.65</v>
      </c>
      <c r="S91">
        <v>94.65</v>
      </c>
      <c r="T91">
        <v>1357.68</v>
      </c>
      <c r="U91">
        <v>11.83</v>
      </c>
      <c r="V91">
        <v>247.82</v>
      </c>
    </row>
    <row r="92" spans="1:22" x14ac:dyDescent="0.25">
      <c r="A92" s="233"/>
      <c r="B92" s="234"/>
      <c r="C92" s="234" t="s">
        <v>187</v>
      </c>
      <c r="D92" s="235"/>
      <c r="E92" s="221"/>
      <c r="F92" s="238">
        <v>135.22</v>
      </c>
      <c r="G92" s="237" t="s">
        <v>185</v>
      </c>
      <c r="H92" s="221">
        <v>1</v>
      </c>
      <c r="I92" s="238">
        <v>135.22</v>
      </c>
      <c r="J92" s="221">
        <v>23.35</v>
      </c>
      <c r="K92" s="238">
        <v>3157.39</v>
      </c>
    </row>
    <row r="93" spans="1:22" x14ac:dyDescent="0.25">
      <c r="A93" s="233"/>
      <c r="B93" s="234"/>
      <c r="C93" s="234" t="s">
        <v>174</v>
      </c>
      <c r="D93" s="235"/>
      <c r="E93" s="221"/>
      <c r="F93" s="238">
        <v>29.2</v>
      </c>
      <c r="G93" s="237" t="s">
        <v>185</v>
      </c>
      <c r="H93" s="221">
        <v>1</v>
      </c>
      <c r="I93" s="238">
        <v>29.2</v>
      </c>
      <c r="J93" s="221">
        <v>9.52</v>
      </c>
      <c r="K93" s="238">
        <v>277.98</v>
      </c>
    </row>
    <row r="94" spans="1:22" x14ac:dyDescent="0.25">
      <c r="A94" s="233"/>
      <c r="B94" s="234"/>
      <c r="C94" s="234" t="s">
        <v>179</v>
      </c>
      <c r="D94" s="235"/>
      <c r="E94" s="221"/>
      <c r="F94" s="238">
        <v>6.76</v>
      </c>
      <c r="G94" s="237" t="s">
        <v>185</v>
      </c>
      <c r="H94" s="221">
        <v>1</v>
      </c>
      <c r="I94" s="251">
        <v>6.76</v>
      </c>
      <c r="J94" s="221">
        <v>23.35</v>
      </c>
      <c r="K94" s="251">
        <v>157.85</v>
      </c>
    </row>
    <row r="95" spans="1:22" x14ac:dyDescent="0.25">
      <c r="A95" s="233"/>
      <c r="B95" s="234"/>
      <c r="C95" s="234" t="s">
        <v>195</v>
      </c>
      <c r="D95" s="235"/>
      <c r="E95" s="221"/>
      <c r="F95" s="238">
        <v>5.1100000000000003</v>
      </c>
      <c r="G95" s="237" t="s">
        <v>185</v>
      </c>
      <c r="H95" s="221">
        <v>1</v>
      </c>
      <c r="I95" s="238">
        <v>5.1100000000000003</v>
      </c>
      <c r="J95" s="221">
        <v>5.42</v>
      </c>
      <c r="K95" s="238">
        <v>27.7</v>
      </c>
    </row>
    <row r="96" spans="1:22" x14ac:dyDescent="0.25">
      <c r="A96" s="233"/>
      <c r="B96" s="234"/>
      <c r="C96" s="234" t="s">
        <v>184</v>
      </c>
      <c r="D96" s="235" t="s">
        <v>177</v>
      </c>
      <c r="E96" s="221">
        <v>112</v>
      </c>
      <c r="F96" s="238"/>
      <c r="G96" s="237"/>
      <c r="H96" s="221"/>
      <c r="I96" s="238">
        <v>151.44999999999999</v>
      </c>
      <c r="J96" s="221">
        <v>90</v>
      </c>
      <c r="K96" s="238">
        <v>2841.65</v>
      </c>
    </row>
    <row r="97" spans="1:22" x14ac:dyDescent="0.25">
      <c r="A97" s="233"/>
      <c r="B97" s="234"/>
      <c r="C97" s="234" t="s">
        <v>183</v>
      </c>
      <c r="D97" s="235" t="s">
        <v>177</v>
      </c>
      <c r="E97" s="221">
        <v>70</v>
      </c>
      <c r="F97" s="238"/>
      <c r="G97" s="237"/>
      <c r="H97" s="221"/>
      <c r="I97" s="238">
        <v>94.65</v>
      </c>
      <c r="J97" s="221">
        <v>43</v>
      </c>
      <c r="K97" s="238">
        <v>1357.68</v>
      </c>
    </row>
    <row r="98" spans="1:22" x14ac:dyDescent="0.25">
      <c r="A98" s="233"/>
      <c r="B98" s="234"/>
      <c r="C98" s="234" t="s">
        <v>178</v>
      </c>
      <c r="D98" s="235" t="s">
        <v>177</v>
      </c>
      <c r="E98" s="221">
        <v>175</v>
      </c>
      <c r="F98" s="238"/>
      <c r="G98" s="237"/>
      <c r="H98" s="221"/>
      <c r="I98" s="238">
        <v>11.83</v>
      </c>
      <c r="J98" s="221">
        <v>157</v>
      </c>
      <c r="K98" s="238">
        <v>247.82</v>
      </c>
    </row>
    <row r="99" spans="1:22" x14ac:dyDescent="0.25">
      <c r="A99" s="241"/>
      <c r="B99" s="242"/>
      <c r="C99" s="242" t="s">
        <v>182</v>
      </c>
      <c r="D99" s="243" t="s">
        <v>181</v>
      </c>
      <c r="E99" s="244">
        <v>9.3000000000000007</v>
      </c>
      <c r="F99" s="247"/>
      <c r="G99" s="246" t="s">
        <v>185</v>
      </c>
      <c r="H99" s="244">
        <v>1</v>
      </c>
      <c r="I99" s="247">
        <v>9.3000000000000007</v>
      </c>
      <c r="J99" s="244"/>
      <c r="K99" s="247"/>
    </row>
    <row r="100" spans="1:22" x14ac:dyDescent="0.25">
      <c r="A100" s="248"/>
      <c r="B100" s="248"/>
      <c r="C100" s="249" t="s">
        <v>173</v>
      </c>
      <c r="D100" s="248"/>
      <c r="E100" s="248"/>
      <c r="F100" s="248"/>
      <c r="G100" s="248"/>
      <c r="H100" s="452">
        <v>427.46</v>
      </c>
      <c r="I100" s="452"/>
      <c r="J100" s="452">
        <v>7910.22</v>
      </c>
      <c r="K100" s="452"/>
      <c r="O100" s="250">
        <v>427.46</v>
      </c>
      <c r="P100" s="250">
        <v>7910.22</v>
      </c>
    </row>
    <row r="102" spans="1:22" ht="57" x14ac:dyDescent="0.25">
      <c r="A102" s="233" t="s">
        <v>1350</v>
      </c>
      <c r="B102" s="234" t="s">
        <v>3222</v>
      </c>
      <c r="C102" s="234" t="s">
        <v>1038</v>
      </c>
      <c r="D102" s="235" t="s">
        <v>1693</v>
      </c>
      <c r="E102" s="221">
        <v>4</v>
      </c>
      <c r="F102" s="238"/>
      <c r="G102" s="237"/>
      <c r="H102" s="221"/>
      <c r="I102" s="238"/>
      <c r="J102" s="221"/>
      <c r="K102" s="238"/>
      <c r="Q102">
        <v>105.19</v>
      </c>
      <c r="R102">
        <v>1973.73</v>
      </c>
      <c r="S102">
        <v>65.739999999999995</v>
      </c>
      <c r="T102">
        <v>943</v>
      </c>
      <c r="U102">
        <v>9.4499999999999993</v>
      </c>
      <c r="V102">
        <v>197.96</v>
      </c>
    </row>
    <row r="103" spans="1:22" x14ac:dyDescent="0.25">
      <c r="A103" s="233"/>
      <c r="B103" s="234"/>
      <c r="C103" s="234" t="s">
        <v>187</v>
      </c>
      <c r="D103" s="235"/>
      <c r="E103" s="221"/>
      <c r="F103" s="238">
        <v>23.48</v>
      </c>
      <c r="G103" s="237" t="s">
        <v>185</v>
      </c>
      <c r="H103" s="221">
        <v>1</v>
      </c>
      <c r="I103" s="238">
        <v>93.92</v>
      </c>
      <c r="J103" s="221">
        <v>23.35</v>
      </c>
      <c r="K103" s="238">
        <v>2193.0300000000002</v>
      </c>
    </row>
    <row r="104" spans="1:22" x14ac:dyDescent="0.25">
      <c r="A104" s="233"/>
      <c r="B104" s="234"/>
      <c r="C104" s="234" t="s">
        <v>174</v>
      </c>
      <c r="D104" s="235"/>
      <c r="E104" s="221"/>
      <c r="F104" s="238">
        <v>5.84</v>
      </c>
      <c r="G104" s="237" t="s">
        <v>185</v>
      </c>
      <c r="H104" s="221">
        <v>1</v>
      </c>
      <c r="I104" s="238">
        <v>23.36</v>
      </c>
      <c r="J104" s="221">
        <v>9.51</v>
      </c>
      <c r="K104" s="238">
        <v>222.15</v>
      </c>
    </row>
    <row r="105" spans="1:22" x14ac:dyDescent="0.25">
      <c r="A105" s="233"/>
      <c r="B105" s="234"/>
      <c r="C105" s="234" t="s">
        <v>179</v>
      </c>
      <c r="D105" s="235"/>
      <c r="E105" s="221"/>
      <c r="F105" s="238">
        <v>1.35</v>
      </c>
      <c r="G105" s="237" t="s">
        <v>185</v>
      </c>
      <c r="H105" s="221">
        <v>1</v>
      </c>
      <c r="I105" s="251">
        <v>5.4</v>
      </c>
      <c r="J105" s="221">
        <v>23.35</v>
      </c>
      <c r="K105" s="251">
        <v>126.09</v>
      </c>
    </row>
    <row r="106" spans="1:22" x14ac:dyDescent="0.25">
      <c r="A106" s="233"/>
      <c r="B106" s="234"/>
      <c r="C106" s="234" t="s">
        <v>195</v>
      </c>
      <c r="D106" s="235"/>
      <c r="E106" s="221"/>
      <c r="F106" s="238">
        <v>0.14000000000000001</v>
      </c>
      <c r="G106" s="237" t="s">
        <v>185</v>
      </c>
      <c r="H106" s="221">
        <v>1</v>
      </c>
      <c r="I106" s="238">
        <v>0.56000000000000005</v>
      </c>
      <c r="J106" s="221">
        <v>5.43</v>
      </c>
      <c r="K106" s="238">
        <v>3.04</v>
      </c>
    </row>
    <row r="107" spans="1:22" x14ac:dyDescent="0.25">
      <c r="A107" s="233"/>
      <c r="B107" s="234"/>
      <c r="C107" s="234" t="s">
        <v>184</v>
      </c>
      <c r="D107" s="235" t="s">
        <v>177</v>
      </c>
      <c r="E107" s="221">
        <v>112</v>
      </c>
      <c r="F107" s="238"/>
      <c r="G107" s="237"/>
      <c r="H107" s="221"/>
      <c r="I107" s="238">
        <v>105.19</v>
      </c>
      <c r="J107" s="221">
        <v>90</v>
      </c>
      <c r="K107" s="238">
        <v>1973.73</v>
      </c>
    </row>
    <row r="108" spans="1:22" x14ac:dyDescent="0.25">
      <c r="A108" s="233"/>
      <c r="B108" s="234"/>
      <c r="C108" s="234" t="s">
        <v>183</v>
      </c>
      <c r="D108" s="235" t="s">
        <v>177</v>
      </c>
      <c r="E108" s="221">
        <v>70</v>
      </c>
      <c r="F108" s="238"/>
      <c r="G108" s="237"/>
      <c r="H108" s="221"/>
      <c r="I108" s="238">
        <v>65.739999999999995</v>
      </c>
      <c r="J108" s="221">
        <v>43</v>
      </c>
      <c r="K108" s="238">
        <v>943</v>
      </c>
    </row>
    <row r="109" spans="1:22" x14ac:dyDescent="0.25">
      <c r="A109" s="233"/>
      <c r="B109" s="234"/>
      <c r="C109" s="234" t="s">
        <v>178</v>
      </c>
      <c r="D109" s="235" t="s">
        <v>177</v>
      </c>
      <c r="E109" s="221">
        <v>175</v>
      </c>
      <c r="F109" s="238"/>
      <c r="G109" s="237"/>
      <c r="H109" s="221"/>
      <c r="I109" s="238">
        <v>9.4499999999999993</v>
      </c>
      <c r="J109" s="221">
        <v>157</v>
      </c>
      <c r="K109" s="238">
        <v>197.96</v>
      </c>
    </row>
    <row r="110" spans="1:22" x14ac:dyDescent="0.25">
      <c r="A110" s="241"/>
      <c r="B110" s="242"/>
      <c r="C110" s="242" t="s">
        <v>182</v>
      </c>
      <c r="D110" s="243" t="s">
        <v>181</v>
      </c>
      <c r="E110" s="244">
        <v>2.1</v>
      </c>
      <c r="F110" s="247"/>
      <c r="G110" s="246" t="s">
        <v>185</v>
      </c>
      <c r="H110" s="244">
        <v>1</v>
      </c>
      <c r="I110" s="247">
        <v>8.4</v>
      </c>
      <c r="J110" s="244"/>
      <c r="K110" s="247"/>
    </row>
    <row r="111" spans="1:22" x14ac:dyDescent="0.25">
      <c r="A111" s="248"/>
      <c r="B111" s="248"/>
      <c r="C111" s="249" t="s">
        <v>173</v>
      </c>
      <c r="D111" s="248"/>
      <c r="E111" s="248"/>
      <c r="F111" s="248"/>
      <c r="G111" s="248"/>
      <c r="H111" s="452">
        <v>298.22000000000003</v>
      </c>
      <c r="I111" s="452"/>
      <c r="J111" s="452">
        <v>5532.91</v>
      </c>
      <c r="K111" s="452"/>
      <c r="O111" s="250">
        <v>298.22000000000003</v>
      </c>
      <c r="P111" s="250">
        <v>5532.91</v>
      </c>
    </row>
    <row r="113" spans="1:22" ht="57" x14ac:dyDescent="0.25">
      <c r="A113" s="233" t="s">
        <v>1355</v>
      </c>
      <c r="B113" s="234" t="s">
        <v>3222</v>
      </c>
      <c r="C113" s="234" t="s">
        <v>1038</v>
      </c>
      <c r="D113" s="235" t="s">
        <v>1693</v>
      </c>
      <c r="E113" s="221">
        <v>5</v>
      </c>
      <c r="F113" s="238"/>
      <c r="G113" s="237"/>
      <c r="H113" s="221"/>
      <c r="I113" s="238"/>
      <c r="J113" s="221"/>
      <c r="K113" s="238"/>
      <c r="Q113">
        <v>131.49</v>
      </c>
      <c r="R113">
        <v>2467.16</v>
      </c>
      <c r="S113">
        <v>82.18</v>
      </c>
      <c r="T113">
        <v>1178.75</v>
      </c>
      <c r="U113">
        <v>11.81</v>
      </c>
      <c r="V113">
        <v>247.45</v>
      </c>
    </row>
    <row r="114" spans="1:22" x14ac:dyDescent="0.25">
      <c r="A114" s="233"/>
      <c r="B114" s="234"/>
      <c r="C114" s="234" t="s">
        <v>187</v>
      </c>
      <c r="D114" s="235"/>
      <c r="E114" s="221"/>
      <c r="F114" s="238">
        <v>23.48</v>
      </c>
      <c r="G114" s="237" t="s">
        <v>185</v>
      </c>
      <c r="H114" s="221">
        <v>1</v>
      </c>
      <c r="I114" s="238">
        <v>117.4</v>
      </c>
      <c r="J114" s="221">
        <v>23.35</v>
      </c>
      <c r="K114" s="238">
        <v>2741.29</v>
      </c>
    </row>
    <row r="115" spans="1:22" x14ac:dyDescent="0.25">
      <c r="A115" s="233"/>
      <c r="B115" s="234"/>
      <c r="C115" s="234" t="s">
        <v>174</v>
      </c>
      <c r="D115" s="235"/>
      <c r="E115" s="221"/>
      <c r="F115" s="238">
        <v>5.84</v>
      </c>
      <c r="G115" s="237" t="s">
        <v>185</v>
      </c>
      <c r="H115" s="221">
        <v>1</v>
      </c>
      <c r="I115" s="238">
        <v>29.2</v>
      </c>
      <c r="J115" s="221">
        <v>9.51</v>
      </c>
      <c r="K115" s="238">
        <v>277.69</v>
      </c>
    </row>
    <row r="116" spans="1:22" x14ac:dyDescent="0.25">
      <c r="A116" s="233"/>
      <c r="B116" s="234"/>
      <c r="C116" s="234" t="s">
        <v>179</v>
      </c>
      <c r="D116" s="235"/>
      <c r="E116" s="221"/>
      <c r="F116" s="238">
        <v>1.35</v>
      </c>
      <c r="G116" s="237" t="s">
        <v>185</v>
      </c>
      <c r="H116" s="221">
        <v>1</v>
      </c>
      <c r="I116" s="251">
        <v>6.75</v>
      </c>
      <c r="J116" s="221">
        <v>23.35</v>
      </c>
      <c r="K116" s="251">
        <v>157.61000000000001</v>
      </c>
    </row>
    <row r="117" spans="1:22" x14ac:dyDescent="0.25">
      <c r="A117" s="233"/>
      <c r="B117" s="234"/>
      <c r="C117" s="234" t="s">
        <v>195</v>
      </c>
      <c r="D117" s="235"/>
      <c r="E117" s="221"/>
      <c r="F117" s="238">
        <v>0.14000000000000001</v>
      </c>
      <c r="G117" s="237" t="s">
        <v>185</v>
      </c>
      <c r="H117" s="221">
        <v>1</v>
      </c>
      <c r="I117" s="238">
        <v>0.7</v>
      </c>
      <c r="J117" s="221">
        <v>5.43</v>
      </c>
      <c r="K117" s="238">
        <v>3.8</v>
      </c>
    </row>
    <row r="118" spans="1:22" ht="41.25" x14ac:dyDescent="0.25">
      <c r="A118" s="233" t="s">
        <v>1358</v>
      </c>
      <c r="B118" s="234" t="s">
        <v>3226</v>
      </c>
      <c r="C118" s="234" t="s">
        <v>3797</v>
      </c>
      <c r="D118" s="235" t="s">
        <v>1451</v>
      </c>
      <c r="E118" s="221">
        <v>5</v>
      </c>
      <c r="F118" s="238">
        <v>600.65</v>
      </c>
      <c r="G118" s="240" t="s">
        <v>185</v>
      </c>
      <c r="H118" s="221">
        <v>1</v>
      </c>
      <c r="I118" s="238">
        <v>3003.25</v>
      </c>
      <c r="J118" s="221">
        <v>5.42</v>
      </c>
      <c r="K118" s="238">
        <v>16277.62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s="233"/>
      <c r="B119" s="234"/>
      <c r="C119" s="234" t="s">
        <v>184</v>
      </c>
      <c r="D119" s="235" t="s">
        <v>177</v>
      </c>
      <c r="E119" s="221">
        <v>112</v>
      </c>
      <c r="F119" s="238"/>
      <c r="G119" s="237"/>
      <c r="H119" s="221"/>
      <c r="I119" s="238">
        <v>131.49</v>
      </c>
      <c r="J119" s="221">
        <v>90</v>
      </c>
      <c r="K119" s="238">
        <v>2467.16</v>
      </c>
    </row>
    <row r="120" spans="1:22" x14ac:dyDescent="0.25">
      <c r="A120" s="233"/>
      <c r="B120" s="234"/>
      <c r="C120" s="234" t="s">
        <v>183</v>
      </c>
      <c r="D120" s="235" t="s">
        <v>177</v>
      </c>
      <c r="E120" s="221">
        <v>70</v>
      </c>
      <c r="F120" s="238"/>
      <c r="G120" s="237"/>
      <c r="H120" s="221"/>
      <c r="I120" s="238">
        <v>82.18</v>
      </c>
      <c r="J120" s="221">
        <v>43</v>
      </c>
      <c r="K120" s="238">
        <v>1178.75</v>
      </c>
    </row>
    <row r="121" spans="1:22" x14ac:dyDescent="0.25">
      <c r="A121" s="233"/>
      <c r="B121" s="234"/>
      <c r="C121" s="234" t="s">
        <v>178</v>
      </c>
      <c r="D121" s="235" t="s">
        <v>177</v>
      </c>
      <c r="E121" s="221">
        <v>175</v>
      </c>
      <c r="F121" s="238"/>
      <c r="G121" s="237"/>
      <c r="H121" s="221"/>
      <c r="I121" s="238">
        <v>11.81</v>
      </c>
      <c r="J121" s="221">
        <v>157</v>
      </c>
      <c r="K121" s="238">
        <v>247.45</v>
      </c>
    </row>
    <row r="122" spans="1:22" x14ac:dyDescent="0.25">
      <c r="A122" s="241"/>
      <c r="B122" s="242"/>
      <c r="C122" s="242" t="s">
        <v>182</v>
      </c>
      <c r="D122" s="243" t="s">
        <v>181</v>
      </c>
      <c r="E122" s="244">
        <v>2.1</v>
      </c>
      <c r="F122" s="247"/>
      <c r="G122" s="246" t="s">
        <v>185</v>
      </c>
      <c r="H122" s="244">
        <v>1</v>
      </c>
      <c r="I122" s="247">
        <v>10.5</v>
      </c>
      <c r="J122" s="244"/>
      <c r="K122" s="247"/>
    </row>
    <row r="123" spans="1:22" x14ac:dyDescent="0.25">
      <c r="A123" s="248"/>
      <c r="B123" s="248"/>
      <c r="C123" s="249" t="s">
        <v>173</v>
      </c>
      <c r="D123" s="248"/>
      <c r="E123" s="248"/>
      <c r="F123" s="248"/>
      <c r="G123" s="248"/>
      <c r="H123" s="452">
        <v>3376.03</v>
      </c>
      <c r="I123" s="452"/>
      <c r="J123" s="452">
        <v>23193.759999999998</v>
      </c>
      <c r="K123" s="452"/>
      <c r="O123" s="250">
        <v>3376.03</v>
      </c>
      <c r="P123" s="250">
        <v>23193.759999999998</v>
      </c>
    </row>
    <row r="125" spans="1:22" ht="57" x14ac:dyDescent="0.25">
      <c r="A125" s="233" t="s">
        <v>1362</v>
      </c>
      <c r="B125" s="234" t="s">
        <v>3222</v>
      </c>
      <c r="C125" s="234" t="s">
        <v>1037</v>
      </c>
      <c r="D125" s="235" t="s">
        <v>1693</v>
      </c>
      <c r="E125" s="221">
        <v>1</v>
      </c>
      <c r="F125" s="238"/>
      <c r="G125" s="237"/>
      <c r="H125" s="221"/>
      <c r="I125" s="238"/>
      <c r="J125" s="221"/>
      <c r="K125" s="238"/>
      <c r="Q125">
        <v>26.3</v>
      </c>
      <c r="R125">
        <v>493.43</v>
      </c>
      <c r="S125">
        <v>16.440000000000001</v>
      </c>
      <c r="T125">
        <v>235.75</v>
      </c>
      <c r="U125">
        <v>2.36</v>
      </c>
      <c r="V125">
        <v>49.49</v>
      </c>
    </row>
    <row r="126" spans="1:22" x14ac:dyDescent="0.25">
      <c r="A126" s="233"/>
      <c r="B126" s="234"/>
      <c r="C126" s="234" t="s">
        <v>187</v>
      </c>
      <c r="D126" s="235"/>
      <c r="E126" s="221"/>
      <c r="F126" s="238">
        <v>23.48</v>
      </c>
      <c r="G126" s="237" t="s">
        <v>185</v>
      </c>
      <c r="H126" s="221">
        <v>1</v>
      </c>
      <c r="I126" s="238">
        <v>23.48</v>
      </c>
      <c r="J126" s="221">
        <v>23.35</v>
      </c>
      <c r="K126" s="238">
        <v>548.26</v>
      </c>
    </row>
    <row r="127" spans="1:22" x14ac:dyDescent="0.25">
      <c r="A127" s="233"/>
      <c r="B127" s="234"/>
      <c r="C127" s="234" t="s">
        <v>174</v>
      </c>
      <c r="D127" s="235"/>
      <c r="E127" s="221"/>
      <c r="F127" s="238">
        <v>5.84</v>
      </c>
      <c r="G127" s="237" t="s">
        <v>185</v>
      </c>
      <c r="H127" s="221">
        <v>1</v>
      </c>
      <c r="I127" s="238">
        <v>5.84</v>
      </c>
      <c r="J127" s="221">
        <v>9.51</v>
      </c>
      <c r="K127" s="238">
        <v>55.54</v>
      </c>
    </row>
    <row r="128" spans="1:22" x14ac:dyDescent="0.25">
      <c r="A128" s="233"/>
      <c r="B128" s="234"/>
      <c r="C128" s="234" t="s">
        <v>179</v>
      </c>
      <c r="D128" s="235"/>
      <c r="E128" s="221"/>
      <c r="F128" s="238">
        <v>1.35</v>
      </c>
      <c r="G128" s="237" t="s">
        <v>185</v>
      </c>
      <c r="H128" s="221">
        <v>1</v>
      </c>
      <c r="I128" s="251">
        <v>1.35</v>
      </c>
      <c r="J128" s="221">
        <v>23.35</v>
      </c>
      <c r="K128" s="251">
        <v>31.52</v>
      </c>
    </row>
    <row r="129" spans="1:22" x14ac:dyDescent="0.25">
      <c r="A129" s="233"/>
      <c r="B129" s="234"/>
      <c r="C129" s="234" t="s">
        <v>195</v>
      </c>
      <c r="D129" s="235"/>
      <c r="E129" s="221"/>
      <c r="F129" s="238">
        <v>0.14000000000000001</v>
      </c>
      <c r="G129" s="237" t="s">
        <v>185</v>
      </c>
      <c r="H129" s="221">
        <v>1</v>
      </c>
      <c r="I129" s="238">
        <v>0.14000000000000001</v>
      </c>
      <c r="J129" s="221">
        <v>5.43</v>
      </c>
      <c r="K129" s="238">
        <v>0.76</v>
      </c>
    </row>
    <row r="130" spans="1:22" x14ac:dyDescent="0.25">
      <c r="A130" s="233"/>
      <c r="B130" s="234"/>
      <c r="C130" s="234" t="s">
        <v>184</v>
      </c>
      <c r="D130" s="235" t="s">
        <v>177</v>
      </c>
      <c r="E130" s="221">
        <v>112</v>
      </c>
      <c r="F130" s="238"/>
      <c r="G130" s="237"/>
      <c r="H130" s="221"/>
      <c r="I130" s="238">
        <v>26.3</v>
      </c>
      <c r="J130" s="221">
        <v>90</v>
      </c>
      <c r="K130" s="238">
        <v>493.43</v>
      </c>
    </row>
    <row r="131" spans="1:22" x14ac:dyDescent="0.25">
      <c r="A131" s="233"/>
      <c r="B131" s="234"/>
      <c r="C131" s="234" t="s">
        <v>183</v>
      </c>
      <c r="D131" s="235" t="s">
        <v>177</v>
      </c>
      <c r="E131" s="221">
        <v>70</v>
      </c>
      <c r="F131" s="238"/>
      <c r="G131" s="237"/>
      <c r="H131" s="221"/>
      <c r="I131" s="238">
        <v>16.440000000000001</v>
      </c>
      <c r="J131" s="221">
        <v>43</v>
      </c>
      <c r="K131" s="238">
        <v>235.75</v>
      </c>
    </row>
    <row r="132" spans="1:22" x14ac:dyDescent="0.25">
      <c r="A132" s="233"/>
      <c r="B132" s="234"/>
      <c r="C132" s="234" t="s">
        <v>178</v>
      </c>
      <c r="D132" s="235" t="s">
        <v>177</v>
      </c>
      <c r="E132" s="221">
        <v>175</v>
      </c>
      <c r="F132" s="238"/>
      <c r="G132" s="237"/>
      <c r="H132" s="221"/>
      <c r="I132" s="238">
        <v>2.36</v>
      </c>
      <c r="J132" s="221">
        <v>157</v>
      </c>
      <c r="K132" s="238">
        <v>49.49</v>
      </c>
    </row>
    <row r="133" spans="1:22" x14ac:dyDescent="0.25">
      <c r="A133" s="241"/>
      <c r="B133" s="242"/>
      <c r="C133" s="242" t="s">
        <v>182</v>
      </c>
      <c r="D133" s="243" t="s">
        <v>181</v>
      </c>
      <c r="E133" s="244">
        <v>2.1</v>
      </c>
      <c r="F133" s="247"/>
      <c r="G133" s="246" t="s">
        <v>185</v>
      </c>
      <c r="H133" s="244">
        <v>1</v>
      </c>
      <c r="I133" s="247">
        <v>2.1</v>
      </c>
      <c r="J133" s="244"/>
      <c r="K133" s="247"/>
    </row>
    <row r="134" spans="1:22" x14ac:dyDescent="0.25">
      <c r="A134" s="248"/>
      <c r="B134" s="248"/>
      <c r="C134" s="249" t="s">
        <v>173</v>
      </c>
      <c r="D134" s="248"/>
      <c r="E134" s="248"/>
      <c r="F134" s="248"/>
      <c r="G134" s="248"/>
      <c r="H134" s="452">
        <v>74.56</v>
      </c>
      <c r="I134" s="452"/>
      <c r="J134" s="452">
        <v>1383.23</v>
      </c>
      <c r="K134" s="452"/>
      <c r="O134" s="250">
        <v>74.56</v>
      </c>
      <c r="P134" s="250">
        <v>1383.23</v>
      </c>
    </row>
    <row r="136" spans="1:22" ht="57" x14ac:dyDescent="0.25">
      <c r="A136" s="233" t="s">
        <v>1368</v>
      </c>
      <c r="B136" s="234" t="s">
        <v>3222</v>
      </c>
      <c r="C136" s="234" t="s">
        <v>1036</v>
      </c>
      <c r="D136" s="235" t="s">
        <v>1693</v>
      </c>
      <c r="E136" s="221">
        <v>1</v>
      </c>
      <c r="F136" s="238"/>
      <c r="G136" s="237"/>
      <c r="H136" s="221"/>
      <c r="I136" s="238"/>
      <c r="J136" s="221"/>
      <c r="K136" s="238"/>
      <c r="Q136">
        <v>26.3</v>
      </c>
      <c r="R136">
        <v>493.43</v>
      </c>
      <c r="S136">
        <v>16.440000000000001</v>
      </c>
      <c r="T136">
        <v>235.75</v>
      </c>
      <c r="U136">
        <v>2.36</v>
      </c>
      <c r="V136">
        <v>49.49</v>
      </c>
    </row>
    <row r="137" spans="1:22" x14ac:dyDescent="0.25">
      <c r="A137" s="233"/>
      <c r="B137" s="234"/>
      <c r="C137" s="234" t="s">
        <v>187</v>
      </c>
      <c r="D137" s="235"/>
      <c r="E137" s="221"/>
      <c r="F137" s="238">
        <v>23.48</v>
      </c>
      <c r="G137" s="237" t="s">
        <v>185</v>
      </c>
      <c r="H137" s="221">
        <v>1</v>
      </c>
      <c r="I137" s="238">
        <v>23.48</v>
      </c>
      <c r="J137" s="221">
        <v>23.35</v>
      </c>
      <c r="K137" s="238">
        <v>548.26</v>
      </c>
    </row>
    <row r="138" spans="1:22" x14ac:dyDescent="0.25">
      <c r="A138" s="233"/>
      <c r="B138" s="234"/>
      <c r="C138" s="234" t="s">
        <v>174</v>
      </c>
      <c r="D138" s="235"/>
      <c r="E138" s="221"/>
      <c r="F138" s="238">
        <v>5.84</v>
      </c>
      <c r="G138" s="237" t="s">
        <v>185</v>
      </c>
      <c r="H138" s="221">
        <v>1</v>
      </c>
      <c r="I138" s="238">
        <v>5.84</v>
      </c>
      <c r="J138" s="221">
        <v>9.51</v>
      </c>
      <c r="K138" s="238">
        <v>55.54</v>
      </c>
    </row>
    <row r="139" spans="1:22" x14ac:dyDescent="0.25">
      <c r="A139" s="233"/>
      <c r="B139" s="234"/>
      <c r="C139" s="234" t="s">
        <v>179</v>
      </c>
      <c r="D139" s="235"/>
      <c r="E139" s="221"/>
      <c r="F139" s="238">
        <v>1.35</v>
      </c>
      <c r="G139" s="237" t="s">
        <v>185</v>
      </c>
      <c r="H139" s="221">
        <v>1</v>
      </c>
      <c r="I139" s="251">
        <v>1.35</v>
      </c>
      <c r="J139" s="221">
        <v>23.35</v>
      </c>
      <c r="K139" s="251">
        <v>31.52</v>
      </c>
    </row>
    <row r="140" spans="1:22" x14ac:dyDescent="0.25">
      <c r="A140" s="233"/>
      <c r="B140" s="234"/>
      <c r="C140" s="234" t="s">
        <v>195</v>
      </c>
      <c r="D140" s="235"/>
      <c r="E140" s="221"/>
      <c r="F140" s="238">
        <v>0.14000000000000001</v>
      </c>
      <c r="G140" s="237" t="s">
        <v>185</v>
      </c>
      <c r="H140" s="221">
        <v>1</v>
      </c>
      <c r="I140" s="238">
        <v>0.14000000000000001</v>
      </c>
      <c r="J140" s="221">
        <v>5.43</v>
      </c>
      <c r="K140" s="238">
        <v>0.76</v>
      </c>
    </row>
    <row r="141" spans="1:22" x14ac:dyDescent="0.25">
      <c r="A141" s="233"/>
      <c r="B141" s="234"/>
      <c r="C141" s="234" t="s">
        <v>184</v>
      </c>
      <c r="D141" s="235" t="s">
        <v>177</v>
      </c>
      <c r="E141" s="221">
        <v>112</v>
      </c>
      <c r="F141" s="238"/>
      <c r="G141" s="237"/>
      <c r="H141" s="221"/>
      <c r="I141" s="238">
        <v>26.3</v>
      </c>
      <c r="J141" s="221">
        <v>90</v>
      </c>
      <c r="K141" s="238">
        <v>493.43</v>
      </c>
    </row>
    <row r="142" spans="1:22" x14ac:dyDescent="0.25">
      <c r="A142" s="233"/>
      <c r="B142" s="234"/>
      <c r="C142" s="234" t="s">
        <v>183</v>
      </c>
      <c r="D142" s="235" t="s">
        <v>177</v>
      </c>
      <c r="E142" s="221">
        <v>70</v>
      </c>
      <c r="F142" s="238"/>
      <c r="G142" s="237"/>
      <c r="H142" s="221"/>
      <c r="I142" s="238">
        <v>16.440000000000001</v>
      </c>
      <c r="J142" s="221">
        <v>43</v>
      </c>
      <c r="K142" s="238">
        <v>235.75</v>
      </c>
    </row>
    <row r="143" spans="1:22" x14ac:dyDescent="0.25">
      <c r="A143" s="233"/>
      <c r="B143" s="234"/>
      <c r="C143" s="234" t="s">
        <v>178</v>
      </c>
      <c r="D143" s="235" t="s">
        <v>177</v>
      </c>
      <c r="E143" s="221">
        <v>175</v>
      </c>
      <c r="F143" s="238"/>
      <c r="G143" s="237"/>
      <c r="H143" s="221"/>
      <c r="I143" s="238">
        <v>2.36</v>
      </c>
      <c r="J143" s="221">
        <v>157</v>
      </c>
      <c r="K143" s="238">
        <v>49.49</v>
      </c>
    </row>
    <row r="144" spans="1:22" x14ac:dyDescent="0.25">
      <c r="A144" s="241"/>
      <c r="B144" s="242"/>
      <c r="C144" s="242" t="s">
        <v>182</v>
      </c>
      <c r="D144" s="243" t="s">
        <v>181</v>
      </c>
      <c r="E144" s="244">
        <v>2.1</v>
      </c>
      <c r="F144" s="247"/>
      <c r="G144" s="246" t="s">
        <v>185</v>
      </c>
      <c r="H144" s="244">
        <v>1</v>
      </c>
      <c r="I144" s="247">
        <v>2.1</v>
      </c>
      <c r="J144" s="244"/>
      <c r="K144" s="247"/>
    </row>
    <row r="145" spans="1:22" x14ac:dyDescent="0.25">
      <c r="A145" s="248"/>
      <c r="B145" s="248"/>
      <c r="C145" s="249" t="s">
        <v>173</v>
      </c>
      <c r="D145" s="248"/>
      <c r="E145" s="248"/>
      <c r="F145" s="248"/>
      <c r="G145" s="248"/>
      <c r="H145" s="452">
        <v>74.56</v>
      </c>
      <c r="I145" s="452"/>
      <c r="J145" s="452">
        <v>1383.23</v>
      </c>
      <c r="K145" s="452"/>
      <c r="O145" s="250">
        <v>74.56</v>
      </c>
      <c r="P145" s="250">
        <v>1383.23</v>
      </c>
    </row>
    <row r="147" spans="1:22" ht="57" x14ac:dyDescent="0.25">
      <c r="A147" s="233" t="s">
        <v>1377</v>
      </c>
      <c r="B147" s="234" t="s">
        <v>3222</v>
      </c>
      <c r="C147" s="234" t="s">
        <v>1035</v>
      </c>
      <c r="D147" s="235" t="s">
        <v>1693</v>
      </c>
      <c r="E147" s="221">
        <v>1</v>
      </c>
      <c r="F147" s="238"/>
      <c r="G147" s="237"/>
      <c r="H147" s="221"/>
      <c r="I147" s="238"/>
      <c r="J147" s="221"/>
      <c r="K147" s="238"/>
      <c r="Q147">
        <v>26.3</v>
      </c>
      <c r="R147">
        <v>493.43</v>
      </c>
      <c r="S147">
        <v>16.440000000000001</v>
      </c>
      <c r="T147">
        <v>235.75</v>
      </c>
      <c r="U147">
        <v>2.36</v>
      </c>
      <c r="V147">
        <v>49.49</v>
      </c>
    </row>
    <row r="148" spans="1:22" x14ac:dyDescent="0.25">
      <c r="A148" s="233"/>
      <c r="B148" s="234"/>
      <c r="C148" s="234" t="s">
        <v>187</v>
      </c>
      <c r="D148" s="235"/>
      <c r="E148" s="221"/>
      <c r="F148" s="238">
        <v>23.48</v>
      </c>
      <c r="G148" s="237" t="s">
        <v>185</v>
      </c>
      <c r="H148" s="221">
        <v>1</v>
      </c>
      <c r="I148" s="238">
        <v>23.48</v>
      </c>
      <c r="J148" s="221">
        <v>23.35</v>
      </c>
      <c r="K148" s="238">
        <v>548.26</v>
      </c>
    </row>
    <row r="149" spans="1:22" x14ac:dyDescent="0.25">
      <c r="A149" s="233"/>
      <c r="B149" s="234"/>
      <c r="C149" s="234" t="s">
        <v>174</v>
      </c>
      <c r="D149" s="235"/>
      <c r="E149" s="221"/>
      <c r="F149" s="238">
        <v>5.84</v>
      </c>
      <c r="G149" s="237" t="s">
        <v>185</v>
      </c>
      <c r="H149" s="221">
        <v>1</v>
      </c>
      <c r="I149" s="238">
        <v>5.84</v>
      </c>
      <c r="J149" s="221">
        <v>9.51</v>
      </c>
      <c r="K149" s="238">
        <v>55.54</v>
      </c>
    </row>
    <row r="150" spans="1:22" x14ac:dyDescent="0.25">
      <c r="A150" s="233"/>
      <c r="B150" s="234"/>
      <c r="C150" s="234" t="s">
        <v>179</v>
      </c>
      <c r="D150" s="235"/>
      <c r="E150" s="221"/>
      <c r="F150" s="238">
        <v>1.35</v>
      </c>
      <c r="G150" s="237" t="s">
        <v>185</v>
      </c>
      <c r="H150" s="221">
        <v>1</v>
      </c>
      <c r="I150" s="251">
        <v>1.35</v>
      </c>
      <c r="J150" s="221">
        <v>23.35</v>
      </c>
      <c r="K150" s="251">
        <v>31.52</v>
      </c>
    </row>
    <row r="151" spans="1:22" x14ac:dyDescent="0.25">
      <c r="A151" s="233"/>
      <c r="B151" s="234"/>
      <c r="C151" s="234" t="s">
        <v>195</v>
      </c>
      <c r="D151" s="235"/>
      <c r="E151" s="221"/>
      <c r="F151" s="238">
        <v>0.14000000000000001</v>
      </c>
      <c r="G151" s="237" t="s">
        <v>185</v>
      </c>
      <c r="H151" s="221">
        <v>1</v>
      </c>
      <c r="I151" s="238">
        <v>0.14000000000000001</v>
      </c>
      <c r="J151" s="221">
        <v>5.43</v>
      </c>
      <c r="K151" s="238">
        <v>0.76</v>
      </c>
    </row>
    <row r="152" spans="1:22" x14ac:dyDescent="0.25">
      <c r="A152" s="233"/>
      <c r="B152" s="234"/>
      <c r="C152" s="234" t="s">
        <v>184</v>
      </c>
      <c r="D152" s="235" t="s">
        <v>177</v>
      </c>
      <c r="E152" s="221">
        <v>112</v>
      </c>
      <c r="F152" s="238"/>
      <c r="G152" s="237"/>
      <c r="H152" s="221"/>
      <c r="I152" s="238">
        <v>26.3</v>
      </c>
      <c r="J152" s="221">
        <v>90</v>
      </c>
      <c r="K152" s="238">
        <v>493.43</v>
      </c>
    </row>
    <row r="153" spans="1:22" x14ac:dyDescent="0.25">
      <c r="A153" s="233"/>
      <c r="B153" s="234"/>
      <c r="C153" s="234" t="s">
        <v>183</v>
      </c>
      <c r="D153" s="235" t="s">
        <v>177</v>
      </c>
      <c r="E153" s="221">
        <v>70</v>
      </c>
      <c r="F153" s="238"/>
      <c r="G153" s="237"/>
      <c r="H153" s="221"/>
      <c r="I153" s="238">
        <v>16.440000000000001</v>
      </c>
      <c r="J153" s="221">
        <v>43</v>
      </c>
      <c r="K153" s="238">
        <v>235.75</v>
      </c>
    </row>
    <row r="154" spans="1:22" x14ac:dyDescent="0.25">
      <c r="A154" s="233"/>
      <c r="B154" s="234"/>
      <c r="C154" s="234" t="s">
        <v>178</v>
      </c>
      <c r="D154" s="235" t="s">
        <v>177</v>
      </c>
      <c r="E154" s="221">
        <v>175</v>
      </c>
      <c r="F154" s="238"/>
      <c r="G154" s="237"/>
      <c r="H154" s="221"/>
      <c r="I154" s="238">
        <v>2.36</v>
      </c>
      <c r="J154" s="221">
        <v>157</v>
      </c>
      <c r="K154" s="238">
        <v>49.49</v>
      </c>
    </row>
    <row r="155" spans="1:22" x14ac:dyDescent="0.25">
      <c r="A155" s="241"/>
      <c r="B155" s="242"/>
      <c r="C155" s="242" t="s">
        <v>182</v>
      </c>
      <c r="D155" s="243" t="s">
        <v>181</v>
      </c>
      <c r="E155" s="244">
        <v>2.1</v>
      </c>
      <c r="F155" s="247"/>
      <c r="G155" s="246" t="s">
        <v>185</v>
      </c>
      <c r="H155" s="244">
        <v>1</v>
      </c>
      <c r="I155" s="247">
        <v>2.1</v>
      </c>
      <c r="J155" s="244"/>
      <c r="K155" s="247"/>
    </row>
    <row r="156" spans="1:22" x14ac:dyDescent="0.25">
      <c r="A156" s="248"/>
      <c r="B156" s="248"/>
      <c r="C156" s="249" t="s">
        <v>173</v>
      </c>
      <c r="D156" s="248"/>
      <c r="E156" s="248"/>
      <c r="F156" s="248"/>
      <c r="G156" s="248"/>
      <c r="H156" s="452">
        <v>74.56</v>
      </c>
      <c r="I156" s="452"/>
      <c r="J156" s="452">
        <v>1383.23</v>
      </c>
      <c r="K156" s="452"/>
      <c r="O156" s="250">
        <v>74.56</v>
      </c>
      <c r="P156" s="250">
        <v>1383.23</v>
      </c>
    </row>
    <row r="159" spans="1:22" x14ac:dyDescent="0.25">
      <c r="A159" s="453" t="s">
        <v>3316</v>
      </c>
      <c r="B159" s="453"/>
      <c r="C159" s="453"/>
      <c r="D159" s="453"/>
      <c r="E159" s="453"/>
      <c r="F159" s="453"/>
      <c r="G159" s="453"/>
      <c r="H159" s="454">
        <v>20219.48</v>
      </c>
      <c r="I159" s="455"/>
      <c r="J159" s="454">
        <v>148080.49</v>
      </c>
      <c r="K159" s="455"/>
    </row>
    <row r="160" spans="1:22" hidden="1" x14ac:dyDescent="0.25">
      <c r="A160" t="s">
        <v>172</v>
      </c>
      <c r="I160">
        <v>0</v>
      </c>
      <c r="J160">
        <v>0</v>
      </c>
    </row>
    <row r="161" spans="1:22" hidden="1" x14ac:dyDescent="0.25">
      <c r="A161" t="s">
        <v>171</v>
      </c>
      <c r="I161">
        <v>0</v>
      </c>
      <c r="J161">
        <v>0</v>
      </c>
    </row>
    <row r="163" spans="1:22" ht="16.5" x14ac:dyDescent="0.25">
      <c r="A163" s="456" t="s">
        <v>3317</v>
      </c>
      <c r="B163" s="456"/>
      <c r="C163" s="456"/>
      <c r="D163" s="456"/>
      <c r="E163" s="456"/>
      <c r="F163" s="456"/>
      <c r="G163" s="456"/>
      <c r="H163" s="456"/>
      <c r="I163" s="456"/>
      <c r="J163" s="456"/>
      <c r="K163" s="456"/>
    </row>
    <row r="164" spans="1:22" ht="68.25" x14ac:dyDescent="0.25">
      <c r="A164" s="261" t="s">
        <v>709</v>
      </c>
      <c r="B164" s="262" t="s">
        <v>3300</v>
      </c>
      <c r="C164" s="262" t="s">
        <v>3798</v>
      </c>
      <c r="D164" s="263" t="s">
        <v>1451</v>
      </c>
      <c r="E164" s="264">
        <v>2</v>
      </c>
      <c r="F164" s="267">
        <v>11014.07</v>
      </c>
      <c r="G164" s="266" t="s">
        <v>185</v>
      </c>
      <c r="H164" s="264">
        <v>1</v>
      </c>
      <c r="I164" s="267">
        <v>22028.14</v>
      </c>
      <c r="J164" s="264">
        <v>4.4000000000000004</v>
      </c>
      <c r="K164" s="267">
        <v>96923.82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268"/>
      <c r="B165" s="268"/>
      <c r="C165" s="269" t="s">
        <v>173</v>
      </c>
      <c r="D165" s="268"/>
      <c r="E165" s="268"/>
      <c r="F165" s="268"/>
      <c r="G165" s="268"/>
      <c r="H165" s="468">
        <v>22028.14</v>
      </c>
      <c r="I165" s="468"/>
      <c r="J165" s="468">
        <v>96923.82</v>
      </c>
      <c r="K165" s="468"/>
      <c r="O165" s="250">
        <v>22028.14</v>
      </c>
      <c r="P165" s="250">
        <v>96923.82</v>
      </c>
    </row>
    <row r="168" spans="1:22" x14ac:dyDescent="0.25">
      <c r="A168" s="453" t="s">
        <v>3318</v>
      </c>
      <c r="B168" s="453"/>
      <c r="C168" s="453"/>
      <c r="D168" s="453"/>
      <c r="E168" s="453"/>
      <c r="F168" s="453"/>
      <c r="G168" s="453"/>
      <c r="H168" s="454">
        <v>22028.14</v>
      </c>
      <c r="I168" s="455"/>
      <c r="J168" s="454">
        <v>96923.82</v>
      </c>
      <c r="K168" s="455"/>
    </row>
    <row r="169" spans="1:22" hidden="1" x14ac:dyDescent="0.25">
      <c r="A169" t="s">
        <v>172</v>
      </c>
      <c r="I169">
        <v>0</v>
      </c>
      <c r="J169">
        <v>0</v>
      </c>
    </row>
    <row r="170" spans="1:22" hidden="1" x14ac:dyDescent="0.25">
      <c r="A170" t="s">
        <v>171</v>
      </c>
      <c r="I170">
        <v>0</v>
      </c>
      <c r="J170">
        <v>0</v>
      </c>
    </row>
    <row r="172" spans="1:22" ht="16.5" x14ac:dyDescent="0.25">
      <c r="A172" s="456" t="s">
        <v>3319</v>
      </c>
      <c r="B172" s="456"/>
      <c r="C172" s="456"/>
      <c r="D172" s="456"/>
      <c r="E172" s="456"/>
      <c r="F172" s="456"/>
      <c r="G172" s="456"/>
      <c r="H172" s="456"/>
      <c r="I172" s="456"/>
      <c r="J172" s="456"/>
      <c r="K172" s="456"/>
    </row>
    <row r="173" spans="1:22" ht="28.5" x14ac:dyDescent="0.25">
      <c r="A173" s="233" t="s">
        <v>709</v>
      </c>
      <c r="B173" s="234" t="s">
        <v>3320</v>
      </c>
      <c r="C173" s="234" t="s">
        <v>1034</v>
      </c>
      <c r="D173" s="235" t="s">
        <v>1693</v>
      </c>
      <c r="E173" s="221">
        <v>1</v>
      </c>
      <c r="F173" s="238"/>
      <c r="G173" s="237"/>
      <c r="H173" s="221"/>
      <c r="I173" s="238"/>
      <c r="J173" s="221"/>
      <c r="K173" s="238"/>
      <c r="Q173">
        <v>98.94</v>
      </c>
      <c r="R173">
        <v>1856.47</v>
      </c>
      <c r="S173">
        <v>61.84</v>
      </c>
      <c r="T173">
        <v>886.98</v>
      </c>
      <c r="U173">
        <v>0</v>
      </c>
      <c r="V173">
        <v>0</v>
      </c>
    </row>
    <row r="174" spans="1:22" x14ac:dyDescent="0.25">
      <c r="A174" s="233"/>
      <c r="B174" s="234"/>
      <c r="C174" s="234" t="s">
        <v>187</v>
      </c>
      <c r="D174" s="235"/>
      <c r="E174" s="221"/>
      <c r="F174" s="238">
        <v>88.34</v>
      </c>
      <c r="G174" s="237" t="s">
        <v>185</v>
      </c>
      <c r="H174" s="221">
        <v>1</v>
      </c>
      <c r="I174" s="238">
        <v>88.34</v>
      </c>
      <c r="J174" s="221">
        <v>23.35</v>
      </c>
      <c r="K174" s="238">
        <v>2062.7399999999998</v>
      </c>
    </row>
    <row r="175" spans="1:22" x14ac:dyDescent="0.25">
      <c r="A175" s="233"/>
      <c r="B175" s="234"/>
      <c r="C175" s="234" t="s">
        <v>195</v>
      </c>
      <c r="D175" s="235"/>
      <c r="E175" s="221"/>
      <c r="F175" s="238">
        <v>3.01</v>
      </c>
      <c r="G175" s="237" t="s">
        <v>185</v>
      </c>
      <c r="H175" s="221">
        <v>1</v>
      </c>
      <c r="I175" s="238">
        <v>3.01</v>
      </c>
      <c r="J175" s="221">
        <v>5.42</v>
      </c>
      <c r="K175" s="238">
        <v>16.309999999999999</v>
      </c>
    </row>
    <row r="176" spans="1:22" x14ac:dyDescent="0.25">
      <c r="A176" s="233"/>
      <c r="B176" s="234"/>
      <c r="C176" s="234" t="s">
        <v>184</v>
      </c>
      <c r="D176" s="235" t="s">
        <v>177</v>
      </c>
      <c r="E176" s="221">
        <v>112</v>
      </c>
      <c r="F176" s="238"/>
      <c r="G176" s="237"/>
      <c r="H176" s="221"/>
      <c r="I176" s="238">
        <v>98.94</v>
      </c>
      <c r="J176" s="221">
        <v>90</v>
      </c>
      <c r="K176" s="238">
        <v>1856.47</v>
      </c>
    </row>
    <row r="177" spans="1:22" x14ac:dyDescent="0.25">
      <c r="A177" s="233"/>
      <c r="B177" s="234"/>
      <c r="C177" s="234" t="s">
        <v>183</v>
      </c>
      <c r="D177" s="235" t="s">
        <v>177</v>
      </c>
      <c r="E177" s="221">
        <v>70</v>
      </c>
      <c r="F177" s="238"/>
      <c r="G177" s="237"/>
      <c r="H177" s="221"/>
      <c r="I177" s="238">
        <v>61.84</v>
      </c>
      <c r="J177" s="221">
        <v>43</v>
      </c>
      <c r="K177" s="238">
        <v>886.98</v>
      </c>
    </row>
    <row r="178" spans="1:22" x14ac:dyDescent="0.25">
      <c r="A178" s="241"/>
      <c r="B178" s="242"/>
      <c r="C178" s="242" t="s">
        <v>182</v>
      </c>
      <c r="D178" s="243" t="s">
        <v>181</v>
      </c>
      <c r="E178" s="244">
        <v>7</v>
      </c>
      <c r="F178" s="247"/>
      <c r="G178" s="246" t="s">
        <v>185</v>
      </c>
      <c r="H178" s="244">
        <v>1</v>
      </c>
      <c r="I178" s="247">
        <v>7</v>
      </c>
      <c r="J178" s="244"/>
      <c r="K178" s="247"/>
    </row>
    <row r="179" spans="1:22" x14ac:dyDescent="0.25">
      <c r="A179" s="248"/>
      <c r="B179" s="248"/>
      <c r="C179" s="249" t="s">
        <v>173</v>
      </c>
      <c r="D179" s="248"/>
      <c r="E179" s="248"/>
      <c r="F179" s="248"/>
      <c r="G179" s="248"/>
      <c r="H179" s="452">
        <v>252.13</v>
      </c>
      <c r="I179" s="452"/>
      <c r="J179" s="452">
        <v>4822.5</v>
      </c>
      <c r="K179" s="452"/>
      <c r="O179" s="250">
        <v>252.13</v>
      </c>
      <c r="P179" s="250">
        <v>4822.5</v>
      </c>
    </row>
    <row r="181" spans="1:22" ht="28.5" x14ac:dyDescent="0.25">
      <c r="A181" s="233" t="s">
        <v>1324</v>
      </c>
      <c r="B181" s="234" t="s">
        <v>3191</v>
      </c>
      <c r="C181" s="234" t="s">
        <v>1033</v>
      </c>
      <c r="D181" s="235" t="s">
        <v>1693</v>
      </c>
      <c r="E181" s="221">
        <v>1</v>
      </c>
      <c r="F181" s="238"/>
      <c r="G181" s="237"/>
      <c r="H181" s="221"/>
      <c r="I181" s="238"/>
      <c r="J181" s="221"/>
      <c r="K181" s="238"/>
      <c r="Q181">
        <v>21.21</v>
      </c>
      <c r="R181">
        <v>398.03</v>
      </c>
      <c r="S181">
        <v>13.26</v>
      </c>
      <c r="T181">
        <v>190.17</v>
      </c>
      <c r="U181">
        <v>0</v>
      </c>
      <c r="V181">
        <v>0</v>
      </c>
    </row>
    <row r="182" spans="1:22" x14ac:dyDescent="0.25">
      <c r="A182" s="233"/>
      <c r="B182" s="234"/>
      <c r="C182" s="234" t="s">
        <v>187</v>
      </c>
      <c r="D182" s="235"/>
      <c r="E182" s="221"/>
      <c r="F182" s="238">
        <v>18.940000000000001</v>
      </c>
      <c r="G182" s="237" t="s">
        <v>185</v>
      </c>
      <c r="H182" s="221">
        <v>1</v>
      </c>
      <c r="I182" s="238">
        <v>18.940000000000001</v>
      </c>
      <c r="J182" s="221">
        <v>23.35</v>
      </c>
      <c r="K182" s="238">
        <v>442.25</v>
      </c>
    </row>
    <row r="183" spans="1:22" x14ac:dyDescent="0.25">
      <c r="A183" s="233"/>
      <c r="B183" s="234"/>
      <c r="C183" s="234" t="s">
        <v>174</v>
      </c>
      <c r="D183" s="235"/>
      <c r="E183" s="221"/>
      <c r="F183" s="238">
        <v>0.05</v>
      </c>
      <c r="G183" s="237" t="s">
        <v>185</v>
      </c>
      <c r="H183" s="221">
        <v>1</v>
      </c>
      <c r="I183" s="238">
        <v>0.05</v>
      </c>
      <c r="J183" s="221">
        <v>5.4</v>
      </c>
      <c r="K183" s="238">
        <v>0.27</v>
      </c>
    </row>
    <row r="184" spans="1:22" x14ac:dyDescent="0.25">
      <c r="A184" s="233"/>
      <c r="B184" s="234"/>
      <c r="C184" s="234" t="s">
        <v>195</v>
      </c>
      <c r="D184" s="235"/>
      <c r="E184" s="221"/>
      <c r="F184" s="238">
        <v>1.5</v>
      </c>
      <c r="G184" s="237" t="s">
        <v>185</v>
      </c>
      <c r="H184" s="221">
        <v>1</v>
      </c>
      <c r="I184" s="238">
        <v>1.5</v>
      </c>
      <c r="J184" s="221">
        <v>5.42</v>
      </c>
      <c r="K184" s="238">
        <v>8.1300000000000008</v>
      </c>
    </row>
    <row r="185" spans="1:22" x14ac:dyDescent="0.25">
      <c r="A185" s="233"/>
      <c r="B185" s="234"/>
      <c r="C185" s="234" t="s">
        <v>184</v>
      </c>
      <c r="D185" s="235" t="s">
        <v>177</v>
      </c>
      <c r="E185" s="221">
        <v>112</v>
      </c>
      <c r="F185" s="238"/>
      <c r="G185" s="237"/>
      <c r="H185" s="221"/>
      <c r="I185" s="238">
        <v>21.21</v>
      </c>
      <c r="J185" s="221">
        <v>90</v>
      </c>
      <c r="K185" s="238">
        <v>398.03</v>
      </c>
    </row>
    <row r="186" spans="1:22" x14ac:dyDescent="0.25">
      <c r="A186" s="233"/>
      <c r="B186" s="234"/>
      <c r="C186" s="234" t="s">
        <v>183</v>
      </c>
      <c r="D186" s="235" t="s">
        <v>177</v>
      </c>
      <c r="E186" s="221">
        <v>70</v>
      </c>
      <c r="F186" s="238"/>
      <c r="G186" s="237"/>
      <c r="H186" s="221"/>
      <c r="I186" s="238">
        <v>13.26</v>
      </c>
      <c r="J186" s="221">
        <v>43</v>
      </c>
      <c r="K186" s="238">
        <v>190.17</v>
      </c>
    </row>
    <row r="187" spans="1:22" x14ac:dyDescent="0.25">
      <c r="A187" s="241"/>
      <c r="B187" s="242"/>
      <c r="C187" s="242" t="s">
        <v>182</v>
      </c>
      <c r="D187" s="243" t="s">
        <v>181</v>
      </c>
      <c r="E187" s="244">
        <v>1.36</v>
      </c>
      <c r="F187" s="247"/>
      <c r="G187" s="246" t="s">
        <v>185</v>
      </c>
      <c r="H187" s="244">
        <v>1</v>
      </c>
      <c r="I187" s="247">
        <v>1.36</v>
      </c>
      <c r="J187" s="244"/>
      <c r="K187" s="247"/>
    </row>
    <row r="188" spans="1:22" x14ac:dyDescent="0.25">
      <c r="A188" s="248"/>
      <c r="B188" s="248"/>
      <c r="C188" s="249" t="s">
        <v>173</v>
      </c>
      <c r="D188" s="248"/>
      <c r="E188" s="248"/>
      <c r="F188" s="248"/>
      <c r="G188" s="248"/>
      <c r="H188" s="452">
        <v>54.96</v>
      </c>
      <c r="I188" s="452"/>
      <c r="J188" s="452">
        <v>1038.8499999999999</v>
      </c>
      <c r="K188" s="452"/>
      <c r="O188" s="250">
        <v>54.96</v>
      </c>
      <c r="P188" s="250">
        <v>1038.8499999999999</v>
      </c>
    </row>
    <row r="191" spans="1:22" x14ac:dyDescent="0.25">
      <c r="A191" s="453" t="s">
        <v>3321</v>
      </c>
      <c r="B191" s="453"/>
      <c r="C191" s="453"/>
      <c r="D191" s="453"/>
      <c r="E191" s="453"/>
      <c r="F191" s="453"/>
      <c r="G191" s="453"/>
      <c r="H191" s="454">
        <v>307.08999999999997</v>
      </c>
      <c r="I191" s="455"/>
      <c r="J191" s="454">
        <v>5861.35</v>
      </c>
      <c r="K191" s="455"/>
    </row>
    <row r="192" spans="1:22" hidden="1" x14ac:dyDescent="0.25">
      <c r="A192" t="s">
        <v>172</v>
      </c>
      <c r="I192">
        <v>0</v>
      </c>
      <c r="J192">
        <v>0</v>
      </c>
    </row>
    <row r="193" spans="1:22" hidden="1" x14ac:dyDescent="0.25">
      <c r="A193" t="s">
        <v>171</v>
      </c>
      <c r="I193">
        <v>0</v>
      </c>
      <c r="J193">
        <v>0</v>
      </c>
    </row>
    <row r="195" spans="1:22" ht="16.5" x14ac:dyDescent="0.25">
      <c r="A195" s="456" t="s">
        <v>3322</v>
      </c>
      <c r="B195" s="456"/>
      <c r="C195" s="456"/>
      <c r="D195" s="456"/>
      <c r="E195" s="456"/>
      <c r="F195" s="456"/>
      <c r="G195" s="456"/>
      <c r="H195" s="456"/>
      <c r="I195" s="456"/>
      <c r="J195" s="456"/>
      <c r="K195" s="456"/>
    </row>
    <row r="197" spans="1:22" x14ac:dyDescent="0.25">
      <c r="A197" s="453" t="s">
        <v>3323</v>
      </c>
      <c r="B197" s="453"/>
      <c r="C197" s="453"/>
      <c r="D197" s="453"/>
      <c r="E197" s="453"/>
      <c r="F197" s="453"/>
      <c r="G197" s="453"/>
      <c r="H197" s="454">
        <v>0</v>
      </c>
      <c r="I197" s="455"/>
      <c r="J197" s="454">
        <v>0</v>
      </c>
      <c r="K197" s="455"/>
    </row>
    <row r="198" spans="1:22" hidden="1" x14ac:dyDescent="0.25">
      <c r="A198" t="s">
        <v>172</v>
      </c>
      <c r="I198">
        <v>0</v>
      </c>
      <c r="J198">
        <v>0</v>
      </c>
    </row>
    <row r="199" spans="1:22" hidden="1" x14ac:dyDescent="0.25">
      <c r="A199" t="s">
        <v>171</v>
      </c>
      <c r="I199">
        <v>0</v>
      </c>
      <c r="J199">
        <v>0</v>
      </c>
    </row>
    <row r="201" spans="1:22" ht="16.5" x14ac:dyDescent="0.25">
      <c r="A201" s="456" t="s">
        <v>3324</v>
      </c>
      <c r="B201" s="456"/>
      <c r="C201" s="456"/>
      <c r="D201" s="456"/>
      <c r="E201" s="456"/>
      <c r="F201" s="456"/>
      <c r="G201" s="456"/>
      <c r="H201" s="456"/>
      <c r="I201" s="456"/>
      <c r="J201" s="456"/>
      <c r="K201" s="456"/>
    </row>
    <row r="202" spans="1:22" ht="28.5" x14ac:dyDescent="0.25">
      <c r="A202" s="233" t="s">
        <v>709</v>
      </c>
      <c r="B202" s="234" t="s">
        <v>3248</v>
      </c>
      <c r="C202" s="234" t="s">
        <v>1032</v>
      </c>
      <c r="D202" s="235" t="s">
        <v>1680</v>
      </c>
      <c r="E202" s="221">
        <v>0.3</v>
      </c>
      <c r="F202" s="238"/>
      <c r="G202" s="237"/>
      <c r="H202" s="221"/>
      <c r="I202" s="238"/>
      <c r="J202" s="221"/>
      <c r="K202" s="238"/>
      <c r="Q202">
        <v>76.44</v>
      </c>
      <c r="R202">
        <v>1434.28</v>
      </c>
      <c r="S202">
        <v>47.78</v>
      </c>
      <c r="T202">
        <v>685.27</v>
      </c>
      <c r="U202">
        <v>0.61</v>
      </c>
      <c r="V202">
        <v>12.83</v>
      </c>
    </row>
    <row r="203" spans="1:22" x14ac:dyDescent="0.25">
      <c r="C203" s="239" t="s">
        <v>3325</v>
      </c>
    </row>
    <row r="204" spans="1:22" x14ac:dyDescent="0.25">
      <c r="A204" s="233"/>
      <c r="B204" s="234"/>
      <c r="C204" s="234" t="s">
        <v>187</v>
      </c>
      <c r="D204" s="235"/>
      <c r="E204" s="221"/>
      <c r="F204" s="238">
        <v>227.49</v>
      </c>
      <c r="G204" s="237" t="s">
        <v>185</v>
      </c>
      <c r="H204" s="221">
        <v>1</v>
      </c>
      <c r="I204" s="238">
        <v>68.25</v>
      </c>
      <c r="J204" s="221">
        <v>23.35</v>
      </c>
      <c r="K204" s="238">
        <v>1593.64</v>
      </c>
    </row>
    <row r="205" spans="1:22" x14ac:dyDescent="0.25">
      <c r="A205" s="233"/>
      <c r="B205" s="234"/>
      <c r="C205" s="234" t="s">
        <v>174</v>
      </c>
      <c r="D205" s="235"/>
      <c r="E205" s="221"/>
      <c r="F205" s="238">
        <v>6.98</v>
      </c>
      <c r="G205" s="237" t="s">
        <v>185</v>
      </c>
      <c r="H205" s="221">
        <v>1</v>
      </c>
      <c r="I205" s="238">
        <v>2.09</v>
      </c>
      <c r="J205" s="221">
        <v>8.39</v>
      </c>
      <c r="K205" s="238">
        <v>17.54</v>
      </c>
    </row>
    <row r="206" spans="1:22" x14ac:dyDescent="0.25">
      <c r="A206" s="233"/>
      <c r="B206" s="234"/>
      <c r="C206" s="234" t="s">
        <v>179</v>
      </c>
      <c r="D206" s="235"/>
      <c r="E206" s="221"/>
      <c r="F206" s="238">
        <v>1.18</v>
      </c>
      <c r="G206" s="237" t="s">
        <v>185</v>
      </c>
      <c r="H206" s="221">
        <v>1</v>
      </c>
      <c r="I206" s="251">
        <v>0.35</v>
      </c>
      <c r="J206" s="221">
        <v>23.35</v>
      </c>
      <c r="K206" s="251">
        <v>8.17</v>
      </c>
    </row>
    <row r="207" spans="1:22" x14ac:dyDescent="0.25">
      <c r="A207" s="233"/>
      <c r="B207" s="234"/>
      <c r="C207" s="234" t="s">
        <v>195</v>
      </c>
      <c r="D207" s="235"/>
      <c r="E207" s="221"/>
      <c r="F207" s="238">
        <v>2.4700000000000002</v>
      </c>
      <c r="G207" s="237" t="s">
        <v>185</v>
      </c>
      <c r="H207" s="221">
        <v>1</v>
      </c>
      <c r="I207" s="238">
        <v>0.74</v>
      </c>
      <c r="J207" s="221">
        <v>5.42</v>
      </c>
      <c r="K207" s="238">
        <v>4.01</v>
      </c>
    </row>
    <row r="208" spans="1:22" x14ac:dyDescent="0.25">
      <c r="A208" s="233"/>
      <c r="B208" s="234"/>
      <c r="C208" s="234" t="s">
        <v>184</v>
      </c>
      <c r="D208" s="235" t="s">
        <v>177</v>
      </c>
      <c r="E208" s="221">
        <v>112</v>
      </c>
      <c r="F208" s="238"/>
      <c r="G208" s="237"/>
      <c r="H208" s="221"/>
      <c r="I208" s="238">
        <v>76.44</v>
      </c>
      <c r="J208" s="221">
        <v>90</v>
      </c>
      <c r="K208" s="238">
        <v>1434.28</v>
      </c>
    </row>
    <row r="209" spans="1:22" x14ac:dyDescent="0.25">
      <c r="A209" s="233"/>
      <c r="B209" s="234"/>
      <c r="C209" s="234" t="s">
        <v>183</v>
      </c>
      <c r="D209" s="235" t="s">
        <v>177</v>
      </c>
      <c r="E209" s="221">
        <v>70</v>
      </c>
      <c r="F209" s="238"/>
      <c r="G209" s="237"/>
      <c r="H209" s="221"/>
      <c r="I209" s="238">
        <v>47.78</v>
      </c>
      <c r="J209" s="221">
        <v>43</v>
      </c>
      <c r="K209" s="238">
        <v>685.27</v>
      </c>
    </row>
    <row r="210" spans="1:22" x14ac:dyDescent="0.25">
      <c r="A210" s="233"/>
      <c r="B210" s="234"/>
      <c r="C210" s="234" t="s">
        <v>178</v>
      </c>
      <c r="D210" s="235" t="s">
        <v>177</v>
      </c>
      <c r="E210" s="221">
        <v>175</v>
      </c>
      <c r="F210" s="238"/>
      <c r="G210" s="237"/>
      <c r="H210" s="221"/>
      <c r="I210" s="238">
        <v>0.61</v>
      </c>
      <c r="J210" s="221">
        <v>157</v>
      </c>
      <c r="K210" s="238">
        <v>12.83</v>
      </c>
    </row>
    <row r="211" spans="1:22" x14ac:dyDescent="0.25">
      <c r="A211" s="241"/>
      <c r="B211" s="242"/>
      <c r="C211" s="242" t="s">
        <v>182</v>
      </c>
      <c r="D211" s="243" t="s">
        <v>181</v>
      </c>
      <c r="E211" s="244">
        <v>14.64</v>
      </c>
      <c r="F211" s="247"/>
      <c r="G211" s="246" t="s">
        <v>185</v>
      </c>
      <c r="H211" s="244">
        <v>1</v>
      </c>
      <c r="I211" s="247">
        <v>4.3899999999999997</v>
      </c>
      <c r="J211" s="244"/>
      <c r="K211" s="247"/>
    </row>
    <row r="212" spans="1:22" x14ac:dyDescent="0.25">
      <c r="A212" s="248"/>
      <c r="B212" s="248"/>
      <c r="C212" s="249" t="s">
        <v>173</v>
      </c>
      <c r="D212" s="248"/>
      <c r="E212" s="248"/>
      <c r="F212" s="248"/>
      <c r="G212" s="248"/>
      <c r="H212" s="452">
        <v>195.91</v>
      </c>
      <c r="I212" s="452"/>
      <c r="J212" s="452">
        <v>3747.57</v>
      </c>
      <c r="K212" s="452"/>
      <c r="O212" s="250">
        <v>195.91</v>
      </c>
      <c r="P212" s="250">
        <v>3747.57</v>
      </c>
    </row>
    <row r="214" spans="1:22" x14ac:dyDescent="0.25">
      <c r="A214" s="233" t="s">
        <v>1324</v>
      </c>
      <c r="B214" s="234" t="s">
        <v>3326</v>
      </c>
      <c r="C214" s="234" t="s">
        <v>1031</v>
      </c>
      <c r="D214" s="235" t="s">
        <v>1680</v>
      </c>
      <c r="E214" s="221">
        <v>2</v>
      </c>
      <c r="F214" s="238"/>
      <c r="G214" s="237"/>
      <c r="H214" s="221"/>
      <c r="I214" s="238"/>
      <c r="J214" s="221"/>
      <c r="K214" s="238"/>
      <c r="Q214">
        <v>907.4</v>
      </c>
      <c r="R214">
        <v>17025.93</v>
      </c>
      <c r="S214">
        <v>567.13</v>
      </c>
      <c r="T214">
        <v>8134.61</v>
      </c>
      <c r="U214">
        <v>1.23</v>
      </c>
      <c r="V214">
        <v>25.67</v>
      </c>
    </row>
    <row r="215" spans="1:22" x14ac:dyDescent="0.25">
      <c r="C215" s="239" t="s">
        <v>3327</v>
      </c>
    </row>
    <row r="216" spans="1:22" x14ac:dyDescent="0.25">
      <c r="A216" s="233"/>
      <c r="B216" s="234"/>
      <c r="C216" s="234" t="s">
        <v>187</v>
      </c>
      <c r="D216" s="235"/>
      <c r="E216" s="221"/>
      <c r="F216" s="238">
        <v>405.09</v>
      </c>
      <c r="G216" s="237" t="s">
        <v>185</v>
      </c>
      <c r="H216" s="221">
        <v>1</v>
      </c>
      <c r="I216" s="238">
        <v>810.18</v>
      </c>
      <c r="J216" s="221">
        <v>23.35</v>
      </c>
      <c r="K216" s="238">
        <v>18917.7</v>
      </c>
    </row>
    <row r="217" spans="1:22" x14ac:dyDescent="0.25">
      <c r="A217" s="233"/>
      <c r="B217" s="234"/>
      <c r="C217" s="234" t="s">
        <v>174</v>
      </c>
      <c r="D217" s="235"/>
      <c r="E217" s="221"/>
      <c r="F217" s="238">
        <v>3.84</v>
      </c>
      <c r="G217" s="237" t="s">
        <v>185</v>
      </c>
      <c r="H217" s="221">
        <v>1</v>
      </c>
      <c r="I217" s="238">
        <v>7.68</v>
      </c>
      <c r="J217" s="221">
        <v>6.99</v>
      </c>
      <c r="K217" s="238">
        <v>53.68</v>
      </c>
    </row>
    <row r="218" spans="1:22" x14ac:dyDescent="0.25">
      <c r="A218" s="233"/>
      <c r="B218" s="234"/>
      <c r="C218" s="234" t="s">
        <v>179</v>
      </c>
      <c r="D218" s="235"/>
      <c r="E218" s="221"/>
      <c r="F218" s="238">
        <v>0.35</v>
      </c>
      <c r="G218" s="237" t="s">
        <v>185</v>
      </c>
      <c r="H218" s="221">
        <v>1</v>
      </c>
      <c r="I218" s="251">
        <v>0.7</v>
      </c>
      <c r="J218" s="221">
        <v>23.35</v>
      </c>
      <c r="K218" s="251">
        <v>16.350000000000001</v>
      </c>
    </row>
    <row r="219" spans="1:22" x14ac:dyDescent="0.25">
      <c r="A219" s="233"/>
      <c r="B219" s="234"/>
      <c r="C219" s="234" t="s">
        <v>195</v>
      </c>
      <c r="D219" s="235"/>
      <c r="E219" s="221"/>
      <c r="F219" s="238">
        <v>42.51</v>
      </c>
      <c r="G219" s="237" t="s">
        <v>185</v>
      </c>
      <c r="H219" s="221">
        <v>1</v>
      </c>
      <c r="I219" s="238">
        <v>85.02</v>
      </c>
      <c r="J219" s="221">
        <v>5.42</v>
      </c>
      <c r="K219" s="238">
        <v>460.81</v>
      </c>
    </row>
    <row r="220" spans="1:22" ht="41.25" x14ac:dyDescent="0.25">
      <c r="A220" s="233" t="s">
        <v>1328</v>
      </c>
      <c r="B220" s="234" t="s">
        <v>3226</v>
      </c>
      <c r="C220" s="234" t="s">
        <v>3799</v>
      </c>
      <c r="D220" s="235" t="s">
        <v>1451</v>
      </c>
      <c r="E220" s="221">
        <v>20</v>
      </c>
      <c r="F220" s="238">
        <v>175.33</v>
      </c>
      <c r="G220" s="240" t="s">
        <v>185</v>
      </c>
      <c r="H220" s="221">
        <v>1</v>
      </c>
      <c r="I220" s="238">
        <v>3506.6</v>
      </c>
      <c r="J220" s="221">
        <v>5.42</v>
      </c>
      <c r="K220" s="238">
        <v>19005.77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s="233"/>
      <c r="B221" s="234"/>
      <c r="C221" s="234" t="s">
        <v>184</v>
      </c>
      <c r="D221" s="235" t="s">
        <v>177</v>
      </c>
      <c r="E221" s="221">
        <v>112</v>
      </c>
      <c r="F221" s="238"/>
      <c r="G221" s="237"/>
      <c r="H221" s="221"/>
      <c r="I221" s="238">
        <v>907.4</v>
      </c>
      <c r="J221" s="221">
        <v>90</v>
      </c>
      <c r="K221" s="238">
        <v>17025.93</v>
      </c>
    </row>
    <row r="222" spans="1:22" x14ac:dyDescent="0.25">
      <c r="A222" s="233"/>
      <c r="B222" s="234"/>
      <c r="C222" s="234" t="s">
        <v>183</v>
      </c>
      <c r="D222" s="235" t="s">
        <v>177</v>
      </c>
      <c r="E222" s="221">
        <v>70</v>
      </c>
      <c r="F222" s="238"/>
      <c r="G222" s="237"/>
      <c r="H222" s="221"/>
      <c r="I222" s="238">
        <v>567.13</v>
      </c>
      <c r="J222" s="221">
        <v>43</v>
      </c>
      <c r="K222" s="238">
        <v>8134.61</v>
      </c>
    </row>
    <row r="223" spans="1:22" x14ac:dyDescent="0.25">
      <c r="A223" s="233"/>
      <c r="B223" s="234"/>
      <c r="C223" s="234" t="s">
        <v>178</v>
      </c>
      <c r="D223" s="235" t="s">
        <v>177</v>
      </c>
      <c r="E223" s="221">
        <v>175</v>
      </c>
      <c r="F223" s="238"/>
      <c r="G223" s="237"/>
      <c r="H223" s="221"/>
      <c r="I223" s="238">
        <v>1.23</v>
      </c>
      <c r="J223" s="221">
        <v>157</v>
      </c>
      <c r="K223" s="238">
        <v>25.67</v>
      </c>
    </row>
    <row r="224" spans="1:22" x14ac:dyDescent="0.25">
      <c r="A224" s="241"/>
      <c r="B224" s="242"/>
      <c r="C224" s="242" t="s">
        <v>182</v>
      </c>
      <c r="D224" s="243" t="s">
        <v>181</v>
      </c>
      <c r="E224" s="244">
        <v>25.56</v>
      </c>
      <c r="F224" s="247"/>
      <c r="G224" s="246" t="s">
        <v>185</v>
      </c>
      <c r="H224" s="244">
        <v>1</v>
      </c>
      <c r="I224" s="247">
        <v>51.12</v>
      </c>
      <c r="J224" s="244"/>
      <c r="K224" s="247"/>
    </row>
    <row r="225" spans="1:22" x14ac:dyDescent="0.25">
      <c r="A225" s="248"/>
      <c r="B225" s="248"/>
      <c r="C225" s="249" t="s">
        <v>173</v>
      </c>
      <c r="D225" s="248"/>
      <c r="E225" s="248"/>
      <c r="F225" s="248"/>
      <c r="G225" s="248"/>
      <c r="H225" s="452">
        <v>5885.24</v>
      </c>
      <c r="I225" s="452"/>
      <c r="J225" s="452">
        <v>63624.17</v>
      </c>
      <c r="K225" s="452"/>
      <c r="O225" s="250">
        <v>5885.24</v>
      </c>
      <c r="P225" s="250">
        <v>63624.17</v>
      </c>
    </row>
    <row r="227" spans="1:22" x14ac:dyDescent="0.25">
      <c r="A227" s="233" t="s">
        <v>104</v>
      </c>
      <c r="B227" s="234" t="s">
        <v>3328</v>
      </c>
      <c r="C227" s="234" t="s">
        <v>1030</v>
      </c>
      <c r="D227" s="235" t="s">
        <v>1680</v>
      </c>
      <c r="E227" s="221">
        <v>2.4</v>
      </c>
      <c r="F227" s="238"/>
      <c r="G227" s="237"/>
      <c r="H227" s="221"/>
      <c r="I227" s="238"/>
      <c r="J227" s="221"/>
      <c r="K227" s="238"/>
      <c r="Q227">
        <v>675.52</v>
      </c>
      <c r="R227">
        <v>12674.99</v>
      </c>
      <c r="S227">
        <v>422.2</v>
      </c>
      <c r="T227">
        <v>6055.83</v>
      </c>
      <c r="U227">
        <v>1.47</v>
      </c>
      <c r="V227">
        <v>30.79</v>
      </c>
    </row>
    <row r="228" spans="1:22" x14ac:dyDescent="0.25">
      <c r="C228" s="239" t="s">
        <v>3329</v>
      </c>
    </row>
    <row r="229" spans="1:22" x14ac:dyDescent="0.25">
      <c r="A229" s="233"/>
      <c r="B229" s="234"/>
      <c r="C229" s="234" t="s">
        <v>187</v>
      </c>
      <c r="D229" s="235"/>
      <c r="E229" s="221"/>
      <c r="F229" s="238">
        <v>251.31</v>
      </c>
      <c r="G229" s="237" t="s">
        <v>185</v>
      </c>
      <c r="H229" s="221">
        <v>1</v>
      </c>
      <c r="I229" s="238">
        <v>603.14</v>
      </c>
      <c r="J229" s="221">
        <v>23.35</v>
      </c>
      <c r="K229" s="238">
        <v>14083.32</v>
      </c>
    </row>
    <row r="230" spans="1:22" x14ac:dyDescent="0.25">
      <c r="A230" s="233"/>
      <c r="B230" s="234"/>
      <c r="C230" s="234" t="s">
        <v>174</v>
      </c>
      <c r="D230" s="235"/>
      <c r="E230" s="221"/>
      <c r="F230" s="238">
        <v>3.84</v>
      </c>
      <c r="G230" s="237" t="s">
        <v>185</v>
      </c>
      <c r="H230" s="221">
        <v>1</v>
      </c>
      <c r="I230" s="238">
        <v>9.2200000000000006</v>
      </c>
      <c r="J230" s="221">
        <v>6.99</v>
      </c>
      <c r="K230" s="238">
        <v>64.45</v>
      </c>
    </row>
    <row r="231" spans="1:22" x14ac:dyDescent="0.25">
      <c r="A231" s="233"/>
      <c r="B231" s="234"/>
      <c r="C231" s="234" t="s">
        <v>179</v>
      </c>
      <c r="D231" s="235"/>
      <c r="E231" s="221"/>
      <c r="F231" s="238">
        <v>0.35</v>
      </c>
      <c r="G231" s="237" t="s">
        <v>185</v>
      </c>
      <c r="H231" s="221">
        <v>1</v>
      </c>
      <c r="I231" s="251">
        <v>0.84</v>
      </c>
      <c r="J231" s="221">
        <v>23.35</v>
      </c>
      <c r="K231" s="251">
        <v>19.61</v>
      </c>
    </row>
    <row r="232" spans="1:22" x14ac:dyDescent="0.25">
      <c r="A232" s="233"/>
      <c r="B232" s="234"/>
      <c r="C232" s="234" t="s">
        <v>195</v>
      </c>
      <c r="D232" s="235"/>
      <c r="E232" s="221"/>
      <c r="F232" s="238">
        <v>42.51</v>
      </c>
      <c r="G232" s="237" t="s">
        <v>185</v>
      </c>
      <c r="H232" s="221">
        <v>1</v>
      </c>
      <c r="I232" s="238">
        <v>102.02</v>
      </c>
      <c r="J232" s="221">
        <v>5.42</v>
      </c>
      <c r="K232" s="238">
        <v>552.95000000000005</v>
      </c>
    </row>
    <row r="233" spans="1:22" x14ac:dyDescent="0.25">
      <c r="A233" s="233"/>
      <c r="B233" s="234"/>
      <c r="C233" s="234" t="s">
        <v>184</v>
      </c>
      <c r="D233" s="235" t="s">
        <v>177</v>
      </c>
      <c r="E233" s="221">
        <v>112</v>
      </c>
      <c r="F233" s="238"/>
      <c r="G233" s="237"/>
      <c r="H233" s="221"/>
      <c r="I233" s="238">
        <v>675.52</v>
      </c>
      <c r="J233" s="221">
        <v>90</v>
      </c>
      <c r="K233" s="238">
        <v>12674.99</v>
      </c>
    </row>
    <row r="234" spans="1:22" x14ac:dyDescent="0.25">
      <c r="A234" s="233"/>
      <c r="B234" s="234"/>
      <c r="C234" s="234" t="s">
        <v>183</v>
      </c>
      <c r="D234" s="235" t="s">
        <v>177</v>
      </c>
      <c r="E234" s="221">
        <v>70</v>
      </c>
      <c r="F234" s="238"/>
      <c r="G234" s="237"/>
      <c r="H234" s="221"/>
      <c r="I234" s="238">
        <v>422.2</v>
      </c>
      <c r="J234" s="221">
        <v>43</v>
      </c>
      <c r="K234" s="238">
        <v>6055.83</v>
      </c>
    </row>
    <row r="235" spans="1:22" x14ac:dyDescent="0.25">
      <c r="A235" s="233"/>
      <c r="B235" s="234"/>
      <c r="C235" s="234" t="s">
        <v>178</v>
      </c>
      <c r="D235" s="235" t="s">
        <v>177</v>
      </c>
      <c r="E235" s="221">
        <v>175</v>
      </c>
      <c r="F235" s="238"/>
      <c r="G235" s="237"/>
      <c r="H235" s="221"/>
      <c r="I235" s="238">
        <v>1.47</v>
      </c>
      <c r="J235" s="221">
        <v>157</v>
      </c>
      <c r="K235" s="238">
        <v>30.79</v>
      </c>
    </row>
    <row r="236" spans="1:22" x14ac:dyDescent="0.25">
      <c r="A236" s="241"/>
      <c r="B236" s="242"/>
      <c r="C236" s="242" t="s">
        <v>182</v>
      </c>
      <c r="D236" s="243" t="s">
        <v>181</v>
      </c>
      <c r="E236" s="244">
        <v>15.78</v>
      </c>
      <c r="F236" s="247"/>
      <c r="G236" s="246" t="s">
        <v>185</v>
      </c>
      <c r="H236" s="244">
        <v>1</v>
      </c>
      <c r="I236" s="247">
        <v>37.869999999999997</v>
      </c>
      <c r="J236" s="244"/>
      <c r="K236" s="247"/>
    </row>
    <row r="237" spans="1:22" x14ac:dyDescent="0.25">
      <c r="A237" s="248"/>
      <c r="B237" s="248"/>
      <c r="C237" s="249" t="s">
        <v>173</v>
      </c>
      <c r="D237" s="248"/>
      <c r="E237" s="248"/>
      <c r="F237" s="248"/>
      <c r="G237" s="248"/>
      <c r="H237" s="452">
        <v>1813.57</v>
      </c>
      <c r="I237" s="452"/>
      <c r="J237" s="452">
        <v>33462.33</v>
      </c>
      <c r="K237" s="452"/>
      <c r="O237" s="250">
        <v>1813.57</v>
      </c>
      <c r="P237" s="250">
        <v>33462.33</v>
      </c>
    </row>
    <row r="240" spans="1:22" x14ac:dyDescent="0.25">
      <c r="A240" s="453" t="s">
        <v>3330</v>
      </c>
      <c r="B240" s="453"/>
      <c r="C240" s="453"/>
      <c r="D240" s="453"/>
      <c r="E240" s="453"/>
      <c r="F240" s="453"/>
      <c r="G240" s="453"/>
      <c r="H240" s="454">
        <v>7894.72</v>
      </c>
      <c r="I240" s="455"/>
      <c r="J240" s="454">
        <v>100834.07</v>
      </c>
      <c r="K240" s="455"/>
    </row>
    <row r="241" spans="1:22" hidden="1" x14ac:dyDescent="0.25">
      <c r="A241" t="s">
        <v>172</v>
      </c>
      <c r="I241">
        <v>0</v>
      </c>
      <c r="J241">
        <v>0</v>
      </c>
    </row>
    <row r="242" spans="1:22" hidden="1" x14ac:dyDescent="0.25">
      <c r="A242" t="s">
        <v>171</v>
      </c>
      <c r="I242">
        <v>0</v>
      </c>
      <c r="J242">
        <v>0</v>
      </c>
    </row>
    <row r="244" spans="1:22" ht="16.5" x14ac:dyDescent="0.25">
      <c r="A244" s="456" t="s">
        <v>3225</v>
      </c>
      <c r="B244" s="456"/>
      <c r="C244" s="456"/>
      <c r="D244" s="456"/>
      <c r="E244" s="456"/>
      <c r="F244" s="456"/>
      <c r="G244" s="456"/>
      <c r="H244" s="456"/>
      <c r="I244" s="456"/>
      <c r="J244" s="456"/>
      <c r="K244" s="456"/>
    </row>
    <row r="246" spans="1:22" x14ac:dyDescent="0.25">
      <c r="A246" s="453" t="s">
        <v>3227</v>
      </c>
      <c r="B246" s="453"/>
      <c r="C246" s="453"/>
      <c r="D246" s="453"/>
      <c r="E246" s="453"/>
      <c r="F246" s="453"/>
      <c r="G246" s="453"/>
      <c r="H246" s="454">
        <v>0</v>
      </c>
      <c r="I246" s="455"/>
      <c r="J246" s="454">
        <v>0</v>
      </c>
      <c r="K246" s="455"/>
    </row>
    <row r="247" spans="1:22" hidden="1" x14ac:dyDescent="0.25">
      <c r="A247" t="s">
        <v>172</v>
      </c>
      <c r="I247">
        <v>0</v>
      </c>
      <c r="J247">
        <v>0</v>
      </c>
    </row>
    <row r="248" spans="1:22" hidden="1" x14ac:dyDescent="0.25">
      <c r="A248" t="s">
        <v>171</v>
      </c>
      <c r="I248">
        <v>0</v>
      </c>
      <c r="J248">
        <v>0</v>
      </c>
    </row>
    <row r="250" spans="1:22" ht="16.5" x14ac:dyDescent="0.25">
      <c r="A250" s="456" t="s">
        <v>3331</v>
      </c>
      <c r="B250" s="456"/>
      <c r="C250" s="456"/>
      <c r="D250" s="456"/>
      <c r="E250" s="456"/>
      <c r="F250" s="456"/>
      <c r="G250" s="456"/>
      <c r="H250" s="456"/>
      <c r="I250" s="456"/>
      <c r="J250" s="456"/>
      <c r="K250" s="456"/>
    </row>
    <row r="251" spans="1:22" ht="71.25" x14ac:dyDescent="0.25">
      <c r="A251" s="233" t="s">
        <v>709</v>
      </c>
      <c r="B251" s="234" t="s">
        <v>3255</v>
      </c>
      <c r="C251" s="234" t="s">
        <v>1029</v>
      </c>
      <c r="D251" s="235" t="s">
        <v>1476</v>
      </c>
      <c r="E251" s="221">
        <v>28</v>
      </c>
      <c r="F251" s="238"/>
      <c r="G251" s="237"/>
      <c r="H251" s="221"/>
      <c r="I251" s="238"/>
      <c r="J251" s="221"/>
      <c r="K251" s="238"/>
      <c r="Q251">
        <v>5804.42</v>
      </c>
      <c r="R251">
        <v>108910.66</v>
      </c>
      <c r="S251">
        <v>3627.76</v>
      </c>
      <c r="T251">
        <v>52035.09</v>
      </c>
      <c r="U251">
        <v>267.54000000000002</v>
      </c>
      <c r="V251">
        <v>5604.51</v>
      </c>
    </row>
    <row r="252" spans="1:22" x14ac:dyDescent="0.25">
      <c r="C252" s="239" t="s">
        <v>3332</v>
      </c>
    </row>
    <row r="253" spans="1:22" x14ac:dyDescent="0.25">
      <c r="A253" s="233"/>
      <c r="B253" s="234"/>
      <c r="C253" s="234" t="s">
        <v>187</v>
      </c>
      <c r="D253" s="235"/>
      <c r="E253" s="221"/>
      <c r="F253" s="238">
        <v>185.09</v>
      </c>
      <c r="G253" s="237" t="s">
        <v>185</v>
      </c>
      <c r="H253" s="221">
        <v>1</v>
      </c>
      <c r="I253" s="238">
        <v>5182.5200000000004</v>
      </c>
      <c r="J253" s="221">
        <v>23.35</v>
      </c>
      <c r="K253" s="238">
        <v>121011.84</v>
      </c>
    </row>
    <row r="254" spans="1:22" x14ac:dyDescent="0.25">
      <c r="A254" s="233"/>
      <c r="B254" s="234"/>
      <c r="C254" s="234" t="s">
        <v>174</v>
      </c>
      <c r="D254" s="235"/>
      <c r="E254" s="221"/>
      <c r="F254" s="238">
        <v>32.74</v>
      </c>
      <c r="G254" s="237" t="s">
        <v>185</v>
      </c>
      <c r="H254" s="221">
        <v>1</v>
      </c>
      <c r="I254" s="238">
        <v>916.72</v>
      </c>
      <c r="J254" s="221">
        <v>8.35</v>
      </c>
      <c r="K254" s="238">
        <v>7654.61</v>
      </c>
    </row>
    <row r="255" spans="1:22" x14ac:dyDescent="0.25">
      <c r="A255" s="233"/>
      <c r="B255" s="234"/>
      <c r="C255" s="234" t="s">
        <v>179</v>
      </c>
      <c r="D255" s="235"/>
      <c r="E255" s="221"/>
      <c r="F255" s="238">
        <v>5.46</v>
      </c>
      <c r="G255" s="237" t="s">
        <v>185</v>
      </c>
      <c r="H255" s="221">
        <v>1</v>
      </c>
      <c r="I255" s="251">
        <v>152.88</v>
      </c>
      <c r="J255" s="221">
        <v>23.35</v>
      </c>
      <c r="K255" s="251">
        <v>3569.75</v>
      </c>
    </row>
    <row r="256" spans="1:22" x14ac:dyDescent="0.25">
      <c r="A256" s="233"/>
      <c r="B256" s="234"/>
      <c r="C256" s="234" t="s">
        <v>195</v>
      </c>
      <c r="D256" s="235"/>
      <c r="E256" s="221"/>
      <c r="F256" s="238">
        <v>343.03</v>
      </c>
      <c r="G256" s="237" t="s">
        <v>185</v>
      </c>
      <c r="H256" s="221">
        <v>1</v>
      </c>
      <c r="I256" s="238">
        <v>9604.84</v>
      </c>
      <c r="J256" s="221">
        <v>5.42</v>
      </c>
      <c r="K256" s="238">
        <v>52058.23</v>
      </c>
    </row>
    <row r="257" spans="1:22" ht="57" x14ac:dyDescent="0.25">
      <c r="A257" s="233" t="s">
        <v>1321</v>
      </c>
      <c r="B257" s="234" t="s">
        <v>3257</v>
      </c>
      <c r="C257" s="234" t="s">
        <v>1028</v>
      </c>
      <c r="D257" s="235" t="s">
        <v>1342</v>
      </c>
      <c r="E257" s="221">
        <v>2856</v>
      </c>
      <c r="F257" s="238">
        <v>2.67</v>
      </c>
      <c r="G257" s="240" t="s">
        <v>185</v>
      </c>
      <c r="H257" s="221">
        <v>1</v>
      </c>
      <c r="I257" s="238">
        <v>7625.52</v>
      </c>
      <c r="J257" s="221">
        <v>6.27</v>
      </c>
      <c r="K257" s="238">
        <v>47812.01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ht="71.25" x14ac:dyDescent="0.25">
      <c r="A258" s="233" t="s">
        <v>2925</v>
      </c>
      <c r="B258" s="234" t="s">
        <v>3333</v>
      </c>
      <c r="C258" s="234" t="s">
        <v>1027</v>
      </c>
      <c r="D258" s="235" t="s">
        <v>1451</v>
      </c>
      <c r="E258" s="221">
        <v>27</v>
      </c>
      <c r="F258" s="238">
        <v>16.260000000000002</v>
      </c>
      <c r="G258" s="240" t="s">
        <v>185</v>
      </c>
      <c r="H258" s="221">
        <v>1</v>
      </c>
      <c r="I258" s="238">
        <v>439.02</v>
      </c>
      <c r="J258" s="221">
        <v>5.32</v>
      </c>
      <c r="K258" s="238">
        <v>2335.59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 ht="42.75" x14ac:dyDescent="0.25">
      <c r="A259" s="233" t="s">
        <v>2927</v>
      </c>
      <c r="B259" s="234" t="s">
        <v>3285</v>
      </c>
      <c r="C259" s="234" t="s">
        <v>1026</v>
      </c>
      <c r="D259" s="235" t="s">
        <v>1326</v>
      </c>
      <c r="E259" s="221">
        <v>200</v>
      </c>
      <c r="F259" s="238">
        <v>135.68</v>
      </c>
      <c r="G259" s="240" t="s">
        <v>185</v>
      </c>
      <c r="H259" s="221">
        <v>1</v>
      </c>
      <c r="I259" s="238">
        <v>27136</v>
      </c>
      <c r="J259" s="221">
        <v>1.2</v>
      </c>
      <c r="K259" s="238">
        <v>32563.200000000001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s="233"/>
      <c r="B260" s="234"/>
      <c r="C260" s="234" t="s">
        <v>184</v>
      </c>
      <c r="D260" s="235" t="s">
        <v>177</v>
      </c>
      <c r="E260" s="221">
        <v>112</v>
      </c>
      <c r="F260" s="238"/>
      <c r="G260" s="237"/>
      <c r="H260" s="221"/>
      <c r="I260" s="238">
        <v>5804.42</v>
      </c>
      <c r="J260" s="221">
        <v>90</v>
      </c>
      <c r="K260" s="238">
        <v>108910.66</v>
      </c>
    </row>
    <row r="261" spans="1:22" x14ac:dyDescent="0.25">
      <c r="A261" s="233"/>
      <c r="B261" s="234"/>
      <c r="C261" s="234" t="s">
        <v>183</v>
      </c>
      <c r="D261" s="235" t="s">
        <v>177</v>
      </c>
      <c r="E261" s="221">
        <v>70</v>
      </c>
      <c r="F261" s="238"/>
      <c r="G261" s="237"/>
      <c r="H261" s="221"/>
      <c r="I261" s="238">
        <v>3627.76</v>
      </c>
      <c r="J261" s="221">
        <v>43</v>
      </c>
      <c r="K261" s="238">
        <v>52035.09</v>
      </c>
    </row>
    <row r="262" spans="1:22" x14ac:dyDescent="0.25">
      <c r="A262" s="233"/>
      <c r="B262" s="234"/>
      <c r="C262" s="234" t="s">
        <v>178</v>
      </c>
      <c r="D262" s="235" t="s">
        <v>177</v>
      </c>
      <c r="E262" s="221">
        <v>175</v>
      </c>
      <c r="F262" s="238"/>
      <c r="G262" s="237"/>
      <c r="H262" s="221"/>
      <c r="I262" s="238">
        <v>267.54000000000002</v>
      </c>
      <c r="J262" s="221">
        <v>157</v>
      </c>
      <c r="K262" s="238">
        <v>5604.51</v>
      </c>
    </row>
    <row r="263" spans="1:22" x14ac:dyDescent="0.25">
      <c r="A263" s="241"/>
      <c r="B263" s="242"/>
      <c r="C263" s="242" t="s">
        <v>182</v>
      </c>
      <c r="D263" s="243" t="s">
        <v>181</v>
      </c>
      <c r="E263" s="244">
        <v>14.37</v>
      </c>
      <c r="F263" s="247"/>
      <c r="G263" s="246" t="s">
        <v>185</v>
      </c>
      <c r="H263" s="244">
        <v>1</v>
      </c>
      <c r="I263" s="247">
        <v>402.36</v>
      </c>
      <c r="J263" s="244"/>
      <c r="K263" s="247"/>
    </row>
    <row r="264" spans="1:22" x14ac:dyDescent="0.25">
      <c r="A264" s="248"/>
      <c r="B264" s="248"/>
      <c r="C264" s="249" t="s">
        <v>173</v>
      </c>
      <c r="D264" s="248"/>
      <c r="E264" s="248"/>
      <c r="F264" s="248"/>
      <c r="G264" s="248"/>
      <c r="H264" s="452">
        <v>60604.34</v>
      </c>
      <c r="I264" s="452"/>
      <c r="J264" s="452">
        <v>429985.74</v>
      </c>
      <c r="K264" s="452"/>
      <c r="O264" s="250">
        <v>60604.34</v>
      </c>
      <c r="P264" s="250">
        <v>429985.74</v>
      </c>
    </row>
    <row r="266" spans="1:22" ht="71.25" x14ac:dyDescent="0.25">
      <c r="A266" s="233" t="s">
        <v>1324</v>
      </c>
      <c r="B266" s="234" t="s">
        <v>3137</v>
      </c>
      <c r="C266" s="234" t="s">
        <v>1025</v>
      </c>
      <c r="D266" s="235" t="s">
        <v>1476</v>
      </c>
      <c r="E266" s="221">
        <v>28</v>
      </c>
      <c r="F266" s="238"/>
      <c r="G266" s="237"/>
      <c r="H266" s="221"/>
      <c r="I266" s="238"/>
      <c r="J266" s="221"/>
      <c r="K266" s="238"/>
      <c r="Q266">
        <v>2389.63</v>
      </c>
      <c r="R266">
        <v>44837.599999999999</v>
      </c>
      <c r="S266">
        <v>1493.52</v>
      </c>
      <c r="T266">
        <v>21422.41</v>
      </c>
      <c r="U266">
        <v>19.11</v>
      </c>
      <c r="V266">
        <v>400.32</v>
      </c>
    </row>
    <row r="267" spans="1:22" x14ac:dyDescent="0.25">
      <c r="C267" s="239" t="s">
        <v>3332</v>
      </c>
    </row>
    <row r="268" spans="1:22" x14ac:dyDescent="0.25">
      <c r="A268" s="233"/>
      <c r="B268" s="234"/>
      <c r="C268" s="234" t="s">
        <v>187</v>
      </c>
      <c r="D268" s="235"/>
      <c r="E268" s="221"/>
      <c r="F268" s="238">
        <v>76.2</v>
      </c>
      <c r="G268" s="237" t="s">
        <v>185</v>
      </c>
      <c r="H268" s="221">
        <v>1</v>
      </c>
      <c r="I268" s="238">
        <v>2133.6</v>
      </c>
      <c r="J268" s="221">
        <v>23.35</v>
      </c>
      <c r="K268" s="238">
        <v>49819.56</v>
      </c>
    </row>
    <row r="269" spans="1:22" x14ac:dyDescent="0.25">
      <c r="A269" s="233"/>
      <c r="B269" s="234"/>
      <c r="C269" s="234" t="s">
        <v>174</v>
      </c>
      <c r="D269" s="235"/>
      <c r="E269" s="221"/>
      <c r="F269" s="238">
        <v>1.69</v>
      </c>
      <c r="G269" s="237" t="s">
        <v>185</v>
      </c>
      <c r="H269" s="221">
        <v>1</v>
      </c>
      <c r="I269" s="238">
        <v>47.32</v>
      </c>
      <c r="J269" s="221">
        <v>9.5</v>
      </c>
      <c r="K269" s="238">
        <v>449.54</v>
      </c>
    </row>
    <row r="270" spans="1:22" x14ac:dyDescent="0.25">
      <c r="A270" s="233"/>
      <c r="B270" s="234"/>
      <c r="C270" s="234" t="s">
        <v>179</v>
      </c>
      <c r="D270" s="235"/>
      <c r="E270" s="221"/>
      <c r="F270" s="238">
        <v>0.39</v>
      </c>
      <c r="G270" s="237" t="s">
        <v>185</v>
      </c>
      <c r="H270" s="221">
        <v>1</v>
      </c>
      <c r="I270" s="251">
        <v>10.92</v>
      </c>
      <c r="J270" s="221">
        <v>23.35</v>
      </c>
      <c r="K270" s="251">
        <v>254.98</v>
      </c>
    </row>
    <row r="271" spans="1:22" x14ac:dyDescent="0.25">
      <c r="A271" s="233"/>
      <c r="B271" s="234"/>
      <c r="C271" s="234" t="s">
        <v>195</v>
      </c>
      <c r="D271" s="235"/>
      <c r="E271" s="221"/>
      <c r="F271" s="238">
        <v>9.94</v>
      </c>
      <c r="G271" s="237" t="s">
        <v>185</v>
      </c>
      <c r="H271" s="221">
        <v>1</v>
      </c>
      <c r="I271" s="238">
        <v>278.32</v>
      </c>
      <c r="J271" s="221">
        <v>5.42</v>
      </c>
      <c r="K271" s="238">
        <v>1508.49</v>
      </c>
    </row>
    <row r="272" spans="1:22" ht="85.5" x14ac:dyDescent="0.25">
      <c r="A272" s="233" t="s">
        <v>1328</v>
      </c>
      <c r="B272" s="234" t="s">
        <v>3234</v>
      </c>
      <c r="C272" s="234" t="s">
        <v>1024</v>
      </c>
      <c r="D272" s="235" t="s">
        <v>3150</v>
      </c>
      <c r="E272" s="221">
        <v>2.8559999999999999</v>
      </c>
      <c r="F272" s="238">
        <v>4941.13</v>
      </c>
      <c r="G272" s="240" t="s">
        <v>185</v>
      </c>
      <c r="H272" s="221">
        <v>1</v>
      </c>
      <c r="I272" s="238">
        <v>14111.87</v>
      </c>
      <c r="J272" s="221">
        <v>5.58</v>
      </c>
      <c r="K272" s="238">
        <v>78744.23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16" x14ac:dyDescent="0.25">
      <c r="A273" s="233"/>
      <c r="B273" s="234"/>
      <c r="C273" s="234" t="s">
        <v>184</v>
      </c>
      <c r="D273" s="235" t="s">
        <v>177</v>
      </c>
      <c r="E273" s="221">
        <v>112</v>
      </c>
      <c r="F273" s="238"/>
      <c r="G273" s="237"/>
      <c r="H273" s="221"/>
      <c r="I273" s="238">
        <v>2389.63</v>
      </c>
      <c r="J273" s="221">
        <v>90</v>
      </c>
      <c r="K273" s="238">
        <v>44837.599999999999</v>
      </c>
    </row>
    <row r="274" spans="1:16" x14ac:dyDescent="0.25">
      <c r="A274" s="233"/>
      <c r="B274" s="234"/>
      <c r="C274" s="234" t="s">
        <v>183</v>
      </c>
      <c r="D274" s="235" t="s">
        <v>177</v>
      </c>
      <c r="E274" s="221">
        <v>70</v>
      </c>
      <c r="F274" s="238"/>
      <c r="G274" s="237"/>
      <c r="H274" s="221"/>
      <c r="I274" s="238">
        <v>1493.52</v>
      </c>
      <c r="J274" s="221">
        <v>43</v>
      </c>
      <c r="K274" s="238">
        <v>21422.41</v>
      </c>
    </row>
    <row r="275" spans="1:16" x14ac:dyDescent="0.25">
      <c r="A275" s="233"/>
      <c r="B275" s="234"/>
      <c r="C275" s="234" t="s">
        <v>178</v>
      </c>
      <c r="D275" s="235" t="s">
        <v>177</v>
      </c>
      <c r="E275" s="221">
        <v>175</v>
      </c>
      <c r="F275" s="238"/>
      <c r="G275" s="237"/>
      <c r="H275" s="221"/>
      <c r="I275" s="238">
        <v>19.11</v>
      </c>
      <c r="J275" s="221">
        <v>157</v>
      </c>
      <c r="K275" s="238">
        <v>400.32</v>
      </c>
    </row>
    <row r="276" spans="1:16" x14ac:dyDescent="0.25">
      <c r="A276" s="241"/>
      <c r="B276" s="242"/>
      <c r="C276" s="242" t="s">
        <v>182</v>
      </c>
      <c r="D276" s="243" t="s">
        <v>181</v>
      </c>
      <c r="E276" s="244">
        <v>6.18</v>
      </c>
      <c r="F276" s="247"/>
      <c r="G276" s="246" t="s">
        <v>185</v>
      </c>
      <c r="H276" s="244">
        <v>1</v>
      </c>
      <c r="I276" s="247">
        <v>173.04</v>
      </c>
      <c r="J276" s="244"/>
      <c r="K276" s="247"/>
    </row>
    <row r="277" spans="1:16" x14ac:dyDescent="0.25">
      <c r="A277" s="248"/>
      <c r="B277" s="248"/>
      <c r="C277" s="249" t="s">
        <v>173</v>
      </c>
      <c r="D277" s="248"/>
      <c r="E277" s="248"/>
      <c r="F277" s="248"/>
      <c r="G277" s="248"/>
      <c r="H277" s="452">
        <v>20473.37</v>
      </c>
      <c r="I277" s="452"/>
      <c r="J277" s="452">
        <v>197182.15</v>
      </c>
      <c r="K277" s="452"/>
      <c r="O277" s="250">
        <v>20473.37</v>
      </c>
      <c r="P277" s="250">
        <v>197182.15</v>
      </c>
    </row>
    <row r="280" spans="1:16" x14ac:dyDescent="0.25">
      <c r="A280" s="453" t="s">
        <v>3334</v>
      </c>
      <c r="B280" s="453"/>
      <c r="C280" s="453"/>
      <c r="D280" s="453"/>
      <c r="E280" s="453"/>
      <c r="F280" s="453"/>
      <c r="G280" s="453"/>
      <c r="H280" s="454">
        <v>81077.710000000006</v>
      </c>
      <c r="I280" s="455"/>
      <c r="J280" s="454">
        <v>627167.89</v>
      </c>
      <c r="K280" s="455"/>
    </row>
    <row r="281" spans="1:16" hidden="1" x14ac:dyDescent="0.25">
      <c r="A281" t="s">
        <v>172</v>
      </c>
      <c r="I281">
        <v>0</v>
      </c>
      <c r="J281">
        <v>0</v>
      </c>
    </row>
    <row r="282" spans="1:16" hidden="1" x14ac:dyDescent="0.25">
      <c r="A282" t="s">
        <v>171</v>
      </c>
      <c r="I282">
        <v>0</v>
      </c>
      <c r="J282">
        <v>0</v>
      </c>
    </row>
    <row r="284" spans="1:16" x14ac:dyDescent="0.25">
      <c r="A284" s="453" t="s">
        <v>3335</v>
      </c>
      <c r="B284" s="453"/>
      <c r="C284" s="453"/>
      <c r="D284" s="453"/>
      <c r="E284" s="453"/>
      <c r="F284" s="453"/>
      <c r="G284" s="453"/>
      <c r="H284" s="454">
        <v>131527.14000000001</v>
      </c>
      <c r="I284" s="455"/>
      <c r="J284" s="454">
        <v>978867.62</v>
      </c>
      <c r="K284" s="455"/>
    </row>
    <row r="285" spans="1:16" hidden="1" x14ac:dyDescent="0.25">
      <c r="A285" t="s">
        <v>172</v>
      </c>
      <c r="I285">
        <v>0</v>
      </c>
      <c r="J285">
        <v>0</v>
      </c>
    </row>
    <row r="286" spans="1:16" hidden="1" x14ac:dyDescent="0.25">
      <c r="A286" t="s">
        <v>171</v>
      </c>
      <c r="I286">
        <v>0</v>
      </c>
      <c r="J286">
        <v>0</v>
      </c>
    </row>
    <row r="288" spans="1:16" ht="16.5" x14ac:dyDescent="0.25">
      <c r="A288" s="456" t="s">
        <v>3336</v>
      </c>
      <c r="B288" s="456"/>
      <c r="C288" s="456"/>
      <c r="D288" s="456"/>
      <c r="E288" s="456"/>
      <c r="F288" s="456"/>
      <c r="G288" s="456"/>
      <c r="H288" s="456"/>
      <c r="I288" s="456"/>
      <c r="J288" s="456"/>
      <c r="K288" s="456"/>
    </row>
    <row r="289" spans="1:22" ht="42.75" x14ac:dyDescent="0.25">
      <c r="A289" s="233" t="s">
        <v>3337</v>
      </c>
      <c r="B289" s="234" t="s">
        <v>3338</v>
      </c>
      <c r="C289" s="234" t="s">
        <v>1023</v>
      </c>
      <c r="D289" s="235" t="s">
        <v>3339</v>
      </c>
      <c r="E289" s="221">
        <v>1</v>
      </c>
      <c r="F289" s="238"/>
      <c r="G289" s="237"/>
      <c r="H289" s="221"/>
      <c r="I289" s="238"/>
      <c r="J289" s="221"/>
      <c r="K289" s="238"/>
      <c r="Q289">
        <v>651.98</v>
      </c>
      <c r="R289">
        <v>13802.75</v>
      </c>
      <c r="S289">
        <v>608.51</v>
      </c>
      <c r="T289">
        <v>8322.25</v>
      </c>
      <c r="U289">
        <v>0</v>
      </c>
      <c r="V289">
        <v>0</v>
      </c>
    </row>
    <row r="290" spans="1:22" x14ac:dyDescent="0.25">
      <c r="A290" s="233"/>
      <c r="B290" s="234"/>
      <c r="C290" s="234" t="s">
        <v>187</v>
      </c>
      <c r="D290" s="235"/>
      <c r="E290" s="221"/>
      <c r="F290" s="238">
        <v>1086.6199999999999</v>
      </c>
      <c r="G290" s="237" t="s">
        <v>2710</v>
      </c>
      <c r="H290" s="221">
        <v>1</v>
      </c>
      <c r="I290" s="238">
        <v>869.3</v>
      </c>
      <c r="J290" s="221">
        <v>23.35</v>
      </c>
      <c r="K290" s="238">
        <v>20298.16</v>
      </c>
    </row>
    <row r="291" spans="1:22" x14ac:dyDescent="0.25">
      <c r="A291" s="233"/>
      <c r="B291" s="234"/>
      <c r="C291" s="234" t="s">
        <v>184</v>
      </c>
      <c r="D291" s="235" t="s">
        <v>177</v>
      </c>
      <c r="E291" s="221">
        <v>75</v>
      </c>
      <c r="F291" s="238"/>
      <c r="G291" s="237"/>
      <c r="H291" s="221"/>
      <c r="I291" s="238">
        <v>651.98</v>
      </c>
      <c r="J291" s="221">
        <v>68</v>
      </c>
      <c r="K291" s="238">
        <v>13802.75</v>
      </c>
    </row>
    <row r="292" spans="1:22" x14ac:dyDescent="0.25">
      <c r="A292" s="233"/>
      <c r="B292" s="234"/>
      <c r="C292" s="234" t="s">
        <v>183</v>
      </c>
      <c r="D292" s="235" t="s">
        <v>177</v>
      </c>
      <c r="E292" s="221">
        <v>70</v>
      </c>
      <c r="F292" s="238"/>
      <c r="G292" s="237"/>
      <c r="H292" s="221"/>
      <c r="I292" s="238">
        <v>608.51</v>
      </c>
      <c r="J292" s="221">
        <v>41</v>
      </c>
      <c r="K292" s="238">
        <v>8322.25</v>
      </c>
    </row>
    <row r="293" spans="1:22" x14ac:dyDescent="0.25">
      <c r="A293" s="241"/>
      <c r="B293" s="242"/>
      <c r="C293" s="242" t="s">
        <v>182</v>
      </c>
      <c r="D293" s="243" t="s">
        <v>181</v>
      </c>
      <c r="E293" s="244">
        <v>56</v>
      </c>
      <c r="F293" s="247"/>
      <c r="G293" s="246" t="s">
        <v>2710</v>
      </c>
      <c r="H293" s="244">
        <v>1</v>
      </c>
      <c r="I293" s="247">
        <v>44.8</v>
      </c>
      <c r="J293" s="244"/>
      <c r="K293" s="247"/>
    </row>
    <row r="294" spans="1:22" x14ac:dyDescent="0.25">
      <c r="A294" s="248"/>
      <c r="B294" s="248"/>
      <c r="C294" s="249" t="s">
        <v>173</v>
      </c>
      <c r="D294" s="248"/>
      <c r="E294" s="248"/>
      <c r="F294" s="248"/>
      <c r="G294" s="248"/>
      <c r="H294" s="452">
        <v>2129.79</v>
      </c>
      <c r="I294" s="452"/>
      <c r="J294" s="452">
        <v>42423.16</v>
      </c>
      <c r="K294" s="452"/>
      <c r="O294" s="250">
        <v>2129.79</v>
      </c>
      <c r="P294" s="250">
        <v>42423.16</v>
      </c>
    </row>
    <row r="297" spans="1:22" x14ac:dyDescent="0.25">
      <c r="A297" s="453" t="s">
        <v>3340</v>
      </c>
      <c r="B297" s="453"/>
      <c r="C297" s="453"/>
      <c r="D297" s="453"/>
      <c r="E297" s="453"/>
      <c r="F297" s="453"/>
      <c r="G297" s="453"/>
      <c r="H297" s="454">
        <v>2129.79</v>
      </c>
      <c r="I297" s="455"/>
      <c r="J297" s="454">
        <v>42423.16</v>
      </c>
      <c r="K297" s="455"/>
    </row>
    <row r="298" spans="1:22" hidden="1" x14ac:dyDescent="0.25">
      <c r="A298" t="s">
        <v>172</v>
      </c>
      <c r="I298">
        <v>0</v>
      </c>
      <c r="J298">
        <v>0</v>
      </c>
    </row>
    <row r="299" spans="1:22" hidden="1" x14ac:dyDescent="0.25">
      <c r="A299" t="s">
        <v>171</v>
      </c>
      <c r="I299">
        <v>0</v>
      </c>
      <c r="J299">
        <v>0</v>
      </c>
    </row>
    <row r="301" spans="1:22" x14ac:dyDescent="0.25">
      <c r="A301" s="453" t="s">
        <v>3341</v>
      </c>
      <c r="B301" s="453"/>
      <c r="C301" s="453"/>
      <c r="D301" s="453"/>
      <c r="E301" s="453"/>
      <c r="F301" s="453"/>
      <c r="G301" s="453"/>
      <c r="H301" s="454">
        <v>133656.93</v>
      </c>
      <c r="I301" s="455"/>
      <c r="J301" s="454">
        <v>1021290.78</v>
      </c>
      <c r="K301" s="455"/>
    </row>
    <row r="302" spans="1:22" hidden="1" x14ac:dyDescent="0.25">
      <c r="A302" t="s">
        <v>172</v>
      </c>
      <c r="I302">
        <v>0</v>
      </c>
      <c r="J302">
        <v>0</v>
      </c>
    </row>
    <row r="303" spans="1:22" hidden="1" x14ac:dyDescent="0.25">
      <c r="A303" t="s">
        <v>171</v>
      </c>
      <c r="I303">
        <v>0</v>
      </c>
      <c r="J303">
        <v>0</v>
      </c>
    </row>
    <row r="304" spans="1:22" x14ac:dyDescent="0.25">
      <c r="C304" s="449" t="s">
        <v>1710</v>
      </c>
      <c r="D304" s="449"/>
      <c r="E304" s="449"/>
      <c r="F304" s="449"/>
      <c r="G304" s="449"/>
      <c r="H304" s="450">
        <v>114126.53</v>
      </c>
      <c r="I304" s="450"/>
      <c r="J304" s="450">
        <v>685933.42</v>
      </c>
      <c r="K304" s="450"/>
    </row>
    <row r="305" spans="1:11" x14ac:dyDescent="0.25">
      <c r="C305" s="449" t="s">
        <v>1724</v>
      </c>
      <c r="D305" s="449"/>
      <c r="E305" s="449"/>
      <c r="F305" s="449"/>
      <c r="G305" s="449"/>
      <c r="H305" s="450">
        <v>80191.81</v>
      </c>
      <c r="I305" s="450"/>
      <c r="J305" s="450">
        <v>328821.40000000002</v>
      </c>
      <c r="K305" s="450"/>
    </row>
    <row r="306" spans="1:11" x14ac:dyDescent="0.25">
      <c r="C306" s="449" t="s">
        <v>1725</v>
      </c>
      <c r="D306" s="449"/>
      <c r="E306" s="449"/>
      <c r="F306" s="449"/>
      <c r="G306" s="449"/>
      <c r="H306" s="450">
        <v>22028.14</v>
      </c>
      <c r="I306" s="450"/>
      <c r="J306" s="450">
        <v>96923.82</v>
      </c>
      <c r="K306" s="450"/>
    </row>
    <row r="307" spans="1:11" x14ac:dyDescent="0.25">
      <c r="C307" s="449" t="s">
        <v>1728</v>
      </c>
      <c r="D307" s="449"/>
      <c r="E307" s="449"/>
      <c r="F307" s="449"/>
      <c r="G307" s="449"/>
      <c r="H307" s="450">
        <v>10697.69</v>
      </c>
      <c r="I307" s="450"/>
      <c r="J307" s="450">
        <v>249791.07</v>
      </c>
      <c r="K307" s="450"/>
    </row>
    <row r="308" spans="1:11" x14ac:dyDescent="0.25">
      <c r="C308" s="449" t="s">
        <v>1729</v>
      </c>
      <c r="D308" s="449"/>
      <c r="E308" s="449"/>
      <c r="F308" s="449"/>
      <c r="G308" s="449"/>
      <c r="H308" s="450">
        <v>0</v>
      </c>
      <c r="I308" s="450"/>
      <c r="J308" s="450">
        <v>0</v>
      </c>
      <c r="K308" s="450"/>
    </row>
    <row r="309" spans="1:11" x14ac:dyDescent="0.25">
      <c r="C309" s="449" t="s">
        <v>1730</v>
      </c>
      <c r="D309" s="449"/>
      <c r="E309" s="449"/>
      <c r="F309" s="449"/>
      <c r="G309" s="449"/>
      <c r="H309" s="450">
        <v>109499</v>
      </c>
      <c r="I309" s="450"/>
      <c r="J309" s="450">
        <v>881943.8</v>
      </c>
      <c r="K309" s="450"/>
    </row>
    <row r="310" spans="1:11" x14ac:dyDescent="0.25">
      <c r="C310" s="449" t="s">
        <v>1731</v>
      </c>
      <c r="D310" s="449"/>
      <c r="E310" s="449"/>
      <c r="F310" s="449"/>
      <c r="G310" s="449"/>
      <c r="H310" s="450">
        <v>2129.79</v>
      </c>
      <c r="I310" s="450"/>
      <c r="J310" s="450">
        <v>42423.16</v>
      </c>
      <c r="K310" s="450"/>
    </row>
    <row r="311" spans="1:11" x14ac:dyDescent="0.25">
      <c r="C311" s="449" t="s">
        <v>1732</v>
      </c>
      <c r="D311" s="449"/>
      <c r="E311" s="449"/>
      <c r="F311" s="449"/>
      <c r="G311" s="449"/>
      <c r="H311" s="450">
        <v>11659.78</v>
      </c>
      <c r="I311" s="450"/>
      <c r="J311" s="450">
        <v>220346.37</v>
      </c>
      <c r="K311" s="450"/>
    </row>
    <row r="312" spans="1:11" x14ac:dyDescent="0.25">
      <c r="C312" s="449" t="s">
        <v>1733</v>
      </c>
      <c r="D312" s="449"/>
      <c r="E312" s="449"/>
      <c r="F312" s="449"/>
      <c r="G312" s="449"/>
      <c r="H312" s="450">
        <v>7488.41</v>
      </c>
      <c r="I312" s="450"/>
      <c r="J312" s="450">
        <v>107004.2</v>
      </c>
      <c r="K312" s="450"/>
    </row>
    <row r="313" spans="1:11" x14ac:dyDescent="0.25">
      <c r="C313" s="449" t="s">
        <v>1734</v>
      </c>
      <c r="D313" s="449"/>
      <c r="E313" s="449"/>
      <c r="F313" s="449"/>
      <c r="G313" s="449"/>
      <c r="H313" s="450">
        <v>133656.93</v>
      </c>
      <c r="I313" s="450"/>
      <c r="J313" s="450">
        <v>1021290.78</v>
      </c>
      <c r="K313" s="450"/>
    </row>
    <row r="316" spans="1:11" x14ac:dyDescent="0.25">
      <c r="A316" s="446" t="s">
        <v>170</v>
      </c>
      <c r="B316" s="446"/>
      <c r="C316" s="271" t="s">
        <v>107</v>
      </c>
      <c r="D316" s="271"/>
      <c r="E316" s="271"/>
      <c r="F316" s="271"/>
      <c r="G316" s="271"/>
      <c r="H316" s="447" t="s">
        <v>107</v>
      </c>
      <c r="I316" s="447"/>
      <c r="J316" s="447"/>
      <c r="K316" s="447"/>
    </row>
    <row r="317" spans="1:11" x14ac:dyDescent="0.25">
      <c r="A317" s="223"/>
      <c r="B317" s="223"/>
      <c r="C317" s="448" t="s">
        <v>72</v>
      </c>
      <c r="D317" s="448"/>
      <c r="E317" s="448"/>
      <c r="F317" s="448"/>
      <c r="G317" s="448"/>
      <c r="H317" s="223"/>
      <c r="I317" s="223"/>
      <c r="J317" s="223"/>
      <c r="K317" s="223"/>
    </row>
    <row r="318" spans="1:11" x14ac:dyDescent="0.25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</row>
    <row r="319" spans="1:11" x14ac:dyDescent="0.25">
      <c r="A319" s="446" t="s">
        <v>169</v>
      </c>
      <c r="B319" s="446"/>
      <c r="C319" s="271" t="s">
        <v>107</v>
      </c>
      <c r="D319" s="271"/>
      <c r="E319" s="271"/>
      <c r="F319" s="271"/>
      <c r="G319" s="271"/>
      <c r="H319" s="447" t="s">
        <v>107</v>
      </c>
      <c r="I319" s="447"/>
      <c r="J319" s="447"/>
      <c r="K319" s="447"/>
    </row>
    <row r="320" spans="1:11" x14ac:dyDescent="0.25">
      <c r="A320" s="223"/>
      <c r="B320" s="223"/>
      <c r="C320" s="448" t="s">
        <v>72</v>
      </c>
      <c r="D320" s="448"/>
      <c r="E320" s="448"/>
      <c r="F320" s="448"/>
      <c r="G320" s="448"/>
      <c r="H320" s="223"/>
      <c r="I320" s="223"/>
      <c r="J320" s="223"/>
      <c r="K320" s="223"/>
    </row>
  </sheetData>
  <mergeCells count="138"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H77:I77"/>
    <mergeCell ref="J77:K77"/>
    <mergeCell ref="H89:I89"/>
    <mergeCell ref="J89:K89"/>
    <mergeCell ref="H100:I100"/>
    <mergeCell ref="J100:K100"/>
    <mergeCell ref="A36:K36"/>
    <mergeCell ref="A38:K38"/>
    <mergeCell ref="H54:I54"/>
    <mergeCell ref="J54:K54"/>
    <mergeCell ref="H66:I66"/>
    <mergeCell ref="J66:K66"/>
    <mergeCell ref="H145:I145"/>
    <mergeCell ref="J145:K145"/>
    <mergeCell ref="H156:I156"/>
    <mergeCell ref="J156:K156"/>
    <mergeCell ref="A159:G159"/>
    <mergeCell ref="H159:I159"/>
    <mergeCell ref="J159:K159"/>
    <mergeCell ref="H111:I111"/>
    <mergeCell ref="J111:K111"/>
    <mergeCell ref="H123:I123"/>
    <mergeCell ref="J123:K123"/>
    <mergeCell ref="H134:I134"/>
    <mergeCell ref="J134:K134"/>
    <mergeCell ref="A172:K172"/>
    <mergeCell ref="H179:I179"/>
    <mergeCell ref="J179:K179"/>
    <mergeCell ref="H188:I188"/>
    <mergeCell ref="J188:K188"/>
    <mergeCell ref="A191:G191"/>
    <mergeCell ref="H191:I191"/>
    <mergeCell ref="J191:K191"/>
    <mergeCell ref="A163:K163"/>
    <mergeCell ref="H165:I165"/>
    <mergeCell ref="J165:K165"/>
    <mergeCell ref="A168:G168"/>
    <mergeCell ref="H168:I168"/>
    <mergeCell ref="J168:K168"/>
    <mergeCell ref="H225:I225"/>
    <mergeCell ref="J225:K225"/>
    <mergeCell ref="H237:I237"/>
    <mergeCell ref="J237:K237"/>
    <mergeCell ref="A240:G240"/>
    <mergeCell ref="H240:I240"/>
    <mergeCell ref="J240:K240"/>
    <mergeCell ref="A195:K195"/>
    <mergeCell ref="A197:G197"/>
    <mergeCell ref="H197:I197"/>
    <mergeCell ref="J197:K197"/>
    <mergeCell ref="A201:K201"/>
    <mergeCell ref="H212:I212"/>
    <mergeCell ref="J212:K212"/>
    <mergeCell ref="H277:I277"/>
    <mergeCell ref="J277:K277"/>
    <mergeCell ref="A280:G280"/>
    <mergeCell ref="H280:I280"/>
    <mergeCell ref="J280:K280"/>
    <mergeCell ref="A284:G284"/>
    <mergeCell ref="H284:I284"/>
    <mergeCell ref="J284:K284"/>
    <mergeCell ref="A244:K244"/>
    <mergeCell ref="A246:G246"/>
    <mergeCell ref="H246:I246"/>
    <mergeCell ref="J246:K246"/>
    <mergeCell ref="A250:K250"/>
    <mergeCell ref="H264:I264"/>
    <mergeCell ref="J264:K264"/>
    <mergeCell ref="A301:G301"/>
    <mergeCell ref="H301:I301"/>
    <mergeCell ref="J301:K301"/>
    <mergeCell ref="C304:G304"/>
    <mergeCell ref="H304:I304"/>
    <mergeCell ref="J304:K304"/>
    <mergeCell ref="A288:K288"/>
    <mergeCell ref="H294:I294"/>
    <mergeCell ref="J294:K294"/>
    <mergeCell ref="A297:G297"/>
    <mergeCell ref="H297:I297"/>
    <mergeCell ref="J297:K297"/>
    <mergeCell ref="C307:G307"/>
    <mergeCell ref="H307:I307"/>
    <mergeCell ref="J307:K307"/>
    <mergeCell ref="C308:G308"/>
    <mergeCell ref="H308:I308"/>
    <mergeCell ref="J308:K308"/>
    <mergeCell ref="C305:G305"/>
    <mergeCell ref="H305:I305"/>
    <mergeCell ref="J305:K305"/>
    <mergeCell ref="C306:G306"/>
    <mergeCell ref="H306:I306"/>
    <mergeCell ref="J306:K306"/>
    <mergeCell ref="C311:G311"/>
    <mergeCell ref="H311:I311"/>
    <mergeCell ref="J311:K311"/>
    <mergeCell ref="C312:G312"/>
    <mergeCell ref="H312:I312"/>
    <mergeCell ref="J312:K312"/>
    <mergeCell ref="C309:G309"/>
    <mergeCell ref="H309:I309"/>
    <mergeCell ref="J309:K309"/>
    <mergeCell ref="C310:G310"/>
    <mergeCell ref="H310:I310"/>
    <mergeCell ref="J310:K310"/>
    <mergeCell ref="A319:B319"/>
    <mergeCell ref="H319:K319"/>
    <mergeCell ref="C320:G320"/>
    <mergeCell ref="C313:G313"/>
    <mergeCell ref="H313:I313"/>
    <mergeCell ref="J313:K313"/>
    <mergeCell ref="A316:B316"/>
    <mergeCell ref="H316:K316"/>
    <mergeCell ref="C317:G317"/>
  </mergeCells>
  <pageMargins left="0.7" right="0.7" top="0.75" bottom="0.75" header="0.3" footer="0.3"/>
  <pageSetup paperSize="9" scale="61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5"/>
  <sheetViews>
    <sheetView view="pageBreakPreview" topLeftCell="A246" zoomScaleNormal="100" zoomScaleSheetLayoutView="100" workbookViewId="0">
      <selection activeCell="A18" sqref="A18:K18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1" customWidth="1"/>
    <col min="10" max="10" width="10.28515625" bestFit="1" customWidth="1"/>
    <col min="11" max="11" width="11.85546875" customWidth="1"/>
    <col min="15" max="31" width="0" hidden="1" customWidth="1"/>
    <col min="32" max="32" width="96" hidden="1" customWidth="1"/>
    <col min="33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51.75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3850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x14ac:dyDescent="0.25">
      <c r="A15" s="465" t="s">
        <v>3800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x14ac:dyDescent="0.25">
      <c r="A18" s="470" t="s">
        <v>3342</v>
      </c>
      <c r="B18" s="470"/>
      <c r="C18" s="470"/>
      <c r="D18" s="470"/>
      <c r="E18" s="470"/>
      <c r="F18" s="470"/>
      <c r="G18" s="470"/>
      <c r="H18" s="470"/>
      <c r="I18" s="470"/>
      <c r="J18" s="470"/>
      <c r="K18" s="470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75.989999999999995</v>
      </c>
      <c r="J21" s="228">
        <v>468.07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4.88</v>
      </c>
      <c r="J22" s="230">
        <v>11.99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56.04</v>
      </c>
      <c r="J23" s="230">
        <v>399.65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14.81</v>
      </c>
      <c r="J24" s="230">
        <v>51.36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0.25</v>
      </c>
      <c r="J25" s="230">
        <v>5.07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5.12</v>
      </c>
      <c r="J26" s="230">
        <v>119.58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393.21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34.5" customHeight="1" x14ac:dyDescent="0.25">
      <c r="A32" s="458" t="s">
        <v>1112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3343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ht="28.5" x14ac:dyDescent="0.25">
      <c r="A37" s="233" t="s">
        <v>1538</v>
      </c>
      <c r="B37" s="234" t="s">
        <v>3344</v>
      </c>
      <c r="C37" s="234" t="s">
        <v>1208</v>
      </c>
      <c r="D37" s="235" t="s">
        <v>1693</v>
      </c>
      <c r="E37" s="221">
        <v>1</v>
      </c>
      <c r="F37" s="236"/>
      <c r="G37" s="237"/>
      <c r="H37" s="221"/>
      <c r="I37" s="238"/>
      <c r="J37" s="221"/>
      <c r="K37" s="238"/>
      <c r="Q37">
        <v>67.349999999999994</v>
      </c>
      <c r="R37">
        <v>1062.23</v>
      </c>
      <c r="S37">
        <v>39.58</v>
      </c>
      <c r="T37">
        <v>565.6</v>
      </c>
      <c r="U37">
        <v>0.11</v>
      </c>
      <c r="V37">
        <v>2.2000000000000002</v>
      </c>
    </row>
    <row r="38" spans="1:22" x14ac:dyDescent="0.25">
      <c r="A38" s="233"/>
      <c r="B38" s="234"/>
      <c r="C38" s="234" t="s">
        <v>187</v>
      </c>
      <c r="D38" s="235"/>
      <c r="E38" s="221"/>
      <c r="F38" s="236">
        <v>59.08</v>
      </c>
      <c r="G38" s="237" t="s">
        <v>185</v>
      </c>
      <c r="H38" s="221">
        <v>1</v>
      </c>
      <c r="I38" s="238">
        <v>59.08</v>
      </c>
      <c r="J38" s="221">
        <v>23.35</v>
      </c>
      <c r="K38" s="238">
        <v>1379.52</v>
      </c>
    </row>
    <row r="39" spans="1:22" x14ac:dyDescent="0.25">
      <c r="A39" s="233"/>
      <c r="B39" s="234"/>
      <c r="C39" s="234" t="s">
        <v>174</v>
      </c>
      <c r="D39" s="235"/>
      <c r="E39" s="221"/>
      <c r="F39" s="236">
        <v>3.52</v>
      </c>
      <c r="G39" s="237" t="s">
        <v>185</v>
      </c>
      <c r="H39" s="221">
        <v>1</v>
      </c>
      <c r="I39" s="238">
        <v>3.52</v>
      </c>
      <c r="J39" s="221">
        <v>5.66</v>
      </c>
      <c r="K39" s="238">
        <v>19.920000000000002</v>
      </c>
    </row>
    <row r="40" spans="1:22" x14ac:dyDescent="0.25">
      <c r="A40" s="233"/>
      <c r="B40" s="234"/>
      <c r="C40" s="234" t="s">
        <v>179</v>
      </c>
      <c r="D40" s="235"/>
      <c r="E40" s="221"/>
      <c r="F40" s="236">
        <v>0.06</v>
      </c>
      <c r="G40" s="237" t="s">
        <v>185</v>
      </c>
      <c r="H40" s="221">
        <v>1</v>
      </c>
      <c r="I40" s="251">
        <v>0.06</v>
      </c>
      <c r="J40" s="221">
        <v>23.35</v>
      </c>
      <c r="K40" s="251">
        <v>1.4</v>
      </c>
    </row>
    <row r="41" spans="1:22" x14ac:dyDescent="0.25">
      <c r="A41" s="233"/>
      <c r="B41" s="234"/>
      <c r="C41" s="234" t="s">
        <v>195</v>
      </c>
      <c r="D41" s="235"/>
      <c r="E41" s="221"/>
      <c r="F41" s="236">
        <v>11.87</v>
      </c>
      <c r="G41" s="237" t="s">
        <v>185</v>
      </c>
      <c r="H41" s="221">
        <v>1</v>
      </c>
      <c r="I41" s="238">
        <v>11.87</v>
      </c>
      <c r="J41" s="221">
        <v>5.42</v>
      </c>
      <c r="K41" s="238">
        <v>64.34</v>
      </c>
    </row>
    <row r="42" spans="1:22" ht="54" x14ac:dyDescent="0.25">
      <c r="A42" s="254" t="s">
        <v>1541</v>
      </c>
      <c r="B42" s="255" t="s">
        <v>3221</v>
      </c>
      <c r="C42" s="255" t="s">
        <v>3801</v>
      </c>
      <c r="D42" s="256" t="s">
        <v>1451</v>
      </c>
      <c r="E42" s="257">
        <v>1</v>
      </c>
      <c r="F42" s="258">
        <v>1277.48</v>
      </c>
      <c r="G42" s="259" t="s">
        <v>185</v>
      </c>
      <c r="H42" s="257">
        <v>1</v>
      </c>
      <c r="I42" s="260">
        <v>1277.48</v>
      </c>
      <c r="J42" s="257">
        <v>4.4000000000000004</v>
      </c>
      <c r="K42" s="260">
        <v>5620.91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s="233"/>
      <c r="B43" s="234"/>
      <c r="C43" s="234" t="s">
        <v>184</v>
      </c>
      <c r="D43" s="235" t="s">
        <v>177</v>
      </c>
      <c r="E43" s="221">
        <v>112</v>
      </c>
      <c r="F43" s="236"/>
      <c r="G43" s="237"/>
      <c r="H43" s="221"/>
      <c r="I43" s="238">
        <v>67.349999999999994</v>
      </c>
      <c r="J43" s="221">
        <v>77</v>
      </c>
      <c r="K43" s="238">
        <v>1062.23</v>
      </c>
    </row>
    <row r="44" spans="1:22" x14ac:dyDescent="0.25">
      <c r="A44" s="233"/>
      <c r="B44" s="234"/>
      <c r="C44" s="234" t="s">
        <v>183</v>
      </c>
      <c r="D44" s="235" t="s">
        <v>177</v>
      </c>
      <c r="E44" s="221">
        <v>70</v>
      </c>
      <c r="F44" s="236"/>
      <c r="G44" s="237"/>
      <c r="H44" s="221"/>
      <c r="I44" s="238">
        <v>39.58</v>
      </c>
      <c r="J44" s="221">
        <v>41</v>
      </c>
      <c r="K44" s="238">
        <v>565.6</v>
      </c>
    </row>
    <row r="45" spans="1:22" x14ac:dyDescent="0.25">
      <c r="A45" s="233"/>
      <c r="B45" s="234"/>
      <c r="C45" s="234" t="s">
        <v>178</v>
      </c>
      <c r="D45" s="235" t="s">
        <v>177</v>
      </c>
      <c r="E45" s="221">
        <v>175</v>
      </c>
      <c r="F45" s="236"/>
      <c r="G45" s="237"/>
      <c r="H45" s="221"/>
      <c r="I45" s="238">
        <v>0.11</v>
      </c>
      <c r="J45" s="221">
        <v>157</v>
      </c>
      <c r="K45" s="238">
        <v>2.2000000000000002</v>
      </c>
    </row>
    <row r="46" spans="1:22" x14ac:dyDescent="0.25">
      <c r="A46" s="241"/>
      <c r="B46" s="242"/>
      <c r="C46" s="242" t="s">
        <v>182</v>
      </c>
      <c r="D46" s="243" t="s">
        <v>181</v>
      </c>
      <c r="E46" s="244">
        <v>4.68</v>
      </c>
      <c r="F46" s="245"/>
      <c r="G46" s="246" t="s">
        <v>185</v>
      </c>
      <c r="H46" s="244">
        <v>1</v>
      </c>
      <c r="I46" s="247">
        <v>4.68</v>
      </c>
      <c r="J46" s="244"/>
      <c r="K46" s="247"/>
    </row>
    <row r="47" spans="1:22" x14ac:dyDescent="0.25">
      <c r="A47" s="248"/>
      <c r="B47" s="248"/>
      <c r="C47" s="249" t="s">
        <v>173</v>
      </c>
      <c r="D47" s="248"/>
      <c r="E47" s="248"/>
      <c r="F47" s="248"/>
      <c r="G47" s="248"/>
      <c r="H47" s="452">
        <v>1458.99</v>
      </c>
      <c r="I47" s="452"/>
      <c r="J47" s="452">
        <v>8714.7199999999993</v>
      </c>
      <c r="K47" s="452"/>
      <c r="O47" s="250">
        <v>1458.99</v>
      </c>
      <c r="P47" s="250">
        <v>8714.7199999999993</v>
      </c>
    </row>
    <row r="49" spans="1:22" x14ac:dyDescent="0.25">
      <c r="A49" s="233" t="s">
        <v>1543</v>
      </c>
      <c r="B49" s="234" t="s">
        <v>3345</v>
      </c>
      <c r="C49" s="234" t="s">
        <v>1061</v>
      </c>
      <c r="D49" s="235" t="s">
        <v>1680</v>
      </c>
      <c r="E49" s="221">
        <v>0.8</v>
      </c>
      <c r="F49" s="236"/>
      <c r="G49" s="237"/>
      <c r="H49" s="221"/>
      <c r="I49" s="238"/>
      <c r="J49" s="221"/>
      <c r="K49" s="238"/>
      <c r="Q49">
        <v>429.53</v>
      </c>
      <c r="R49">
        <v>6774.31</v>
      </c>
      <c r="S49">
        <v>252.44</v>
      </c>
      <c r="T49">
        <v>3607.1</v>
      </c>
      <c r="U49">
        <v>0.28000000000000003</v>
      </c>
      <c r="V49">
        <v>5.87</v>
      </c>
    </row>
    <row r="50" spans="1:22" x14ac:dyDescent="0.25">
      <c r="C50" s="239" t="s">
        <v>3346</v>
      </c>
    </row>
    <row r="51" spans="1:22" x14ac:dyDescent="0.25">
      <c r="A51" s="233"/>
      <c r="B51" s="234"/>
      <c r="C51" s="234" t="s">
        <v>187</v>
      </c>
      <c r="D51" s="235"/>
      <c r="E51" s="221"/>
      <c r="F51" s="236">
        <v>470.98</v>
      </c>
      <c r="G51" s="237" t="s">
        <v>185</v>
      </c>
      <c r="H51" s="221">
        <v>1</v>
      </c>
      <c r="I51" s="238">
        <v>376.78</v>
      </c>
      <c r="J51" s="221">
        <v>23.35</v>
      </c>
      <c r="K51" s="238">
        <v>8797.81</v>
      </c>
    </row>
    <row r="52" spans="1:22" x14ac:dyDescent="0.25">
      <c r="A52" s="233"/>
      <c r="B52" s="234"/>
      <c r="C52" s="234" t="s">
        <v>174</v>
      </c>
      <c r="D52" s="235"/>
      <c r="E52" s="221"/>
      <c r="F52" s="236">
        <v>1.1100000000000001</v>
      </c>
      <c r="G52" s="237" t="s">
        <v>185</v>
      </c>
      <c r="H52" s="221">
        <v>1</v>
      </c>
      <c r="I52" s="238">
        <v>0.89</v>
      </c>
      <c r="J52" s="221">
        <v>8.59</v>
      </c>
      <c r="K52" s="238">
        <v>7.65</v>
      </c>
    </row>
    <row r="53" spans="1:22" x14ac:dyDescent="0.25">
      <c r="A53" s="233"/>
      <c r="B53" s="234"/>
      <c r="C53" s="234" t="s">
        <v>179</v>
      </c>
      <c r="D53" s="235"/>
      <c r="E53" s="221"/>
      <c r="F53" s="236">
        <v>0.2</v>
      </c>
      <c r="G53" s="237" t="s">
        <v>185</v>
      </c>
      <c r="H53" s="221">
        <v>1</v>
      </c>
      <c r="I53" s="251">
        <v>0.16</v>
      </c>
      <c r="J53" s="221">
        <v>23.35</v>
      </c>
      <c r="K53" s="251">
        <v>3.74</v>
      </c>
    </row>
    <row r="54" spans="1:22" x14ac:dyDescent="0.25">
      <c r="A54" s="233"/>
      <c r="B54" s="234"/>
      <c r="C54" s="234" t="s">
        <v>195</v>
      </c>
      <c r="D54" s="235"/>
      <c r="E54" s="221"/>
      <c r="F54" s="236">
        <v>1.23</v>
      </c>
      <c r="G54" s="237" t="s">
        <v>185</v>
      </c>
      <c r="H54" s="221">
        <v>1</v>
      </c>
      <c r="I54" s="238">
        <v>0.98</v>
      </c>
      <c r="J54" s="221">
        <v>5.42</v>
      </c>
      <c r="K54" s="238">
        <v>5.31</v>
      </c>
    </row>
    <row r="55" spans="1:22" x14ac:dyDescent="0.25">
      <c r="A55" s="233"/>
      <c r="B55" s="234"/>
      <c r="C55" s="234" t="s">
        <v>184</v>
      </c>
      <c r="D55" s="235" t="s">
        <v>177</v>
      </c>
      <c r="E55" s="221">
        <v>112</v>
      </c>
      <c r="F55" s="236"/>
      <c r="G55" s="237"/>
      <c r="H55" s="221"/>
      <c r="I55" s="238">
        <v>429.53</v>
      </c>
      <c r="J55" s="221">
        <v>77</v>
      </c>
      <c r="K55" s="238">
        <v>6774.31</v>
      </c>
    </row>
    <row r="56" spans="1:22" x14ac:dyDescent="0.25">
      <c r="A56" s="233"/>
      <c r="B56" s="234"/>
      <c r="C56" s="234" t="s">
        <v>183</v>
      </c>
      <c r="D56" s="235" t="s">
        <v>177</v>
      </c>
      <c r="E56" s="221">
        <v>70</v>
      </c>
      <c r="F56" s="236"/>
      <c r="G56" s="237"/>
      <c r="H56" s="221"/>
      <c r="I56" s="238">
        <v>252.44</v>
      </c>
      <c r="J56" s="221">
        <v>41</v>
      </c>
      <c r="K56" s="238">
        <v>3607.1</v>
      </c>
    </row>
    <row r="57" spans="1:22" x14ac:dyDescent="0.25">
      <c r="A57" s="233"/>
      <c r="B57" s="234"/>
      <c r="C57" s="234" t="s">
        <v>178</v>
      </c>
      <c r="D57" s="235" t="s">
        <v>177</v>
      </c>
      <c r="E57" s="221">
        <v>175</v>
      </c>
      <c r="F57" s="236"/>
      <c r="G57" s="237"/>
      <c r="H57" s="221"/>
      <c r="I57" s="238">
        <v>0.28000000000000003</v>
      </c>
      <c r="J57" s="221">
        <v>157</v>
      </c>
      <c r="K57" s="238">
        <v>5.87</v>
      </c>
    </row>
    <row r="58" spans="1:22" x14ac:dyDescent="0.25">
      <c r="A58" s="241"/>
      <c r="B58" s="242"/>
      <c r="C58" s="242" t="s">
        <v>182</v>
      </c>
      <c r="D58" s="243" t="s">
        <v>181</v>
      </c>
      <c r="E58" s="244">
        <v>29.96</v>
      </c>
      <c r="F58" s="245"/>
      <c r="G58" s="246" t="s">
        <v>185</v>
      </c>
      <c r="H58" s="244">
        <v>1</v>
      </c>
      <c r="I58" s="247">
        <v>23.97</v>
      </c>
      <c r="J58" s="244"/>
      <c r="K58" s="247"/>
    </row>
    <row r="59" spans="1:22" x14ac:dyDescent="0.25">
      <c r="A59" s="248"/>
      <c r="B59" s="248"/>
      <c r="C59" s="249" t="s">
        <v>173</v>
      </c>
      <c r="D59" s="248"/>
      <c r="E59" s="248"/>
      <c r="F59" s="248"/>
      <c r="G59" s="248"/>
      <c r="H59" s="452">
        <v>1060.9000000000001</v>
      </c>
      <c r="I59" s="452"/>
      <c r="J59" s="452">
        <v>19198.05</v>
      </c>
      <c r="K59" s="452"/>
      <c r="O59" s="250">
        <v>1060.9000000000001</v>
      </c>
      <c r="P59" s="250">
        <v>19198.05</v>
      </c>
    </row>
    <row r="61" spans="1:22" ht="114" x14ac:dyDescent="0.25">
      <c r="A61" s="261" t="s">
        <v>1546</v>
      </c>
      <c r="B61" s="262" t="s">
        <v>3347</v>
      </c>
      <c r="C61" s="262" t="s">
        <v>1210</v>
      </c>
      <c r="D61" s="263" t="s">
        <v>1703</v>
      </c>
      <c r="E61" s="264">
        <v>8</v>
      </c>
      <c r="F61" s="265">
        <v>1024.44</v>
      </c>
      <c r="G61" s="266" t="s">
        <v>185</v>
      </c>
      <c r="H61" s="264">
        <v>1</v>
      </c>
      <c r="I61" s="267">
        <v>8195.52</v>
      </c>
      <c r="J61" s="264">
        <v>2.67</v>
      </c>
      <c r="K61" s="267">
        <v>21882.04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s="268"/>
      <c r="B62" s="268"/>
      <c r="C62" s="269" t="s">
        <v>173</v>
      </c>
      <c r="D62" s="268"/>
      <c r="E62" s="268"/>
      <c r="F62" s="268"/>
      <c r="G62" s="268"/>
      <c r="H62" s="468">
        <v>8195.52</v>
      </c>
      <c r="I62" s="468"/>
      <c r="J62" s="468">
        <v>21882.04</v>
      </c>
      <c r="K62" s="468"/>
      <c r="O62" s="250">
        <v>8195.52</v>
      </c>
      <c r="P62" s="250">
        <v>21882.04</v>
      </c>
    </row>
    <row r="64" spans="1:22" ht="28.5" x14ac:dyDescent="0.25">
      <c r="A64" s="233" t="s">
        <v>1558</v>
      </c>
      <c r="B64" s="234" t="s">
        <v>3191</v>
      </c>
      <c r="C64" s="234" t="s">
        <v>1033</v>
      </c>
      <c r="D64" s="235" t="s">
        <v>1693</v>
      </c>
      <c r="E64" s="221">
        <v>8</v>
      </c>
      <c r="F64" s="236"/>
      <c r="G64" s="237"/>
      <c r="H64" s="221"/>
      <c r="I64" s="238"/>
      <c r="J64" s="221"/>
      <c r="K64" s="238"/>
      <c r="Q64">
        <v>169.7</v>
      </c>
      <c r="R64">
        <v>2724.25</v>
      </c>
      <c r="S64">
        <v>106.06</v>
      </c>
      <c r="T64">
        <v>1450.58</v>
      </c>
      <c r="U64">
        <v>0</v>
      </c>
      <c r="V64">
        <v>0</v>
      </c>
    </row>
    <row r="65" spans="1:22" x14ac:dyDescent="0.25">
      <c r="A65" s="233"/>
      <c r="B65" s="234"/>
      <c r="C65" s="234" t="s">
        <v>187</v>
      </c>
      <c r="D65" s="235"/>
      <c r="E65" s="221"/>
      <c r="F65" s="236">
        <v>18.940000000000001</v>
      </c>
      <c r="G65" s="237" t="s">
        <v>185</v>
      </c>
      <c r="H65" s="221">
        <v>1</v>
      </c>
      <c r="I65" s="238">
        <v>151.52000000000001</v>
      </c>
      <c r="J65" s="221">
        <v>23.35</v>
      </c>
      <c r="K65" s="238">
        <v>3537.99</v>
      </c>
    </row>
    <row r="66" spans="1:22" x14ac:dyDescent="0.25">
      <c r="A66" s="233"/>
      <c r="B66" s="234"/>
      <c r="C66" s="234" t="s">
        <v>174</v>
      </c>
      <c r="D66" s="235"/>
      <c r="E66" s="221"/>
      <c r="F66" s="236">
        <v>0.05</v>
      </c>
      <c r="G66" s="237" t="s">
        <v>185</v>
      </c>
      <c r="H66" s="221">
        <v>1</v>
      </c>
      <c r="I66" s="238">
        <v>0.4</v>
      </c>
      <c r="J66" s="221">
        <v>5.4</v>
      </c>
      <c r="K66" s="238">
        <v>2.16</v>
      </c>
    </row>
    <row r="67" spans="1:22" x14ac:dyDescent="0.25">
      <c r="A67" s="233"/>
      <c r="B67" s="234"/>
      <c r="C67" s="234" t="s">
        <v>195</v>
      </c>
      <c r="D67" s="235"/>
      <c r="E67" s="221"/>
      <c r="F67" s="236">
        <v>1.5</v>
      </c>
      <c r="G67" s="237" t="s">
        <v>185</v>
      </c>
      <c r="H67" s="221">
        <v>1</v>
      </c>
      <c r="I67" s="238">
        <v>12</v>
      </c>
      <c r="J67" s="221">
        <v>5.42</v>
      </c>
      <c r="K67" s="238">
        <v>65.040000000000006</v>
      </c>
    </row>
    <row r="68" spans="1:22" ht="42.75" x14ac:dyDescent="0.25">
      <c r="A68" s="254" t="s">
        <v>1560</v>
      </c>
      <c r="B68" s="255" t="s">
        <v>3348</v>
      </c>
      <c r="C68" s="255" t="s">
        <v>1209</v>
      </c>
      <c r="D68" s="256" t="s">
        <v>1451</v>
      </c>
      <c r="E68" s="257">
        <v>8</v>
      </c>
      <c r="F68" s="258">
        <v>667.24</v>
      </c>
      <c r="G68" s="259" t="s">
        <v>185</v>
      </c>
      <c r="H68" s="257">
        <v>1</v>
      </c>
      <c r="I68" s="260">
        <v>5337.92</v>
      </c>
      <c r="J68" s="257">
        <v>4.47</v>
      </c>
      <c r="K68" s="260">
        <v>23860.5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s="233"/>
      <c r="B69" s="234"/>
      <c r="C69" s="234" t="s">
        <v>184</v>
      </c>
      <c r="D69" s="235" t="s">
        <v>177</v>
      </c>
      <c r="E69" s="221">
        <v>112</v>
      </c>
      <c r="F69" s="236"/>
      <c r="G69" s="237"/>
      <c r="H69" s="221"/>
      <c r="I69" s="238">
        <v>169.7</v>
      </c>
      <c r="J69" s="221">
        <v>77</v>
      </c>
      <c r="K69" s="238">
        <v>2724.25</v>
      </c>
    </row>
    <row r="70" spans="1:22" x14ac:dyDescent="0.25">
      <c r="A70" s="233"/>
      <c r="B70" s="234"/>
      <c r="C70" s="234" t="s">
        <v>183</v>
      </c>
      <c r="D70" s="235" t="s">
        <v>177</v>
      </c>
      <c r="E70" s="221">
        <v>70</v>
      </c>
      <c r="F70" s="236"/>
      <c r="G70" s="237"/>
      <c r="H70" s="221"/>
      <c r="I70" s="238">
        <v>106.06</v>
      </c>
      <c r="J70" s="221">
        <v>41</v>
      </c>
      <c r="K70" s="238">
        <v>1450.58</v>
      </c>
    </row>
    <row r="71" spans="1:22" x14ac:dyDescent="0.25">
      <c r="A71" s="241"/>
      <c r="B71" s="242"/>
      <c r="C71" s="242" t="s">
        <v>182</v>
      </c>
      <c r="D71" s="243" t="s">
        <v>181</v>
      </c>
      <c r="E71" s="244">
        <v>1.36</v>
      </c>
      <c r="F71" s="245"/>
      <c r="G71" s="246" t="s">
        <v>185</v>
      </c>
      <c r="H71" s="244">
        <v>1</v>
      </c>
      <c r="I71" s="247">
        <v>10.88</v>
      </c>
      <c r="J71" s="244"/>
      <c r="K71" s="247"/>
    </row>
    <row r="72" spans="1:22" x14ac:dyDescent="0.25">
      <c r="A72" s="248"/>
      <c r="B72" s="248"/>
      <c r="C72" s="249" t="s">
        <v>173</v>
      </c>
      <c r="D72" s="248"/>
      <c r="E72" s="248"/>
      <c r="F72" s="248"/>
      <c r="G72" s="248"/>
      <c r="H72" s="452">
        <v>5777.6</v>
      </c>
      <c r="I72" s="452"/>
      <c r="J72" s="452">
        <v>31640.52</v>
      </c>
      <c r="K72" s="452"/>
      <c r="O72" s="250">
        <v>5777.6</v>
      </c>
      <c r="P72" s="250">
        <v>31640.52</v>
      </c>
    </row>
    <row r="74" spans="1:22" ht="28.5" x14ac:dyDescent="0.25">
      <c r="A74" s="233" t="s">
        <v>1561</v>
      </c>
      <c r="B74" s="234" t="s">
        <v>3344</v>
      </c>
      <c r="C74" s="234" t="s">
        <v>1208</v>
      </c>
      <c r="D74" s="235" t="s">
        <v>1693</v>
      </c>
      <c r="E74" s="221">
        <v>8</v>
      </c>
      <c r="F74" s="236"/>
      <c r="G74" s="237"/>
      <c r="H74" s="221"/>
      <c r="I74" s="238"/>
      <c r="J74" s="221"/>
      <c r="K74" s="238"/>
      <c r="Q74">
        <v>538.80999999999995</v>
      </c>
      <c r="R74">
        <v>8497.83</v>
      </c>
      <c r="S74">
        <v>316.67</v>
      </c>
      <c r="T74">
        <v>4524.82</v>
      </c>
      <c r="U74">
        <v>0.84</v>
      </c>
      <c r="V74">
        <v>17.600000000000001</v>
      </c>
    </row>
    <row r="75" spans="1:22" x14ac:dyDescent="0.25">
      <c r="A75" s="233"/>
      <c r="B75" s="234"/>
      <c r="C75" s="234" t="s">
        <v>187</v>
      </c>
      <c r="D75" s="235"/>
      <c r="E75" s="221"/>
      <c r="F75" s="236">
        <v>59.08</v>
      </c>
      <c r="G75" s="237" t="s">
        <v>185</v>
      </c>
      <c r="H75" s="221">
        <v>1</v>
      </c>
      <c r="I75" s="238">
        <v>472.64</v>
      </c>
      <c r="J75" s="221">
        <v>23.35</v>
      </c>
      <c r="K75" s="238">
        <v>11036.14</v>
      </c>
    </row>
    <row r="76" spans="1:22" x14ac:dyDescent="0.25">
      <c r="A76" s="233"/>
      <c r="B76" s="234"/>
      <c r="C76" s="234" t="s">
        <v>174</v>
      </c>
      <c r="D76" s="235"/>
      <c r="E76" s="221"/>
      <c r="F76" s="236">
        <v>3.52</v>
      </c>
      <c r="G76" s="237" t="s">
        <v>185</v>
      </c>
      <c r="H76" s="221">
        <v>1</v>
      </c>
      <c r="I76" s="238">
        <v>28.16</v>
      </c>
      <c r="J76" s="221">
        <v>5.66</v>
      </c>
      <c r="K76" s="238">
        <v>159.38999999999999</v>
      </c>
    </row>
    <row r="77" spans="1:22" x14ac:dyDescent="0.25">
      <c r="A77" s="233"/>
      <c r="B77" s="234"/>
      <c r="C77" s="234" t="s">
        <v>179</v>
      </c>
      <c r="D77" s="235"/>
      <c r="E77" s="221"/>
      <c r="F77" s="236">
        <v>0.06</v>
      </c>
      <c r="G77" s="237" t="s">
        <v>185</v>
      </c>
      <c r="H77" s="221">
        <v>1</v>
      </c>
      <c r="I77" s="251">
        <v>0.48</v>
      </c>
      <c r="J77" s="221">
        <v>23.35</v>
      </c>
      <c r="K77" s="251">
        <v>11.21</v>
      </c>
    </row>
    <row r="78" spans="1:22" x14ac:dyDescent="0.25">
      <c r="A78" s="233"/>
      <c r="B78" s="234"/>
      <c r="C78" s="234" t="s">
        <v>195</v>
      </c>
      <c r="D78" s="235"/>
      <c r="E78" s="221"/>
      <c r="F78" s="236">
        <v>11.87</v>
      </c>
      <c r="G78" s="237" t="s">
        <v>185</v>
      </c>
      <c r="H78" s="221">
        <v>1</v>
      </c>
      <c r="I78" s="238">
        <v>94.96</v>
      </c>
      <c r="J78" s="221">
        <v>5.42</v>
      </c>
      <c r="K78" s="238">
        <v>514.67999999999995</v>
      </c>
    </row>
    <row r="79" spans="1:22" ht="27" x14ac:dyDescent="0.25">
      <c r="A79" s="233" t="s">
        <v>1564</v>
      </c>
      <c r="B79" s="234" t="s">
        <v>3221</v>
      </c>
      <c r="C79" s="234" t="s">
        <v>3802</v>
      </c>
      <c r="D79" s="235" t="s">
        <v>1451</v>
      </c>
      <c r="E79" s="221">
        <v>8</v>
      </c>
      <c r="F79" s="236">
        <v>399.13</v>
      </c>
      <c r="G79" s="240" t="s">
        <v>185</v>
      </c>
      <c r="H79" s="221">
        <v>1</v>
      </c>
      <c r="I79" s="238">
        <v>3193.04</v>
      </c>
      <c r="J79" s="221">
        <v>5.42</v>
      </c>
      <c r="K79" s="238">
        <v>17306.28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s="233"/>
      <c r="B80" s="234"/>
      <c r="C80" s="234" t="s">
        <v>184</v>
      </c>
      <c r="D80" s="235" t="s">
        <v>177</v>
      </c>
      <c r="E80" s="221">
        <v>112</v>
      </c>
      <c r="F80" s="236"/>
      <c r="G80" s="237"/>
      <c r="H80" s="221"/>
      <c r="I80" s="238">
        <v>538.80999999999995</v>
      </c>
      <c r="J80" s="221">
        <v>77</v>
      </c>
      <c r="K80" s="238">
        <v>8497.83</v>
      </c>
    </row>
    <row r="81" spans="1:22" x14ac:dyDescent="0.25">
      <c r="A81" s="233"/>
      <c r="B81" s="234"/>
      <c r="C81" s="234" t="s">
        <v>183</v>
      </c>
      <c r="D81" s="235" t="s">
        <v>177</v>
      </c>
      <c r="E81" s="221">
        <v>70</v>
      </c>
      <c r="F81" s="236"/>
      <c r="G81" s="237"/>
      <c r="H81" s="221"/>
      <c r="I81" s="238">
        <v>316.67</v>
      </c>
      <c r="J81" s="221">
        <v>41</v>
      </c>
      <c r="K81" s="238">
        <v>4524.82</v>
      </c>
    </row>
    <row r="82" spans="1:22" x14ac:dyDescent="0.25">
      <c r="A82" s="233"/>
      <c r="B82" s="234"/>
      <c r="C82" s="234" t="s">
        <v>178</v>
      </c>
      <c r="D82" s="235" t="s">
        <v>177</v>
      </c>
      <c r="E82" s="221">
        <v>175</v>
      </c>
      <c r="F82" s="236"/>
      <c r="G82" s="237"/>
      <c r="H82" s="221"/>
      <c r="I82" s="238">
        <v>0.84</v>
      </c>
      <c r="J82" s="221">
        <v>157</v>
      </c>
      <c r="K82" s="238">
        <v>17.600000000000001</v>
      </c>
    </row>
    <row r="83" spans="1:22" x14ac:dyDescent="0.25">
      <c r="A83" s="241"/>
      <c r="B83" s="242"/>
      <c r="C83" s="242" t="s">
        <v>182</v>
      </c>
      <c r="D83" s="243" t="s">
        <v>181</v>
      </c>
      <c r="E83" s="244">
        <v>4.68</v>
      </c>
      <c r="F83" s="245"/>
      <c r="G83" s="246" t="s">
        <v>185</v>
      </c>
      <c r="H83" s="244">
        <v>1</v>
      </c>
      <c r="I83" s="247">
        <v>37.44</v>
      </c>
      <c r="J83" s="244"/>
      <c r="K83" s="247"/>
    </row>
    <row r="84" spans="1:22" x14ac:dyDescent="0.25">
      <c r="A84" s="248"/>
      <c r="B84" s="248"/>
      <c r="C84" s="249" t="s">
        <v>173</v>
      </c>
      <c r="D84" s="248"/>
      <c r="E84" s="248"/>
      <c r="F84" s="248"/>
      <c r="G84" s="248"/>
      <c r="H84" s="452">
        <v>4645.12</v>
      </c>
      <c r="I84" s="452"/>
      <c r="J84" s="452">
        <v>42056.74</v>
      </c>
      <c r="K84" s="452"/>
      <c r="O84" s="250">
        <v>4645.12</v>
      </c>
      <c r="P84" s="250">
        <v>42056.74</v>
      </c>
    </row>
    <row r="86" spans="1:22" x14ac:dyDescent="0.25">
      <c r="A86" s="233" t="s">
        <v>1565</v>
      </c>
      <c r="B86" s="234" t="s">
        <v>3249</v>
      </c>
      <c r="C86" s="234" t="s">
        <v>708</v>
      </c>
      <c r="D86" s="235" t="s">
        <v>1693</v>
      </c>
      <c r="E86" s="221">
        <v>8</v>
      </c>
      <c r="F86" s="236"/>
      <c r="G86" s="237"/>
      <c r="H86" s="221"/>
      <c r="I86" s="238"/>
      <c r="J86" s="221"/>
      <c r="K86" s="238"/>
      <c r="Q86">
        <v>108.53</v>
      </c>
      <c r="R86">
        <v>1711.65</v>
      </c>
      <c r="S86">
        <v>63.78</v>
      </c>
      <c r="T86">
        <v>911.4</v>
      </c>
      <c r="U86">
        <v>0</v>
      </c>
      <c r="V86">
        <v>0</v>
      </c>
    </row>
    <row r="87" spans="1:22" x14ac:dyDescent="0.25">
      <c r="A87" s="233"/>
      <c r="B87" s="234"/>
      <c r="C87" s="234" t="s">
        <v>187</v>
      </c>
      <c r="D87" s="235"/>
      <c r="E87" s="221"/>
      <c r="F87" s="236">
        <v>11.9</v>
      </c>
      <c r="G87" s="237" t="s">
        <v>185</v>
      </c>
      <c r="H87" s="221">
        <v>1</v>
      </c>
      <c r="I87" s="238">
        <v>95.2</v>
      </c>
      <c r="J87" s="221">
        <v>23.35</v>
      </c>
      <c r="K87" s="238">
        <v>2222.92</v>
      </c>
    </row>
    <row r="88" spans="1:22" x14ac:dyDescent="0.25">
      <c r="A88" s="233"/>
      <c r="B88" s="234"/>
      <c r="C88" s="234" t="s">
        <v>195</v>
      </c>
      <c r="D88" s="235"/>
      <c r="E88" s="221"/>
      <c r="F88" s="236">
        <v>1.75</v>
      </c>
      <c r="G88" s="237" t="s">
        <v>185</v>
      </c>
      <c r="H88" s="221">
        <v>1</v>
      </c>
      <c r="I88" s="238">
        <v>14</v>
      </c>
      <c r="J88" s="221">
        <v>5.42</v>
      </c>
      <c r="K88" s="238">
        <v>75.88</v>
      </c>
    </row>
    <row r="89" spans="1:22" ht="27" x14ac:dyDescent="0.25">
      <c r="A89" s="233" t="s">
        <v>1566</v>
      </c>
      <c r="B89" s="234" t="s">
        <v>3221</v>
      </c>
      <c r="C89" s="234" t="s">
        <v>3803</v>
      </c>
      <c r="D89" s="235" t="s">
        <v>1451</v>
      </c>
      <c r="E89" s="221">
        <v>8</v>
      </c>
      <c r="F89" s="236">
        <v>31.37</v>
      </c>
      <c r="G89" s="240" t="s">
        <v>185</v>
      </c>
      <c r="H89" s="221">
        <v>1</v>
      </c>
      <c r="I89" s="238">
        <v>250.96</v>
      </c>
      <c r="J89" s="221">
        <v>5.42</v>
      </c>
      <c r="K89" s="238">
        <v>1360.2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s="233"/>
      <c r="B90" s="234"/>
      <c r="C90" s="234" t="s">
        <v>184</v>
      </c>
      <c r="D90" s="235" t="s">
        <v>177</v>
      </c>
      <c r="E90" s="221">
        <v>112</v>
      </c>
      <c r="F90" s="236"/>
      <c r="G90" s="237"/>
      <c r="H90" s="221"/>
      <c r="I90" s="238">
        <v>108.53</v>
      </c>
      <c r="J90" s="221">
        <v>77</v>
      </c>
      <c r="K90" s="238">
        <v>1711.65</v>
      </c>
    </row>
    <row r="91" spans="1:22" x14ac:dyDescent="0.25">
      <c r="A91" s="233"/>
      <c r="B91" s="234"/>
      <c r="C91" s="234" t="s">
        <v>183</v>
      </c>
      <c r="D91" s="235" t="s">
        <v>177</v>
      </c>
      <c r="E91" s="221">
        <v>70</v>
      </c>
      <c r="F91" s="236"/>
      <c r="G91" s="237"/>
      <c r="H91" s="221"/>
      <c r="I91" s="238">
        <v>63.78</v>
      </c>
      <c r="J91" s="221">
        <v>41</v>
      </c>
      <c r="K91" s="238">
        <v>911.4</v>
      </c>
    </row>
    <row r="92" spans="1:22" x14ac:dyDescent="0.25">
      <c r="A92" s="241"/>
      <c r="B92" s="242"/>
      <c r="C92" s="242" t="s">
        <v>182</v>
      </c>
      <c r="D92" s="243" t="s">
        <v>181</v>
      </c>
      <c r="E92" s="244">
        <v>1</v>
      </c>
      <c r="F92" s="245"/>
      <c r="G92" s="246" t="s">
        <v>185</v>
      </c>
      <c r="H92" s="244">
        <v>1</v>
      </c>
      <c r="I92" s="247">
        <v>8</v>
      </c>
      <c r="J92" s="244"/>
      <c r="K92" s="247"/>
    </row>
    <row r="93" spans="1:22" x14ac:dyDescent="0.25">
      <c r="A93" s="248"/>
      <c r="B93" s="248"/>
      <c r="C93" s="249" t="s">
        <v>173</v>
      </c>
      <c r="D93" s="248"/>
      <c r="E93" s="248"/>
      <c r="F93" s="248"/>
      <c r="G93" s="248"/>
      <c r="H93" s="452">
        <v>532.47</v>
      </c>
      <c r="I93" s="452"/>
      <c r="J93" s="452">
        <v>6282.05</v>
      </c>
      <c r="K93" s="452"/>
      <c r="O93" s="250">
        <v>532.47</v>
      </c>
      <c r="P93" s="250">
        <v>6282.05</v>
      </c>
    </row>
    <row r="95" spans="1:22" ht="42.75" x14ac:dyDescent="0.25">
      <c r="A95" s="233" t="s">
        <v>1568</v>
      </c>
      <c r="B95" s="234" t="s">
        <v>3350</v>
      </c>
      <c r="C95" s="234" t="s">
        <v>1207</v>
      </c>
      <c r="D95" s="235" t="s">
        <v>1693</v>
      </c>
      <c r="E95" s="221">
        <v>8</v>
      </c>
      <c r="F95" s="236"/>
      <c r="G95" s="237"/>
      <c r="H95" s="221"/>
      <c r="I95" s="238"/>
      <c r="J95" s="221"/>
      <c r="K95" s="238"/>
      <c r="Q95">
        <v>329.14</v>
      </c>
      <c r="R95">
        <v>5191.04</v>
      </c>
      <c r="S95">
        <v>193.44</v>
      </c>
      <c r="T95">
        <v>2764.06</v>
      </c>
      <c r="U95">
        <v>5.04</v>
      </c>
      <c r="V95">
        <v>105.58</v>
      </c>
    </row>
    <row r="96" spans="1:22" x14ac:dyDescent="0.25">
      <c r="A96" s="233"/>
      <c r="B96" s="234"/>
      <c r="C96" s="234" t="s">
        <v>187</v>
      </c>
      <c r="D96" s="235"/>
      <c r="E96" s="221"/>
      <c r="F96" s="236">
        <v>36.090000000000003</v>
      </c>
      <c r="G96" s="237" t="s">
        <v>185</v>
      </c>
      <c r="H96" s="221">
        <v>1</v>
      </c>
      <c r="I96" s="238">
        <v>288.72000000000003</v>
      </c>
      <c r="J96" s="221">
        <v>23.35</v>
      </c>
      <c r="K96" s="238">
        <v>6741.61</v>
      </c>
    </row>
    <row r="97" spans="1:22" x14ac:dyDescent="0.25">
      <c r="A97" s="233"/>
      <c r="B97" s="234"/>
      <c r="C97" s="234" t="s">
        <v>174</v>
      </c>
      <c r="D97" s="235"/>
      <c r="E97" s="221"/>
      <c r="F97" s="236">
        <v>4.13</v>
      </c>
      <c r="G97" s="237" t="s">
        <v>185</v>
      </c>
      <c r="H97" s="221">
        <v>1</v>
      </c>
      <c r="I97" s="238">
        <v>33.04</v>
      </c>
      <c r="J97" s="221">
        <v>6.92</v>
      </c>
      <c r="K97" s="238">
        <v>228.64</v>
      </c>
    </row>
    <row r="98" spans="1:22" x14ac:dyDescent="0.25">
      <c r="A98" s="233"/>
      <c r="B98" s="234"/>
      <c r="C98" s="234" t="s">
        <v>179</v>
      </c>
      <c r="D98" s="235"/>
      <c r="E98" s="221"/>
      <c r="F98" s="236">
        <v>0.36</v>
      </c>
      <c r="G98" s="237" t="s">
        <v>185</v>
      </c>
      <c r="H98" s="221">
        <v>1</v>
      </c>
      <c r="I98" s="251">
        <v>2.88</v>
      </c>
      <c r="J98" s="221">
        <v>23.35</v>
      </c>
      <c r="K98" s="251">
        <v>67.25</v>
      </c>
    </row>
    <row r="99" spans="1:22" x14ac:dyDescent="0.25">
      <c r="A99" s="233"/>
      <c r="B99" s="234"/>
      <c r="C99" s="234" t="s">
        <v>195</v>
      </c>
      <c r="D99" s="235"/>
      <c r="E99" s="221"/>
      <c r="F99" s="236">
        <v>13.37</v>
      </c>
      <c r="G99" s="237" t="s">
        <v>185</v>
      </c>
      <c r="H99" s="221">
        <v>1</v>
      </c>
      <c r="I99" s="238">
        <v>106.96</v>
      </c>
      <c r="J99" s="221">
        <v>5.42</v>
      </c>
      <c r="K99" s="238">
        <v>579.72</v>
      </c>
    </row>
    <row r="100" spans="1:22" x14ac:dyDescent="0.25">
      <c r="A100" s="233"/>
      <c r="B100" s="234"/>
      <c r="C100" s="234" t="s">
        <v>184</v>
      </c>
      <c r="D100" s="235" t="s">
        <v>177</v>
      </c>
      <c r="E100" s="221">
        <v>112</v>
      </c>
      <c r="F100" s="236"/>
      <c r="G100" s="237"/>
      <c r="H100" s="221"/>
      <c r="I100" s="238">
        <v>329.14</v>
      </c>
      <c r="J100" s="221">
        <v>77</v>
      </c>
      <c r="K100" s="238">
        <v>5191.04</v>
      </c>
    </row>
    <row r="101" spans="1:22" x14ac:dyDescent="0.25">
      <c r="A101" s="233"/>
      <c r="B101" s="234"/>
      <c r="C101" s="234" t="s">
        <v>183</v>
      </c>
      <c r="D101" s="235" t="s">
        <v>177</v>
      </c>
      <c r="E101" s="221">
        <v>70</v>
      </c>
      <c r="F101" s="236"/>
      <c r="G101" s="237"/>
      <c r="H101" s="221"/>
      <c r="I101" s="238">
        <v>193.44</v>
      </c>
      <c r="J101" s="221">
        <v>41</v>
      </c>
      <c r="K101" s="238">
        <v>2764.06</v>
      </c>
    </row>
    <row r="102" spans="1:22" x14ac:dyDescent="0.25">
      <c r="A102" s="233"/>
      <c r="B102" s="234"/>
      <c r="C102" s="234" t="s">
        <v>178</v>
      </c>
      <c r="D102" s="235" t="s">
        <v>177</v>
      </c>
      <c r="E102" s="221">
        <v>175</v>
      </c>
      <c r="F102" s="236"/>
      <c r="G102" s="237"/>
      <c r="H102" s="221"/>
      <c r="I102" s="238">
        <v>5.04</v>
      </c>
      <c r="J102" s="221">
        <v>157</v>
      </c>
      <c r="K102" s="238">
        <v>105.58</v>
      </c>
    </row>
    <row r="103" spans="1:22" x14ac:dyDescent="0.25">
      <c r="A103" s="241"/>
      <c r="B103" s="242"/>
      <c r="C103" s="242" t="s">
        <v>182</v>
      </c>
      <c r="D103" s="243" t="s">
        <v>181</v>
      </c>
      <c r="E103" s="244">
        <v>3</v>
      </c>
      <c r="F103" s="245"/>
      <c r="G103" s="246" t="s">
        <v>185</v>
      </c>
      <c r="H103" s="244">
        <v>1</v>
      </c>
      <c r="I103" s="247">
        <v>24</v>
      </c>
      <c r="J103" s="244"/>
      <c r="K103" s="247"/>
    </row>
    <row r="104" spans="1:22" x14ac:dyDescent="0.25">
      <c r="A104" s="248"/>
      <c r="B104" s="248"/>
      <c r="C104" s="249" t="s">
        <v>173</v>
      </c>
      <c r="D104" s="248"/>
      <c r="E104" s="248"/>
      <c r="F104" s="248"/>
      <c r="G104" s="248"/>
      <c r="H104" s="452">
        <v>956.34</v>
      </c>
      <c r="I104" s="452"/>
      <c r="J104" s="452">
        <v>15610.65</v>
      </c>
      <c r="K104" s="452"/>
      <c r="O104" s="250">
        <v>956.34</v>
      </c>
      <c r="P104" s="250">
        <v>15610.65</v>
      </c>
    </row>
    <row r="106" spans="1:22" ht="42.75" x14ac:dyDescent="0.25">
      <c r="A106" s="241" t="s">
        <v>1570</v>
      </c>
      <c r="B106" s="242" t="s">
        <v>3351</v>
      </c>
      <c r="C106" s="242" t="s">
        <v>1206</v>
      </c>
      <c r="D106" s="243" t="s">
        <v>1451</v>
      </c>
      <c r="E106" s="244">
        <v>8</v>
      </c>
      <c r="F106" s="245">
        <v>747.08</v>
      </c>
      <c r="G106" s="246" t="s">
        <v>185</v>
      </c>
      <c r="H106" s="244">
        <v>1</v>
      </c>
      <c r="I106" s="247">
        <v>5976.64</v>
      </c>
      <c r="J106" s="244">
        <v>2.4300000000000002</v>
      </c>
      <c r="K106" s="247">
        <v>14523.24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s="248"/>
      <c r="B107" s="248"/>
      <c r="C107" s="249" t="s">
        <v>173</v>
      </c>
      <c r="D107" s="248"/>
      <c r="E107" s="248"/>
      <c r="F107" s="248"/>
      <c r="G107" s="248"/>
      <c r="H107" s="452">
        <v>5976.64</v>
      </c>
      <c r="I107" s="452"/>
      <c r="J107" s="452">
        <v>14523.24</v>
      </c>
      <c r="K107" s="452"/>
      <c r="O107" s="250">
        <v>5976.64</v>
      </c>
      <c r="P107" s="250">
        <v>14523.24</v>
      </c>
    </row>
    <row r="109" spans="1:22" ht="42.75" x14ac:dyDescent="0.25">
      <c r="A109" s="241" t="s">
        <v>1574</v>
      </c>
      <c r="B109" s="242" t="s">
        <v>3352</v>
      </c>
      <c r="C109" s="242" t="s">
        <v>1205</v>
      </c>
      <c r="D109" s="243" t="s">
        <v>1703</v>
      </c>
      <c r="E109" s="244">
        <v>8</v>
      </c>
      <c r="F109" s="245">
        <v>108.98</v>
      </c>
      <c r="G109" s="246" t="s">
        <v>185</v>
      </c>
      <c r="H109" s="244">
        <v>1</v>
      </c>
      <c r="I109" s="247">
        <v>871.84</v>
      </c>
      <c r="J109" s="244">
        <v>2.64</v>
      </c>
      <c r="K109" s="247">
        <v>2301.66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s="248"/>
      <c r="B110" s="248"/>
      <c r="C110" s="249" t="s">
        <v>173</v>
      </c>
      <c r="D110" s="248"/>
      <c r="E110" s="248"/>
      <c r="F110" s="248"/>
      <c r="G110" s="248"/>
      <c r="H110" s="452">
        <v>871.84</v>
      </c>
      <c r="I110" s="452"/>
      <c r="J110" s="452">
        <v>2301.66</v>
      </c>
      <c r="K110" s="452"/>
      <c r="O110" s="250">
        <v>871.84</v>
      </c>
      <c r="P110" s="250">
        <v>2301.66</v>
      </c>
    </row>
    <row r="112" spans="1:22" ht="42.75" x14ac:dyDescent="0.25">
      <c r="A112" s="233" t="s">
        <v>1579</v>
      </c>
      <c r="B112" s="234" t="s">
        <v>2787</v>
      </c>
      <c r="C112" s="234" t="s">
        <v>939</v>
      </c>
      <c r="D112" s="235" t="s">
        <v>1693</v>
      </c>
      <c r="E112" s="221">
        <v>8</v>
      </c>
      <c r="F112" s="236"/>
      <c r="G112" s="237"/>
      <c r="H112" s="221"/>
      <c r="I112" s="238"/>
      <c r="J112" s="221"/>
      <c r="K112" s="238"/>
      <c r="Q112">
        <v>61.65</v>
      </c>
      <c r="R112">
        <v>972.33</v>
      </c>
      <c r="S112">
        <v>36.229999999999997</v>
      </c>
      <c r="T112">
        <v>517.74</v>
      </c>
      <c r="U112">
        <v>0</v>
      </c>
      <c r="V112">
        <v>0</v>
      </c>
    </row>
    <row r="113" spans="1:22" x14ac:dyDescent="0.25">
      <c r="A113" s="233"/>
      <c r="B113" s="234"/>
      <c r="C113" s="234" t="s">
        <v>187</v>
      </c>
      <c r="D113" s="235"/>
      <c r="E113" s="221"/>
      <c r="F113" s="236">
        <v>6.76</v>
      </c>
      <c r="G113" s="237" t="s">
        <v>185</v>
      </c>
      <c r="H113" s="221">
        <v>1</v>
      </c>
      <c r="I113" s="238">
        <v>54.08</v>
      </c>
      <c r="J113" s="221">
        <v>23.35</v>
      </c>
      <c r="K113" s="238">
        <v>1262.77</v>
      </c>
    </row>
    <row r="114" spans="1:22" x14ac:dyDescent="0.25">
      <c r="A114" s="233"/>
      <c r="B114" s="234"/>
      <c r="C114" s="234" t="s">
        <v>195</v>
      </c>
      <c r="D114" s="235"/>
      <c r="E114" s="221"/>
      <c r="F114" s="236">
        <v>0.35</v>
      </c>
      <c r="G114" s="237" t="s">
        <v>185</v>
      </c>
      <c r="H114" s="221">
        <v>1</v>
      </c>
      <c r="I114" s="238">
        <v>2.8</v>
      </c>
      <c r="J114" s="221">
        <v>5.43</v>
      </c>
      <c r="K114" s="238">
        <v>15.2</v>
      </c>
    </row>
    <row r="115" spans="1:22" ht="55.5" x14ac:dyDescent="0.25">
      <c r="A115" s="233" t="s">
        <v>1580</v>
      </c>
      <c r="B115" s="234" t="s">
        <v>3221</v>
      </c>
      <c r="C115" s="234" t="s">
        <v>3804</v>
      </c>
      <c r="D115" s="235" t="s">
        <v>1451</v>
      </c>
      <c r="E115" s="221">
        <v>8</v>
      </c>
      <c r="F115" s="236">
        <v>95.45</v>
      </c>
      <c r="G115" s="240" t="s">
        <v>185</v>
      </c>
      <c r="H115" s="221">
        <v>1</v>
      </c>
      <c r="I115" s="238">
        <v>763.6</v>
      </c>
      <c r="J115" s="221">
        <v>5.42</v>
      </c>
      <c r="K115" s="238">
        <v>4138.71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s="233"/>
      <c r="B116" s="234"/>
      <c r="C116" s="234" t="s">
        <v>184</v>
      </c>
      <c r="D116" s="235" t="s">
        <v>177</v>
      </c>
      <c r="E116" s="221">
        <v>112</v>
      </c>
      <c r="F116" s="236"/>
      <c r="G116" s="237"/>
      <c r="H116" s="221"/>
      <c r="I116" s="238">
        <v>61.65</v>
      </c>
      <c r="J116" s="221">
        <v>77</v>
      </c>
      <c r="K116" s="238">
        <v>972.33</v>
      </c>
    </row>
    <row r="117" spans="1:22" x14ac:dyDescent="0.25">
      <c r="A117" s="233"/>
      <c r="B117" s="234"/>
      <c r="C117" s="234" t="s">
        <v>183</v>
      </c>
      <c r="D117" s="235" t="s">
        <v>177</v>
      </c>
      <c r="E117" s="221">
        <v>70</v>
      </c>
      <c r="F117" s="236"/>
      <c r="G117" s="237"/>
      <c r="H117" s="221"/>
      <c r="I117" s="238">
        <v>36.229999999999997</v>
      </c>
      <c r="J117" s="221">
        <v>41</v>
      </c>
      <c r="K117" s="238">
        <v>517.74</v>
      </c>
    </row>
    <row r="118" spans="1:22" x14ac:dyDescent="0.25">
      <c r="A118" s="241"/>
      <c r="B118" s="242"/>
      <c r="C118" s="242" t="s">
        <v>182</v>
      </c>
      <c r="D118" s="243" t="s">
        <v>181</v>
      </c>
      <c r="E118" s="244">
        <v>0.52</v>
      </c>
      <c r="F118" s="245"/>
      <c r="G118" s="246" t="s">
        <v>185</v>
      </c>
      <c r="H118" s="244">
        <v>1</v>
      </c>
      <c r="I118" s="247">
        <v>4.16</v>
      </c>
      <c r="J118" s="244"/>
      <c r="K118" s="247"/>
    </row>
    <row r="119" spans="1:22" x14ac:dyDescent="0.25">
      <c r="A119" s="248"/>
      <c r="B119" s="248"/>
      <c r="C119" s="249" t="s">
        <v>173</v>
      </c>
      <c r="D119" s="248"/>
      <c r="E119" s="248"/>
      <c r="F119" s="248"/>
      <c r="G119" s="248"/>
      <c r="H119" s="452">
        <v>918.36</v>
      </c>
      <c r="I119" s="452"/>
      <c r="J119" s="452">
        <v>6906.75</v>
      </c>
      <c r="K119" s="452"/>
      <c r="O119" s="250">
        <v>918.36</v>
      </c>
      <c r="P119" s="250">
        <v>6906.75</v>
      </c>
    </row>
    <row r="121" spans="1:22" ht="28.5" x14ac:dyDescent="0.25">
      <c r="A121" s="233" t="s">
        <v>1585</v>
      </c>
      <c r="B121" s="234" t="s">
        <v>3353</v>
      </c>
      <c r="C121" s="234" t="s">
        <v>196</v>
      </c>
      <c r="D121" s="235" t="s">
        <v>1693</v>
      </c>
      <c r="E121" s="221">
        <v>8</v>
      </c>
      <c r="F121" s="236"/>
      <c r="G121" s="237"/>
      <c r="H121" s="221"/>
      <c r="I121" s="238"/>
      <c r="J121" s="221"/>
      <c r="K121" s="238"/>
      <c r="Q121">
        <v>124.99</v>
      </c>
      <c r="R121">
        <v>2029.09</v>
      </c>
      <c r="S121">
        <v>91.66</v>
      </c>
      <c r="T121">
        <v>1139.6300000000001</v>
      </c>
      <c r="U121">
        <v>1.26</v>
      </c>
      <c r="V121">
        <v>26.39</v>
      </c>
    </row>
    <row r="122" spans="1:22" x14ac:dyDescent="0.25">
      <c r="A122" s="233"/>
      <c r="B122" s="234"/>
      <c r="C122" s="234" t="s">
        <v>187</v>
      </c>
      <c r="D122" s="235"/>
      <c r="E122" s="221"/>
      <c r="F122" s="236">
        <v>14.88</v>
      </c>
      <c r="G122" s="237" t="s">
        <v>185</v>
      </c>
      <c r="H122" s="221">
        <v>1</v>
      </c>
      <c r="I122" s="238">
        <v>119.04</v>
      </c>
      <c r="J122" s="221">
        <v>23.35</v>
      </c>
      <c r="K122" s="238">
        <v>2779.58</v>
      </c>
    </row>
    <row r="123" spans="1:22" x14ac:dyDescent="0.25">
      <c r="A123" s="233"/>
      <c r="B123" s="234"/>
      <c r="C123" s="234" t="s">
        <v>174</v>
      </c>
      <c r="D123" s="235"/>
      <c r="E123" s="221"/>
      <c r="F123" s="236">
        <v>1.99</v>
      </c>
      <c r="G123" s="237" t="s">
        <v>185</v>
      </c>
      <c r="H123" s="221">
        <v>1</v>
      </c>
      <c r="I123" s="238">
        <v>15.92</v>
      </c>
      <c r="J123" s="221">
        <v>7.23</v>
      </c>
      <c r="K123" s="238">
        <v>115.1</v>
      </c>
    </row>
    <row r="124" spans="1:22" x14ac:dyDescent="0.25">
      <c r="A124" s="233"/>
      <c r="B124" s="234"/>
      <c r="C124" s="234" t="s">
        <v>179</v>
      </c>
      <c r="D124" s="235"/>
      <c r="E124" s="221"/>
      <c r="F124" s="236">
        <v>0.09</v>
      </c>
      <c r="G124" s="237" t="s">
        <v>185</v>
      </c>
      <c r="H124" s="221">
        <v>1</v>
      </c>
      <c r="I124" s="251">
        <v>0.72</v>
      </c>
      <c r="J124" s="221">
        <v>23.35</v>
      </c>
      <c r="K124" s="251">
        <v>16.809999999999999</v>
      </c>
    </row>
    <row r="125" spans="1:22" x14ac:dyDescent="0.25">
      <c r="A125" s="233"/>
      <c r="B125" s="234"/>
      <c r="C125" s="234" t="s">
        <v>195</v>
      </c>
      <c r="D125" s="235"/>
      <c r="E125" s="221"/>
      <c r="F125" s="236">
        <v>0.41</v>
      </c>
      <c r="G125" s="237" t="s">
        <v>185</v>
      </c>
      <c r="H125" s="221">
        <v>1</v>
      </c>
      <c r="I125" s="238">
        <v>3.28</v>
      </c>
      <c r="J125" s="221">
        <v>4.71</v>
      </c>
      <c r="K125" s="238">
        <v>15.45</v>
      </c>
    </row>
    <row r="126" spans="1:22" ht="28.5" x14ac:dyDescent="0.25">
      <c r="A126" s="233" t="s">
        <v>1587</v>
      </c>
      <c r="B126" s="234" t="s">
        <v>3354</v>
      </c>
      <c r="C126" s="234" t="s">
        <v>1204</v>
      </c>
      <c r="D126" s="235" t="s">
        <v>1451</v>
      </c>
      <c r="E126" s="221">
        <v>8</v>
      </c>
      <c r="F126" s="236">
        <v>566.04</v>
      </c>
      <c r="G126" s="240" t="s">
        <v>185</v>
      </c>
      <c r="H126" s="221">
        <v>1</v>
      </c>
      <c r="I126" s="238">
        <v>4528.32</v>
      </c>
      <c r="J126" s="221">
        <v>1.3</v>
      </c>
      <c r="K126" s="238">
        <v>5886.82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233"/>
      <c r="B127" s="234"/>
      <c r="C127" s="234" t="s">
        <v>184</v>
      </c>
      <c r="D127" s="235" t="s">
        <v>177</v>
      </c>
      <c r="E127" s="221">
        <v>105</v>
      </c>
      <c r="F127" s="236"/>
      <c r="G127" s="237"/>
      <c r="H127" s="221"/>
      <c r="I127" s="238">
        <v>124.99</v>
      </c>
      <c r="J127" s="221">
        <v>73</v>
      </c>
      <c r="K127" s="238">
        <v>2029.09</v>
      </c>
    </row>
    <row r="128" spans="1:22" x14ac:dyDescent="0.25">
      <c r="A128" s="233"/>
      <c r="B128" s="234"/>
      <c r="C128" s="234" t="s">
        <v>183</v>
      </c>
      <c r="D128" s="235" t="s">
        <v>177</v>
      </c>
      <c r="E128" s="221">
        <v>77</v>
      </c>
      <c r="F128" s="236"/>
      <c r="G128" s="237"/>
      <c r="H128" s="221"/>
      <c r="I128" s="238">
        <v>91.66</v>
      </c>
      <c r="J128" s="221">
        <v>41</v>
      </c>
      <c r="K128" s="238">
        <v>1139.6300000000001</v>
      </c>
    </row>
    <row r="129" spans="1:22" x14ac:dyDescent="0.25">
      <c r="A129" s="233"/>
      <c r="B129" s="234"/>
      <c r="C129" s="234" t="s">
        <v>178</v>
      </c>
      <c r="D129" s="235" t="s">
        <v>177</v>
      </c>
      <c r="E129" s="221">
        <v>175</v>
      </c>
      <c r="F129" s="236"/>
      <c r="G129" s="237"/>
      <c r="H129" s="221"/>
      <c r="I129" s="238">
        <v>1.26</v>
      </c>
      <c r="J129" s="221">
        <v>157</v>
      </c>
      <c r="K129" s="238">
        <v>26.39</v>
      </c>
    </row>
    <row r="130" spans="1:22" x14ac:dyDescent="0.25">
      <c r="A130" s="241"/>
      <c r="B130" s="242"/>
      <c r="C130" s="242" t="s">
        <v>182</v>
      </c>
      <c r="D130" s="243" t="s">
        <v>181</v>
      </c>
      <c r="E130" s="244">
        <v>1.1100000000000001</v>
      </c>
      <c r="F130" s="245"/>
      <c r="G130" s="246" t="s">
        <v>185</v>
      </c>
      <c r="H130" s="244">
        <v>1</v>
      </c>
      <c r="I130" s="247">
        <v>8.8800000000000008</v>
      </c>
      <c r="J130" s="244"/>
      <c r="K130" s="247"/>
    </row>
    <row r="131" spans="1:22" x14ac:dyDescent="0.25">
      <c r="A131" s="248"/>
      <c r="B131" s="248"/>
      <c r="C131" s="249" t="s">
        <v>173</v>
      </c>
      <c r="D131" s="248"/>
      <c r="E131" s="248"/>
      <c r="F131" s="248"/>
      <c r="G131" s="248"/>
      <c r="H131" s="452">
        <v>4884.47</v>
      </c>
      <c r="I131" s="452"/>
      <c r="J131" s="452">
        <v>11992.06</v>
      </c>
      <c r="K131" s="452"/>
      <c r="O131" s="250">
        <v>4884.47</v>
      </c>
      <c r="P131" s="250">
        <v>11992.06</v>
      </c>
    </row>
    <row r="133" spans="1:22" ht="28.5" x14ac:dyDescent="0.25">
      <c r="A133" s="233" t="s">
        <v>1588</v>
      </c>
      <c r="B133" s="234" t="s">
        <v>3355</v>
      </c>
      <c r="C133" s="234" t="s">
        <v>1203</v>
      </c>
      <c r="D133" s="235" t="s">
        <v>1693</v>
      </c>
      <c r="E133" s="221">
        <v>1</v>
      </c>
      <c r="F133" s="236"/>
      <c r="G133" s="237"/>
      <c r="H133" s="221"/>
      <c r="I133" s="238"/>
      <c r="J133" s="221"/>
      <c r="K133" s="238"/>
      <c r="Q133">
        <v>33.15</v>
      </c>
      <c r="R133">
        <v>522.85</v>
      </c>
      <c r="S133">
        <v>19.48</v>
      </c>
      <c r="T133">
        <v>278.39999999999998</v>
      </c>
      <c r="U133">
        <v>0.3</v>
      </c>
      <c r="V133">
        <v>6.23</v>
      </c>
    </row>
    <row r="134" spans="1:22" x14ac:dyDescent="0.25">
      <c r="A134" s="233"/>
      <c r="B134" s="234"/>
      <c r="C134" s="234" t="s">
        <v>187</v>
      </c>
      <c r="D134" s="235"/>
      <c r="E134" s="221"/>
      <c r="F134" s="236">
        <v>29.08</v>
      </c>
      <c r="G134" s="237" t="s">
        <v>185</v>
      </c>
      <c r="H134" s="221">
        <v>1</v>
      </c>
      <c r="I134" s="238">
        <v>29.08</v>
      </c>
      <c r="J134" s="221">
        <v>23.35</v>
      </c>
      <c r="K134" s="238">
        <v>679.02</v>
      </c>
    </row>
    <row r="135" spans="1:22" x14ac:dyDescent="0.25">
      <c r="A135" s="233"/>
      <c r="B135" s="234"/>
      <c r="C135" s="234" t="s">
        <v>174</v>
      </c>
      <c r="D135" s="235"/>
      <c r="E135" s="221"/>
      <c r="F135" s="236">
        <v>0.73</v>
      </c>
      <c r="G135" s="237" t="s">
        <v>185</v>
      </c>
      <c r="H135" s="221">
        <v>1</v>
      </c>
      <c r="I135" s="238">
        <v>0.73</v>
      </c>
      <c r="J135" s="221">
        <v>9.5500000000000007</v>
      </c>
      <c r="K135" s="238">
        <v>6.97</v>
      </c>
    </row>
    <row r="136" spans="1:22" x14ac:dyDescent="0.25">
      <c r="A136" s="233"/>
      <c r="B136" s="234"/>
      <c r="C136" s="234" t="s">
        <v>179</v>
      </c>
      <c r="D136" s="235"/>
      <c r="E136" s="221"/>
      <c r="F136" s="236">
        <v>0.17</v>
      </c>
      <c r="G136" s="237" t="s">
        <v>185</v>
      </c>
      <c r="H136" s="221">
        <v>1</v>
      </c>
      <c r="I136" s="251">
        <v>0.17</v>
      </c>
      <c r="J136" s="221">
        <v>23.35</v>
      </c>
      <c r="K136" s="251">
        <v>3.97</v>
      </c>
    </row>
    <row r="137" spans="1:22" x14ac:dyDescent="0.25">
      <c r="A137" s="233"/>
      <c r="B137" s="234"/>
      <c r="C137" s="234" t="s">
        <v>195</v>
      </c>
      <c r="D137" s="235"/>
      <c r="E137" s="221"/>
      <c r="F137" s="236">
        <v>0.28000000000000003</v>
      </c>
      <c r="G137" s="237" t="s">
        <v>185</v>
      </c>
      <c r="H137" s="221">
        <v>1</v>
      </c>
      <c r="I137" s="238">
        <v>0.28000000000000003</v>
      </c>
      <c r="J137" s="221">
        <v>5.43</v>
      </c>
      <c r="K137" s="238">
        <v>1.52</v>
      </c>
    </row>
    <row r="138" spans="1:22" x14ac:dyDescent="0.25">
      <c r="A138" s="233"/>
      <c r="B138" s="234"/>
      <c r="C138" s="234" t="s">
        <v>184</v>
      </c>
      <c r="D138" s="235" t="s">
        <v>177</v>
      </c>
      <c r="E138" s="221">
        <v>112</v>
      </c>
      <c r="F138" s="236"/>
      <c r="G138" s="237"/>
      <c r="H138" s="221"/>
      <c r="I138" s="238">
        <v>33.15</v>
      </c>
      <c r="J138" s="221">
        <v>77</v>
      </c>
      <c r="K138" s="238">
        <v>522.85</v>
      </c>
    </row>
    <row r="139" spans="1:22" x14ac:dyDescent="0.25">
      <c r="A139" s="233"/>
      <c r="B139" s="234"/>
      <c r="C139" s="234" t="s">
        <v>183</v>
      </c>
      <c r="D139" s="235" t="s">
        <v>177</v>
      </c>
      <c r="E139" s="221">
        <v>70</v>
      </c>
      <c r="F139" s="236"/>
      <c r="G139" s="237"/>
      <c r="H139" s="221"/>
      <c r="I139" s="238">
        <v>19.48</v>
      </c>
      <c r="J139" s="221">
        <v>41</v>
      </c>
      <c r="K139" s="238">
        <v>278.39999999999998</v>
      </c>
    </row>
    <row r="140" spans="1:22" x14ac:dyDescent="0.25">
      <c r="A140" s="233"/>
      <c r="B140" s="234"/>
      <c r="C140" s="234" t="s">
        <v>178</v>
      </c>
      <c r="D140" s="235" t="s">
        <v>177</v>
      </c>
      <c r="E140" s="221">
        <v>175</v>
      </c>
      <c r="F140" s="236"/>
      <c r="G140" s="237"/>
      <c r="H140" s="221"/>
      <c r="I140" s="238">
        <v>0.3</v>
      </c>
      <c r="J140" s="221">
        <v>157</v>
      </c>
      <c r="K140" s="238">
        <v>6.23</v>
      </c>
    </row>
    <row r="141" spans="1:22" x14ac:dyDescent="0.25">
      <c r="A141" s="241"/>
      <c r="B141" s="242"/>
      <c r="C141" s="242" t="s">
        <v>182</v>
      </c>
      <c r="D141" s="243" t="s">
        <v>181</v>
      </c>
      <c r="E141" s="244">
        <v>2</v>
      </c>
      <c r="F141" s="245"/>
      <c r="G141" s="246" t="s">
        <v>185</v>
      </c>
      <c r="H141" s="244">
        <v>1</v>
      </c>
      <c r="I141" s="247">
        <v>2</v>
      </c>
      <c r="J141" s="244"/>
      <c r="K141" s="247"/>
    </row>
    <row r="142" spans="1:22" x14ac:dyDescent="0.25">
      <c r="A142" s="248"/>
      <c r="B142" s="248"/>
      <c r="C142" s="249" t="s">
        <v>173</v>
      </c>
      <c r="D142" s="248"/>
      <c r="E142" s="248"/>
      <c r="F142" s="248"/>
      <c r="G142" s="248"/>
      <c r="H142" s="452">
        <v>83.02</v>
      </c>
      <c r="I142" s="452"/>
      <c r="J142" s="452">
        <v>1494.99</v>
      </c>
      <c r="K142" s="452"/>
      <c r="O142" s="250">
        <v>83.02</v>
      </c>
      <c r="P142" s="250">
        <v>1494.99</v>
      </c>
    </row>
    <row r="144" spans="1:22" ht="28.5" x14ac:dyDescent="0.25">
      <c r="A144" s="233" t="s">
        <v>1592</v>
      </c>
      <c r="B144" s="234" t="s">
        <v>3248</v>
      </c>
      <c r="C144" s="234" t="s">
        <v>1032</v>
      </c>
      <c r="D144" s="235" t="s">
        <v>1680</v>
      </c>
      <c r="E144" s="221">
        <v>0.2</v>
      </c>
      <c r="F144" s="236"/>
      <c r="G144" s="237"/>
      <c r="H144" s="221"/>
      <c r="I144" s="238"/>
      <c r="J144" s="221"/>
      <c r="K144" s="238"/>
      <c r="Q144">
        <v>51.87</v>
      </c>
      <c r="R144">
        <v>818.07</v>
      </c>
      <c r="S144">
        <v>30.49</v>
      </c>
      <c r="T144">
        <v>435.6</v>
      </c>
      <c r="U144">
        <v>0.42</v>
      </c>
      <c r="V144">
        <v>8.7899999999999991</v>
      </c>
    </row>
    <row r="145" spans="1:22" x14ac:dyDescent="0.25">
      <c r="C145" s="239" t="s">
        <v>3356</v>
      </c>
    </row>
    <row r="146" spans="1:22" x14ac:dyDescent="0.25">
      <c r="A146" s="233"/>
      <c r="B146" s="234"/>
      <c r="C146" s="234" t="s">
        <v>187</v>
      </c>
      <c r="D146" s="235"/>
      <c r="E146" s="221"/>
      <c r="F146" s="236">
        <v>227.49</v>
      </c>
      <c r="G146" s="237" t="s">
        <v>185</v>
      </c>
      <c r="H146" s="221">
        <v>1</v>
      </c>
      <c r="I146" s="238">
        <v>45.5</v>
      </c>
      <c r="J146" s="221">
        <v>23.35</v>
      </c>
      <c r="K146" s="238">
        <v>1062.43</v>
      </c>
    </row>
    <row r="147" spans="1:22" x14ac:dyDescent="0.25">
      <c r="A147" s="233"/>
      <c r="B147" s="234"/>
      <c r="C147" s="234" t="s">
        <v>174</v>
      </c>
      <c r="D147" s="235"/>
      <c r="E147" s="221"/>
      <c r="F147" s="236">
        <v>6.98</v>
      </c>
      <c r="G147" s="237" t="s">
        <v>185</v>
      </c>
      <c r="H147" s="221">
        <v>1</v>
      </c>
      <c r="I147" s="238">
        <v>1.4</v>
      </c>
      <c r="J147" s="221">
        <v>8.39</v>
      </c>
      <c r="K147" s="238">
        <v>11.75</v>
      </c>
    </row>
    <row r="148" spans="1:22" x14ac:dyDescent="0.25">
      <c r="A148" s="233"/>
      <c r="B148" s="234"/>
      <c r="C148" s="234" t="s">
        <v>179</v>
      </c>
      <c r="D148" s="235"/>
      <c r="E148" s="221"/>
      <c r="F148" s="236">
        <v>1.18</v>
      </c>
      <c r="G148" s="237" t="s">
        <v>185</v>
      </c>
      <c r="H148" s="221">
        <v>1</v>
      </c>
      <c r="I148" s="251">
        <v>0.24</v>
      </c>
      <c r="J148" s="221">
        <v>23.35</v>
      </c>
      <c r="K148" s="251">
        <v>5.6</v>
      </c>
    </row>
    <row r="149" spans="1:22" x14ac:dyDescent="0.25">
      <c r="A149" s="233"/>
      <c r="B149" s="234"/>
      <c r="C149" s="234" t="s">
        <v>195</v>
      </c>
      <c r="D149" s="235"/>
      <c r="E149" s="221"/>
      <c r="F149" s="236">
        <v>2.4700000000000002</v>
      </c>
      <c r="G149" s="237" t="s">
        <v>185</v>
      </c>
      <c r="H149" s="221">
        <v>1</v>
      </c>
      <c r="I149" s="238">
        <v>0.49</v>
      </c>
      <c r="J149" s="221">
        <v>5.42</v>
      </c>
      <c r="K149" s="238">
        <v>2.66</v>
      </c>
    </row>
    <row r="150" spans="1:22" ht="27" x14ac:dyDescent="0.25">
      <c r="A150" s="233" t="s">
        <v>3357</v>
      </c>
      <c r="B150" s="234" t="s">
        <v>3221</v>
      </c>
      <c r="C150" s="234" t="s">
        <v>3805</v>
      </c>
      <c r="D150" s="235" t="s">
        <v>1451</v>
      </c>
      <c r="E150" s="221">
        <v>2</v>
      </c>
      <c r="F150" s="236">
        <v>141.24</v>
      </c>
      <c r="G150" s="240" t="s">
        <v>185</v>
      </c>
      <c r="H150" s="221">
        <v>1</v>
      </c>
      <c r="I150" s="238">
        <v>282.48</v>
      </c>
      <c r="J150" s="221">
        <v>5.42</v>
      </c>
      <c r="K150" s="238">
        <v>1531.04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25">
      <c r="A151" s="233"/>
      <c r="B151" s="234"/>
      <c r="C151" s="234" t="s">
        <v>184</v>
      </c>
      <c r="D151" s="235" t="s">
        <v>177</v>
      </c>
      <c r="E151" s="221">
        <v>112</v>
      </c>
      <c r="F151" s="236"/>
      <c r="G151" s="237"/>
      <c r="H151" s="221"/>
      <c r="I151" s="238">
        <v>51.87</v>
      </c>
      <c r="J151" s="221">
        <v>77</v>
      </c>
      <c r="K151" s="238">
        <v>818.07</v>
      </c>
    </row>
    <row r="152" spans="1:22" x14ac:dyDescent="0.25">
      <c r="A152" s="233"/>
      <c r="B152" s="234"/>
      <c r="C152" s="234" t="s">
        <v>183</v>
      </c>
      <c r="D152" s="235" t="s">
        <v>177</v>
      </c>
      <c r="E152" s="221">
        <v>70</v>
      </c>
      <c r="F152" s="236"/>
      <c r="G152" s="237"/>
      <c r="H152" s="221"/>
      <c r="I152" s="238">
        <v>30.49</v>
      </c>
      <c r="J152" s="221">
        <v>41</v>
      </c>
      <c r="K152" s="238">
        <v>435.6</v>
      </c>
    </row>
    <row r="153" spans="1:22" x14ac:dyDescent="0.25">
      <c r="A153" s="233"/>
      <c r="B153" s="234"/>
      <c r="C153" s="234" t="s">
        <v>178</v>
      </c>
      <c r="D153" s="235" t="s">
        <v>177</v>
      </c>
      <c r="E153" s="221">
        <v>175</v>
      </c>
      <c r="F153" s="236"/>
      <c r="G153" s="237"/>
      <c r="H153" s="221"/>
      <c r="I153" s="238">
        <v>0.42</v>
      </c>
      <c r="J153" s="221">
        <v>157</v>
      </c>
      <c r="K153" s="238">
        <v>8.7899999999999991</v>
      </c>
    </row>
    <row r="154" spans="1:22" x14ac:dyDescent="0.25">
      <c r="A154" s="241"/>
      <c r="B154" s="242"/>
      <c r="C154" s="242" t="s">
        <v>182</v>
      </c>
      <c r="D154" s="243" t="s">
        <v>181</v>
      </c>
      <c r="E154" s="244">
        <v>14.64</v>
      </c>
      <c r="F154" s="245"/>
      <c r="G154" s="246" t="s">
        <v>185</v>
      </c>
      <c r="H154" s="244">
        <v>1</v>
      </c>
      <c r="I154" s="247">
        <v>2.93</v>
      </c>
      <c r="J154" s="244"/>
      <c r="K154" s="247"/>
    </row>
    <row r="155" spans="1:22" x14ac:dyDescent="0.25">
      <c r="A155" s="248"/>
      <c r="B155" s="248"/>
      <c r="C155" s="249" t="s">
        <v>173</v>
      </c>
      <c r="D155" s="248"/>
      <c r="E155" s="248"/>
      <c r="F155" s="248"/>
      <c r="G155" s="248"/>
      <c r="H155" s="452">
        <v>412.65</v>
      </c>
      <c r="I155" s="452"/>
      <c r="J155" s="452">
        <v>3870.34</v>
      </c>
      <c r="K155" s="452"/>
      <c r="O155" s="250">
        <v>412.65</v>
      </c>
      <c r="P155" s="250">
        <v>3870.34</v>
      </c>
    </row>
    <row r="157" spans="1:22" ht="71.25" x14ac:dyDescent="0.25">
      <c r="A157" s="233" t="s">
        <v>1594</v>
      </c>
      <c r="B157" s="234" t="s">
        <v>3130</v>
      </c>
      <c r="C157" s="234" t="s">
        <v>1055</v>
      </c>
      <c r="D157" s="235" t="s">
        <v>1476</v>
      </c>
      <c r="E157" s="221">
        <v>8</v>
      </c>
      <c r="F157" s="236"/>
      <c r="G157" s="237"/>
      <c r="H157" s="221"/>
      <c r="I157" s="238"/>
      <c r="J157" s="221"/>
      <c r="K157" s="238"/>
      <c r="Q157">
        <v>1753.41</v>
      </c>
      <c r="R157">
        <v>27653.91</v>
      </c>
      <c r="S157">
        <v>1030.51</v>
      </c>
      <c r="T157">
        <v>14724.81</v>
      </c>
      <c r="U157">
        <v>79.94</v>
      </c>
      <c r="V157">
        <v>1674.61</v>
      </c>
    </row>
    <row r="158" spans="1:22" x14ac:dyDescent="0.25">
      <c r="C158" s="239" t="s">
        <v>3358</v>
      </c>
    </row>
    <row r="159" spans="1:22" x14ac:dyDescent="0.25">
      <c r="A159" s="233"/>
      <c r="B159" s="234"/>
      <c r="C159" s="234" t="s">
        <v>187</v>
      </c>
      <c r="D159" s="235"/>
      <c r="E159" s="221"/>
      <c r="F159" s="236">
        <v>192.26</v>
      </c>
      <c r="G159" s="237" t="s">
        <v>185</v>
      </c>
      <c r="H159" s="221">
        <v>1</v>
      </c>
      <c r="I159" s="238">
        <v>1538.08</v>
      </c>
      <c r="J159" s="221">
        <v>23.35</v>
      </c>
      <c r="K159" s="238">
        <v>35914.17</v>
      </c>
    </row>
    <row r="160" spans="1:22" x14ac:dyDescent="0.25">
      <c r="A160" s="233"/>
      <c r="B160" s="234"/>
      <c r="C160" s="234" t="s">
        <v>174</v>
      </c>
      <c r="D160" s="235"/>
      <c r="E160" s="221"/>
      <c r="F160" s="236">
        <v>32.869999999999997</v>
      </c>
      <c r="G160" s="237" t="s">
        <v>185</v>
      </c>
      <c r="H160" s="221">
        <v>1</v>
      </c>
      <c r="I160" s="238">
        <v>262.95999999999998</v>
      </c>
      <c r="J160" s="221">
        <v>8.48</v>
      </c>
      <c r="K160" s="238">
        <v>2229.9</v>
      </c>
    </row>
    <row r="161" spans="1:22" x14ac:dyDescent="0.25">
      <c r="A161" s="233"/>
      <c r="B161" s="234"/>
      <c r="C161" s="234" t="s">
        <v>179</v>
      </c>
      <c r="D161" s="235"/>
      <c r="E161" s="221"/>
      <c r="F161" s="236">
        <v>5.71</v>
      </c>
      <c r="G161" s="237" t="s">
        <v>185</v>
      </c>
      <c r="H161" s="221">
        <v>1</v>
      </c>
      <c r="I161" s="251">
        <v>45.68</v>
      </c>
      <c r="J161" s="221">
        <v>23.35</v>
      </c>
      <c r="K161" s="251">
        <v>1066.6300000000001</v>
      </c>
    </row>
    <row r="162" spans="1:22" x14ac:dyDescent="0.25">
      <c r="A162" s="233"/>
      <c r="B162" s="234"/>
      <c r="C162" s="234" t="s">
        <v>195</v>
      </c>
      <c r="D162" s="235"/>
      <c r="E162" s="221"/>
      <c r="F162" s="236">
        <v>314.29000000000002</v>
      </c>
      <c r="G162" s="237" t="s">
        <v>185</v>
      </c>
      <c r="H162" s="221">
        <v>1</v>
      </c>
      <c r="I162" s="238">
        <v>2514.3200000000002</v>
      </c>
      <c r="J162" s="221">
        <v>5.42</v>
      </c>
      <c r="K162" s="238">
        <v>13627.61</v>
      </c>
    </row>
    <row r="163" spans="1:22" ht="57" x14ac:dyDescent="0.25">
      <c r="A163" s="233" t="s">
        <v>1595</v>
      </c>
      <c r="B163" s="234" t="s">
        <v>3132</v>
      </c>
      <c r="C163" s="234" t="s">
        <v>1095</v>
      </c>
      <c r="D163" s="235" t="s">
        <v>1342</v>
      </c>
      <c r="E163" s="221">
        <v>816</v>
      </c>
      <c r="F163" s="236">
        <v>3.45</v>
      </c>
      <c r="G163" s="240" t="s">
        <v>185</v>
      </c>
      <c r="H163" s="221">
        <v>1</v>
      </c>
      <c r="I163" s="238">
        <v>2815.2</v>
      </c>
      <c r="J163" s="221">
        <v>6.37</v>
      </c>
      <c r="K163" s="238">
        <v>17932.82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ht="42.75" x14ac:dyDescent="0.25">
      <c r="A164" s="233" t="s">
        <v>3359</v>
      </c>
      <c r="B164" s="234" t="s">
        <v>3133</v>
      </c>
      <c r="C164" s="234" t="s">
        <v>1053</v>
      </c>
      <c r="D164" s="235" t="s">
        <v>1326</v>
      </c>
      <c r="E164" s="221">
        <v>20</v>
      </c>
      <c r="F164" s="236">
        <v>146.88999999999999</v>
      </c>
      <c r="G164" s="240" t="s">
        <v>185</v>
      </c>
      <c r="H164" s="221">
        <v>1</v>
      </c>
      <c r="I164" s="238">
        <v>2937.8</v>
      </c>
      <c r="J164" s="221">
        <v>1.19</v>
      </c>
      <c r="K164" s="238">
        <v>3495.98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s="233"/>
      <c r="B165" s="234"/>
      <c r="C165" s="234" t="s">
        <v>184</v>
      </c>
      <c r="D165" s="235" t="s">
        <v>177</v>
      </c>
      <c r="E165" s="221">
        <v>112</v>
      </c>
      <c r="F165" s="236"/>
      <c r="G165" s="237"/>
      <c r="H165" s="221"/>
      <c r="I165" s="238">
        <v>1753.41</v>
      </c>
      <c r="J165" s="221">
        <v>77</v>
      </c>
      <c r="K165" s="238">
        <v>27653.91</v>
      </c>
    </row>
    <row r="166" spans="1:22" x14ac:dyDescent="0.25">
      <c r="A166" s="233"/>
      <c r="B166" s="234"/>
      <c r="C166" s="234" t="s">
        <v>183</v>
      </c>
      <c r="D166" s="235" t="s">
        <v>177</v>
      </c>
      <c r="E166" s="221">
        <v>70</v>
      </c>
      <c r="F166" s="236"/>
      <c r="G166" s="237"/>
      <c r="H166" s="221"/>
      <c r="I166" s="238">
        <v>1030.51</v>
      </c>
      <c r="J166" s="221">
        <v>41</v>
      </c>
      <c r="K166" s="238">
        <v>14724.81</v>
      </c>
    </row>
    <row r="167" spans="1:22" x14ac:dyDescent="0.25">
      <c r="A167" s="233"/>
      <c r="B167" s="234"/>
      <c r="C167" s="234" t="s">
        <v>178</v>
      </c>
      <c r="D167" s="235" t="s">
        <v>177</v>
      </c>
      <c r="E167" s="221">
        <v>175</v>
      </c>
      <c r="F167" s="236"/>
      <c r="G167" s="237"/>
      <c r="H167" s="221"/>
      <c r="I167" s="238">
        <v>79.94</v>
      </c>
      <c r="J167" s="221">
        <v>157</v>
      </c>
      <c r="K167" s="238">
        <v>1674.61</v>
      </c>
    </row>
    <row r="168" spans="1:22" x14ac:dyDescent="0.25">
      <c r="A168" s="241"/>
      <c r="B168" s="242"/>
      <c r="C168" s="242" t="s">
        <v>182</v>
      </c>
      <c r="D168" s="243" t="s">
        <v>181</v>
      </c>
      <c r="E168" s="244">
        <v>15</v>
      </c>
      <c r="F168" s="245"/>
      <c r="G168" s="246" t="s">
        <v>185</v>
      </c>
      <c r="H168" s="244">
        <v>1</v>
      </c>
      <c r="I168" s="247">
        <v>120</v>
      </c>
      <c r="J168" s="244"/>
      <c r="K168" s="247"/>
    </row>
    <row r="169" spans="1:22" x14ac:dyDescent="0.25">
      <c r="A169" s="248"/>
      <c r="B169" s="248"/>
      <c r="C169" s="249" t="s">
        <v>173</v>
      </c>
      <c r="D169" s="248"/>
      <c r="E169" s="248"/>
      <c r="F169" s="248"/>
      <c r="G169" s="248"/>
      <c r="H169" s="452">
        <v>12932.22</v>
      </c>
      <c r="I169" s="452"/>
      <c r="J169" s="452">
        <v>117253.81</v>
      </c>
      <c r="K169" s="452"/>
      <c r="O169" s="250">
        <v>12932.22</v>
      </c>
      <c r="P169" s="250">
        <v>117253.81</v>
      </c>
    </row>
    <row r="171" spans="1:22" ht="71.25" x14ac:dyDescent="0.25">
      <c r="A171" s="233" t="s">
        <v>1596</v>
      </c>
      <c r="B171" s="234" t="s">
        <v>3137</v>
      </c>
      <c r="C171" s="234" t="s">
        <v>1025</v>
      </c>
      <c r="D171" s="235" t="s">
        <v>1476</v>
      </c>
      <c r="E171" s="221">
        <v>5</v>
      </c>
      <c r="F171" s="236"/>
      <c r="G171" s="237"/>
      <c r="H171" s="221"/>
      <c r="I171" s="238"/>
      <c r="J171" s="221"/>
      <c r="K171" s="238"/>
      <c r="Q171">
        <v>434.34</v>
      </c>
      <c r="R171">
        <v>6850.19</v>
      </c>
      <c r="S171">
        <v>255.27</v>
      </c>
      <c r="T171">
        <v>3647.5</v>
      </c>
      <c r="U171">
        <v>3.41</v>
      </c>
      <c r="V171">
        <v>71.48</v>
      </c>
    </row>
    <row r="172" spans="1:22" x14ac:dyDescent="0.25">
      <c r="C172" s="239" t="s">
        <v>3256</v>
      </c>
    </row>
    <row r="173" spans="1:22" x14ac:dyDescent="0.25">
      <c r="A173" s="233"/>
      <c r="B173" s="234"/>
      <c r="C173" s="234" t="s">
        <v>187</v>
      </c>
      <c r="D173" s="235"/>
      <c r="E173" s="221"/>
      <c r="F173" s="236">
        <v>76.2</v>
      </c>
      <c r="G173" s="237" t="s">
        <v>185</v>
      </c>
      <c r="H173" s="221">
        <v>1</v>
      </c>
      <c r="I173" s="238">
        <v>381</v>
      </c>
      <c r="J173" s="221">
        <v>23.35</v>
      </c>
      <c r="K173" s="238">
        <v>8896.35</v>
      </c>
    </row>
    <row r="174" spans="1:22" x14ac:dyDescent="0.25">
      <c r="A174" s="233"/>
      <c r="B174" s="234"/>
      <c r="C174" s="234" t="s">
        <v>174</v>
      </c>
      <c r="D174" s="235"/>
      <c r="E174" s="221"/>
      <c r="F174" s="236">
        <v>1.69</v>
      </c>
      <c r="G174" s="237" t="s">
        <v>185</v>
      </c>
      <c r="H174" s="221">
        <v>1</v>
      </c>
      <c r="I174" s="238">
        <v>8.4499999999999993</v>
      </c>
      <c r="J174" s="221">
        <v>9.5</v>
      </c>
      <c r="K174" s="238">
        <v>80.28</v>
      </c>
    </row>
    <row r="175" spans="1:22" x14ac:dyDescent="0.25">
      <c r="A175" s="233"/>
      <c r="B175" s="234"/>
      <c r="C175" s="234" t="s">
        <v>179</v>
      </c>
      <c r="D175" s="235"/>
      <c r="E175" s="221"/>
      <c r="F175" s="236">
        <v>0.39</v>
      </c>
      <c r="G175" s="237" t="s">
        <v>185</v>
      </c>
      <c r="H175" s="221">
        <v>1</v>
      </c>
      <c r="I175" s="251">
        <v>1.95</v>
      </c>
      <c r="J175" s="221">
        <v>23.35</v>
      </c>
      <c r="K175" s="251">
        <v>45.53</v>
      </c>
    </row>
    <row r="176" spans="1:22" x14ac:dyDescent="0.25">
      <c r="A176" s="233"/>
      <c r="B176" s="234"/>
      <c r="C176" s="234" t="s">
        <v>195</v>
      </c>
      <c r="D176" s="235"/>
      <c r="E176" s="221"/>
      <c r="F176" s="236">
        <v>9.94</v>
      </c>
      <c r="G176" s="237" t="s">
        <v>185</v>
      </c>
      <c r="H176" s="221">
        <v>1</v>
      </c>
      <c r="I176" s="238">
        <v>49.7</v>
      </c>
      <c r="J176" s="221">
        <v>5.42</v>
      </c>
      <c r="K176" s="238">
        <v>269.37</v>
      </c>
    </row>
    <row r="177" spans="1:22" ht="71.25" x14ac:dyDescent="0.25">
      <c r="A177" s="233" t="s">
        <v>1598</v>
      </c>
      <c r="B177" s="234" t="s">
        <v>3360</v>
      </c>
      <c r="C177" s="234" t="s">
        <v>1202</v>
      </c>
      <c r="D177" s="235" t="s">
        <v>3150</v>
      </c>
      <c r="E177" s="221">
        <v>0.51</v>
      </c>
      <c r="F177" s="236">
        <v>22478</v>
      </c>
      <c r="G177" s="240" t="s">
        <v>185</v>
      </c>
      <c r="H177" s="221">
        <v>1</v>
      </c>
      <c r="I177" s="238">
        <v>11463.78</v>
      </c>
      <c r="J177" s="221">
        <v>1.71</v>
      </c>
      <c r="K177" s="238">
        <v>19603.060000000001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s="233"/>
      <c r="B178" s="234"/>
      <c r="C178" s="234" t="s">
        <v>184</v>
      </c>
      <c r="D178" s="235" t="s">
        <v>177</v>
      </c>
      <c r="E178" s="221">
        <v>112</v>
      </c>
      <c r="F178" s="236"/>
      <c r="G178" s="237"/>
      <c r="H178" s="221"/>
      <c r="I178" s="238">
        <v>434.34</v>
      </c>
      <c r="J178" s="221">
        <v>77</v>
      </c>
      <c r="K178" s="238">
        <v>6850.19</v>
      </c>
    </row>
    <row r="179" spans="1:22" x14ac:dyDescent="0.25">
      <c r="A179" s="233"/>
      <c r="B179" s="234"/>
      <c r="C179" s="234" t="s">
        <v>183</v>
      </c>
      <c r="D179" s="235" t="s">
        <v>177</v>
      </c>
      <c r="E179" s="221">
        <v>70</v>
      </c>
      <c r="F179" s="236"/>
      <c r="G179" s="237"/>
      <c r="H179" s="221"/>
      <c r="I179" s="238">
        <v>255.27</v>
      </c>
      <c r="J179" s="221">
        <v>41</v>
      </c>
      <c r="K179" s="238">
        <v>3647.5</v>
      </c>
    </row>
    <row r="180" spans="1:22" x14ac:dyDescent="0.25">
      <c r="A180" s="233"/>
      <c r="B180" s="234"/>
      <c r="C180" s="234" t="s">
        <v>178</v>
      </c>
      <c r="D180" s="235" t="s">
        <v>177</v>
      </c>
      <c r="E180" s="221">
        <v>175</v>
      </c>
      <c r="F180" s="236"/>
      <c r="G180" s="237"/>
      <c r="H180" s="221"/>
      <c r="I180" s="238">
        <v>3.41</v>
      </c>
      <c r="J180" s="221">
        <v>157</v>
      </c>
      <c r="K180" s="238">
        <v>71.48</v>
      </c>
    </row>
    <row r="181" spans="1:22" x14ac:dyDescent="0.25">
      <c r="A181" s="241"/>
      <c r="B181" s="242"/>
      <c r="C181" s="242" t="s">
        <v>182</v>
      </c>
      <c r="D181" s="243" t="s">
        <v>181</v>
      </c>
      <c r="E181" s="244">
        <v>6.18</v>
      </c>
      <c r="F181" s="245"/>
      <c r="G181" s="246" t="s">
        <v>185</v>
      </c>
      <c r="H181" s="244">
        <v>1</v>
      </c>
      <c r="I181" s="247">
        <v>30.9</v>
      </c>
      <c r="J181" s="244"/>
      <c r="K181" s="247"/>
    </row>
    <row r="182" spans="1:22" x14ac:dyDescent="0.25">
      <c r="A182" s="248"/>
      <c r="B182" s="248"/>
      <c r="C182" s="249" t="s">
        <v>173</v>
      </c>
      <c r="D182" s="248"/>
      <c r="E182" s="248"/>
      <c r="F182" s="248"/>
      <c r="G182" s="248"/>
      <c r="H182" s="452">
        <v>12595.95</v>
      </c>
      <c r="I182" s="452"/>
      <c r="J182" s="452">
        <v>39418.230000000003</v>
      </c>
      <c r="K182" s="452"/>
      <c r="O182" s="250">
        <v>12595.95</v>
      </c>
      <c r="P182" s="250">
        <v>39418.230000000003</v>
      </c>
    </row>
    <row r="184" spans="1:22" ht="71.25" x14ac:dyDescent="0.25">
      <c r="A184" s="233" t="s">
        <v>1599</v>
      </c>
      <c r="B184" s="234" t="s">
        <v>3137</v>
      </c>
      <c r="C184" s="234" t="s">
        <v>1025</v>
      </c>
      <c r="D184" s="235" t="s">
        <v>1476</v>
      </c>
      <c r="E184" s="221">
        <v>3</v>
      </c>
      <c r="F184" s="236"/>
      <c r="G184" s="237"/>
      <c r="H184" s="221"/>
      <c r="I184" s="238"/>
      <c r="J184" s="221"/>
      <c r="K184" s="238"/>
      <c r="Q184">
        <v>260.60000000000002</v>
      </c>
      <c r="R184">
        <v>4110.1099999999997</v>
      </c>
      <c r="S184">
        <v>153.16</v>
      </c>
      <c r="T184">
        <v>2188.5</v>
      </c>
      <c r="U184">
        <v>2.0499999999999998</v>
      </c>
      <c r="V184">
        <v>42.89</v>
      </c>
    </row>
    <row r="185" spans="1:22" x14ac:dyDescent="0.25">
      <c r="C185" s="239" t="s">
        <v>3361</v>
      </c>
    </row>
    <row r="186" spans="1:22" x14ac:dyDescent="0.25">
      <c r="A186" s="233"/>
      <c r="B186" s="234"/>
      <c r="C186" s="234" t="s">
        <v>187</v>
      </c>
      <c r="D186" s="235"/>
      <c r="E186" s="221"/>
      <c r="F186" s="236">
        <v>76.2</v>
      </c>
      <c r="G186" s="237" t="s">
        <v>185</v>
      </c>
      <c r="H186" s="221">
        <v>1</v>
      </c>
      <c r="I186" s="238">
        <v>228.6</v>
      </c>
      <c r="J186" s="221">
        <v>23.35</v>
      </c>
      <c r="K186" s="238">
        <v>5337.81</v>
      </c>
    </row>
    <row r="187" spans="1:22" x14ac:dyDescent="0.25">
      <c r="A187" s="233"/>
      <c r="B187" s="234"/>
      <c r="C187" s="234" t="s">
        <v>174</v>
      </c>
      <c r="D187" s="235"/>
      <c r="E187" s="221"/>
      <c r="F187" s="236">
        <v>1.69</v>
      </c>
      <c r="G187" s="237" t="s">
        <v>185</v>
      </c>
      <c r="H187" s="221">
        <v>1</v>
      </c>
      <c r="I187" s="238">
        <v>5.07</v>
      </c>
      <c r="J187" s="221">
        <v>9.5</v>
      </c>
      <c r="K187" s="238">
        <v>48.17</v>
      </c>
    </row>
    <row r="188" spans="1:22" x14ac:dyDescent="0.25">
      <c r="A188" s="233"/>
      <c r="B188" s="234"/>
      <c r="C188" s="234" t="s">
        <v>179</v>
      </c>
      <c r="D188" s="235"/>
      <c r="E188" s="221"/>
      <c r="F188" s="236">
        <v>0.39</v>
      </c>
      <c r="G188" s="237" t="s">
        <v>185</v>
      </c>
      <c r="H188" s="221">
        <v>1</v>
      </c>
      <c r="I188" s="251">
        <v>1.17</v>
      </c>
      <c r="J188" s="221">
        <v>23.35</v>
      </c>
      <c r="K188" s="251">
        <v>27.32</v>
      </c>
    </row>
    <row r="189" spans="1:22" x14ac:dyDescent="0.25">
      <c r="A189" s="233"/>
      <c r="B189" s="234"/>
      <c r="C189" s="234" t="s">
        <v>195</v>
      </c>
      <c r="D189" s="235"/>
      <c r="E189" s="221"/>
      <c r="F189" s="236">
        <v>9.94</v>
      </c>
      <c r="G189" s="237" t="s">
        <v>185</v>
      </c>
      <c r="H189" s="221">
        <v>1</v>
      </c>
      <c r="I189" s="238">
        <v>29.82</v>
      </c>
      <c r="J189" s="221">
        <v>5.42</v>
      </c>
      <c r="K189" s="238">
        <v>161.62</v>
      </c>
    </row>
    <row r="190" spans="1:22" ht="85.5" x14ac:dyDescent="0.25">
      <c r="A190" s="233" t="s">
        <v>1600</v>
      </c>
      <c r="B190" s="234" t="s">
        <v>3234</v>
      </c>
      <c r="C190" s="234" t="s">
        <v>1024</v>
      </c>
      <c r="D190" s="235" t="s">
        <v>3150</v>
      </c>
      <c r="E190" s="221">
        <v>0.30599999999999999</v>
      </c>
      <c r="F190" s="236">
        <v>4941.13</v>
      </c>
      <c r="G190" s="240" t="s">
        <v>185</v>
      </c>
      <c r="H190" s="221">
        <v>1</v>
      </c>
      <c r="I190" s="238">
        <v>1511.99</v>
      </c>
      <c r="J190" s="221">
        <v>5.58</v>
      </c>
      <c r="K190" s="238">
        <v>8436.9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 s="233"/>
      <c r="B191" s="234"/>
      <c r="C191" s="234" t="s">
        <v>184</v>
      </c>
      <c r="D191" s="235" t="s">
        <v>177</v>
      </c>
      <c r="E191" s="221">
        <v>112</v>
      </c>
      <c r="F191" s="236"/>
      <c r="G191" s="237"/>
      <c r="H191" s="221"/>
      <c r="I191" s="238">
        <v>260.60000000000002</v>
      </c>
      <c r="J191" s="221">
        <v>77</v>
      </c>
      <c r="K191" s="238">
        <v>4110.1099999999997</v>
      </c>
    </row>
    <row r="192" spans="1:22" x14ac:dyDescent="0.25">
      <c r="A192" s="233"/>
      <c r="B192" s="234"/>
      <c r="C192" s="234" t="s">
        <v>183</v>
      </c>
      <c r="D192" s="235" t="s">
        <v>177</v>
      </c>
      <c r="E192" s="221">
        <v>70</v>
      </c>
      <c r="F192" s="236"/>
      <c r="G192" s="237"/>
      <c r="H192" s="221"/>
      <c r="I192" s="238">
        <v>153.16</v>
      </c>
      <c r="J192" s="221">
        <v>41</v>
      </c>
      <c r="K192" s="238">
        <v>2188.5</v>
      </c>
    </row>
    <row r="193" spans="1:22" x14ac:dyDescent="0.25">
      <c r="A193" s="233"/>
      <c r="B193" s="234"/>
      <c r="C193" s="234" t="s">
        <v>178</v>
      </c>
      <c r="D193" s="235" t="s">
        <v>177</v>
      </c>
      <c r="E193" s="221">
        <v>175</v>
      </c>
      <c r="F193" s="236"/>
      <c r="G193" s="237"/>
      <c r="H193" s="221"/>
      <c r="I193" s="238">
        <v>2.0499999999999998</v>
      </c>
      <c r="J193" s="221">
        <v>157</v>
      </c>
      <c r="K193" s="238">
        <v>42.89</v>
      </c>
    </row>
    <row r="194" spans="1:22" x14ac:dyDescent="0.25">
      <c r="A194" s="241"/>
      <c r="B194" s="242"/>
      <c r="C194" s="242" t="s">
        <v>182</v>
      </c>
      <c r="D194" s="243" t="s">
        <v>181</v>
      </c>
      <c r="E194" s="244">
        <v>6.18</v>
      </c>
      <c r="F194" s="245"/>
      <c r="G194" s="246" t="s">
        <v>185</v>
      </c>
      <c r="H194" s="244">
        <v>1</v>
      </c>
      <c r="I194" s="247">
        <v>18.54</v>
      </c>
      <c r="J194" s="244"/>
      <c r="K194" s="247"/>
    </row>
    <row r="195" spans="1:22" x14ac:dyDescent="0.25">
      <c r="A195" s="248"/>
      <c r="B195" s="248"/>
      <c r="C195" s="249" t="s">
        <v>173</v>
      </c>
      <c r="D195" s="248"/>
      <c r="E195" s="248"/>
      <c r="F195" s="248"/>
      <c r="G195" s="248"/>
      <c r="H195" s="452">
        <v>2191.29</v>
      </c>
      <c r="I195" s="452"/>
      <c r="J195" s="452">
        <v>20326</v>
      </c>
      <c r="K195" s="452"/>
      <c r="O195" s="250">
        <v>2191.29</v>
      </c>
      <c r="P195" s="250">
        <v>20326</v>
      </c>
    </row>
    <row r="197" spans="1:22" ht="85.5" x14ac:dyDescent="0.25">
      <c r="A197" s="233" t="s">
        <v>1604</v>
      </c>
      <c r="B197" s="234" t="s">
        <v>3138</v>
      </c>
      <c r="C197" s="234" t="s">
        <v>1091</v>
      </c>
      <c r="D197" s="235" t="s">
        <v>1476</v>
      </c>
      <c r="E197" s="221">
        <v>3</v>
      </c>
      <c r="F197" s="236"/>
      <c r="G197" s="237"/>
      <c r="H197" s="221"/>
      <c r="I197" s="238"/>
      <c r="J197" s="221"/>
      <c r="K197" s="238"/>
      <c r="Q197">
        <v>86.99</v>
      </c>
      <c r="R197">
        <v>1396.46</v>
      </c>
      <c r="S197">
        <v>54.37</v>
      </c>
      <c r="T197">
        <v>743.57</v>
      </c>
      <c r="U197">
        <v>1.05</v>
      </c>
      <c r="V197">
        <v>22</v>
      </c>
    </row>
    <row r="198" spans="1:22" x14ac:dyDescent="0.25">
      <c r="C198" s="239" t="s">
        <v>3361</v>
      </c>
    </row>
    <row r="199" spans="1:22" x14ac:dyDescent="0.25">
      <c r="A199" s="233"/>
      <c r="B199" s="234"/>
      <c r="C199" s="234" t="s">
        <v>187</v>
      </c>
      <c r="D199" s="235"/>
      <c r="E199" s="221"/>
      <c r="F199" s="236">
        <v>25.89</v>
      </c>
      <c r="G199" s="237" t="s">
        <v>185</v>
      </c>
      <c r="H199" s="221">
        <v>1</v>
      </c>
      <c r="I199" s="238">
        <v>77.67</v>
      </c>
      <c r="J199" s="221">
        <v>23.35</v>
      </c>
      <c r="K199" s="238">
        <v>1813.59</v>
      </c>
    </row>
    <row r="200" spans="1:22" x14ac:dyDescent="0.25">
      <c r="A200" s="233"/>
      <c r="B200" s="234"/>
      <c r="C200" s="234" t="s">
        <v>174</v>
      </c>
      <c r="D200" s="235"/>
      <c r="E200" s="221"/>
      <c r="F200" s="236">
        <v>0.85</v>
      </c>
      <c r="G200" s="237" t="s">
        <v>185</v>
      </c>
      <c r="H200" s="221">
        <v>1</v>
      </c>
      <c r="I200" s="238">
        <v>2.5499999999999998</v>
      </c>
      <c r="J200" s="221">
        <v>9.59</v>
      </c>
      <c r="K200" s="238">
        <v>24.45</v>
      </c>
    </row>
    <row r="201" spans="1:22" x14ac:dyDescent="0.25">
      <c r="A201" s="233"/>
      <c r="B201" s="234"/>
      <c r="C201" s="234" t="s">
        <v>179</v>
      </c>
      <c r="D201" s="235"/>
      <c r="E201" s="221"/>
      <c r="F201" s="236">
        <v>0.2</v>
      </c>
      <c r="G201" s="237" t="s">
        <v>185</v>
      </c>
      <c r="H201" s="221">
        <v>1</v>
      </c>
      <c r="I201" s="251">
        <v>0.6</v>
      </c>
      <c r="J201" s="221">
        <v>23.35</v>
      </c>
      <c r="K201" s="251">
        <v>14.01</v>
      </c>
    </row>
    <row r="202" spans="1:22" x14ac:dyDescent="0.25">
      <c r="A202" s="233"/>
      <c r="B202" s="234"/>
      <c r="C202" s="234" t="s">
        <v>195</v>
      </c>
      <c r="D202" s="235"/>
      <c r="E202" s="221"/>
      <c r="F202" s="236">
        <v>9.59</v>
      </c>
      <c r="G202" s="237" t="s">
        <v>185</v>
      </c>
      <c r="H202" s="221">
        <v>1</v>
      </c>
      <c r="I202" s="238">
        <v>28.77</v>
      </c>
      <c r="J202" s="221">
        <v>5.42</v>
      </c>
      <c r="K202" s="238">
        <v>155.93</v>
      </c>
    </row>
    <row r="203" spans="1:22" ht="85.5" x14ac:dyDescent="0.25">
      <c r="A203" s="233" t="s">
        <v>1606</v>
      </c>
      <c r="B203" s="234" t="s">
        <v>3234</v>
      </c>
      <c r="C203" s="234" t="s">
        <v>1024</v>
      </c>
      <c r="D203" s="235" t="s">
        <v>3150</v>
      </c>
      <c r="E203" s="221">
        <v>0.30599999999999999</v>
      </c>
      <c r="F203" s="236">
        <v>4941.13</v>
      </c>
      <c r="G203" s="240" t="s">
        <v>185</v>
      </c>
      <c r="H203" s="221">
        <v>1</v>
      </c>
      <c r="I203" s="238">
        <v>1511.99</v>
      </c>
      <c r="J203" s="221">
        <v>5.58</v>
      </c>
      <c r="K203" s="238">
        <v>8436.9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25">
      <c r="A204" s="233"/>
      <c r="B204" s="234"/>
      <c r="C204" s="234" t="s">
        <v>184</v>
      </c>
      <c r="D204" s="235" t="s">
        <v>177</v>
      </c>
      <c r="E204" s="221">
        <v>112</v>
      </c>
      <c r="F204" s="236"/>
      <c r="G204" s="237"/>
      <c r="H204" s="221"/>
      <c r="I204" s="238">
        <v>86.99</v>
      </c>
      <c r="J204" s="221">
        <v>77</v>
      </c>
      <c r="K204" s="238">
        <v>1396.46</v>
      </c>
    </row>
    <row r="205" spans="1:22" x14ac:dyDescent="0.25">
      <c r="A205" s="233"/>
      <c r="B205" s="234"/>
      <c r="C205" s="234" t="s">
        <v>183</v>
      </c>
      <c r="D205" s="235" t="s">
        <v>177</v>
      </c>
      <c r="E205" s="221">
        <v>70</v>
      </c>
      <c r="F205" s="236"/>
      <c r="G205" s="237"/>
      <c r="H205" s="221"/>
      <c r="I205" s="238">
        <v>54.37</v>
      </c>
      <c r="J205" s="221">
        <v>41</v>
      </c>
      <c r="K205" s="238">
        <v>743.57</v>
      </c>
    </row>
    <row r="206" spans="1:22" x14ac:dyDescent="0.25">
      <c r="A206" s="233"/>
      <c r="B206" s="234"/>
      <c r="C206" s="234" t="s">
        <v>178</v>
      </c>
      <c r="D206" s="235" t="s">
        <v>177</v>
      </c>
      <c r="E206" s="221">
        <v>175</v>
      </c>
      <c r="F206" s="236"/>
      <c r="G206" s="237"/>
      <c r="H206" s="221"/>
      <c r="I206" s="238">
        <v>1.05</v>
      </c>
      <c r="J206" s="221">
        <v>157</v>
      </c>
      <c r="K206" s="238">
        <v>22</v>
      </c>
    </row>
    <row r="207" spans="1:22" x14ac:dyDescent="0.25">
      <c r="A207" s="241"/>
      <c r="B207" s="242"/>
      <c r="C207" s="242" t="s">
        <v>182</v>
      </c>
      <c r="D207" s="243" t="s">
        <v>181</v>
      </c>
      <c r="E207" s="244">
        <v>2.1</v>
      </c>
      <c r="F207" s="245"/>
      <c r="G207" s="246" t="s">
        <v>185</v>
      </c>
      <c r="H207" s="244">
        <v>1</v>
      </c>
      <c r="I207" s="247">
        <v>6.3</v>
      </c>
      <c r="J207" s="244"/>
      <c r="K207" s="247"/>
    </row>
    <row r="208" spans="1:22" x14ac:dyDescent="0.25">
      <c r="A208" s="248"/>
      <c r="B208" s="248"/>
      <c r="C208" s="249" t="s">
        <v>173</v>
      </c>
      <c r="D208" s="248"/>
      <c r="E208" s="248"/>
      <c r="F208" s="248"/>
      <c r="G208" s="248"/>
      <c r="H208" s="452">
        <v>1763.39</v>
      </c>
      <c r="I208" s="452"/>
      <c r="J208" s="452">
        <v>12592.9</v>
      </c>
      <c r="K208" s="452"/>
      <c r="O208" s="250">
        <v>1763.39</v>
      </c>
      <c r="P208" s="250">
        <v>12592.9</v>
      </c>
    </row>
    <row r="210" spans="1:22" ht="28.5" x14ac:dyDescent="0.25">
      <c r="A210" s="233" t="s">
        <v>1607</v>
      </c>
      <c r="B210" s="234" t="s">
        <v>3124</v>
      </c>
      <c r="C210" s="234" t="s">
        <v>1051</v>
      </c>
      <c r="D210" s="235" t="s">
        <v>1476</v>
      </c>
      <c r="E210" s="221">
        <v>2</v>
      </c>
      <c r="F210" s="236"/>
      <c r="G210" s="237"/>
      <c r="H210" s="221"/>
      <c r="I210" s="238"/>
      <c r="J210" s="221"/>
      <c r="K210" s="238"/>
      <c r="Q210">
        <v>1120.28</v>
      </c>
      <c r="R210">
        <v>17668.46</v>
      </c>
      <c r="S210">
        <v>658.41</v>
      </c>
      <c r="T210">
        <v>9407.8799999999992</v>
      </c>
      <c r="U210">
        <v>13.79</v>
      </c>
      <c r="V210">
        <v>288.88</v>
      </c>
    </row>
    <row r="211" spans="1:22" x14ac:dyDescent="0.25">
      <c r="C211" s="239" t="s">
        <v>2864</v>
      </c>
    </row>
    <row r="212" spans="1:22" x14ac:dyDescent="0.25">
      <c r="A212" s="233"/>
      <c r="B212" s="234"/>
      <c r="C212" s="234" t="s">
        <v>187</v>
      </c>
      <c r="D212" s="235"/>
      <c r="E212" s="221"/>
      <c r="F212" s="236">
        <v>491.35</v>
      </c>
      <c r="G212" s="237" t="s">
        <v>185</v>
      </c>
      <c r="H212" s="221">
        <v>1</v>
      </c>
      <c r="I212" s="238">
        <v>982.7</v>
      </c>
      <c r="J212" s="221">
        <v>23.35</v>
      </c>
      <c r="K212" s="238">
        <v>22946.05</v>
      </c>
    </row>
    <row r="213" spans="1:22" x14ac:dyDescent="0.25">
      <c r="A213" s="233"/>
      <c r="B213" s="234"/>
      <c r="C213" s="234" t="s">
        <v>174</v>
      </c>
      <c r="D213" s="235"/>
      <c r="E213" s="221"/>
      <c r="F213" s="236">
        <v>29.47</v>
      </c>
      <c r="G213" s="237" t="s">
        <v>185</v>
      </c>
      <c r="H213" s="221">
        <v>1</v>
      </c>
      <c r="I213" s="238">
        <v>58.94</v>
      </c>
      <c r="J213" s="221">
        <v>7.76</v>
      </c>
      <c r="K213" s="238">
        <v>457.37</v>
      </c>
    </row>
    <row r="214" spans="1:22" x14ac:dyDescent="0.25">
      <c r="A214" s="233"/>
      <c r="B214" s="234"/>
      <c r="C214" s="234" t="s">
        <v>179</v>
      </c>
      <c r="D214" s="235"/>
      <c r="E214" s="221"/>
      <c r="F214" s="236">
        <v>3.94</v>
      </c>
      <c r="G214" s="237" t="s">
        <v>185</v>
      </c>
      <c r="H214" s="221">
        <v>1</v>
      </c>
      <c r="I214" s="251">
        <v>7.88</v>
      </c>
      <c r="J214" s="221">
        <v>23.35</v>
      </c>
      <c r="K214" s="251">
        <v>184</v>
      </c>
    </row>
    <row r="215" spans="1:22" x14ac:dyDescent="0.25">
      <c r="A215" s="233"/>
      <c r="B215" s="234"/>
      <c r="C215" s="234" t="s">
        <v>195</v>
      </c>
      <c r="D215" s="235"/>
      <c r="E215" s="221"/>
      <c r="F215" s="236">
        <v>1844.59</v>
      </c>
      <c r="G215" s="237" t="s">
        <v>185</v>
      </c>
      <c r="H215" s="221">
        <v>1</v>
      </c>
      <c r="I215" s="238">
        <v>3689.18</v>
      </c>
      <c r="J215" s="221">
        <v>5.42</v>
      </c>
      <c r="K215" s="238">
        <v>19995.36</v>
      </c>
    </row>
    <row r="216" spans="1:22" ht="28.5" x14ac:dyDescent="0.25">
      <c r="A216" s="233" t="s">
        <v>1608</v>
      </c>
      <c r="B216" s="234" t="s">
        <v>3362</v>
      </c>
      <c r="C216" s="234" t="s">
        <v>1201</v>
      </c>
      <c r="D216" s="235" t="s">
        <v>1342</v>
      </c>
      <c r="E216" s="221">
        <v>204</v>
      </c>
      <c r="F216" s="236">
        <v>6.22</v>
      </c>
      <c r="G216" s="240" t="s">
        <v>185</v>
      </c>
      <c r="H216" s="221">
        <v>1</v>
      </c>
      <c r="I216" s="238">
        <v>1268.8800000000001</v>
      </c>
      <c r="J216" s="221">
        <v>2.2000000000000002</v>
      </c>
      <c r="K216" s="238">
        <v>2791.54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 s="233"/>
      <c r="B217" s="234"/>
      <c r="C217" s="234" t="s">
        <v>184</v>
      </c>
      <c r="D217" s="235" t="s">
        <v>177</v>
      </c>
      <c r="E217" s="221">
        <v>112</v>
      </c>
      <c r="F217" s="236"/>
      <c r="G217" s="237"/>
      <c r="H217" s="221"/>
      <c r="I217" s="238">
        <v>1120.28</v>
      </c>
      <c r="J217" s="221">
        <v>77</v>
      </c>
      <c r="K217" s="238">
        <v>17668.46</v>
      </c>
    </row>
    <row r="218" spans="1:22" x14ac:dyDescent="0.25">
      <c r="A218" s="233"/>
      <c r="B218" s="234"/>
      <c r="C218" s="234" t="s">
        <v>183</v>
      </c>
      <c r="D218" s="235" t="s">
        <v>177</v>
      </c>
      <c r="E218" s="221">
        <v>70</v>
      </c>
      <c r="F218" s="236"/>
      <c r="G218" s="237"/>
      <c r="H218" s="221"/>
      <c r="I218" s="238">
        <v>658.41</v>
      </c>
      <c r="J218" s="221">
        <v>41</v>
      </c>
      <c r="K218" s="238">
        <v>9407.8799999999992</v>
      </c>
    </row>
    <row r="219" spans="1:22" x14ac:dyDescent="0.25">
      <c r="A219" s="233"/>
      <c r="B219" s="234"/>
      <c r="C219" s="234" t="s">
        <v>178</v>
      </c>
      <c r="D219" s="235" t="s">
        <v>177</v>
      </c>
      <c r="E219" s="221">
        <v>175</v>
      </c>
      <c r="F219" s="236"/>
      <c r="G219" s="237"/>
      <c r="H219" s="221"/>
      <c r="I219" s="238">
        <v>13.79</v>
      </c>
      <c r="J219" s="221">
        <v>157</v>
      </c>
      <c r="K219" s="238">
        <v>288.88</v>
      </c>
    </row>
    <row r="220" spans="1:22" x14ac:dyDescent="0.25">
      <c r="A220" s="241"/>
      <c r="B220" s="242"/>
      <c r="C220" s="242" t="s">
        <v>182</v>
      </c>
      <c r="D220" s="243" t="s">
        <v>181</v>
      </c>
      <c r="E220" s="244">
        <v>40.67</v>
      </c>
      <c r="F220" s="245"/>
      <c r="G220" s="246" t="s">
        <v>185</v>
      </c>
      <c r="H220" s="244">
        <v>1</v>
      </c>
      <c r="I220" s="247">
        <v>81.34</v>
      </c>
      <c r="J220" s="244"/>
      <c r="K220" s="247"/>
    </row>
    <row r="221" spans="1:22" x14ac:dyDescent="0.25">
      <c r="A221" s="248"/>
      <c r="B221" s="248"/>
      <c r="C221" s="249" t="s">
        <v>173</v>
      </c>
      <c r="D221" s="248"/>
      <c r="E221" s="248"/>
      <c r="F221" s="248"/>
      <c r="G221" s="248"/>
      <c r="H221" s="452">
        <v>7792.18</v>
      </c>
      <c r="I221" s="452"/>
      <c r="J221" s="452">
        <v>73555.539999999994</v>
      </c>
      <c r="K221" s="452"/>
      <c r="O221" s="250">
        <v>7792.18</v>
      </c>
      <c r="P221" s="250">
        <v>73555.539999999994</v>
      </c>
    </row>
    <row r="223" spans="1:22" ht="28.5" x14ac:dyDescent="0.25">
      <c r="A223" s="233" t="s">
        <v>1609</v>
      </c>
      <c r="B223" s="234" t="s">
        <v>3124</v>
      </c>
      <c r="C223" s="234" t="s">
        <v>1051</v>
      </c>
      <c r="D223" s="235" t="s">
        <v>1476</v>
      </c>
      <c r="E223" s="221">
        <v>0.1</v>
      </c>
      <c r="F223" s="236"/>
      <c r="G223" s="237"/>
      <c r="H223" s="221"/>
      <c r="I223" s="238"/>
      <c r="J223" s="221"/>
      <c r="K223" s="238"/>
      <c r="Q223">
        <v>56.02</v>
      </c>
      <c r="R223">
        <v>883.51</v>
      </c>
      <c r="S223">
        <v>32.92</v>
      </c>
      <c r="T223">
        <v>470.44</v>
      </c>
      <c r="U223">
        <v>0.68</v>
      </c>
      <c r="V223">
        <v>14.3</v>
      </c>
    </row>
    <row r="224" spans="1:22" x14ac:dyDescent="0.25">
      <c r="C224" s="239" t="s">
        <v>3073</v>
      </c>
    </row>
    <row r="225" spans="1:22" x14ac:dyDescent="0.25">
      <c r="A225" s="233"/>
      <c r="B225" s="234"/>
      <c r="C225" s="234" t="s">
        <v>187</v>
      </c>
      <c r="D225" s="235"/>
      <c r="E225" s="221"/>
      <c r="F225" s="236">
        <v>491.35</v>
      </c>
      <c r="G225" s="237" t="s">
        <v>185</v>
      </c>
      <c r="H225" s="221">
        <v>1</v>
      </c>
      <c r="I225" s="238">
        <v>49.14</v>
      </c>
      <c r="J225" s="221">
        <v>23.35</v>
      </c>
      <c r="K225" s="238">
        <v>1147.42</v>
      </c>
    </row>
    <row r="226" spans="1:22" x14ac:dyDescent="0.25">
      <c r="A226" s="233"/>
      <c r="B226" s="234"/>
      <c r="C226" s="234" t="s">
        <v>174</v>
      </c>
      <c r="D226" s="235"/>
      <c r="E226" s="221"/>
      <c r="F226" s="236">
        <v>29.47</v>
      </c>
      <c r="G226" s="237" t="s">
        <v>185</v>
      </c>
      <c r="H226" s="221">
        <v>1</v>
      </c>
      <c r="I226" s="238">
        <v>2.95</v>
      </c>
      <c r="J226" s="221">
        <v>7.76</v>
      </c>
      <c r="K226" s="238">
        <v>22.89</v>
      </c>
    </row>
    <row r="227" spans="1:22" x14ac:dyDescent="0.25">
      <c r="A227" s="233"/>
      <c r="B227" s="234"/>
      <c r="C227" s="234" t="s">
        <v>179</v>
      </c>
      <c r="D227" s="235"/>
      <c r="E227" s="221"/>
      <c r="F227" s="236">
        <v>3.94</v>
      </c>
      <c r="G227" s="237" t="s">
        <v>185</v>
      </c>
      <c r="H227" s="221">
        <v>1</v>
      </c>
      <c r="I227" s="251">
        <v>0.39</v>
      </c>
      <c r="J227" s="221">
        <v>23.35</v>
      </c>
      <c r="K227" s="251">
        <v>9.11</v>
      </c>
    </row>
    <row r="228" spans="1:22" x14ac:dyDescent="0.25">
      <c r="A228" s="233"/>
      <c r="B228" s="234"/>
      <c r="C228" s="234" t="s">
        <v>195</v>
      </c>
      <c r="D228" s="235"/>
      <c r="E228" s="221"/>
      <c r="F228" s="236">
        <v>1844.59</v>
      </c>
      <c r="G228" s="237" t="s">
        <v>185</v>
      </c>
      <c r="H228" s="221">
        <v>1</v>
      </c>
      <c r="I228" s="238">
        <v>184.46</v>
      </c>
      <c r="J228" s="221">
        <v>5.42</v>
      </c>
      <c r="K228" s="238">
        <v>999.77</v>
      </c>
    </row>
    <row r="229" spans="1:22" ht="28.5" x14ac:dyDescent="0.25">
      <c r="A229" s="233" t="s">
        <v>1610</v>
      </c>
      <c r="B229" s="234" t="s">
        <v>3363</v>
      </c>
      <c r="C229" s="234" t="s">
        <v>1050</v>
      </c>
      <c r="D229" s="235" t="s">
        <v>1342</v>
      </c>
      <c r="E229" s="221">
        <v>10.199999999999999</v>
      </c>
      <c r="F229" s="236">
        <v>99.66</v>
      </c>
      <c r="G229" s="240" t="s">
        <v>185</v>
      </c>
      <c r="H229" s="221">
        <v>1</v>
      </c>
      <c r="I229" s="238">
        <v>1016.53</v>
      </c>
      <c r="J229" s="221">
        <v>5.27</v>
      </c>
      <c r="K229" s="238">
        <v>5357.11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 s="233"/>
      <c r="B230" s="234"/>
      <c r="C230" s="234" t="s">
        <v>184</v>
      </c>
      <c r="D230" s="235" t="s">
        <v>177</v>
      </c>
      <c r="E230" s="221">
        <v>112</v>
      </c>
      <c r="F230" s="236"/>
      <c r="G230" s="237"/>
      <c r="H230" s="221"/>
      <c r="I230" s="238">
        <v>56.02</v>
      </c>
      <c r="J230" s="221">
        <v>77</v>
      </c>
      <c r="K230" s="238">
        <v>883.51</v>
      </c>
    </row>
    <row r="231" spans="1:22" x14ac:dyDescent="0.25">
      <c r="A231" s="233"/>
      <c r="B231" s="234"/>
      <c r="C231" s="234" t="s">
        <v>183</v>
      </c>
      <c r="D231" s="235" t="s">
        <v>177</v>
      </c>
      <c r="E231" s="221">
        <v>70</v>
      </c>
      <c r="F231" s="236"/>
      <c r="G231" s="237"/>
      <c r="H231" s="221"/>
      <c r="I231" s="238">
        <v>32.92</v>
      </c>
      <c r="J231" s="221">
        <v>41</v>
      </c>
      <c r="K231" s="238">
        <v>470.44</v>
      </c>
    </row>
    <row r="232" spans="1:22" x14ac:dyDescent="0.25">
      <c r="A232" s="233"/>
      <c r="B232" s="234"/>
      <c r="C232" s="234" t="s">
        <v>178</v>
      </c>
      <c r="D232" s="235" t="s">
        <v>177</v>
      </c>
      <c r="E232" s="221">
        <v>175</v>
      </c>
      <c r="F232" s="236"/>
      <c r="G232" s="237"/>
      <c r="H232" s="221"/>
      <c r="I232" s="238">
        <v>0.68</v>
      </c>
      <c r="J232" s="221">
        <v>157</v>
      </c>
      <c r="K232" s="238">
        <v>14.3</v>
      </c>
    </row>
    <row r="233" spans="1:22" x14ac:dyDescent="0.25">
      <c r="A233" s="241"/>
      <c r="B233" s="242"/>
      <c r="C233" s="242" t="s">
        <v>182</v>
      </c>
      <c r="D233" s="243" t="s">
        <v>181</v>
      </c>
      <c r="E233" s="244">
        <v>40.67</v>
      </c>
      <c r="F233" s="245"/>
      <c r="G233" s="246" t="s">
        <v>185</v>
      </c>
      <c r="H233" s="244">
        <v>1</v>
      </c>
      <c r="I233" s="247">
        <v>4.07</v>
      </c>
      <c r="J233" s="244"/>
      <c r="K233" s="247"/>
    </row>
    <row r="234" spans="1:22" x14ac:dyDescent="0.25">
      <c r="A234" s="248"/>
      <c r="B234" s="248"/>
      <c r="C234" s="249" t="s">
        <v>173</v>
      </c>
      <c r="D234" s="248"/>
      <c r="E234" s="248"/>
      <c r="F234" s="248"/>
      <c r="G234" s="248"/>
      <c r="H234" s="452">
        <v>1342.7</v>
      </c>
      <c r="I234" s="452"/>
      <c r="J234" s="452">
        <v>8895.44</v>
      </c>
      <c r="K234" s="452"/>
      <c r="O234" s="250">
        <v>1342.7</v>
      </c>
      <c r="P234" s="250">
        <v>8895.44</v>
      </c>
    </row>
    <row r="236" spans="1:22" ht="142.5" x14ac:dyDescent="0.25">
      <c r="A236" s="241" t="s">
        <v>1613</v>
      </c>
      <c r="B236" s="242" t="s">
        <v>3149</v>
      </c>
      <c r="C236" s="242" t="s">
        <v>1151</v>
      </c>
      <c r="D236" s="243" t="s">
        <v>3150</v>
      </c>
      <c r="E236" s="244">
        <v>0.10199999999999999</v>
      </c>
      <c r="F236" s="245">
        <v>9707.41</v>
      </c>
      <c r="G236" s="246" t="s">
        <v>185</v>
      </c>
      <c r="H236" s="244">
        <v>1</v>
      </c>
      <c r="I236" s="247">
        <v>990.16</v>
      </c>
      <c r="J236" s="244">
        <v>3.48</v>
      </c>
      <c r="K236" s="247">
        <v>3445.76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 x14ac:dyDescent="0.25">
      <c r="A237" s="248"/>
      <c r="B237" s="248"/>
      <c r="C237" s="249" t="s">
        <v>173</v>
      </c>
      <c r="D237" s="248"/>
      <c r="E237" s="248"/>
      <c r="F237" s="248"/>
      <c r="G237" s="248"/>
      <c r="H237" s="452">
        <v>990.16</v>
      </c>
      <c r="I237" s="452"/>
      <c r="J237" s="452">
        <v>3445.76</v>
      </c>
      <c r="K237" s="452"/>
      <c r="O237" s="250">
        <v>990.16</v>
      </c>
      <c r="P237" s="250">
        <v>3445.76</v>
      </c>
    </row>
    <row r="239" spans="1:22" ht="28.5" x14ac:dyDescent="0.25">
      <c r="A239" s="233" t="s">
        <v>1615</v>
      </c>
      <c r="B239" s="234" t="s">
        <v>3364</v>
      </c>
      <c r="C239" s="234" t="s">
        <v>1200</v>
      </c>
      <c r="D239" s="235" t="s">
        <v>1326</v>
      </c>
      <c r="E239" s="221">
        <v>0.03</v>
      </c>
      <c r="F239" s="236"/>
      <c r="G239" s="237"/>
      <c r="H239" s="221"/>
      <c r="I239" s="238"/>
      <c r="J239" s="221"/>
      <c r="K239" s="238"/>
      <c r="Q239">
        <v>3.84</v>
      </c>
      <c r="R239">
        <v>61.67</v>
      </c>
      <c r="S239">
        <v>2.4</v>
      </c>
      <c r="T239">
        <v>32.840000000000003</v>
      </c>
      <c r="U239">
        <v>4.55</v>
      </c>
      <c r="V239">
        <v>95.31</v>
      </c>
    </row>
    <row r="240" spans="1:22" x14ac:dyDescent="0.25">
      <c r="C240" s="239" t="s">
        <v>3365</v>
      </c>
    </row>
    <row r="241" spans="1:22" x14ac:dyDescent="0.25">
      <c r="A241" s="233"/>
      <c r="B241" s="234"/>
      <c r="C241" s="234" t="s">
        <v>187</v>
      </c>
      <c r="D241" s="235"/>
      <c r="E241" s="221"/>
      <c r="F241" s="236">
        <v>114.3</v>
      </c>
      <c r="G241" s="237" t="s">
        <v>185</v>
      </c>
      <c r="H241" s="221">
        <v>1</v>
      </c>
      <c r="I241" s="238">
        <v>3.43</v>
      </c>
      <c r="J241" s="221">
        <v>23.35</v>
      </c>
      <c r="K241" s="238">
        <v>80.09</v>
      </c>
    </row>
    <row r="242" spans="1:22" x14ac:dyDescent="0.25">
      <c r="A242" s="233"/>
      <c r="B242" s="234"/>
      <c r="C242" s="234" t="s">
        <v>174</v>
      </c>
      <c r="D242" s="235"/>
      <c r="E242" s="221"/>
      <c r="F242" s="236">
        <v>483.15</v>
      </c>
      <c r="G242" s="237" t="s">
        <v>185</v>
      </c>
      <c r="H242" s="221">
        <v>1</v>
      </c>
      <c r="I242" s="238">
        <v>14.49</v>
      </c>
      <c r="J242" s="221">
        <v>8.58</v>
      </c>
      <c r="K242" s="238">
        <v>124.32</v>
      </c>
    </row>
    <row r="243" spans="1:22" x14ac:dyDescent="0.25">
      <c r="A243" s="233"/>
      <c r="B243" s="234"/>
      <c r="C243" s="234" t="s">
        <v>179</v>
      </c>
      <c r="D243" s="235"/>
      <c r="E243" s="221"/>
      <c r="F243" s="236">
        <v>86.8</v>
      </c>
      <c r="G243" s="237" t="s">
        <v>185</v>
      </c>
      <c r="H243" s="221">
        <v>1</v>
      </c>
      <c r="I243" s="251">
        <v>2.6</v>
      </c>
      <c r="J243" s="221">
        <v>23.35</v>
      </c>
      <c r="K243" s="251">
        <v>60.71</v>
      </c>
    </row>
    <row r="244" spans="1:22" x14ac:dyDescent="0.25">
      <c r="A244" s="233"/>
      <c r="B244" s="234"/>
      <c r="C244" s="234" t="s">
        <v>195</v>
      </c>
      <c r="D244" s="235"/>
      <c r="E244" s="221"/>
      <c r="F244" s="236">
        <v>826</v>
      </c>
      <c r="G244" s="237" t="s">
        <v>185</v>
      </c>
      <c r="H244" s="221">
        <v>1</v>
      </c>
      <c r="I244" s="238">
        <v>24.78</v>
      </c>
      <c r="J244" s="221">
        <v>5.42</v>
      </c>
      <c r="K244" s="238">
        <v>134.31</v>
      </c>
    </row>
    <row r="245" spans="1:22" ht="42.75" x14ac:dyDescent="0.25">
      <c r="A245" s="233" t="s">
        <v>1617</v>
      </c>
      <c r="B245" s="234" t="s">
        <v>3366</v>
      </c>
      <c r="C245" s="234" t="s">
        <v>1199</v>
      </c>
      <c r="D245" s="235" t="s">
        <v>1342</v>
      </c>
      <c r="E245" s="221">
        <v>6</v>
      </c>
      <c r="F245" s="236">
        <v>50.14</v>
      </c>
      <c r="G245" s="240" t="s">
        <v>185</v>
      </c>
      <c r="H245" s="221">
        <v>1</v>
      </c>
      <c r="I245" s="238">
        <v>300.83999999999997</v>
      </c>
      <c r="J245" s="221">
        <v>1.72</v>
      </c>
      <c r="K245" s="238">
        <v>517.44000000000005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 s="233"/>
      <c r="B246" s="234"/>
      <c r="C246" s="234" t="s">
        <v>184</v>
      </c>
      <c r="D246" s="235" t="s">
        <v>177</v>
      </c>
      <c r="E246" s="221">
        <v>112</v>
      </c>
      <c r="F246" s="236"/>
      <c r="G246" s="237"/>
      <c r="H246" s="221"/>
      <c r="I246" s="238">
        <v>3.84</v>
      </c>
      <c r="J246" s="221">
        <v>77</v>
      </c>
      <c r="K246" s="238">
        <v>61.67</v>
      </c>
    </row>
    <row r="247" spans="1:22" x14ac:dyDescent="0.25">
      <c r="A247" s="233"/>
      <c r="B247" s="234"/>
      <c r="C247" s="234" t="s">
        <v>183</v>
      </c>
      <c r="D247" s="235" t="s">
        <v>177</v>
      </c>
      <c r="E247" s="221">
        <v>70</v>
      </c>
      <c r="F247" s="236"/>
      <c r="G247" s="237"/>
      <c r="H247" s="221"/>
      <c r="I247" s="238">
        <v>2.4</v>
      </c>
      <c r="J247" s="221">
        <v>41</v>
      </c>
      <c r="K247" s="238">
        <v>32.840000000000003</v>
      </c>
    </row>
    <row r="248" spans="1:22" x14ac:dyDescent="0.25">
      <c r="A248" s="233"/>
      <c r="B248" s="234"/>
      <c r="C248" s="234" t="s">
        <v>178</v>
      </c>
      <c r="D248" s="235" t="s">
        <v>177</v>
      </c>
      <c r="E248" s="221">
        <v>175</v>
      </c>
      <c r="F248" s="236"/>
      <c r="G248" s="237"/>
      <c r="H248" s="221"/>
      <c r="I248" s="238">
        <v>4.55</v>
      </c>
      <c r="J248" s="221">
        <v>157</v>
      </c>
      <c r="K248" s="238">
        <v>95.31</v>
      </c>
    </row>
    <row r="249" spans="1:22" x14ac:dyDescent="0.25">
      <c r="A249" s="241"/>
      <c r="B249" s="242"/>
      <c r="C249" s="242" t="s">
        <v>182</v>
      </c>
      <c r="D249" s="243" t="s">
        <v>181</v>
      </c>
      <c r="E249" s="244">
        <v>9.27</v>
      </c>
      <c r="F249" s="245"/>
      <c r="G249" s="246" t="s">
        <v>185</v>
      </c>
      <c r="H249" s="244">
        <v>1</v>
      </c>
      <c r="I249" s="247">
        <v>0.28000000000000003</v>
      </c>
      <c r="J249" s="244"/>
      <c r="K249" s="247"/>
    </row>
    <row r="250" spans="1:22" x14ac:dyDescent="0.25">
      <c r="A250" s="248"/>
      <c r="B250" s="248"/>
      <c r="C250" s="249" t="s">
        <v>173</v>
      </c>
      <c r="D250" s="248"/>
      <c r="E250" s="248"/>
      <c r="F250" s="248"/>
      <c r="G250" s="248"/>
      <c r="H250" s="452">
        <v>354.33</v>
      </c>
      <c r="I250" s="452"/>
      <c r="J250" s="452">
        <v>1045.98</v>
      </c>
      <c r="K250" s="452"/>
      <c r="O250" s="250">
        <v>354.33</v>
      </c>
      <c r="P250" s="250">
        <v>1045.98</v>
      </c>
    </row>
    <row r="252" spans="1:22" ht="43.5" x14ac:dyDescent="0.25">
      <c r="A252" s="233" t="s">
        <v>1618</v>
      </c>
      <c r="B252" s="234" t="s">
        <v>3367</v>
      </c>
      <c r="C252" s="234" t="s">
        <v>1198</v>
      </c>
      <c r="D252" s="235" t="s">
        <v>3368</v>
      </c>
      <c r="E252" s="221">
        <v>1</v>
      </c>
      <c r="F252" s="236"/>
      <c r="G252" s="237"/>
      <c r="H252" s="221"/>
      <c r="I252" s="238"/>
      <c r="J252" s="221"/>
      <c r="K252" s="238"/>
      <c r="Q252">
        <v>77.86</v>
      </c>
      <c r="R252">
        <v>1648.29</v>
      </c>
      <c r="S252">
        <v>72.67</v>
      </c>
      <c r="T252">
        <v>993.82</v>
      </c>
      <c r="U252">
        <v>0</v>
      </c>
      <c r="V252">
        <v>0</v>
      </c>
    </row>
    <row r="253" spans="1:22" x14ac:dyDescent="0.25">
      <c r="A253" s="233"/>
      <c r="B253" s="234"/>
      <c r="C253" s="234" t="s">
        <v>187</v>
      </c>
      <c r="D253" s="235"/>
      <c r="E253" s="221"/>
      <c r="F253" s="236">
        <v>129.76</v>
      </c>
      <c r="G253" s="237" t="s">
        <v>2710</v>
      </c>
      <c r="H253" s="221">
        <v>1</v>
      </c>
      <c r="I253" s="238">
        <v>103.81</v>
      </c>
      <c r="J253" s="221">
        <v>23.35</v>
      </c>
      <c r="K253" s="238">
        <v>2423.96</v>
      </c>
    </row>
    <row r="254" spans="1:22" x14ac:dyDescent="0.25">
      <c r="A254" s="233"/>
      <c r="B254" s="234"/>
      <c r="C254" s="234" t="s">
        <v>184</v>
      </c>
      <c r="D254" s="235" t="s">
        <v>177</v>
      </c>
      <c r="E254" s="221">
        <v>75</v>
      </c>
      <c r="F254" s="236"/>
      <c r="G254" s="237"/>
      <c r="H254" s="221"/>
      <c r="I254" s="238">
        <v>77.86</v>
      </c>
      <c r="J254" s="221">
        <v>68</v>
      </c>
      <c r="K254" s="238">
        <v>1648.29</v>
      </c>
    </row>
    <row r="255" spans="1:22" x14ac:dyDescent="0.25">
      <c r="A255" s="233"/>
      <c r="B255" s="234"/>
      <c r="C255" s="234" t="s">
        <v>183</v>
      </c>
      <c r="D255" s="235" t="s">
        <v>177</v>
      </c>
      <c r="E255" s="221">
        <v>70</v>
      </c>
      <c r="F255" s="236"/>
      <c r="G255" s="237"/>
      <c r="H255" s="221"/>
      <c r="I255" s="238">
        <v>72.67</v>
      </c>
      <c r="J255" s="221">
        <v>41</v>
      </c>
      <c r="K255" s="238">
        <v>993.82</v>
      </c>
    </row>
    <row r="256" spans="1:22" x14ac:dyDescent="0.25">
      <c r="A256" s="241"/>
      <c r="B256" s="242"/>
      <c r="C256" s="242" t="s">
        <v>182</v>
      </c>
      <c r="D256" s="243" t="s">
        <v>181</v>
      </c>
      <c r="E256" s="244">
        <v>6.06</v>
      </c>
      <c r="F256" s="245"/>
      <c r="G256" s="246" t="s">
        <v>2710</v>
      </c>
      <c r="H256" s="244">
        <v>1</v>
      </c>
      <c r="I256" s="247">
        <v>4.8499999999999996</v>
      </c>
      <c r="J256" s="244"/>
      <c r="K256" s="247"/>
    </row>
    <row r="257" spans="1:32" x14ac:dyDescent="0.25">
      <c r="A257" s="248"/>
      <c r="B257" s="248"/>
      <c r="C257" s="249" t="s">
        <v>173</v>
      </c>
      <c r="D257" s="248"/>
      <c r="E257" s="248"/>
      <c r="F257" s="248"/>
      <c r="G257" s="248"/>
      <c r="H257" s="452">
        <v>254.34</v>
      </c>
      <c r="I257" s="452"/>
      <c r="J257" s="452">
        <v>5066.07</v>
      </c>
      <c r="K257" s="452"/>
      <c r="O257" s="250">
        <v>254.34</v>
      </c>
      <c r="P257" s="250">
        <v>5066.07</v>
      </c>
    </row>
    <row r="260" spans="1:32" x14ac:dyDescent="0.25">
      <c r="A260" s="453" t="s">
        <v>3369</v>
      </c>
      <c r="B260" s="453"/>
      <c r="C260" s="453"/>
      <c r="D260" s="453"/>
      <c r="E260" s="453"/>
      <c r="F260" s="453"/>
      <c r="G260" s="453"/>
      <c r="H260" s="454">
        <v>75990.48</v>
      </c>
      <c r="I260" s="455"/>
      <c r="J260" s="454">
        <v>468073.54</v>
      </c>
      <c r="K260" s="455"/>
    </row>
    <row r="261" spans="1:32" hidden="1" x14ac:dyDescent="0.25">
      <c r="A261" t="s">
        <v>172</v>
      </c>
      <c r="I261">
        <v>0</v>
      </c>
      <c r="J261">
        <v>0</v>
      </c>
    </row>
    <row r="262" spans="1:32" hidden="1" x14ac:dyDescent="0.25">
      <c r="A262" t="s">
        <v>171</v>
      </c>
      <c r="I262">
        <v>0</v>
      </c>
      <c r="J262">
        <v>0</v>
      </c>
    </row>
    <row r="264" spans="1:32" x14ac:dyDescent="0.25">
      <c r="A264" s="453" t="s">
        <v>3370</v>
      </c>
      <c r="B264" s="453"/>
      <c r="C264" s="453"/>
      <c r="D264" s="453"/>
      <c r="E264" s="453"/>
      <c r="F264" s="453"/>
      <c r="G264" s="453"/>
      <c r="H264" s="454">
        <v>75990.48</v>
      </c>
      <c r="I264" s="455"/>
      <c r="J264" s="454">
        <v>468073.54</v>
      </c>
      <c r="K264" s="455"/>
      <c r="AF264" s="270" t="s">
        <v>3370</v>
      </c>
    </row>
    <row r="265" spans="1:32" hidden="1" x14ac:dyDescent="0.25">
      <c r="A265" t="s">
        <v>172</v>
      </c>
      <c r="I265">
        <v>0</v>
      </c>
      <c r="J265">
        <v>0</v>
      </c>
    </row>
    <row r="266" spans="1:32" hidden="1" x14ac:dyDescent="0.25">
      <c r="A266" t="s">
        <v>171</v>
      </c>
      <c r="I266">
        <v>0</v>
      </c>
      <c r="J266">
        <v>0</v>
      </c>
    </row>
    <row r="267" spans="1:32" x14ac:dyDescent="0.25">
      <c r="C267" s="449" t="s">
        <v>1710</v>
      </c>
      <c r="D267" s="449"/>
      <c r="E267" s="449"/>
      <c r="F267" s="449"/>
      <c r="G267" s="449"/>
      <c r="H267" s="450">
        <v>66759.16</v>
      </c>
      <c r="I267" s="450"/>
      <c r="J267" s="450">
        <v>326710.87</v>
      </c>
      <c r="K267" s="450"/>
    </row>
    <row r="268" spans="1:32" x14ac:dyDescent="0.25">
      <c r="C268" s="449" t="s">
        <v>1724</v>
      </c>
      <c r="D268" s="449"/>
      <c r="E268" s="449"/>
      <c r="F268" s="449"/>
      <c r="G268" s="449"/>
      <c r="H268" s="450">
        <v>46452.7</v>
      </c>
      <c r="I268" s="450"/>
      <c r="J268" s="450">
        <v>153749.23000000001</v>
      </c>
      <c r="K268" s="450"/>
    </row>
    <row r="269" spans="1:32" x14ac:dyDescent="0.25">
      <c r="C269" s="449" t="s">
        <v>1725</v>
      </c>
      <c r="D269" s="449"/>
      <c r="E269" s="449"/>
      <c r="F269" s="449"/>
      <c r="G269" s="449"/>
      <c r="H269" s="450">
        <v>14810.92</v>
      </c>
      <c r="I269" s="450"/>
      <c r="J269" s="450">
        <v>51363.45</v>
      </c>
      <c r="K269" s="450"/>
    </row>
    <row r="270" spans="1:32" x14ac:dyDescent="0.25">
      <c r="C270" s="449" t="s">
        <v>1726</v>
      </c>
      <c r="D270" s="449"/>
      <c r="E270" s="449"/>
      <c r="F270" s="449"/>
      <c r="G270" s="449"/>
      <c r="H270" s="450">
        <v>439.47</v>
      </c>
      <c r="I270" s="450"/>
      <c r="J270" s="450">
        <v>3538.96</v>
      </c>
      <c r="K270" s="450"/>
    </row>
    <row r="271" spans="1:32" x14ac:dyDescent="0.25">
      <c r="C271" s="449" t="s">
        <v>1727</v>
      </c>
      <c r="D271" s="449"/>
      <c r="E271" s="449"/>
      <c r="F271" s="449"/>
      <c r="G271" s="449"/>
      <c r="H271" s="450">
        <v>64.98</v>
      </c>
      <c r="I271" s="450"/>
      <c r="J271" s="450">
        <v>1517.29</v>
      </c>
      <c r="K271" s="450"/>
    </row>
    <row r="272" spans="1:32" x14ac:dyDescent="0.25">
      <c r="C272" s="449" t="s">
        <v>1728</v>
      </c>
      <c r="D272" s="449"/>
      <c r="E272" s="449"/>
      <c r="F272" s="449"/>
      <c r="G272" s="449"/>
      <c r="H272" s="450">
        <v>5056.07</v>
      </c>
      <c r="I272" s="450"/>
      <c r="J272" s="450">
        <v>118059.23</v>
      </c>
      <c r="K272" s="450"/>
    </row>
    <row r="273" spans="1:11" x14ac:dyDescent="0.25">
      <c r="C273" s="449" t="s">
        <v>1729</v>
      </c>
      <c r="D273" s="449"/>
      <c r="E273" s="449"/>
      <c r="F273" s="449"/>
      <c r="G273" s="449"/>
      <c r="H273" s="450">
        <v>4884.47</v>
      </c>
      <c r="I273" s="450"/>
      <c r="J273" s="450">
        <v>11992.06</v>
      </c>
      <c r="K273" s="450"/>
    </row>
    <row r="274" spans="1:11" x14ac:dyDescent="0.25">
      <c r="C274" s="449" t="s">
        <v>1730</v>
      </c>
      <c r="D274" s="449"/>
      <c r="E274" s="449"/>
      <c r="F274" s="449"/>
      <c r="G274" s="449"/>
      <c r="H274" s="450">
        <v>56040.75</v>
      </c>
      <c r="I274" s="450"/>
      <c r="J274" s="450">
        <v>399651.96</v>
      </c>
      <c r="K274" s="450"/>
    </row>
    <row r="275" spans="1:11" x14ac:dyDescent="0.25">
      <c r="C275" s="449" t="s">
        <v>1731</v>
      </c>
      <c r="D275" s="449"/>
      <c r="E275" s="449"/>
      <c r="F275" s="449"/>
      <c r="G275" s="449"/>
      <c r="H275" s="450">
        <v>254.34</v>
      </c>
      <c r="I275" s="450"/>
      <c r="J275" s="450">
        <v>5066.07</v>
      </c>
      <c r="K275" s="450"/>
    </row>
    <row r="276" spans="1:11" x14ac:dyDescent="0.25">
      <c r="C276" s="449" t="s">
        <v>1732</v>
      </c>
      <c r="D276" s="449"/>
      <c r="E276" s="449"/>
      <c r="F276" s="449"/>
      <c r="G276" s="449"/>
      <c r="H276" s="450">
        <v>5708.06</v>
      </c>
      <c r="I276" s="450"/>
      <c r="J276" s="450">
        <v>90576.25</v>
      </c>
      <c r="K276" s="450"/>
    </row>
    <row r="277" spans="1:11" x14ac:dyDescent="0.25">
      <c r="C277" s="449" t="s">
        <v>1733</v>
      </c>
      <c r="D277" s="449"/>
      <c r="E277" s="449"/>
      <c r="F277" s="449"/>
      <c r="G277" s="449"/>
      <c r="H277" s="450">
        <v>3409.54</v>
      </c>
      <c r="I277" s="450"/>
      <c r="J277" s="450">
        <v>48404.29</v>
      </c>
      <c r="K277" s="450"/>
    </row>
    <row r="278" spans="1:11" x14ac:dyDescent="0.25">
      <c r="C278" s="449" t="s">
        <v>1734</v>
      </c>
      <c r="D278" s="449"/>
      <c r="E278" s="449"/>
      <c r="F278" s="449"/>
      <c r="G278" s="449"/>
      <c r="H278" s="450">
        <v>75990.48</v>
      </c>
      <c r="I278" s="450"/>
      <c r="J278" s="450">
        <v>468073.54</v>
      </c>
      <c r="K278" s="450"/>
    </row>
    <row r="281" spans="1:11" x14ac:dyDescent="0.25">
      <c r="A281" s="446" t="s">
        <v>170</v>
      </c>
      <c r="B281" s="446"/>
      <c r="C281" s="271" t="s">
        <v>107</v>
      </c>
      <c r="D281" s="271"/>
      <c r="E281" s="271"/>
      <c r="F281" s="271"/>
      <c r="G281" s="271"/>
      <c r="H281" s="447" t="s">
        <v>107</v>
      </c>
      <c r="I281" s="447"/>
      <c r="J281" s="447"/>
      <c r="K281" s="447"/>
    </row>
    <row r="282" spans="1:11" x14ac:dyDescent="0.25">
      <c r="A282" s="223"/>
      <c r="B282" s="223"/>
      <c r="C282" s="448" t="s">
        <v>72</v>
      </c>
      <c r="D282" s="448"/>
      <c r="E282" s="448"/>
      <c r="F282" s="448"/>
      <c r="G282" s="448"/>
      <c r="H282" s="223"/>
      <c r="I282" s="223"/>
      <c r="J282" s="223"/>
      <c r="K282" s="223"/>
    </row>
    <row r="283" spans="1:11" x14ac:dyDescent="0.25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</row>
    <row r="284" spans="1:11" x14ac:dyDescent="0.25">
      <c r="A284" s="446" t="s">
        <v>169</v>
      </c>
      <c r="B284" s="446"/>
      <c r="C284" s="271" t="s">
        <v>107</v>
      </c>
      <c r="D284" s="271"/>
      <c r="E284" s="271"/>
      <c r="F284" s="271"/>
      <c r="G284" s="271"/>
      <c r="H284" s="447" t="s">
        <v>107</v>
      </c>
      <c r="I284" s="447"/>
      <c r="J284" s="447"/>
      <c r="K284" s="447"/>
    </row>
    <row r="285" spans="1:11" x14ac:dyDescent="0.25">
      <c r="A285" s="223"/>
      <c r="B285" s="223"/>
      <c r="C285" s="448" t="s">
        <v>72</v>
      </c>
      <c r="D285" s="448"/>
      <c r="E285" s="448"/>
      <c r="F285" s="448"/>
      <c r="G285" s="448"/>
      <c r="H285" s="223"/>
      <c r="I285" s="223"/>
      <c r="J285" s="223"/>
      <c r="K285" s="223"/>
    </row>
  </sheetData>
  <mergeCells count="118">
    <mergeCell ref="J2:K2"/>
    <mergeCell ref="B3:E3"/>
    <mergeCell ref="G3:K3"/>
    <mergeCell ref="B4:E4"/>
    <mergeCell ref="G4:K4"/>
    <mergeCell ref="B6:E6"/>
    <mergeCell ref="G6:K6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A36:K36"/>
    <mergeCell ref="H47:I47"/>
    <mergeCell ref="J47:K47"/>
    <mergeCell ref="H59:I59"/>
    <mergeCell ref="J59:K59"/>
    <mergeCell ref="H62:I62"/>
    <mergeCell ref="J62:K62"/>
    <mergeCell ref="E25:H25"/>
    <mergeCell ref="E26:H26"/>
    <mergeCell ref="E27:H27"/>
    <mergeCell ref="E28:H28"/>
    <mergeCell ref="E29:H29"/>
    <mergeCell ref="A32:K32"/>
    <mergeCell ref="H104:I104"/>
    <mergeCell ref="J104:K104"/>
    <mergeCell ref="H107:I107"/>
    <mergeCell ref="J107:K107"/>
    <mergeCell ref="H110:I110"/>
    <mergeCell ref="J110:K110"/>
    <mergeCell ref="H72:I72"/>
    <mergeCell ref="J72:K72"/>
    <mergeCell ref="H84:I84"/>
    <mergeCell ref="J84:K84"/>
    <mergeCell ref="H93:I93"/>
    <mergeCell ref="J93:K93"/>
    <mergeCell ref="H155:I155"/>
    <mergeCell ref="J155:K155"/>
    <mergeCell ref="H169:I169"/>
    <mergeCell ref="J169:K169"/>
    <mergeCell ref="H182:I182"/>
    <mergeCell ref="J182:K182"/>
    <mergeCell ref="H119:I119"/>
    <mergeCell ref="J119:K119"/>
    <mergeCell ref="H131:I131"/>
    <mergeCell ref="J131:K131"/>
    <mergeCell ref="H142:I142"/>
    <mergeCell ref="J142:K142"/>
    <mergeCell ref="H234:I234"/>
    <mergeCell ref="J234:K234"/>
    <mergeCell ref="H237:I237"/>
    <mergeCell ref="J237:K237"/>
    <mergeCell ref="H250:I250"/>
    <mergeCell ref="J250:K250"/>
    <mergeCell ref="H195:I195"/>
    <mergeCell ref="J195:K195"/>
    <mergeCell ref="H208:I208"/>
    <mergeCell ref="J208:K208"/>
    <mergeCell ref="H221:I221"/>
    <mergeCell ref="J221:K221"/>
    <mergeCell ref="C267:G267"/>
    <mergeCell ref="H267:I267"/>
    <mergeCell ref="J267:K267"/>
    <mergeCell ref="C268:G268"/>
    <mergeCell ref="H268:I268"/>
    <mergeCell ref="J268:K268"/>
    <mergeCell ref="H257:I257"/>
    <mergeCell ref="J257:K257"/>
    <mergeCell ref="A260:G260"/>
    <mergeCell ref="H260:I260"/>
    <mergeCell ref="J260:K260"/>
    <mergeCell ref="A264:G264"/>
    <mergeCell ref="H264:I264"/>
    <mergeCell ref="J264:K264"/>
    <mergeCell ref="C271:G271"/>
    <mergeCell ref="H271:I271"/>
    <mergeCell ref="J271:K271"/>
    <mergeCell ref="C272:G272"/>
    <mergeCell ref="H272:I272"/>
    <mergeCell ref="J272:K272"/>
    <mergeCell ref="C269:G269"/>
    <mergeCell ref="H269:I269"/>
    <mergeCell ref="J269:K269"/>
    <mergeCell ref="C270:G270"/>
    <mergeCell ref="H270:I270"/>
    <mergeCell ref="J270:K270"/>
    <mergeCell ref="C275:G275"/>
    <mergeCell ref="H275:I275"/>
    <mergeCell ref="J275:K275"/>
    <mergeCell ref="C276:G276"/>
    <mergeCell ref="H276:I276"/>
    <mergeCell ref="J276:K276"/>
    <mergeCell ref="C273:G273"/>
    <mergeCell ref="H273:I273"/>
    <mergeCell ref="J273:K273"/>
    <mergeCell ref="C274:G274"/>
    <mergeCell ref="H274:I274"/>
    <mergeCell ref="J274:K274"/>
    <mergeCell ref="A281:B281"/>
    <mergeCell ref="H281:K281"/>
    <mergeCell ref="C282:G282"/>
    <mergeCell ref="A284:B284"/>
    <mergeCell ref="H284:K284"/>
    <mergeCell ref="C285:G285"/>
    <mergeCell ref="C277:G277"/>
    <mergeCell ref="H277:I277"/>
    <mergeCell ref="J277:K277"/>
    <mergeCell ref="C278:G278"/>
    <mergeCell ref="H278:I278"/>
    <mergeCell ref="J278:K278"/>
  </mergeCells>
  <pageMargins left="0.7" right="0.7" top="0.75" bottom="0.75" header="0.3" footer="0.3"/>
  <pageSetup paperSize="9" scale="62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3"/>
  <sheetViews>
    <sheetView view="pageBreakPreview" topLeftCell="A168" zoomScale="60" zoomScaleNormal="100" workbookViewId="0">
      <selection activeCell="A15" sqref="A15:K15"/>
    </sheetView>
  </sheetViews>
  <sheetFormatPr defaultRowHeight="15" x14ac:dyDescent="0.25"/>
  <cols>
    <col min="1" max="1" width="5.7109375" customWidth="1"/>
    <col min="2" max="2" width="15" customWidth="1"/>
    <col min="3" max="3" width="40.7109375" customWidth="1"/>
    <col min="4" max="4" width="13.7109375" customWidth="1"/>
    <col min="5" max="5" width="8.140625" bestFit="1" customWidth="1"/>
    <col min="6" max="6" width="12" customWidth="1"/>
    <col min="7" max="7" width="8.5703125" bestFit="1" customWidth="1"/>
    <col min="8" max="8" width="9.85546875" bestFit="1" customWidth="1"/>
    <col min="9" max="9" width="13" customWidth="1"/>
    <col min="10" max="10" width="10.28515625" bestFit="1" customWidth="1"/>
    <col min="11" max="11" width="13" customWidth="1"/>
    <col min="15" max="30" width="0" hidden="1" customWidth="1"/>
    <col min="31" max="31" width="129.7109375" hidden="1" customWidth="1"/>
    <col min="32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72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3851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x14ac:dyDescent="0.25">
      <c r="A15" s="465" t="s">
        <v>3806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3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31" ht="14.25" customHeight="1" x14ac:dyDescent="0.25">
      <c r="A18" s="458" t="s">
        <v>3612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3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3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3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324.36</v>
      </c>
      <c r="J21" s="228">
        <v>2386.16</v>
      </c>
      <c r="K21" s="229" t="s">
        <v>3620</v>
      </c>
    </row>
    <row r="22" spans="1:3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3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324.36</v>
      </c>
      <c r="J23" s="230">
        <v>2386.16</v>
      </c>
      <c r="K23" s="223" t="s">
        <v>3620</v>
      </c>
    </row>
    <row r="24" spans="1:3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0</v>
      </c>
      <c r="J24" s="230">
        <v>0</v>
      </c>
      <c r="K24" s="223" t="s">
        <v>3620</v>
      </c>
    </row>
    <row r="25" spans="1:3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3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31.06</v>
      </c>
      <c r="J26" s="230">
        <v>725.34</v>
      </c>
      <c r="K26" s="223" t="s">
        <v>3620</v>
      </c>
    </row>
    <row r="27" spans="1:3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2425.27</v>
      </c>
      <c r="J27" s="230"/>
      <c r="K27" s="223" t="s">
        <v>359</v>
      </c>
    </row>
    <row r="28" spans="1:3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3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3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3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31" ht="39" customHeight="1" x14ac:dyDescent="0.25">
      <c r="A32" s="458" t="s">
        <v>1042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AE32" s="273" t="s">
        <v>3779</v>
      </c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3371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8" spans="1:22" x14ac:dyDescent="0.25">
      <c r="B38" s="471" t="s">
        <v>3807</v>
      </c>
      <c r="C38" s="471"/>
      <c r="D38" s="471"/>
      <c r="E38" s="471"/>
      <c r="F38" s="471"/>
      <c r="G38" s="471"/>
      <c r="H38" s="471"/>
      <c r="I38" s="471"/>
      <c r="J38" s="471"/>
    </row>
    <row r="39" spans="1:22" x14ac:dyDescent="0.25">
      <c r="A39" s="233" t="s">
        <v>709</v>
      </c>
      <c r="B39" s="234" t="s">
        <v>3345</v>
      </c>
      <c r="C39" s="234" t="s">
        <v>1061</v>
      </c>
      <c r="D39" s="235" t="s">
        <v>1680</v>
      </c>
      <c r="E39" s="221">
        <v>0.1</v>
      </c>
      <c r="F39" s="238"/>
      <c r="G39" s="237"/>
      <c r="H39" s="221"/>
      <c r="I39" s="238"/>
      <c r="J39" s="221"/>
      <c r="K39" s="238"/>
      <c r="Q39">
        <v>52.75</v>
      </c>
      <c r="R39">
        <v>989.81</v>
      </c>
      <c r="S39">
        <v>32.97</v>
      </c>
      <c r="T39">
        <v>472.91</v>
      </c>
      <c r="U39">
        <v>0.04</v>
      </c>
      <c r="V39">
        <v>0.74</v>
      </c>
    </row>
    <row r="40" spans="1:22" x14ac:dyDescent="0.25">
      <c r="C40" s="239" t="s">
        <v>1681</v>
      </c>
    </row>
    <row r="41" spans="1:22" x14ac:dyDescent="0.25">
      <c r="A41" s="233"/>
      <c r="B41" s="234"/>
      <c r="C41" s="234" t="s">
        <v>187</v>
      </c>
      <c r="D41" s="235"/>
      <c r="E41" s="221"/>
      <c r="F41" s="238">
        <v>470.98</v>
      </c>
      <c r="G41" s="237" t="s">
        <v>185</v>
      </c>
      <c r="H41" s="221">
        <v>1</v>
      </c>
      <c r="I41" s="238">
        <v>47.1</v>
      </c>
      <c r="J41" s="221">
        <v>23.35</v>
      </c>
      <c r="K41" s="238">
        <v>1099.79</v>
      </c>
    </row>
    <row r="42" spans="1:22" x14ac:dyDescent="0.25">
      <c r="A42" s="233"/>
      <c r="B42" s="234"/>
      <c r="C42" s="234" t="s">
        <v>174</v>
      </c>
      <c r="D42" s="235"/>
      <c r="E42" s="221"/>
      <c r="F42" s="238">
        <v>1.1100000000000001</v>
      </c>
      <c r="G42" s="237" t="s">
        <v>185</v>
      </c>
      <c r="H42" s="221">
        <v>1</v>
      </c>
      <c r="I42" s="238">
        <v>0.11</v>
      </c>
      <c r="J42" s="221">
        <v>8.59</v>
      </c>
      <c r="K42" s="238">
        <v>0.94</v>
      </c>
    </row>
    <row r="43" spans="1:22" x14ac:dyDescent="0.25">
      <c r="A43" s="233"/>
      <c r="B43" s="234"/>
      <c r="C43" s="234" t="s">
        <v>179</v>
      </c>
      <c r="D43" s="235"/>
      <c r="E43" s="221"/>
      <c r="F43" s="238">
        <v>0.2</v>
      </c>
      <c r="G43" s="237" t="s">
        <v>185</v>
      </c>
      <c r="H43" s="221">
        <v>1</v>
      </c>
      <c r="I43" s="251">
        <v>0.02</v>
      </c>
      <c r="J43" s="221">
        <v>23.35</v>
      </c>
      <c r="K43" s="251">
        <v>0.47</v>
      </c>
    </row>
    <row r="44" spans="1:22" x14ac:dyDescent="0.25">
      <c r="A44" s="233"/>
      <c r="B44" s="234"/>
      <c r="C44" s="234" t="s">
        <v>195</v>
      </c>
      <c r="D44" s="235"/>
      <c r="E44" s="221"/>
      <c r="F44" s="238">
        <v>1.23</v>
      </c>
      <c r="G44" s="237" t="s">
        <v>185</v>
      </c>
      <c r="H44" s="221">
        <v>1</v>
      </c>
      <c r="I44" s="238">
        <v>0.12</v>
      </c>
      <c r="J44" s="221">
        <v>5.42</v>
      </c>
      <c r="K44" s="238">
        <v>0.65</v>
      </c>
    </row>
    <row r="45" spans="1:22" x14ac:dyDescent="0.25">
      <c r="A45" s="233"/>
      <c r="B45" s="234"/>
      <c r="C45" s="234" t="s">
        <v>184</v>
      </c>
      <c r="D45" s="235" t="s">
        <v>177</v>
      </c>
      <c r="E45" s="221">
        <v>112</v>
      </c>
      <c r="F45" s="238"/>
      <c r="G45" s="237"/>
      <c r="H45" s="221"/>
      <c r="I45" s="238">
        <v>52.75</v>
      </c>
      <c r="J45" s="221">
        <v>90</v>
      </c>
      <c r="K45" s="238">
        <v>989.81</v>
      </c>
    </row>
    <row r="46" spans="1:22" x14ac:dyDescent="0.25">
      <c r="A46" s="233"/>
      <c r="B46" s="234"/>
      <c r="C46" s="234" t="s">
        <v>183</v>
      </c>
      <c r="D46" s="235" t="s">
        <v>177</v>
      </c>
      <c r="E46" s="221">
        <v>70</v>
      </c>
      <c r="F46" s="238"/>
      <c r="G46" s="237"/>
      <c r="H46" s="221"/>
      <c r="I46" s="238">
        <v>32.97</v>
      </c>
      <c r="J46" s="221">
        <v>43</v>
      </c>
      <c r="K46" s="238">
        <v>472.91</v>
      </c>
    </row>
    <row r="47" spans="1:22" x14ac:dyDescent="0.25">
      <c r="A47" s="233"/>
      <c r="B47" s="234"/>
      <c r="C47" s="234" t="s">
        <v>178</v>
      </c>
      <c r="D47" s="235" t="s">
        <v>177</v>
      </c>
      <c r="E47" s="221">
        <v>175</v>
      </c>
      <c r="F47" s="238"/>
      <c r="G47" s="237"/>
      <c r="H47" s="221"/>
      <c r="I47" s="238">
        <v>0.04</v>
      </c>
      <c r="J47" s="221">
        <v>157</v>
      </c>
      <c r="K47" s="238">
        <v>0.74</v>
      </c>
    </row>
    <row r="48" spans="1:22" x14ac:dyDescent="0.25">
      <c r="A48" s="241"/>
      <c r="B48" s="242"/>
      <c r="C48" s="242" t="s">
        <v>182</v>
      </c>
      <c r="D48" s="243" t="s">
        <v>181</v>
      </c>
      <c r="E48" s="244">
        <v>29.96</v>
      </c>
      <c r="F48" s="247"/>
      <c r="G48" s="246" t="s">
        <v>185</v>
      </c>
      <c r="H48" s="244">
        <v>1</v>
      </c>
      <c r="I48" s="247">
        <v>3</v>
      </c>
      <c r="J48" s="244"/>
      <c r="K48" s="247"/>
    </row>
    <row r="49" spans="1:22" x14ac:dyDescent="0.25">
      <c r="A49" s="248"/>
      <c r="B49" s="248"/>
      <c r="C49" s="249" t="s">
        <v>173</v>
      </c>
      <c r="D49" s="248"/>
      <c r="E49" s="248"/>
      <c r="F49" s="248"/>
      <c r="G49" s="248"/>
      <c r="H49" s="452">
        <v>133.09</v>
      </c>
      <c r="I49" s="452"/>
      <c r="J49" s="452">
        <v>2564.84</v>
      </c>
      <c r="K49" s="452"/>
      <c r="O49" s="250">
        <v>133.09</v>
      </c>
      <c r="P49" s="250">
        <v>2564.84</v>
      </c>
    </row>
    <row r="51" spans="1:22" ht="28.5" x14ac:dyDescent="0.25">
      <c r="A51" s="233" t="s">
        <v>1324</v>
      </c>
      <c r="B51" s="234" t="s">
        <v>3372</v>
      </c>
      <c r="C51" s="234" t="s">
        <v>1060</v>
      </c>
      <c r="D51" s="235" t="s">
        <v>1693</v>
      </c>
      <c r="E51" s="221">
        <v>16</v>
      </c>
      <c r="F51" s="238"/>
      <c r="G51" s="237"/>
      <c r="H51" s="221"/>
      <c r="I51" s="238"/>
      <c r="J51" s="221"/>
      <c r="K51" s="238"/>
      <c r="Q51">
        <v>599.24</v>
      </c>
      <c r="R51">
        <v>11243.86</v>
      </c>
      <c r="S51">
        <v>374.53</v>
      </c>
      <c r="T51">
        <v>5372.07</v>
      </c>
      <c r="U51">
        <v>0</v>
      </c>
      <c r="V51">
        <v>0</v>
      </c>
    </row>
    <row r="52" spans="1:22" x14ac:dyDescent="0.25">
      <c r="A52" s="233"/>
      <c r="B52" s="234"/>
      <c r="C52" s="234" t="s">
        <v>187</v>
      </c>
      <c r="D52" s="235"/>
      <c r="E52" s="221"/>
      <c r="F52" s="238">
        <v>33.44</v>
      </c>
      <c r="G52" s="237" t="s">
        <v>185</v>
      </c>
      <c r="H52" s="221">
        <v>1</v>
      </c>
      <c r="I52" s="238">
        <v>535.04</v>
      </c>
      <c r="J52" s="221">
        <v>23.35</v>
      </c>
      <c r="K52" s="238">
        <v>12493.18</v>
      </c>
    </row>
    <row r="53" spans="1:22" x14ac:dyDescent="0.25">
      <c r="A53" s="233"/>
      <c r="B53" s="234"/>
      <c r="C53" s="234" t="s">
        <v>195</v>
      </c>
      <c r="D53" s="235"/>
      <c r="E53" s="221"/>
      <c r="F53" s="238">
        <v>1.5</v>
      </c>
      <c r="G53" s="237" t="s">
        <v>185</v>
      </c>
      <c r="H53" s="221">
        <v>1</v>
      </c>
      <c r="I53" s="238">
        <v>24</v>
      </c>
      <c r="J53" s="221">
        <v>5.42</v>
      </c>
      <c r="K53" s="238">
        <v>130.08000000000001</v>
      </c>
    </row>
    <row r="54" spans="1:22" x14ac:dyDescent="0.25">
      <c r="A54" s="233"/>
      <c r="B54" s="234"/>
      <c r="C54" s="234" t="s">
        <v>184</v>
      </c>
      <c r="D54" s="235" t="s">
        <v>177</v>
      </c>
      <c r="E54" s="221">
        <v>112</v>
      </c>
      <c r="F54" s="238"/>
      <c r="G54" s="237"/>
      <c r="H54" s="221"/>
      <c r="I54" s="238">
        <v>599.24</v>
      </c>
      <c r="J54" s="221">
        <v>90</v>
      </c>
      <c r="K54" s="238">
        <v>11243.86</v>
      </c>
    </row>
    <row r="55" spans="1:22" x14ac:dyDescent="0.25">
      <c r="A55" s="233"/>
      <c r="B55" s="234"/>
      <c r="C55" s="234" t="s">
        <v>183</v>
      </c>
      <c r="D55" s="235" t="s">
        <v>177</v>
      </c>
      <c r="E55" s="221">
        <v>70</v>
      </c>
      <c r="F55" s="238"/>
      <c r="G55" s="237"/>
      <c r="H55" s="221"/>
      <c r="I55" s="238">
        <v>374.53</v>
      </c>
      <c r="J55" s="221">
        <v>43</v>
      </c>
      <c r="K55" s="238">
        <v>5372.07</v>
      </c>
    </row>
    <row r="56" spans="1:22" x14ac:dyDescent="0.25">
      <c r="A56" s="241"/>
      <c r="B56" s="242"/>
      <c r="C56" s="242" t="s">
        <v>182</v>
      </c>
      <c r="D56" s="243" t="s">
        <v>181</v>
      </c>
      <c r="E56" s="244">
        <v>2.65</v>
      </c>
      <c r="F56" s="247"/>
      <c r="G56" s="246" t="s">
        <v>185</v>
      </c>
      <c r="H56" s="244">
        <v>1</v>
      </c>
      <c r="I56" s="247">
        <v>42.4</v>
      </c>
      <c r="J56" s="244"/>
      <c r="K56" s="247"/>
    </row>
    <row r="57" spans="1:22" x14ac:dyDescent="0.25">
      <c r="A57" s="248"/>
      <c r="B57" s="248"/>
      <c r="C57" s="249" t="s">
        <v>173</v>
      </c>
      <c r="D57" s="248"/>
      <c r="E57" s="248"/>
      <c r="F57" s="248"/>
      <c r="G57" s="248"/>
      <c r="H57" s="452">
        <v>1532.81</v>
      </c>
      <c r="I57" s="452"/>
      <c r="J57" s="452">
        <v>29239.19</v>
      </c>
      <c r="K57" s="452"/>
      <c r="O57" s="250">
        <v>1532.81</v>
      </c>
      <c r="P57" s="250">
        <v>29239.19</v>
      </c>
    </row>
    <row r="59" spans="1:22" ht="28.5" x14ac:dyDescent="0.25">
      <c r="A59" s="233" t="s">
        <v>104</v>
      </c>
      <c r="B59" s="234" t="s">
        <v>3191</v>
      </c>
      <c r="C59" s="234" t="s">
        <v>1033</v>
      </c>
      <c r="D59" s="235" t="s">
        <v>1693</v>
      </c>
      <c r="E59" s="221">
        <v>2</v>
      </c>
      <c r="F59" s="238"/>
      <c r="G59" s="237"/>
      <c r="H59" s="221"/>
      <c r="I59" s="238"/>
      <c r="J59" s="221"/>
      <c r="K59" s="238"/>
      <c r="Q59">
        <v>42.43</v>
      </c>
      <c r="R59">
        <v>796.05</v>
      </c>
      <c r="S59">
        <v>26.52</v>
      </c>
      <c r="T59">
        <v>380.34</v>
      </c>
      <c r="U59">
        <v>0</v>
      </c>
      <c r="V59">
        <v>0</v>
      </c>
    </row>
    <row r="60" spans="1:22" x14ac:dyDescent="0.25">
      <c r="A60" s="233"/>
      <c r="B60" s="234"/>
      <c r="C60" s="234" t="s">
        <v>187</v>
      </c>
      <c r="D60" s="235"/>
      <c r="E60" s="221"/>
      <c r="F60" s="238">
        <v>18.940000000000001</v>
      </c>
      <c r="G60" s="237" t="s">
        <v>185</v>
      </c>
      <c r="H60" s="221">
        <v>1</v>
      </c>
      <c r="I60" s="238">
        <v>37.880000000000003</v>
      </c>
      <c r="J60" s="221">
        <v>23.35</v>
      </c>
      <c r="K60" s="238">
        <v>884.5</v>
      </c>
    </row>
    <row r="61" spans="1:22" x14ac:dyDescent="0.25">
      <c r="A61" s="233"/>
      <c r="B61" s="234"/>
      <c r="C61" s="234" t="s">
        <v>174</v>
      </c>
      <c r="D61" s="235"/>
      <c r="E61" s="221"/>
      <c r="F61" s="238">
        <v>0.05</v>
      </c>
      <c r="G61" s="237" t="s">
        <v>185</v>
      </c>
      <c r="H61" s="221">
        <v>1</v>
      </c>
      <c r="I61" s="238">
        <v>0.1</v>
      </c>
      <c r="J61" s="221">
        <v>5.4</v>
      </c>
      <c r="K61" s="238">
        <v>0.54</v>
      </c>
    </row>
    <row r="62" spans="1:22" x14ac:dyDescent="0.25">
      <c r="A62" s="233"/>
      <c r="B62" s="234"/>
      <c r="C62" s="234" t="s">
        <v>195</v>
      </c>
      <c r="D62" s="235"/>
      <c r="E62" s="221"/>
      <c r="F62" s="238">
        <v>1.5</v>
      </c>
      <c r="G62" s="237" t="s">
        <v>185</v>
      </c>
      <c r="H62" s="221">
        <v>1</v>
      </c>
      <c r="I62" s="238">
        <v>3</v>
      </c>
      <c r="J62" s="221">
        <v>5.42</v>
      </c>
      <c r="K62" s="238">
        <v>16.260000000000002</v>
      </c>
    </row>
    <row r="63" spans="1:22" x14ac:dyDescent="0.25">
      <c r="A63" s="233"/>
      <c r="B63" s="234"/>
      <c r="C63" s="234" t="s">
        <v>184</v>
      </c>
      <c r="D63" s="235" t="s">
        <v>177</v>
      </c>
      <c r="E63" s="221">
        <v>112</v>
      </c>
      <c r="F63" s="238"/>
      <c r="G63" s="237"/>
      <c r="H63" s="221"/>
      <c r="I63" s="238">
        <v>42.43</v>
      </c>
      <c r="J63" s="221">
        <v>90</v>
      </c>
      <c r="K63" s="238">
        <v>796.05</v>
      </c>
    </row>
    <row r="64" spans="1:22" x14ac:dyDescent="0.25">
      <c r="A64" s="233"/>
      <c r="B64" s="234"/>
      <c r="C64" s="234" t="s">
        <v>183</v>
      </c>
      <c r="D64" s="235" t="s">
        <v>177</v>
      </c>
      <c r="E64" s="221">
        <v>70</v>
      </c>
      <c r="F64" s="238"/>
      <c r="G64" s="237"/>
      <c r="H64" s="221"/>
      <c r="I64" s="238">
        <v>26.52</v>
      </c>
      <c r="J64" s="221">
        <v>43</v>
      </c>
      <c r="K64" s="238">
        <v>380.34</v>
      </c>
    </row>
    <row r="65" spans="1:22" x14ac:dyDescent="0.25">
      <c r="A65" s="241"/>
      <c r="B65" s="242"/>
      <c r="C65" s="242" t="s">
        <v>182</v>
      </c>
      <c r="D65" s="243" t="s">
        <v>181</v>
      </c>
      <c r="E65" s="244">
        <v>1.36</v>
      </c>
      <c r="F65" s="247"/>
      <c r="G65" s="246" t="s">
        <v>185</v>
      </c>
      <c r="H65" s="244">
        <v>1</v>
      </c>
      <c r="I65" s="247">
        <v>2.72</v>
      </c>
      <c r="J65" s="244"/>
      <c r="K65" s="247"/>
    </row>
    <row r="66" spans="1:22" x14ac:dyDescent="0.25">
      <c r="A66" s="248"/>
      <c r="B66" s="248"/>
      <c r="C66" s="249" t="s">
        <v>173</v>
      </c>
      <c r="D66" s="248"/>
      <c r="E66" s="248"/>
      <c r="F66" s="248"/>
      <c r="G66" s="248"/>
      <c r="H66" s="452">
        <v>109.93</v>
      </c>
      <c r="I66" s="452"/>
      <c r="J66" s="452">
        <v>2077.69</v>
      </c>
      <c r="K66" s="452"/>
      <c r="O66" s="250">
        <v>109.93</v>
      </c>
      <c r="P66" s="250">
        <v>2077.69</v>
      </c>
    </row>
    <row r="68" spans="1:22" ht="43.5" x14ac:dyDescent="0.25">
      <c r="A68" s="233" t="s">
        <v>1336</v>
      </c>
      <c r="B68" s="234" t="s">
        <v>3373</v>
      </c>
      <c r="C68" s="234" t="s">
        <v>1059</v>
      </c>
      <c r="D68" s="235" t="s">
        <v>2709</v>
      </c>
      <c r="E68" s="221">
        <v>1</v>
      </c>
      <c r="F68" s="238"/>
      <c r="G68" s="237"/>
      <c r="H68" s="221"/>
      <c r="I68" s="238"/>
      <c r="J68" s="221"/>
      <c r="K68" s="238"/>
      <c r="Q68">
        <v>66.75</v>
      </c>
      <c r="R68">
        <v>1252.49</v>
      </c>
      <c r="S68">
        <v>41.72</v>
      </c>
      <c r="T68">
        <v>598.41</v>
      </c>
      <c r="U68">
        <v>0</v>
      </c>
      <c r="V68">
        <v>0</v>
      </c>
    </row>
    <row r="69" spans="1:22" x14ac:dyDescent="0.25">
      <c r="A69" s="233"/>
      <c r="B69" s="234"/>
      <c r="C69" s="234" t="s">
        <v>187</v>
      </c>
      <c r="D69" s="235"/>
      <c r="E69" s="221"/>
      <c r="F69" s="238">
        <v>59.6</v>
      </c>
      <c r="G69" s="237" t="s">
        <v>185</v>
      </c>
      <c r="H69" s="221">
        <v>1</v>
      </c>
      <c r="I69" s="238">
        <v>59.6</v>
      </c>
      <c r="J69" s="221">
        <v>23.35</v>
      </c>
      <c r="K69" s="238">
        <v>1391.66</v>
      </c>
    </row>
    <row r="70" spans="1:22" x14ac:dyDescent="0.25">
      <c r="A70" s="233"/>
      <c r="B70" s="234"/>
      <c r="C70" s="234" t="s">
        <v>174</v>
      </c>
      <c r="D70" s="235"/>
      <c r="E70" s="221"/>
      <c r="F70" s="238">
        <v>0.14000000000000001</v>
      </c>
      <c r="G70" s="237" t="s">
        <v>185</v>
      </c>
      <c r="H70" s="221">
        <v>1</v>
      </c>
      <c r="I70" s="238">
        <v>0.14000000000000001</v>
      </c>
      <c r="J70" s="221">
        <v>5.36</v>
      </c>
      <c r="K70" s="238">
        <v>0.75</v>
      </c>
    </row>
    <row r="71" spans="1:22" x14ac:dyDescent="0.25">
      <c r="A71" s="233"/>
      <c r="B71" s="234"/>
      <c r="C71" s="234" t="s">
        <v>195</v>
      </c>
      <c r="D71" s="235"/>
      <c r="E71" s="221"/>
      <c r="F71" s="238">
        <v>1.45</v>
      </c>
      <c r="G71" s="237" t="s">
        <v>185</v>
      </c>
      <c r="H71" s="221">
        <v>1</v>
      </c>
      <c r="I71" s="238">
        <v>1.45</v>
      </c>
      <c r="J71" s="221">
        <v>5.42</v>
      </c>
      <c r="K71" s="238">
        <v>7.86</v>
      </c>
    </row>
    <row r="72" spans="1:22" x14ac:dyDescent="0.25">
      <c r="A72" s="233"/>
      <c r="B72" s="234"/>
      <c r="C72" s="234" t="s">
        <v>184</v>
      </c>
      <c r="D72" s="235" t="s">
        <v>177</v>
      </c>
      <c r="E72" s="221">
        <v>112</v>
      </c>
      <c r="F72" s="238"/>
      <c r="G72" s="237"/>
      <c r="H72" s="221"/>
      <c r="I72" s="238">
        <v>66.75</v>
      </c>
      <c r="J72" s="221">
        <v>90</v>
      </c>
      <c r="K72" s="238">
        <v>1252.49</v>
      </c>
    </row>
    <row r="73" spans="1:22" x14ac:dyDescent="0.25">
      <c r="A73" s="233"/>
      <c r="B73" s="234"/>
      <c r="C73" s="234" t="s">
        <v>183</v>
      </c>
      <c r="D73" s="235" t="s">
        <v>177</v>
      </c>
      <c r="E73" s="221">
        <v>70</v>
      </c>
      <c r="F73" s="238"/>
      <c r="G73" s="237"/>
      <c r="H73" s="221"/>
      <c r="I73" s="238">
        <v>41.72</v>
      </c>
      <c r="J73" s="221">
        <v>43</v>
      </c>
      <c r="K73" s="238">
        <v>598.41</v>
      </c>
    </row>
    <row r="74" spans="1:22" x14ac:dyDescent="0.25">
      <c r="A74" s="241"/>
      <c r="B74" s="242"/>
      <c r="C74" s="242" t="s">
        <v>182</v>
      </c>
      <c r="D74" s="243" t="s">
        <v>181</v>
      </c>
      <c r="E74" s="244">
        <v>4.29</v>
      </c>
      <c r="F74" s="247"/>
      <c r="G74" s="246" t="s">
        <v>185</v>
      </c>
      <c r="H74" s="244">
        <v>1</v>
      </c>
      <c r="I74" s="247">
        <v>4.29</v>
      </c>
      <c r="J74" s="244"/>
      <c r="K74" s="247"/>
    </row>
    <row r="75" spans="1:22" x14ac:dyDescent="0.25">
      <c r="A75" s="248"/>
      <c r="B75" s="248"/>
      <c r="C75" s="249" t="s">
        <v>173</v>
      </c>
      <c r="D75" s="248"/>
      <c r="E75" s="248"/>
      <c r="F75" s="248"/>
      <c r="G75" s="248"/>
      <c r="H75" s="452">
        <v>169.66</v>
      </c>
      <c r="I75" s="452"/>
      <c r="J75" s="452">
        <v>3251.17</v>
      </c>
      <c r="K75" s="452"/>
      <c r="O75" s="250">
        <v>169.66</v>
      </c>
      <c r="P75" s="250">
        <v>3251.17</v>
      </c>
    </row>
    <row r="77" spans="1:22" ht="42.75" x14ac:dyDescent="0.25">
      <c r="A77" s="233" t="s">
        <v>1423</v>
      </c>
      <c r="B77" s="234" t="s">
        <v>3374</v>
      </c>
      <c r="C77" s="234" t="s">
        <v>1056</v>
      </c>
      <c r="D77" s="235" t="s">
        <v>1693</v>
      </c>
      <c r="E77" s="221">
        <v>405</v>
      </c>
      <c r="F77" s="238"/>
      <c r="G77" s="237"/>
      <c r="H77" s="221"/>
      <c r="I77" s="238"/>
      <c r="J77" s="221"/>
      <c r="K77" s="238"/>
      <c r="Q77">
        <v>4808.16</v>
      </c>
      <c r="R77">
        <v>90217.4</v>
      </c>
      <c r="S77">
        <v>3005.1</v>
      </c>
      <c r="T77">
        <v>43103.87</v>
      </c>
      <c r="U77">
        <v>0</v>
      </c>
      <c r="V77">
        <v>0</v>
      </c>
    </row>
    <row r="78" spans="1:22" x14ac:dyDescent="0.25">
      <c r="A78" s="233"/>
      <c r="B78" s="234"/>
      <c r="C78" s="234" t="s">
        <v>187</v>
      </c>
      <c r="D78" s="235"/>
      <c r="E78" s="221"/>
      <c r="F78" s="238">
        <v>10.6</v>
      </c>
      <c r="G78" s="237" t="s">
        <v>185</v>
      </c>
      <c r="H78" s="221">
        <v>1</v>
      </c>
      <c r="I78" s="238">
        <v>4293</v>
      </c>
      <c r="J78" s="221">
        <v>23.35</v>
      </c>
      <c r="K78" s="238">
        <v>100241.55</v>
      </c>
    </row>
    <row r="79" spans="1:22" x14ac:dyDescent="0.25">
      <c r="A79" s="233"/>
      <c r="B79" s="234"/>
      <c r="C79" s="234" t="s">
        <v>174</v>
      </c>
      <c r="D79" s="235"/>
      <c r="E79" s="221"/>
      <c r="F79" s="238">
        <v>0.03</v>
      </c>
      <c r="G79" s="237" t="s">
        <v>185</v>
      </c>
      <c r="H79" s="221">
        <v>1</v>
      </c>
      <c r="I79" s="238">
        <v>12.15</v>
      </c>
      <c r="J79" s="221">
        <v>5.33</v>
      </c>
      <c r="K79" s="238">
        <v>64.760000000000005</v>
      </c>
    </row>
    <row r="80" spans="1:22" x14ac:dyDescent="0.25">
      <c r="A80" s="233"/>
      <c r="B80" s="234"/>
      <c r="C80" s="234" t="s">
        <v>195</v>
      </c>
      <c r="D80" s="235"/>
      <c r="E80" s="221"/>
      <c r="F80" s="238">
        <v>0.56000000000000005</v>
      </c>
      <c r="G80" s="237" t="s">
        <v>185</v>
      </c>
      <c r="H80" s="221">
        <v>1</v>
      </c>
      <c r="I80" s="238">
        <v>226.8</v>
      </c>
      <c r="J80" s="221">
        <v>5.43</v>
      </c>
      <c r="K80" s="238">
        <v>1231.52</v>
      </c>
    </row>
    <row r="81" spans="1:22" ht="42.75" x14ac:dyDescent="0.25">
      <c r="A81" s="233" t="s">
        <v>1424</v>
      </c>
      <c r="B81" s="234" t="s">
        <v>3375</v>
      </c>
      <c r="C81" s="234" t="s">
        <v>1058</v>
      </c>
      <c r="D81" s="235" t="s">
        <v>1451</v>
      </c>
      <c r="E81" s="221">
        <v>405</v>
      </c>
      <c r="F81" s="238">
        <v>24</v>
      </c>
      <c r="G81" s="240" t="s">
        <v>185</v>
      </c>
      <c r="H81" s="221">
        <v>1</v>
      </c>
      <c r="I81" s="238">
        <v>9720</v>
      </c>
      <c r="J81" s="221">
        <v>2.94</v>
      </c>
      <c r="K81" s="238">
        <v>28576.799999999999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s="233"/>
      <c r="B82" s="234"/>
      <c r="C82" s="234" t="s">
        <v>184</v>
      </c>
      <c r="D82" s="235" t="s">
        <v>177</v>
      </c>
      <c r="E82" s="221">
        <v>112</v>
      </c>
      <c r="F82" s="238"/>
      <c r="G82" s="237"/>
      <c r="H82" s="221"/>
      <c r="I82" s="238">
        <v>4808.16</v>
      </c>
      <c r="J82" s="221">
        <v>90</v>
      </c>
      <c r="K82" s="238">
        <v>90217.4</v>
      </c>
    </row>
    <row r="83" spans="1:22" x14ac:dyDescent="0.25">
      <c r="A83" s="233"/>
      <c r="B83" s="234"/>
      <c r="C83" s="234" t="s">
        <v>183</v>
      </c>
      <c r="D83" s="235" t="s">
        <v>177</v>
      </c>
      <c r="E83" s="221">
        <v>70</v>
      </c>
      <c r="F83" s="238"/>
      <c r="G83" s="237"/>
      <c r="H83" s="221"/>
      <c r="I83" s="238">
        <v>3005.1</v>
      </c>
      <c r="J83" s="221">
        <v>43</v>
      </c>
      <c r="K83" s="238">
        <v>43103.87</v>
      </c>
    </row>
    <row r="84" spans="1:22" x14ac:dyDescent="0.25">
      <c r="A84" s="241"/>
      <c r="B84" s="242"/>
      <c r="C84" s="242" t="s">
        <v>182</v>
      </c>
      <c r="D84" s="243" t="s">
        <v>181</v>
      </c>
      <c r="E84" s="244">
        <v>0.84</v>
      </c>
      <c r="F84" s="247"/>
      <c r="G84" s="246" t="s">
        <v>185</v>
      </c>
      <c r="H84" s="244">
        <v>1</v>
      </c>
      <c r="I84" s="247">
        <v>340.2</v>
      </c>
      <c r="J84" s="244"/>
      <c r="K84" s="247"/>
    </row>
    <row r="85" spans="1:22" x14ac:dyDescent="0.25">
      <c r="A85" s="248"/>
      <c r="B85" s="248"/>
      <c r="C85" s="249" t="s">
        <v>173</v>
      </c>
      <c r="D85" s="248"/>
      <c r="E85" s="248"/>
      <c r="F85" s="248"/>
      <c r="G85" s="248"/>
      <c r="H85" s="452">
        <v>22065.21</v>
      </c>
      <c r="I85" s="452"/>
      <c r="J85" s="452">
        <v>263435.90000000002</v>
      </c>
      <c r="K85" s="452"/>
      <c r="O85" s="250">
        <v>22065.21</v>
      </c>
      <c r="P85" s="250">
        <v>263435.90000000002</v>
      </c>
    </row>
    <row r="87" spans="1:22" ht="28.5" x14ac:dyDescent="0.25">
      <c r="A87" s="233" t="s">
        <v>1425</v>
      </c>
      <c r="B87" s="234" t="s">
        <v>3376</v>
      </c>
      <c r="C87" s="234" t="s">
        <v>1057</v>
      </c>
      <c r="D87" s="235" t="s">
        <v>1693</v>
      </c>
      <c r="E87" s="221">
        <v>1</v>
      </c>
      <c r="F87" s="238"/>
      <c r="G87" s="237"/>
      <c r="H87" s="221"/>
      <c r="I87" s="238"/>
      <c r="J87" s="221"/>
      <c r="K87" s="238"/>
      <c r="Q87">
        <v>14.13</v>
      </c>
      <c r="R87">
        <v>265.20999999999998</v>
      </c>
      <c r="S87">
        <v>8.83</v>
      </c>
      <c r="T87">
        <v>126.71</v>
      </c>
      <c r="U87">
        <v>0</v>
      </c>
      <c r="V87">
        <v>0</v>
      </c>
    </row>
    <row r="88" spans="1:22" x14ac:dyDescent="0.25">
      <c r="A88" s="233"/>
      <c r="B88" s="234"/>
      <c r="C88" s="234" t="s">
        <v>187</v>
      </c>
      <c r="D88" s="235"/>
      <c r="E88" s="221"/>
      <c r="F88" s="238">
        <v>12.62</v>
      </c>
      <c r="G88" s="237" t="s">
        <v>185</v>
      </c>
      <c r="H88" s="221">
        <v>1</v>
      </c>
      <c r="I88" s="238">
        <v>12.62</v>
      </c>
      <c r="J88" s="221">
        <v>23.35</v>
      </c>
      <c r="K88" s="238">
        <v>294.68</v>
      </c>
    </row>
    <row r="89" spans="1:22" x14ac:dyDescent="0.25">
      <c r="A89" s="233"/>
      <c r="B89" s="234"/>
      <c r="C89" s="234" t="s">
        <v>195</v>
      </c>
      <c r="D89" s="235"/>
      <c r="E89" s="221"/>
      <c r="F89" s="238">
        <v>0.14000000000000001</v>
      </c>
      <c r="G89" s="237" t="s">
        <v>185</v>
      </c>
      <c r="H89" s="221">
        <v>1</v>
      </c>
      <c r="I89" s="238">
        <v>0.14000000000000001</v>
      </c>
      <c r="J89" s="221">
        <v>5.43</v>
      </c>
      <c r="K89" s="238">
        <v>0.76</v>
      </c>
    </row>
    <row r="90" spans="1:22" ht="42.75" x14ac:dyDescent="0.25">
      <c r="A90" s="233" t="s">
        <v>1428</v>
      </c>
      <c r="B90" s="234" t="s">
        <v>3377</v>
      </c>
      <c r="C90" s="234" t="s">
        <v>707</v>
      </c>
      <c r="D90" s="235" t="s">
        <v>1451</v>
      </c>
      <c r="E90" s="221">
        <v>1</v>
      </c>
      <c r="F90" s="238">
        <v>51.45</v>
      </c>
      <c r="G90" s="240" t="s">
        <v>185</v>
      </c>
      <c r="H90" s="221">
        <v>1</v>
      </c>
      <c r="I90" s="238">
        <v>51.45</v>
      </c>
      <c r="J90" s="221">
        <v>3.58</v>
      </c>
      <c r="K90" s="238">
        <v>184.19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s="233"/>
      <c r="B91" s="234"/>
      <c r="C91" s="234" t="s">
        <v>184</v>
      </c>
      <c r="D91" s="235" t="s">
        <v>177</v>
      </c>
      <c r="E91" s="221">
        <v>112</v>
      </c>
      <c r="F91" s="238"/>
      <c r="G91" s="237"/>
      <c r="H91" s="221"/>
      <c r="I91" s="238">
        <v>14.13</v>
      </c>
      <c r="J91" s="221">
        <v>90</v>
      </c>
      <c r="K91" s="238">
        <v>265.20999999999998</v>
      </c>
    </row>
    <row r="92" spans="1:22" x14ac:dyDescent="0.25">
      <c r="A92" s="233"/>
      <c r="B92" s="234"/>
      <c r="C92" s="234" t="s">
        <v>183</v>
      </c>
      <c r="D92" s="235" t="s">
        <v>177</v>
      </c>
      <c r="E92" s="221">
        <v>70</v>
      </c>
      <c r="F92" s="238"/>
      <c r="G92" s="237"/>
      <c r="H92" s="221"/>
      <c r="I92" s="238">
        <v>8.83</v>
      </c>
      <c r="J92" s="221">
        <v>43</v>
      </c>
      <c r="K92" s="238">
        <v>126.71</v>
      </c>
    </row>
    <row r="93" spans="1:22" x14ac:dyDescent="0.25">
      <c r="A93" s="241"/>
      <c r="B93" s="242"/>
      <c r="C93" s="242" t="s">
        <v>182</v>
      </c>
      <c r="D93" s="243" t="s">
        <v>181</v>
      </c>
      <c r="E93" s="244">
        <v>1</v>
      </c>
      <c r="F93" s="247"/>
      <c r="G93" s="246" t="s">
        <v>185</v>
      </c>
      <c r="H93" s="244">
        <v>1</v>
      </c>
      <c r="I93" s="247">
        <v>1</v>
      </c>
      <c r="J93" s="244"/>
      <c r="K93" s="247"/>
    </row>
    <row r="94" spans="1:22" x14ac:dyDescent="0.25">
      <c r="A94" s="248"/>
      <c r="B94" s="248"/>
      <c r="C94" s="249" t="s">
        <v>173</v>
      </c>
      <c r="D94" s="248"/>
      <c r="E94" s="248"/>
      <c r="F94" s="248"/>
      <c r="G94" s="248"/>
      <c r="H94" s="452">
        <v>87.17</v>
      </c>
      <c r="I94" s="452"/>
      <c r="J94" s="452">
        <v>871.55</v>
      </c>
      <c r="K94" s="452"/>
      <c r="O94" s="250">
        <v>87.17</v>
      </c>
      <c r="P94" s="250">
        <v>871.55</v>
      </c>
    </row>
    <row r="96" spans="1:22" ht="42.75" x14ac:dyDescent="0.25">
      <c r="A96" s="233" t="s">
        <v>1435</v>
      </c>
      <c r="B96" s="234" t="s">
        <v>3374</v>
      </c>
      <c r="C96" s="234" t="s">
        <v>1056</v>
      </c>
      <c r="D96" s="235" t="s">
        <v>1693</v>
      </c>
      <c r="E96" s="221">
        <v>78</v>
      </c>
      <c r="F96" s="238"/>
      <c r="G96" s="237"/>
      <c r="H96" s="221"/>
      <c r="I96" s="238"/>
      <c r="J96" s="221"/>
      <c r="K96" s="238"/>
      <c r="Q96">
        <v>926.02</v>
      </c>
      <c r="R96">
        <v>17375.2</v>
      </c>
      <c r="S96">
        <v>578.76</v>
      </c>
      <c r="T96">
        <v>8301.49</v>
      </c>
      <c r="U96">
        <v>0</v>
      </c>
      <c r="V96">
        <v>0</v>
      </c>
    </row>
    <row r="97" spans="1:22" x14ac:dyDescent="0.25">
      <c r="A97" s="233"/>
      <c r="B97" s="234"/>
      <c r="C97" s="234" t="s">
        <v>187</v>
      </c>
      <c r="D97" s="235"/>
      <c r="E97" s="221"/>
      <c r="F97" s="238">
        <v>10.6</v>
      </c>
      <c r="G97" s="237" t="s">
        <v>185</v>
      </c>
      <c r="H97" s="221">
        <v>1</v>
      </c>
      <c r="I97" s="238">
        <v>826.8</v>
      </c>
      <c r="J97" s="221">
        <v>23.35</v>
      </c>
      <c r="K97" s="238">
        <v>19305.78</v>
      </c>
    </row>
    <row r="98" spans="1:22" x14ac:dyDescent="0.25">
      <c r="A98" s="233"/>
      <c r="B98" s="234"/>
      <c r="C98" s="234" t="s">
        <v>174</v>
      </c>
      <c r="D98" s="235"/>
      <c r="E98" s="221"/>
      <c r="F98" s="238">
        <v>0.03</v>
      </c>
      <c r="G98" s="237" t="s">
        <v>185</v>
      </c>
      <c r="H98" s="221">
        <v>1</v>
      </c>
      <c r="I98" s="238">
        <v>2.34</v>
      </c>
      <c r="J98" s="221">
        <v>5.33</v>
      </c>
      <c r="K98" s="238">
        <v>12.47</v>
      </c>
    </row>
    <row r="99" spans="1:22" x14ac:dyDescent="0.25">
      <c r="A99" s="233"/>
      <c r="B99" s="234"/>
      <c r="C99" s="234" t="s">
        <v>195</v>
      </c>
      <c r="D99" s="235"/>
      <c r="E99" s="221"/>
      <c r="F99" s="238">
        <v>0.56000000000000005</v>
      </c>
      <c r="G99" s="237" t="s">
        <v>185</v>
      </c>
      <c r="H99" s="221">
        <v>1</v>
      </c>
      <c r="I99" s="238">
        <v>43.68</v>
      </c>
      <c r="J99" s="221">
        <v>5.43</v>
      </c>
      <c r="K99" s="238">
        <v>237.18</v>
      </c>
    </row>
    <row r="100" spans="1:22" ht="55.5" x14ac:dyDescent="0.25">
      <c r="A100" s="233" t="s">
        <v>1437</v>
      </c>
      <c r="B100" s="234" t="s">
        <v>3378</v>
      </c>
      <c r="C100" s="234" t="s">
        <v>3808</v>
      </c>
      <c r="D100" s="235" t="s">
        <v>1451</v>
      </c>
      <c r="E100" s="221">
        <v>78</v>
      </c>
      <c r="F100" s="238">
        <v>170.94</v>
      </c>
      <c r="G100" s="240" t="s">
        <v>185</v>
      </c>
      <c r="H100" s="221">
        <v>1</v>
      </c>
      <c r="I100" s="238">
        <v>13333.32</v>
      </c>
      <c r="J100" s="221">
        <v>5.42</v>
      </c>
      <c r="K100" s="238">
        <v>72266.59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s="233"/>
      <c r="B101" s="234"/>
      <c r="C101" s="234" t="s">
        <v>184</v>
      </c>
      <c r="D101" s="235" t="s">
        <v>177</v>
      </c>
      <c r="E101" s="221">
        <v>112</v>
      </c>
      <c r="F101" s="238"/>
      <c r="G101" s="237"/>
      <c r="H101" s="221"/>
      <c r="I101" s="238">
        <v>926.02</v>
      </c>
      <c r="J101" s="221">
        <v>90</v>
      </c>
      <c r="K101" s="238">
        <v>17375.2</v>
      </c>
    </row>
    <row r="102" spans="1:22" x14ac:dyDescent="0.25">
      <c r="A102" s="233"/>
      <c r="B102" s="234"/>
      <c r="C102" s="234" t="s">
        <v>183</v>
      </c>
      <c r="D102" s="235" t="s">
        <v>177</v>
      </c>
      <c r="E102" s="221">
        <v>70</v>
      </c>
      <c r="F102" s="238"/>
      <c r="G102" s="237"/>
      <c r="H102" s="221"/>
      <c r="I102" s="238">
        <v>578.76</v>
      </c>
      <c r="J102" s="221">
        <v>43</v>
      </c>
      <c r="K102" s="238">
        <v>8301.49</v>
      </c>
    </row>
    <row r="103" spans="1:22" x14ac:dyDescent="0.25">
      <c r="A103" s="241"/>
      <c r="B103" s="242"/>
      <c r="C103" s="242" t="s">
        <v>182</v>
      </c>
      <c r="D103" s="243" t="s">
        <v>181</v>
      </c>
      <c r="E103" s="244">
        <v>0.84</v>
      </c>
      <c r="F103" s="247"/>
      <c r="G103" s="246" t="s">
        <v>185</v>
      </c>
      <c r="H103" s="244">
        <v>1</v>
      </c>
      <c r="I103" s="247">
        <v>65.52</v>
      </c>
      <c r="J103" s="244"/>
      <c r="K103" s="247"/>
    </row>
    <row r="104" spans="1:22" x14ac:dyDescent="0.25">
      <c r="A104" s="248"/>
      <c r="B104" s="248"/>
      <c r="C104" s="249" t="s">
        <v>173</v>
      </c>
      <c r="D104" s="248"/>
      <c r="E104" s="248"/>
      <c r="F104" s="248"/>
      <c r="G104" s="248"/>
      <c r="H104" s="452">
        <v>15710.92</v>
      </c>
      <c r="I104" s="452"/>
      <c r="J104" s="452">
        <v>117498.71</v>
      </c>
      <c r="K104" s="452"/>
      <c r="O104" s="250">
        <v>15710.92</v>
      </c>
      <c r="P104" s="250">
        <v>117498.71</v>
      </c>
    </row>
    <row r="106" spans="1:22" ht="71.25" x14ac:dyDescent="0.25">
      <c r="A106" s="233" t="s">
        <v>1455</v>
      </c>
      <c r="B106" s="234" t="s">
        <v>3130</v>
      </c>
      <c r="C106" s="234" t="s">
        <v>1055</v>
      </c>
      <c r="D106" s="235" t="s">
        <v>1476</v>
      </c>
      <c r="E106" s="221">
        <v>80</v>
      </c>
      <c r="F106" s="238"/>
      <c r="G106" s="237"/>
      <c r="H106" s="221"/>
      <c r="I106" s="238"/>
      <c r="J106" s="221"/>
      <c r="K106" s="238"/>
      <c r="Q106">
        <v>17226.5</v>
      </c>
      <c r="R106">
        <v>323227.51</v>
      </c>
      <c r="S106">
        <v>10766.56</v>
      </c>
      <c r="T106">
        <v>154430.92000000001</v>
      </c>
      <c r="U106">
        <v>799.4</v>
      </c>
      <c r="V106">
        <v>16746.060000000001</v>
      </c>
    </row>
    <row r="107" spans="1:22" x14ac:dyDescent="0.25">
      <c r="C107" s="239" t="s">
        <v>3379</v>
      </c>
    </row>
    <row r="108" spans="1:22" x14ac:dyDescent="0.25">
      <c r="A108" s="233"/>
      <c r="B108" s="234"/>
      <c r="C108" s="234" t="s">
        <v>187</v>
      </c>
      <c r="D108" s="235"/>
      <c r="E108" s="221"/>
      <c r="F108" s="238">
        <v>192.26</v>
      </c>
      <c r="G108" s="237" t="s">
        <v>185</v>
      </c>
      <c r="H108" s="221">
        <v>1</v>
      </c>
      <c r="I108" s="238">
        <v>15380.8</v>
      </c>
      <c r="J108" s="221">
        <v>23.35</v>
      </c>
      <c r="K108" s="238">
        <v>359141.68</v>
      </c>
    </row>
    <row r="109" spans="1:22" x14ac:dyDescent="0.25">
      <c r="A109" s="233"/>
      <c r="B109" s="234"/>
      <c r="C109" s="234" t="s">
        <v>174</v>
      </c>
      <c r="D109" s="235"/>
      <c r="E109" s="221"/>
      <c r="F109" s="238">
        <v>32.869999999999997</v>
      </c>
      <c r="G109" s="237" t="s">
        <v>185</v>
      </c>
      <c r="H109" s="221">
        <v>1</v>
      </c>
      <c r="I109" s="238">
        <v>2629.6</v>
      </c>
      <c r="J109" s="221">
        <v>8.48</v>
      </c>
      <c r="K109" s="238">
        <v>22299.01</v>
      </c>
    </row>
    <row r="110" spans="1:22" x14ac:dyDescent="0.25">
      <c r="A110" s="233"/>
      <c r="B110" s="234"/>
      <c r="C110" s="234" t="s">
        <v>179</v>
      </c>
      <c r="D110" s="235"/>
      <c r="E110" s="221"/>
      <c r="F110" s="238">
        <v>5.71</v>
      </c>
      <c r="G110" s="237" t="s">
        <v>185</v>
      </c>
      <c r="H110" s="221">
        <v>1</v>
      </c>
      <c r="I110" s="251">
        <v>456.8</v>
      </c>
      <c r="J110" s="221">
        <v>23.35</v>
      </c>
      <c r="K110" s="251">
        <v>10666.28</v>
      </c>
    </row>
    <row r="111" spans="1:22" x14ac:dyDescent="0.25">
      <c r="A111" s="233"/>
      <c r="B111" s="234"/>
      <c r="C111" s="234" t="s">
        <v>195</v>
      </c>
      <c r="D111" s="235"/>
      <c r="E111" s="221"/>
      <c r="F111" s="238">
        <v>314.29000000000002</v>
      </c>
      <c r="G111" s="237" t="s">
        <v>185</v>
      </c>
      <c r="H111" s="221">
        <v>1</v>
      </c>
      <c r="I111" s="238">
        <v>25143.200000000001</v>
      </c>
      <c r="J111" s="221">
        <v>5.42</v>
      </c>
      <c r="K111" s="238">
        <v>136276.14000000001</v>
      </c>
    </row>
    <row r="112" spans="1:22" ht="57" x14ac:dyDescent="0.25">
      <c r="A112" s="233" t="s">
        <v>1457</v>
      </c>
      <c r="B112" s="234" t="s">
        <v>3380</v>
      </c>
      <c r="C112" s="234" t="s">
        <v>1054</v>
      </c>
      <c r="D112" s="235" t="s">
        <v>1342</v>
      </c>
      <c r="E112" s="221">
        <v>8160</v>
      </c>
      <c r="F112" s="238">
        <v>4.59</v>
      </c>
      <c r="G112" s="240" t="s">
        <v>185</v>
      </c>
      <c r="H112" s="221">
        <v>1</v>
      </c>
      <c r="I112" s="238">
        <v>37454.400000000001</v>
      </c>
      <c r="J112" s="221">
        <v>2.2799999999999998</v>
      </c>
      <c r="K112" s="238">
        <v>85396.03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ht="42.75" x14ac:dyDescent="0.25">
      <c r="A113" s="233" t="s">
        <v>2991</v>
      </c>
      <c r="B113" s="234" t="s">
        <v>3133</v>
      </c>
      <c r="C113" s="234" t="s">
        <v>1053</v>
      </c>
      <c r="D113" s="235" t="s">
        <v>1326</v>
      </c>
      <c r="E113" s="221">
        <v>200</v>
      </c>
      <c r="F113" s="238">
        <v>146.88999999999999</v>
      </c>
      <c r="G113" s="240" t="s">
        <v>185</v>
      </c>
      <c r="H113" s="221">
        <v>1</v>
      </c>
      <c r="I113" s="238">
        <v>29378</v>
      </c>
      <c r="J113" s="221">
        <v>1.19</v>
      </c>
      <c r="K113" s="238">
        <v>34959.82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s="233"/>
      <c r="B114" s="234"/>
      <c r="C114" s="234" t="s">
        <v>184</v>
      </c>
      <c r="D114" s="235" t="s">
        <v>177</v>
      </c>
      <c r="E114" s="221">
        <v>112</v>
      </c>
      <c r="F114" s="238"/>
      <c r="G114" s="237"/>
      <c r="H114" s="221"/>
      <c r="I114" s="238">
        <v>17226.5</v>
      </c>
      <c r="J114" s="221">
        <v>90</v>
      </c>
      <c r="K114" s="238">
        <v>323227.51</v>
      </c>
    </row>
    <row r="115" spans="1:22" x14ac:dyDescent="0.25">
      <c r="A115" s="233"/>
      <c r="B115" s="234"/>
      <c r="C115" s="234" t="s">
        <v>183</v>
      </c>
      <c r="D115" s="235" t="s">
        <v>177</v>
      </c>
      <c r="E115" s="221">
        <v>70</v>
      </c>
      <c r="F115" s="238"/>
      <c r="G115" s="237"/>
      <c r="H115" s="221"/>
      <c r="I115" s="238">
        <v>10766.56</v>
      </c>
      <c r="J115" s="221">
        <v>43</v>
      </c>
      <c r="K115" s="238">
        <v>154430.92000000001</v>
      </c>
    </row>
    <row r="116" spans="1:22" x14ac:dyDescent="0.25">
      <c r="A116" s="233"/>
      <c r="B116" s="234"/>
      <c r="C116" s="234" t="s">
        <v>178</v>
      </c>
      <c r="D116" s="235" t="s">
        <v>177</v>
      </c>
      <c r="E116" s="221">
        <v>175</v>
      </c>
      <c r="F116" s="238"/>
      <c r="G116" s="237"/>
      <c r="H116" s="221"/>
      <c r="I116" s="238">
        <v>799.4</v>
      </c>
      <c r="J116" s="221">
        <v>157</v>
      </c>
      <c r="K116" s="238">
        <v>16746.060000000001</v>
      </c>
    </row>
    <row r="117" spans="1:22" x14ac:dyDescent="0.25">
      <c r="A117" s="241"/>
      <c r="B117" s="242"/>
      <c r="C117" s="242" t="s">
        <v>182</v>
      </c>
      <c r="D117" s="243" t="s">
        <v>181</v>
      </c>
      <c r="E117" s="244">
        <v>15</v>
      </c>
      <c r="F117" s="247"/>
      <c r="G117" s="246" t="s">
        <v>185</v>
      </c>
      <c r="H117" s="244">
        <v>1</v>
      </c>
      <c r="I117" s="247">
        <v>1200</v>
      </c>
      <c r="J117" s="244"/>
      <c r="K117" s="247"/>
    </row>
    <row r="118" spans="1:22" x14ac:dyDescent="0.25">
      <c r="A118" s="248"/>
      <c r="B118" s="248"/>
      <c r="C118" s="249" t="s">
        <v>173</v>
      </c>
      <c r="D118" s="248"/>
      <c r="E118" s="248"/>
      <c r="F118" s="248"/>
      <c r="G118" s="248"/>
      <c r="H118" s="452">
        <v>138778.46</v>
      </c>
      <c r="I118" s="452"/>
      <c r="J118" s="452">
        <v>1132477.17</v>
      </c>
      <c r="K118" s="452"/>
      <c r="O118" s="250">
        <v>138778.46</v>
      </c>
      <c r="P118" s="250">
        <v>1132477.17</v>
      </c>
    </row>
    <row r="120" spans="1:22" ht="28.5" x14ac:dyDescent="0.25">
      <c r="A120" s="233" t="s">
        <v>1462</v>
      </c>
      <c r="B120" s="234" t="s">
        <v>3124</v>
      </c>
      <c r="C120" s="234" t="s">
        <v>1051</v>
      </c>
      <c r="D120" s="235" t="s">
        <v>1476</v>
      </c>
      <c r="E120" s="221">
        <v>8</v>
      </c>
      <c r="F120" s="238"/>
      <c r="G120" s="237"/>
      <c r="H120" s="221"/>
      <c r="I120" s="238"/>
      <c r="J120" s="221"/>
      <c r="K120" s="238"/>
      <c r="Q120">
        <v>4402.5</v>
      </c>
      <c r="R120">
        <v>82605.759999999995</v>
      </c>
      <c r="S120">
        <v>2751.56</v>
      </c>
      <c r="T120">
        <v>39467.199999999997</v>
      </c>
      <c r="U120">
        <v>55.16</v>
      </c>
      <c r="V120">
        <v>1155.5</v>
      </c>
    </row>
    <row r="121" spans="1:22" x14ac:dyDescent="0.25">
      <c r="C121" s="239" t="s">
        <v>3358</v>
      </c>
    </row>
    <row r="122" spans="1:22" x14ac:dyDescent="0.25">
      <c r="A122" s="233"/>
      <c r="B122" s="234"/>
      <c r="C122" s="234" t="s">
        <v>187</v>
      </c>
      <c r="D122" s="235"/>
      <c r="E122" s="221"/>
      <c r="F122" s="238">
        <v>491.35</v>
      </c>
      <c r="G122" s="237" t="s">
        <v>185</v>
      </c>
      <c r="H122" s="221">
        <v>1</v>
      </c>
      <c r="I122" s="238">
        <v>3930.8</v>
      </c>
      <c r="J122" s="221">
        <v>23.35</v>
      </c>
      <c r="K122" s="238">
        <v>91784.18</v>
      </c>
    </row>
    <row r="123" spans="1:22" x14ac:dyDescent="0.25">
      <c r="A123" s="233"/>
      <c r="B123" s="234"/>
      <c r="C123" s="234" t="s">
        <v>174</v>
      </c>
      <c r="D123" s="235"/>
      <c r="E123" s="221"/>
      <c r="F123" s="238">
        <v>29.47</v>
      </c>
      <c r="G123" s="237" t="s">
        <v>185</v>
      </c>
      <c r="H123" s="221">
        <v>1</v>
      </c>
      <c r="I123" s="238">
        <v>235.76</v>
      </c>
      <c r="J123" s="221">
        <v>7.76</v>
      </c>
      <c r="K123" s="238">
        <v>1829.5</v>
      </c>
    </row>
    <row r="124" spans="1:22" x14ac:dyDescent="0.25">
      <c r="A124" s="233"/>
      <c r="B124" s="234"/>
      <c r="C124" s="234" t="s">
        <v>179</v>
      </c>
      <c r="D124" s="235"/>
      <c r="E124" s="221"/>
      <c r="F124" s="238">
        <v>3.94</v>
      </c>
      <c r="G124" s="237" t="s">
        <v>185</v>
      </c>
      <c r="H124" s="221">
        <v>1</v>
      </c>
      <c r="I124" s="251">
        <v>31.52</v>
      </c>
      <c r="J124" s="221">
        <v>23.35</v>
      </c>
      <c r="K124" s="251">
        <v>735.99</v>
      </c>
    </row>
    <row r="125" spans="1:22" x14ac:dyDescent="0.25">
      <c r="A125" s="233"/>
      <c r="B125" s="234"/>
      <c r="C125" s="234" t="s">
        <v>195</v>
      </c>
      <c r="D125" s="235"/>
      <c r="E125" s="221"/>
      <c r="F125" s="238">
        <v>1844.59</v>
      </c>
      <c r="G125" s="237" t="s">
        <v>185</v>
      </c>
      <c r="H125" s="221">
        <v>1</v>
      </c>
      <c r="I125" s="238">
        <v>14756.72</v>
      </c>
      <c r="J125" s="221">
        <v>5.42</v>
      </c>
      <c r="K125" s="238">
        <v>79981.42</v>
      </c>
    </row>
    <row r="126" spans="1:22" ht="28.5" x14ac:dyDescent="0.25">
      <c r="A126" s="233" t="s">
        <v>1465</v>
      </c>
      <c r="B126" s="234" t="s">
        <v>3381</v>
      </c>
      <c r="C126" s="234" t="s">
        <v>1052</v>
      </c>
      <c r="D126" s="235" t="s">
        <v>1342</v>
      </c>
      <c r="E126" s="221">
        <v>800</v>
      </c>
      <c r="F126" s="238">
        <v>7.28</v>
      </c>
      <c r="G126" s="240" t="s">
        <v>185</v>
      </c>
      <c r="H126" s="221">
        <v>1</v>
      </c>
      <c r="I126" s="238">
        <v>5824</v>
      </c>
      <c r="J126" s="221">
        <v>2.02</v>
      </c>
      <c r="K126" s="238">
        <v>11764.48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233"/>
      <c r="B127" s="234"/>
      <c r="C127" s="234" t="s">
        <v>184</v>
      </c>
      <c r="D127" s="235" t="s">
        <v>177</v>
      </c>
      <c r="E127" s="221">
        <v>112</v>
      </c>
      <c r="F127" s="238"/>
      <c r="G127" s="237"/>
      <c r="H127" s="221"/>
      <c r="I127" s="238">
        <v>4402.5</v>
      </c>
      <c r="J127" s="221">
        <v>90</v>
      </c>
      <c r="K127" s="238">
        <v>82605.759999999995</v>
      </c>
    </row>
    <row r="128" spans="1:22" x14ac:dyDescent="0.25">
      <c r="A128" s="233"/>
      <c r="B128" s="234"/>
      <c r="C128" s="234" t="s">
        <v>183</v>
      </c>
      <c r="D128" s="235" t="s">
        <v>177</v>
      </c>
      <c r="E128" s="221">
        <v>70</v>
      </c>
      <c r="F128" s="238"/>
      <c r="G128" s="237"/>
      <c r="H128" s="221"/>
      <c r="I128" s="238">
        <v>2751.56</v>
      </c>
      <c r="J128" s="221">
        <v>43</v>
      </c>
      <c r="K128" s="238">
        <v>39467.199999999997</v>
      </c>
    </row>
    <row r="129" spans="1:22" x14ac:dyDescent="0.25">
      <c r="A129" s="233"/>
      <c r="B129" s="234"/>
      <c r="C129" s="234" t="s">
        <v>178</v>
      </c>
      <c r="D129" s="235" t="s">
        <v>177</v>
      </c>
      <c r="E129" s="221">
        <v>175</v>
      </c>
      <c r="F129" s="238"/>
      <c r="G129" s="237"/>
      <c r="H129" s="221"/>
      <c r="I129" s="238">
        <v>55.16</v>
      </c>
      <c r="J129" s="221">
        <v>157</v>
      </c>
      <c r="K129" s="238">
        <v>1155.5</v>
      </c>
    </row>
    <row r="130" spans="1:22" x14ac:dyDescent="0.25">
      <c r="A130" s="241"/>
      <c r="B130" s="242"/>
      <c r="C130" s="242" t="s">
        <v>182</v>
      </c>
      <c r="D130" s="243" t="s">
        <v>181</v>
      </c>
      <c r="E130" s="244">
        <v>40.67</v>
      </c>
      <c r="F130" s="247"/>
      <c r="G130" s="246" t="s">
        <v>185</v>
      </c>
      <c r="H130" s="244">
        <v>1</v>
      </c>
      <c r="I130" s="247">
        <v>325.36</v>
      </c>
      <c r="J130" s="244"/>
      <c r="K130" s="247"/>
    </row>
    <row r="131" spans="1:22" x14ac:dyDescent="0.25">
      <c r="A131" s="248"/>
      <c r="B131" s="248"/>
      <c r="C131" s="249" t="s">
        <v>173</v>
      </c>
      <c r="D131" s="248"/>
      <c r="E131" s="248"/>
      <c r="F131" s="248"/>
      <c r="G131" s="248"/>
      <c r="H131" s="452">
        <v>31956.5</v>
      </c>
      <c r="I131" s="452"/>
      <c r="J131" s="452">
        <v>308588.03999999998</v>
      </c>
      <c r="K131" s="452"/>
      <c r="O131" s="250">
        <v>31956.5</v>
      </c>
      <c r="P131" s="250">
        <v>308588.03999999998</v>
      </c>
    </row>
    <row r="133" spans="1:22" ht="28.5" x14ac:dyDescent="0.25">
      <c r="A133" s="233" t="s">
        <v>1475</v>
      </c>
      <c r="B133" s="234" t="s">
        <v>3124</v>
      </c>
      <c r="C133" s="234" t="s">
        <v>1051</v>
      </c>
      <c r="D133" s="235" t="s">
        <v>1476</v>
      </c>
      <c r="E133" s="221">
        <v>0.1</v>
      </c>
      <c r="F133" s="238"/>
      <c r="G133" s="237"/>
      <c r="H133" s="221"/>
      <c r="I133" s="238"/>
      <c r="J133" s="221"/>
      <c r="K133" s="238"/>
      <c r="Q133">
        <v>55.04</v>
      </c>
      <c r="R133">
        <v>1032.68</v>
      </c>
      <c r="S133">
        <v>34.4</v>
      </c>
      <c r="T133">
        <v>493.39</v>
      </c>
      <c r="U133">
        <v>0.68</v>
      </c>
      <c r="V133">
        <v>14.3</v>
      </c>
    </row>
    <row r="134" spans="1:22" x14ac:dyDescent="0.25">
      <c r="C134" s="239" t="s">
        <v>3073</v>
      </c>
    </row>
    <row r="135" spans="1:22" x14ac:dyDescent="0.25">
      <c r="A135" s="233"/>
      <c r="B135" s="234"/>
      <c r="C135" s="234" t="s">
        <v>187</v>
      </c>
      <c r="D135" s="235"/>
      <c r="E135" s="221"/>
      <c r="F135" s="238">
        <v>491.35</v>
      </c>
      <c r="G135" s="237" t="s">
        <v>185</v>
      </c>
      <c r="H135" s="221">
        <v>1</v>
      </c>
      <c r="I135" s="238">
        <v>49.14</v>
      </c>
      <c r="J135" s="221">
        <v>23.35</v>
      </c>
      <c r="K135" s="238">
        <v>1147.42</v>
      </c>
    </row>
    <row r="136" spans="1:22" x14ac:dyDescent="0.25">
      <c r="A136" s="233"/>
      <c r="B136" s="234"/>
      <c r="C136" s="234" t="s">
        <v>174</v>
      </c>
      <c r="D136" s="235"/>
      <c r="E136" s="221"/>
      <c r="F136" s="238">
        <v>29.47</v>
      </c>
      <c r="G136" s="237" t="s">
        <v>185</v>
      </c>
      <c r="H136" s="221">
        <v>1</v>
      </c>
      <c r="I136" s="238">
        <v>2.95</v>
      </c>
      <c r="J136" s="221">
        <v>7.76</v>
      </c>
      <c r="K136" s="238">
        <v>22.89</v>
      </c>
    </row>
    <row r="137" spans="1:22" x14ac:dyDescent="0.25">
      <c r="A137" s="233"/>
      <c r="B137" s="234"/>
      <c r="C137" s="234" t="s">
        <v>179</v>
      </c>
      <c r="D137" s="235"/>
      <c r="E137" s="221"/>
      <c r="F137" s="238">
        <v>3.94</v>
      </c>
      <c r="G137" s="237" t="s">
        <v>185</v>
      </c>
      <c r="H137" s="221">
        <v>1</v>
      </c>
      <c r="I137" s="251">
        <v>0.39</v>
      </c>
      <c r="J137" s="221">
        <v>23.35</v>
      </c>
      <c r="K137" s="251">
        <v>9.11</v>
      </c>
    </row>
    <row r="138" spans="1:22" x14ac:dyDescent="0.25">
      <c r="A138" s="233"/>
      <c r="B138" s="234"/>
      <c r="C138" s="234" t="s">
        <v>195</v>
      </c>
      <c r="D138" s="235"/>
      <c r="E138" s="221"/>
      <c r="F138" s="238">
        <v>1844.59</v>
      </c>
      <c r="G138" s="237" t="s">
        <v>185</v>
      </c>
      <c r="H138" s="221">
        <v>1</v>
      </c>
      <c r="I138" s="238">
        <v>184.46</v>
      </c>
      <c r="J138" s="221">
        <v>5.42</v>
      </c>
      <c r="K138" s="238">
        <v>999.77</v>
      </c>
    </row>
    <row r="139" spans="1:22" ht="28.5" x14ac:dyDescent="0.25">
      <c r="A139" s="233" t="s">
        <v>1478</v>
      </c>
      <c r="B139" s="234" t="s">
        <v>3363</v>
      </c>
      <c r="C139" s="234" t="s">
        <v>1050</v>
      </c>
      <c r="D139" s="235" t="s">
        <v>1342</v>
      </c>
      <c r="E139" s="221">
        <v>10</v>
      </c>
      <c r="F139" s="238">
        <v>99.66</v>
      </c>
      <c r="G139" s="240" t="s">
        <v>185</v>
      </c>
      <c r="H139" s="221">
        <v>1</v>
      </c>
      <c r="I139" s="238">
        <v>996.6</v>
      </c>
      <c r="J139" s="221">
        <v>5.27</v>
      </c>
      <c r="K139" s="238">
        <v>5252.08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s="233"/>
      <c r="B140" s="234"/>
      <c r="C140" s="234" t="s">
        <v>184</v>
      </c>
      <c r="D140" s="235" t="s">
        <v>177</v>
      </c>
      <c r="E140" s="221">
        <v>112</v>
      </c>
      <c r="F140" s="238"/>
      <c r="G140" s="237"/>
      <c r="H140" s="221"/>
      <c r="I140" s="238">
        <v>55.04</v>
      </c>
      <c r="J140" s="221">
        <v>90</v>
      </c>
      <c r="K140" s="238">
        <v>1032.68</v>
      </c>
    </row>
    <row r="141" spans="1:22" x14ac:dyDescent="0.25">
      <c r="A141" s="233"/>
      <c r="B141" s="234"/>
      <c r="C141" s="234" t="s">
        <v>183</v>
      </c>
      <c r="D141" s="235" t="s">
        <v>177</v>
      </c>
      <c r="E141" s="221">
        <v>70</v>
      </c>
      <c r="F141" s="238"/>
      <c r="G141" s="237"/>
      <c r="H141" s="221"/>
      <c r="I141" s="238">
        <v>34.4</v>
      </c>
      <c r="J141" s="221">
        <v>43</v>
      </c>
      <c r="K141" s="238">
        <v>493.39</v>
      </c>
    </row>
    <row r="142" spans="1:22" x14ac:dyDescent="0.25">
      <c r="A142" s="233"/>
      <c r="B142" s="234"/>
      <c r="C142" s="234" t="s">
        <v>178</v>
      </c>
      <c r="D142" s="235" t="s">
        <v>177</v>
      </c>
      <c r="E142" s="221">
        <v>175</v>
      </c>
      <c r="F142" s="238"/>
      <c r="G142" s="237"/>
      <c r="H142" s="221"/>
      <c r="I142" s="238">
        <v>0.68</v>
      </c>
      <c r="J142" s="221">
        <v>157</v>
      </c>
      <c r="K142" s="238">
        <v>14.3</v>
      </c>
    </row>
    <row r="143" spans="1:22" x14ac:dyDescent="0.25">
      <c r="A143" s="241"/>
      <c r="B143" s="242"/>
      <c r="C143" s="242" t="s">
        <v>182</v>
      </c>
      <c r="D143" s="243" t="s">
        <v>181</v>
      </c>
      <c r="E143" s="244">
        <v>40.67</v>
      </c>
      <c r="F143" s="247"/>
      <c r="G143" s="246" t="s">
        <v>185</v>
      </c>
      <c r="H143" s="244">
        <v>1</v>
      </c>
      <c r="I143" s="247">
        <v>4.07</v>
      </c>
      <c r="J143" s="244"/>
      <c r="K143" s="247"/>
    </row>
    <row r="144" spans="1:22" x14ac:dyDescent="0.25">
      <c r="A144" s="248"/>
      <c r="B144" s="248"/>
      <c r="C144" s="249" t="s">
        <v>173</v>
      </c>
      <c r="D144" s="248"/>
      <c r="E144" s="248"/>
      <c r="F144" s="248"/>
      <c r="G144" s="248"/>
      <c r="H144" s="452">
        <v>1323.27</v>
      </c>
      <c r="I144" s="452"/>
      <c r="J144" s="452">
        <v>8962.5300000000007</v>
      </c>
      <c r="K144" s="452"/>
      <c r="O144" s="250">
        <v>1323.27</v>
      </c>
      <c r="P144" s="250">
        <v>8962.5300000000007</v>
      </c>
    </row>
    <row r="146" spans="1:22" ht="71.25" x14ac:dyDescent="0.25">
      <c r="A146" s="233" t="s">
        <v>1486</v>
      </c>
      <c r="B146" s="234" t="s">
        <v>3233</v>
      </c>
      <c r="C146" s="234" t="s">
        <v>1049</v>
      </c>
      <c r="D146" s="235" t="s">
        <v>1476</v>
      </c>
      <c r="E146" s="221">
        <v>80</v>
      </c>
      <c r="F146" s="238"/>
      <c r="G146" s="237"/>
      <c r="H146" s="221"/>
      <c r="I146" s="238"/>
      <c r="J146" s="221"/>
      <c r="K146" s="238"/>
      <c r="Q146">
        <v>5689.6</v>
      </c>
      <c r="R146">
        <v>106756.2</v>
      </c>
      <c r="S146">
        <v>3556</v>
      </c>
      <c r="T146">
        <v>51005.74</v>
      </c>
      <c r="U146">
        <v>28</v>
      </c>
      <c r="V146">
        <v>586.54999999999995</v>
      </c>
    </row>
    <row r="147" spans="1:22" x14ac:dyDescent="0.25">
      <c r="C147" s="239" t="s">
        <v>3379</v>
      </c>
    </row>
    <row r="148" spans="1:22" x14ac:dyDescent="0.25">
      <c r="A148" s="233"/>
      <c r="B148" s="234"/>
      <c r="C148" s="234" t="s">
        <v>187</v>
      </c>
      <c r="D148" s="235"/>
      <c r="E148" s="221"/>
      <c r="F148" s="238">
        <v>63.5</v>
      </c>
      <c r="G148" s="237" t="s">
        <v>185</v>
      </c>
      <c r="H148" s="221">
        <v>1</v>
      </c>
      <c r="I148" s="238">
        <v>5080</v>
      </c>
      <c r="J148" s="221">
        <v>23.35</v>
      </c>
      <c r="K148" s="238">
        <v>118618</v>
      </c>
    </row>
    <row r="149" spans="1:22" x14ac:dyDescent="0.25">
      <c r="A149" s="233"/>
      <c r="B149" s="234"/>
      <c r="C149" s="234" t="s">
        <v>174</v>
      </c>
      <c r="D149" s="235"/>
      <c r="E149" s="221"/>
      <c r="F149" s="238">
        <v>0.85</v>
      </c>
      <c r="G149" s="237" t="s">
        <v>185</v>
      </c>
      <c r="H149" s="221">
        <v>1</v>
      </c>
      <c r="I149" s="238">
        <v>68</v>
      </c>
      <c r="J149" s="221">
        <v>9.59</v>
      </c>
      <c r="K149" s="238">
        <v>652.12</v>
      </c>
    </row>
    <row r="150" spans="1:22" x14ac:dyDescent="0.25">
      <c r="A150" s="233"/>
      <c r="B150" s="234"/>
      <c r="C150" s="234" t="s">
        <v>179</v>
      </c>
      <c r="D150" s="235"/>
      <c r="E150" s="221"/>
      <c r="F150" s="238">
        <v>0.2</v>
      </c>
      <c r="G150" s="237" t="s">
        <v>185</v>
      </c>
      <c r="H150" s="221">
        <v>1</v>
      </c>
      <c r="I150" s="251">
        <v>16</v>
      </c>
      <c r="J150" s="221">
        <v>23.35</v>
      </c>
      <c r="K150" s="251">
        <v>373.6</v>
      </c>
    </row>
    <row r="151" spans="1:22" x14ac:dyDescent="0.25">
      <c r="A151" s="233"/>
      <c r="B151" s="234"/>
      <c r="C151" s="234" t="s">
        <v>195</v>
      </c>
      <c r="D151" s="235"/>
      <c r="E151" s="221"/>
      <c r="F151" s="238">
        <v>6.37</v>
      </c>
      <c r="G151" s="237" t="s">
        <v>185</v>
      </c>
      <c r="H151" s="221">
        <v>1</v>
      </c>
      <c r="I151" s="238">
        <v>509.6</v>
      </c>
      <c r="J151" s="221">
        <v>5.42</v>
      </c>
      <c r="K151" s="238">
        <v>2762.03</v>
      </c>
    </row>
    <row r="152" spans="1:22" ht="71.25" x14ac:dyDescent="0.25">
      <c r="A152" s="233" t="s">
        <v>1489</v>
      </c>
      <c r="B152" s="234" t="s">
        <v>3382</v>
      </c>
      <c r="C152" s="234" t="s">
        <v>1048</v>
      </c>
      <c r="D152" s="235" t="s">
        <v>3150</v>
      </c>
      <c r="E152" s="221">
        <v>8.16</v>
      </c>
      <c r="F152" s="238">
        <v>10489.68</v>
      </c>
      <c r="G152" s="240" t="s">
        <v>185</v>
      </c>
      <c r="H152" s="221">
        <v>1</v>
      </c>
      <c r="I152" s="238">
        <v>85595.79</v>
      </c>
      <c r="J152" s="221">
        <v>2.3199999999999998</v>
      </c>
      <c r="K152" s="238">
        <v>198582.23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 s="233"/>
      <c r="B153" s="234"/>
      <c r="C153" s="234" t="s">
        <v>184</v>
      </c>
      <c r="D153" s="235" t="s">
        <v>177</v>
      </c>
      <c r="E153" s="221">
        <v>112</v>
      </c>
      <c r="F153" s="238"/>
      <c r="G153" s="237"/>
      <c r="H153" s="221"/>
      <c r="I153" s="238">
        <v>5689.6</v>
      </c>
      <c r="J153" s="221">
        <v>90</v>
      </c>
      <c r="K153" s="238">
        <v>106756.2</v>
      </c>
    </row>
    <row r="154" spans="1:22" x14ac:dyDescent="0.25">
      <c r="A154" s="233"/>
      <c r="B154" s="234"/>
      <c r="C154" s="234" t="s">
        <v>183</v>
      </c>
      <c r="D154" s="235" t="s">
        <v>177</v>
      </c>
      <c r="E154" s="221">
        <v>70</v>
      </c>
      <c r="F154" s="238"/>
      <c r="G154" s="237"/>
      <c r="H154" s="221"/>
      <c r="I154" s="238">
        <v>3556</v>
      </c>
      <c r="J154" s="221">
        <v>43</v>
      </c>
      <c r="K154" s="238">
        <v>51005.74</v>
      </c>
    </row>
    <row r="155" spans="1:22" x14ac:dyDescent="0.25">
      <c r="A155" s="233"/>
      <c r="B155" s="234"/>
      <c r="C155" s="234" t="s">
        <v>178</v>
      </c>
      <c r="D155" s="235" t="s">
        <v>177</v>
      </c>
      <c r="E155" s="221">
        <v>175</v>
      </c>
      <c r="F155" s="238"/>
      <c r="G155" s="237"/>
      <c r="H155" s="221"/>
      <c r="I155" s="238">
        <v>28</v>
      </c>
      <c r="J155" s="221">
        <v>157</v>
      </c>
      <c r="K155" s="238">
        <v>586.54999999999995</v>
      </c>
    </row>
    <row r="156" spans="1:22" x14ac:dyDescent="0.25">
      <c r="A156" s="241"/>
      <c r="B156" s="242"/>
      <c r="C156" s="242" t="s">
        <v>182</v>
      </c>
      <c r="D156" s="243" t="s">
        <v>181</v>
      </c>
      <c r="E156" s="244">
        <v>5.15</v>
      </c>
      <c r="F156" s="247"/>
      <c r="G156" s="246" t="s">
        <v>185</v>
      </c>
      <c r="H156" s="244">
        <v>1</v>
      </c>
      <c r="I156" s="247">
        <v>412</v>
      </c>
      <c r="J156" s="244"/>
      <c r="K156" s="247"/>
    </row>
    <row r="157" spans="1:22" x14ac:dyDescent="0.25">
      <c r="A157" s="248"/>
      <c r="B157" s="248"/>
      <c r="C157" s="249" t="s">
        <v>173</v>
      </c>
      <c r="D157" s="248"/>
      <c r="E157" s="248"/>
      <c r="F157" s="248"/>
      <c r="G157" s="248"/>
      <c r="H157" s="452">
        <v>100526.99</v>
      </c>
      <c r="I157" s="452"/>
      <c r="J157" s="452">
        <v>478962.87</v>
      </c>
      <c r="K157" s="452"/>
      <c r="O157" s="250">
        <v>100526.99</v>
      </c>
      <c r="P157" s="250">
        <v>478962.87</v>
      </c>
    </row>
    <row r="159" spans="1:22" ht="28.5" x14ac:dyDescent="0.25">
      <c r="A159" s="233" t="s">
        <v>1495</v>
      </c>
      <c r="B159" s="234" t="s">
        <v>3136</v>
      </c>
      <c r="C159" s="234" t="s">
        <v>1046</v>
      </c>
      <c r="D159" s="235" t="s">
        <v>1476</v>
      </c>
      <c r="E159" s="221">
        <v>4</v>
      </c>
      <c r="F159" s="238"/>
      <c r="G159" s="237"/>
      <c r="H159" s="221"/>
      <c r="I159" s="238"/>
      <c r="J159" s="221"/>
      <c r="K159" s="238"/>
      <c r="Q159">
        <v>170.69</v>
      </c>
      <c r="R159">
        <v>3202.69</v>
      </c>
      <c r="S159">
        <v>106.68</v>
      </c>
      <c r="T159">
        <v>1530.17</v>
      </c>
      <c r="U159">
        <v>1.4</v>
      </c>
      <c r="V159">
        <v>29.33</v>
      </c>
    </row>
    <row r="160" spans="1:22" x14ac:dyDescent="0.25">
      <c r="C160" s="239" t="s">
        <v>3383</v>
      </c>
    </row>
    <row r="161" spans="1:22" x14ac:dyDescent="0.25">
      <c r="A161" s="233"/>
      <c r="B161" s="234"/>
      <c r="C161" s="234" t="s">
        <v>187</v>
      </c>
      <c r="D161" s="235"/>
      <c r="E161" s="221"/>
      <c r="F161" s="238">
        <v>38.1</v>
      </c>
      <c r="G161" s="237" t="s">
        <v>185</v>
      </c>
      <c r="H161" s="221">
        <v>1</v>
      </c>
      <c r="I161" s="238">
        <v>152.4</v>
      </c>
      <c r="J161" s="221">
        <v>23.35</v>
      </c>
      <c r="K161" s="238">
        <v>3558.54</v>
      </c>
    </row>
    <row r="162" spans="1:22" x14ac:dyDescent="0.25">
      <c r="A162" s="233"/>
      <c r="B162" s="234"/>
      <c r="C162" s="234" t="s">
        <v>174</v>
      </c>
      <c r="D162" s="235"/>
      <c r="E162" s="221"/>
      <c r="F162" s="238">
        <v>0.85</v>
      </c>
      <c r="G162" s="237" t="s">
        <v>185</v>
      </c>
      <c r="H162" s="221">
        <v>1</v>
      </c>
      <c r="I162" s="238">
        <v>3.4</v>
      </c>
      <c r="J162" s="221">
        <v>9.59</v>
      </c>
      <c r="K162" s="238">
        <v>32.61</v>
      </c>
    </row>
    <row r="163" spans="1:22" x14ac:dyDescent="0.25">
      <c r="A163" s="233"/>
      <c r="B163" s="234"/>
      <c r="C163" s="234" t="s">
        <v>179</v>
      </c>
      <c r="D163" s="235"/>
      <c r="E163" s="221"/>
      <c r="F163" s="238">
        <v>0.2</v>
      </c>
      <c r="G163" s="237" t="s">
        <v>185</v>
      </c>
      <c r="H163" s="221">
        <v>1</v>
      </c>
      <c r="I163" s="251">
        <v>0.8</v>
      </c>
      <c r="J163" s="221">
        <v>23.35</v>
      </c>
      <c r="K163" s="251">
        <v>18.68</v>
      </c>
    </row>
    <row r="164" spans="1:22" x14ac:dyDescent="0.25">
      <c r="A164" s="233"/>
      <c r="B164" s="234"/>
      <c r="C164" s="234" t="s">
        <v>195</v>
      </c>
      <c r="D164" s="235"/>
      <c r="E164" s="221"/>
      <c r="F164" s="238">
        <v>3.71</v>
      </c>
      <c r="G164" s="237" t="s">
        <v>185</v>
      </c>
      <c r="H164" s="221">
        <v>1</v>
      </c>
      <c r="I164" s="238">
        <v>14.84</v>
      </c>
      <c r="J164" s="221">
        <v>5.42</v>
      </c>
      <c r="K164" s="238">
        <v>80.430000000000007</v>
      </c>
    </row>
    <row r="165" spans="1:22" ht="71.25" x14ac:dyDescent="0.25">
      <c r="A165" s="233" t="s">
        <v>1497</v>
      </c>
      <c r="B165" s="234" t="s">
        <v>3384</v>
      </c>
      <c r="C165" s="234" t="s">
        <v>1047</v>
      </c>
      <c r="D165" s="235" t="s">
        <v>3150</v>
      </c>
      <c r="E165" s="221">
        <v>0.40799999999999997</v>
      </c>
      <c r="F165" s="238">
        <v>5768.97</v>
      </c>
      <c r="G165" s="240" t="s">
        <v>185</v>
      </c>
      <c r="H165" s="221">
        <v>1</v>
      </c>
      <c r="I165" s="238">
        <v>2353.7399999999998</v>
      </c>
      <c r="J165" s="221">
        <v>2.75</v>
      </c>
      <c r="K165" s="238">
        <v>6472.79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s="233"/>
      <c r="B166" s="234"/>
      <c r="C166" s="234" t="s">
        <v>184</v>
      </c>
      <c r="D166" s="235" t="s">
        <v>177</v>
      </c>
      <c r="E166" s="221">
        <v>112</v>
      </c>
      <c r="F166" s="238"/>
      <c r="G166" s="237"/>
      <c r="H166" s="221"/>
      <c r="I166" s="238">
        <v>170.69</v>
      </c>
      <c r="J166" s="221">
        <v>90</v>
      </c>
      <c r="K166" s="238">
        <v>3202.69</v>
      </c>
    </row>
    <row r="167" spans="1:22" x14ac:dyDescent="0.25">
      <c r="A167" s="233"/>
      <c r="B167" s="234"/>
      <c r="C167" s="234" t="s">
        <v>183</v>
      </c>
      <c r="D167" s="235" t="s">
        <v>177</v>
      </c>
      <c r="E167" s="221">
        <v>70</v>
      </c>
      <c r="F167" s="238"/>
      <c r="G167" s="237"/>
      <c r="H167" s="221"/>
      <c r="I167" s="238">
        <v>106.68</v>
      </c>
      <c r="J167" s="221">
        <v>43</v>
      </c>
      <c r="K167" s="238">
        <v>1530.17</v>
      </c>
    </row>
    <row r="168" spans="1:22" x14ac:dyDescent="0.25">
      <c r="A168" s="233"/>
      <c r="B168" s="234"/>
      <c r="C168" s="234" t="s">
        <v>178</v>
      </c>
      <c r="D168" s="235" t="s">
        <v>177</v>
      </c>
      <c r="E168" s="221">
        <v>175</v>
      </c>
      <c r="F168" s="238"/>
      <c r="G168" s="237"/>
      <c r="H168" s="221"/>
      <c r="I168" s="238">
        <v>1.4</v>
      </c>
      <c r="J168" s="221">
        <v>157</v>
      </c>
      <c r="K168" s="238">
        <v>29.33</v>
      </c>
    </row>
    <row r="169" spans="1:22" x14ac:dyDescent="0.25">
      <c r="A169" s="241"/>
      <c r="B169" s="242"/>
      <c r="C169" s="242" t="s">
        <v>182</v>
      </c>
      <c r="D169" s="243" t="s">
        <v>181</v>
      </c>
      <c r="E169" s="244">
        <v>3.09</v>
      </c>
      <c r="F169" s="247"/>
      <c r="G169" s="246" t="s">
        <v>185</v>
      </c>
      <c r="H169" s="244">
        <v>1</v>
      </c>
      <c r="I169" s="247">
        <v>12.36</v>
      </c>
      <c r="J169" s="244"/>
      <c r="K169" s="247"/>
    </row>
    <row r="170" spans="1:22" x14ac:dyDescent="0.25">
      <c r="A170" s="248"/>
      <c r="B170" s="248"/>
      <c r="C170" s="249" t="s">
        <v>173</v>
      </c>
      <c r="D170" s="248"/>
      <c r="E170" s="248"/>
      <c r="F170" s="248"/>
      <c r="G170" s="248"/>
      <c r="H170" s="452">
        <v>2803.15</v>
      </c>
      <c r="I170" s="452"/>
      <c r="J170" s="452">
        <v>14906.56</v>
      </c>
      <c r="K170" s="452"/>
      <c r="O170" s="250">
        <v>2803.15</v>
      </c>
      <c r="P170" s="250">
        <v>14906.56</v>
      </c>
    </row>
    <row r="172" spans="1:22" ht="28.5" x14ac:dyDescent="0.25">
      <c r="A172" s="233" t="s">
        <v>1502</v>
      </c>
      <c r="B172" s="234" t="s">
        <v>3136</v>
      </c>
      <c r="C172" s="234" t="s">
        <v>1046</v>
      </c>
      <c r="D172" s="235" t="s">
        <v>1476</v>
      </c>
      <c r="E172" s="221">
        <v>4</v>
      </c>
      <c r="F172" s="238"/>
      <c r="G172" s="237"/>
      <c r="H172" s="221"/>
      <c r="I172" s="238"/>
      <c r="J172" s="221"/>
      <c r="K172" s="238"/>
      <c r="Q172">
        <v>170.69</v>
      </c>
      <c r="R172">
        <v>3202.69</v>
      </c>
      <c r="S172">
        <v>106.68</v>
      </c>
      <c r="T172">
        <v>1530.17</v>
      </c>
      <c r="U172">
        <v>1.4</v>
      </c>
      <c r="V172">
        <v>29.33</v>
      </c>
    </row>
    <row r="173" spans="1:22" x14ac:dyDescent="0.25">
      <c r="C173" s="239" t="s">
        <v>3383</v>
      </c>
    </row>
    <row r="174" spans="1:22" x14ac:dyDescent="0.25">
      <c r="A174" s="233"/>
      <c r="B174" s="234"/>
      <c r="C174" s="234" t="s">
        <v>187</v>
      </c>
      <c r="D174" s="235"/>
      <c r="E174" s="221"/>
      <c r="F174" s="238">
        <v>38.1</v>
      </c>
      <c r="G174" s="237" t="s">
        <v>185</v>
      </c>
      <c r="H174" s="221">
        <v>1</v>
      </c>
      <c r="I174" s="238">
        <v>152.4</v>
      </c>
      <c r="J174" s="221">
        <v>23.35</v>
      </c>
      <c r="K174" s="238">
        <v>3558.54</v>
      </c>
    </row>
    <row r="175" spans="1:22" x14ac:dyDescent="0.25">
      <c r="A175" s="233"/>
      <c r="B175" s="234"/>
      <c r="C175" s="234" t="s">
        <v>174</v>
      </c>
      <c r="D175" s="235"/>
      <c r="E175" s="221"/>
      <c r="F175" s="238">
        <v>0.85</v>
      </c>
      <c r="G175" s="237" t="s">
        <v>185</v>
      </c>
      <c r="H175" s="221">
        <v>1</v>
      </c>
      <c r="I175" s="238">
        <v>3.4</v>
      </c>
      <c r="J175" s="221">
        <v>9.59</v>
      </c>
      <c r="K175" s="238">
        <v>32.61</v>
      </c>
    </row>
    <row r="176" spans="1:22" x14ac:dyDescent="0.25">
      <c r="A176" s="233"/>
      <c r="B176" s="234"/>
      <c r="C176" s="234" t="s">
        <v>179</v>
      </c>
      <c r="D176" s="235"/>
      <c r="E176" s="221"/>
      <c r="F176" s="238">
        <v>0.2</v>
      </c>
      <c r="G176" s="237" t="s">
        <v>185</v>
      </c>
      <c r="H176" s="221">
        <v>1</v>
      </c>
      <c r="I176" s="251">
        <v>0.8</v>
      </c>
      <c r="J176" s="221">
        <v>23.35</v>
      </c>
      <c r="K176" s="251">
        <v>18.68</v>
      </c>
    </row>
    <row r="177" spans="1:22" x14ac:dyDescent="0.25">
      <c r="A177" s="233"/>
      <c r="B177" s="234"/>
      <c r="C177" s="234" t="s">
        <v>195</v>
      </c>
      <c r="D177" s="235"/>
      <c r="E177" s="221"/>
      <c r="F177" s="238">
        <v>3.71</v>
      </c>
      <c r="G177" s="237" t="s">
        <v>185</v>
      </c>
      <c r="H177" s="221">
        <v>1</v>
      </c>
      <c r="I177" s="238">
        <v>14.84</v>
      </c>
      <c r="J177" s="221">
        <v>5.42</v>
      </c>
      <c r="K177" s="238">
        <v>80.430000000000007</v>
      </c>
    </row>
    <row r="178" spans="1:22" ht="114" x14ac:dyDescent="0.25">
      <c r="A178" s="233" t="s">
        <v>1505</v>
      </c>
      <c r="B178" s="234" t="s">
        <v>3290</v>
      </c>
      <c r="C178" s="234" t="s">
        <v>1045</v>
      </c>
      <c r="D178" s="235" t="s">
        <v>3150</v>
      </c>
      <c r="E178" s="221">
        <v>0.40799999999999997</v>
      </c>
      <c r="F178" s="238">
        <v>21349.79</v>
      </c>
      <c r="G178" s="240" t="s">
        <v>185</v>
      </c>
      <c r="H178" s="221">
        <v>1</v>
      </c>
      <c r="I178" s="238">
        <v>8710.7099999999991</v>
      </c>
      <c r="J178" s="221">
        <v>1.71</v>
      </c>
      <c r="K178" s="238">
        <v>14895.31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25">
      <c r="A179" s="233"/>
      <c r="B179" s="234"/>
      <c r="C179" s="234" t="s">
        <v>184</v>
      </c>
      <c r="D179" s="235" t="s">
        <v>177</v>
      </c>
      <c r="E179" s="221">
        <v>112</v>
      </c>
      <c r="F179" s="238"/>
      <c r="G179" s="237"/>
      <c r="H179" s="221"/>
      <c r="I179" s="238">
        <v>170.69</v>
      </c>
      <c r="J179" s="221">
        <v>90</v>
      </c>
      <c r="K179" s="238">
        <v>3202.69</v>
      </c>
    </row>
    <row r="180" spans="1:22" x14ac:dyDescent="0.25">
      <c r="A180" s="233"/>
      <c r="B180" s="234"/>
      <c r="C180" s="234" t="s">
        <v>183</v>
      </c>
      <c r="D180" s="235" t="s">
        <v>177</v>
      </c>
      <c r="E180" s="221">
        <v>70</v>
      </c>
      <c r="F180" s="238"/>
      <c r="G180" s="237"/>
      <c r="H180" s="221"/>
      <c r="I180" s="238">
        <v>106.68</v>
      </c>
      <c r="J180" s="221">
        <v>43</v>
      </c>
      <c r="K180" s="238">
        <v>1530.17</v>
      </c>
    </row>
    <row r="181" spans="1:22" x14ac:dyDescent="0.25">
      <c r="A181" s="233"/>
      <c r="B181" s="234"/>
      <c r="C181" s="234" t="s">
        <v>178</v>
      </c>
      <c r="D181" s="235" t="s">
        <v>177</v>
      </c>
      <c r="E181" s="221">
        <v>175</v>
      </c>
      <c r="F181" s="238"/>
      <c r="G181" s="237"/>
      <c r="H181" s="221"/>
      <c r="I181" s="238">
        <v>1.4</v>
      </c>
      <c r="J181" s="221">
        <v>157</v>
      </c>
      <c r="K181" s="238">
        <v>29.33</v>
      </c>
    </row>
    <row r="182" spans="1:22" x14ac:dyDescent="0.25">
      <c r="A182" s="241"/>
      <c r="B182" s="242"/>
      <c r="C182" s="242" t="s">
        <v>182</v>
      </c>
      <c r="D182" s="243" t="s">
        <v>181</v>
      </c>
      <c r="E182" s="244">
        <v>3.09</v>
      </c>
      <c r="F182" s="247"/>
      <c r="G182" s="246" t="s">
        <v>185</v>
      </c>
      <c r="H182" s="244">
        <v>1</v>
      </c>
      <c r="I182" s="247">
        <v>12.36</v>
      </c>
      <c r="J182" s="244"/>
      <c r="K182" s="247"/>
    </row>
    <row r="183" spans="1:22" x14ac:dyDescent="0.25">
      <c r="A183" s="248"/>
      <c r="B183" s="248"/>
      <c r="C183" s="249" t="s">
        <v>173</v>
      </c>
      <c r="D183" s="248"/>
      <c r="E183" s="248"/>
      <c r="F183" s="248"/>
      <c r="G183" s="248"/>
      <c r="H183" s="452">
        <v>9160.1200000000008</v>
      </c>
      <c r="I183" s="452"/>
      <c r="J183" s="452">
        <v>23329.08</v>
      </c>
      <c r="K183" s="452"/>
      <c r="O183" s="250">
        <v>9160.1200000000008</v>
      </c>
      <c r="P183" s="250">
        <v>23329.08</v>
      </c>
    </row>
    <row r="186" spans="1:22" ht="16.5" x14ac:dyDescent="0.25">
      <c r="A186" s="456" t="s">
        <v>3225</v>
      </c>
      <c r="B186" s="456"/>
      <c r="C186" s="456"/>
      <c r="D186" s="456"/>
      <c r="E186" s="456"/>
      <c r="F186" s="456"/>
      <c r="G186" s="456"/>
      <c r="H186" s="456"/>
      <c r="I186" s="456"/>
      <c r="J186" s="456"/>
      <c r="K186" s="456"/>
    </row>
    <row r="188" spans="1:22" x14ac:dyDescent="0.25">
      <c r="A188" s="453" t="s">
        <v>3227</v>
      </c>
      <c r="B188" s="453"/>
      <c r="C188" s="453"/>
      <c r="D188" s="453"/>
      <c r="E188" s="453"/>
      <c r="F188" s="453"/>
      <c r="G188" s="453"/>
      <c r="H188" s="454">
        <v>0</v>
      </c>
      <c r="I188" s="455"/>
      <c r="J188" s="454">
        <v>0</v>
      </c>
      <c r="K188" s="455"/>
    </row>
    <row r="189" spans="1:22" hidden="1" x14ac:dyDescent="0.25">
      <c r="A189" t="s">
        <v>172</v>
      </c>
      <c r="I189">
        <v>0</v>
      </c>
      <c r="J189">
        <v>0</v>
      </c>
    </row>
    <row r="190" spans="1:22" hidden="1" x14ac:dyDescent="0.25">
      <c r="A190" t="s">
        <v>171</v>
      </c>
      <c r="I190">
        <v>0</v>
      </c>
      <c r="J190">
        <v>0</v>
      </c>
    </row>
    <row r="192" spans="1:22" x14ac:dyDescent="0.25">
      <c r="A192" s="453" t="s">
        <v>3385</v>
      </c>
      <c r="B192" s="453"/>
      <c r="C192" s="453"/>
      <c r="D192" s="453"/>
      <c r="E192" s="453"/>
      <c r="F192" s="453"/>
      <c r="G192" s="453"/>
      <c r="H192" s="454">
        <v>324357.28000000003</v>
      </c>
      <c r="I192" s="455"/>
      <c r="J192" s="454">
        <v>2386165.2999999998</v>
      </c>
      <c r="K192" s="455"/>
    </row>
    <row r="193" spans="1:11" hidden="1" x14ac:dyDescent="0.25">
      <c r="A193" t="s">
        <v>172</v>
      </c>
      <c r="I193">
        <v>0</v>
      </c>
      <c r="J193">
        <v>0</v>
      </c>
    </row>
    <row r="194" spans="1:11" hidden="1" x14ac:dyDescent="0.25">
      <c r="A194" t="s">
        <v>171</v>
      </c>
      <c r="I194">
        <v>0</v>
      </c>
      <c r="J194">
        <v>0</v>
      </c>
    </row>
    <row r="196" spans="1:11" x14ac:dyDescent="0.25">
      <c r="A196" s="453" t="s">
        <v>3809</v>
      </c>
      <c r="B196" s="453"/>
      <c r="C196" s="453"/>
      <c r="D196" s="453"/>
      <c r="E196" s="453"/>
      <c r="F196" s="453"/>
      <c r="G196" s="453"/>
      <c r="H196" s="454">
        <v>324357.28000000003</v>
      </c>
      <c r="I196" s="455"/>
      <c r="J196" s="454">
        <v>2386165.2999999998</v>
      </c>
      <c r="K196" s="455"/>
    </row>
    <row r="197" spans="1:11" hidden="1" x14ac:dyDescent="0.25">
      <c r="A197" t="s">
        <v>172</v>
      </c>
      <c r="I197">
        <v>0</v>
      </c>
      <c r="J197">
        <v>0</v>
      </c>
    </row>
    <row r="198" spans="1:11" hidden="1" x14ac:dyDescent="0.25">
      <c r="A198" t="s">
        <v>171</v>
      </c>
      <c r="I198">
        <v>0</v>
      </c>
      <c r="J198">
        <v>0</v>
      </c>
    </row>
    <row r="199" spans="1:11" x14ac:dyDescent="0.25">
      <c r="C199" s="449" t="s">
        <v>1710</v>
      </c>
      <c r="D199" s="449"/>
      <c r="E199" s="449"/>
      <c r="F199" s="449"/>
      <c r="G199" s="449"/>
      <c r="H199" s="450">
        <v>267856.39</v>
      </c>
      <c r="I199" s="450"/>
      <c r="J199" s="450">
        <v>1418622.55</v>
      </c>
      <c r="K199" s="450"/>
    </row>
    <row r="200" spans="1:11" x14ac:dyDescent="0.25">
      <c r="C200" s="449" t="s">
        <v>1724</v>
      </c>
      <c r="D200" s="449"/>
      <c r="E200" s="449"/>
      <c r="F200" s="449"/>
      <c r="G200" s="449"/>
      <c r="H200" s="450">
        <v>234340.86</v>
      </c>
      <c r="I200" s="450"/>
      <c r="J200" s="450">
        <v>680154.85</v>
      </c>
      <c r="K200" s="450"/>
    </row>
    <row r="201" spans="1:11" x14ac:dyDescent="0.25">
      <c r="C201" s="449" t="s">
        <v>1725</v>
      </c>
      <c r="D201" s="449"/>
      <c r="E201" s="449"/>
      <c r="F201" s="449"/>
      <c r="G201" s="449"/>
      <c r="H201" s="450">
        <v>0</v>
      </c>
      <c r="I201" s="450"/>
      <c r="J201" s="450">
        <v>0</v>
      </c>
      <c r="K201" s="450"/>
    </row>
    <row r="202" spans="1:11" x14ac:dyDescent="0.25">
      <c r="C202" s="449" t="s">
        <v>1729</v>
      </c>
      <c r="D202" s="449"/>
      <c r="E202" s="449"/>
      <c r="F202" s="449"/>
      <c r="G202" s="449"/>
      <c r="H202" s="450">
        <v>0</v>
      </c>
      <c r="I202" s="450"/>
      <c r="J202" s="450">
        <v>0</v>
      </c>
      <c r="K202" s="450"/>
    </row>
    <row r="203" spans="1:11" x14ac:dyDescent="0.25">
      <c r="C203" s="449" t="s">
        <v>1730</v>
      </c>
      <c r="D203" s="449"/>
      <c r="E203" s="449"/>
      <c r="F203" s="449"/>
      <c r="G203" s="449"/>
      <c r="H203" s="450">
        <v>324357.28000000003</v>
      </c>
      <c r="I203" s="450"/>
      <c r="J203" s="450">
        <v>2386165.2999999998</v>
      </c>
      <c r="K203" s="450"/>
    </row>
    <row r="204" spans="1:11" x14ac:dyDescent="0.25">
      <c r="C204" s="449" t="s">
        <v>1732</v>
      </c>
      <c r="D204" s="449"/>
      <c r="E204" s="449"/>
      <c r="F204" s="449"/>
      <c r="G204" s="449"/>
      <c r="H204" s="450">
        <v>34224.5</v>
      </c>
      <c r="I204" s="450"/>
      <c r="J204" s="450">
        <v>642167.55000000005</v>
      </c>
      <c r="K204" s="450"/>
    </row>
    <row r="205" spans="1:11" x14ac:dyDescent="0.25">
      <c r="C205" s="449" t="s">
        <v>1733</v>
      </c>
      <c r="D205" s="449"/>
      <c r="E205" s="449"/>
      <c r="F205" s="449"/>
      <c r="G205" s="449"/>
      <c r="H205" s="450">
        <v>21390.31</v>
      </c>
      <c r="I205" s="450"/>
      <c r="J205" s="450">
        <v>306813.39</v>
      </c>
      <c r="K205" s="450"/>
    </row>
    <row r="206" spans="1:11" x14ac:dyDescent="0.25">
      <c r="C206" s="449" t="s">
        <v>1734</v>
      </c>
      <c r="D206" s="449"/>
      <c r="E206" s="449"/>
      <c r="F206" s="449"/>
      <c r="G206" s="449"/>
      <c r="H206" s="450">
        <v>324357.28000000003</v>
      </c>
      <c r="I206" s="450"/>
      <c r="J206" s="450">
        <v>2386165.2999999998</v>
      </c>
      <c r="K206" s="450"/>
    </row>
    <row r="209" spans="1:11" x14ac:dyDescent="0.25">
      <c r="A209" s="446" t="s">
        <v>170</v>
      </c>
      <c r="B209" s="446"/>
      <c r="C209" s="271" t="s">
        <v>107</v>
      </c>
      <c r="D209" s="271"/>
      <c r="E209" s="271"/>
      <c r="F209" s="271"/>
      <c r="G209" s="271"/>
      <c r="H209" s="447" t="s">
        <v>107</v>
      </c>
      <c r="I209" s="447"/>
      <c r="J209" s="447"/>
      <c r="K209" s="447"/>
    </row>
    <row r="210" spans="1:11" x14ac:dyDescent="0.25">
      <c r="A210" s="223"/>
      <c r="B210" s="223"/>
      <c r="C210" s="448" t="s">
        <v>72</v>
      </c>
      <c r="D210" s="448"/>
      <c r="E210" s="448"/>
      <c r="F210" s="448"/>
      <c r="G210" s="448"/>
      <c r="H210" s="223"/>
      <c r="I210" s="223"/>
      <c r="J210" s="223"/>
      <c r="K210" s="223"/>
    </row>
    <row r="211" spans="1:11" x14ac:dyDescent="0.25">
      <c r="A211" s="223"/>
      <c r="B211" s="223"/>
      <c r="C211" s="223"/>
      <c r="D211" s="223"/>
      <c r="E211" s="223"/>
      <c r="F211" s="223"/>
      <c r="G211" s="223"/>
      <c r="H211" s="223"/>
      <c r="I211" s="223"/>
      <c r="J211" s="223"/>
      <c r="K211" s="223"/>
    </row>
    <row r="212" spans="1:11" x14ac:dyDescent="0.25">
      <c r="A212" s="446" t="s">
        <v>169</v>
      </c>
      <c r="B212" s="446"/>
      <c r="C212" s="271" t="s">
        <v>107</v>
      </c>
      <c r="D212" s="271"/>
      <c r="E212" s="271"/>
      <c r="F212" s="271"/>
      <c r="G212" s="271"/>
      <c r="H212" s="447" t="s">
        <v>107</v>
      </c>
      <c r="I212" s="447"/>
      <c r="J212" s="447"/>
      <c r="K212" s="447"/>
    </row>
    <row r="213" spans="1:11" x14ac:dyDescent="0.25">
      <c r="A213" s="223"/>
      <c r="B213" s="223"/>
      <c r="C213" s="448" t="s">
        <v>72</v>
      </c>
      <c r="D213" s="448"/>
      <c r="E213" s="448"/>
      <c r="F213" s="448"/>
      <c r="G213" s="448"/>
      <c r="H213" s="223"/>
      <c r="I213" s="223"/>
      <c r="J213" s="223"/>
      <c r="K213" s="223"/>
    </row>
  </sheetData>
  <mergeCells count="93">
    <mergeCell ref="A15:K15"/>
    <mergeCell ref="J2:K2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32:K32"/>
    <mergeCell ref="A16:K16"/>
    <mergeCell ref="A18:K1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A36:K36"/>
    <mergeCell ref="B38:J38"/>
    <mergeCell ref="H49:I49"/>
    <mergeCell ref="J49:K49"/>
    <mergeCell ref="H57:I57"/>
    <mergeCell ref="J57:K57"/>
    <mergeCell ref="H66:I66"/>
    <mergeCell ref="J66:K66"/>
    <mergeCell ref="H75:I75"/>
    <mergeCell ref="J75:K75"/>
    <mergeCell ref="H85:I85"/>
    <mergeCell ref="J85:K85"/>
    <mergeCell ref="H94:I94"/>
    <mergeCell ref="J94:K94"/>
    <mergeCell ref="H104:I104"/>
    <mergeCell ref="J104:K104"/>
    <mergeCell ref="H118:I118"/>
    <mergeCell ref="J118:K118"/>
    <mergeCell ref="A188:G188"/>
    <mergeCell ref="H188:I188"/>
    <mergeCell ref="J188:K188"/>
    <mergeCell ref="H131:I131"/>
    <mergeCell ref="J131:K131"/>
    <mergeCell ref="H144:I144"/>
    <mergeCell ref="J144:K144"/>
    <mergeCell ref="H157:I157"/>
    <mergeCell ref="J157:K157"/>
    <mergeCell ref="H170:I170"/>
    <mergeCell ref="J170:K170"/>
    <mergeCell ref="H183:I183"/>
    <mergeCell ref="J183:K183"/>
    <mergeCell ref="A186:K186"/>
    <mergeCell ref="A192:G192"/>
    <mergeCell ref="H192:I192"/>
    <mergeCell ref="J192:K192"/>
    <mergeCell ref="A196:G196"/>
    <mergeCell ref="H196:I196"/>
    <mergeCell ref="J196:K196"/>
    <mergeCell ref="C199:G199"/>
    <mergeCell ref="H199:I199"/>
    <mergeCell ref="J199:K199"/>
    <mergeCell ref="C200:G200"/>
    <mergeCell ref="H200:I200"/>
    <mergeCell ref="J200:K200"/>
    <mergeCell ref="C201:G201"/>
    <mergeCell ref="H201:I201"/>
    <mergeCell ref="J201:K201"/>
    <mergeCell ref="C202:G202"/>
    <mergeCell ref="H202:I202"/>
    <mergeCell ref="J202:K202"/>
    <mergeCell ref="C203:G203"/>
    <mergeCell ref="H203:I203"/>
    <mergeCell ref="J203:K203"/>
    <mergeCell ref="C204:G204"/>
    <mergeCell ref="H204:I204"/>
    <mergeCell ref="J204:K204"/>
    <mergeCell ref="C213:G213"/>
    <mergeCell ref="C205:G205"/>
    <mergeCell ref="H205:I205"/>
    <mergeCell ref="J205:K205"/>
    <mergeCell ref="C206:G206"/>
    <mergeCell ref="H206:I206"/>
    <mergeCell ref="J206:K206"/>
    <mergeCell ref="A209:B209"/>
    <mergeCell ref="H209:K209"/>
    <mergeCell ref="C210:G210"/>
    <mergeCell ref="A212:B212"/>
    <mergeCell ref="H212:K212"/>
  </mergeCells>
  <pageMargins left="0.7" right="0.7" top="0.75" bottom="0.75" header="0.3" footer="0.3"/>
  <pageSetup paperSize="9" scale="58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1"/>
  <sheetViews>
    <sheetView tabSelected="1" view="pageBreakPreview" zoomScale="60" zoomScaleNormal="100" workbookViewId="0">
      <selection activeCell="H14" sqref="H14"/>
    </sheetView>
  </sheetViews>
  <sheetFormatPr defaultRowHeight="15" x14ac:dyDescent="0.25"/>
  <cols>
    <col min="1" max="1" width="5.7109375" customWidth="1"/>
    <col min="2" max="2" width="15.5703125" customWidth="1"/>
    <col min="3" max="3" width="40.7109375" customWidth="1"/>
    <col min="4" max="4" width="14.28515625" customWidth="1"/>
    <col min="5" max="5" width="8.140625" bestFit="1" customWidth="1"/>
    <col min="6" max="6" width="12" customWidth="1"/>
    <col min="7" max="7" width="8.5703125" bestFit="1" customWidth="1"/>
    <col min="8" max="8" width="9.85546875" bestFit="1" customWidth="1"/>
    <col min="9" max="9" width="13.7109375" customWidth="1"/>
    <col min="10" max="10" width="10.28515625" bestFit="1" customWidth="1"/>
    <col min="11" max="11" width="14.7109375" customWidth="1"/>
    <col min="15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48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3852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x14ac:dyDescent="0.25">
      <c r="A15" s="465" t="s">
        <v>3810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ht="14.25" customHeight="1" x14ac:dyDescent="0.25">
      <c r="A18" s="458" t="s">
        <v>3613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250.46</v>
      </c>
      <c r="J21" s="228">
        <v>1729.67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226.53</v>
      </c>
      <c r="J23" s="230">
        <v>1631.84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23.94</v>
      </c>
      <c r="J24" s="230">
        <v>97.83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20.12</v>
      </c>
      <c r="J26" s="230">
        <v>469.89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1567.11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14.25" customHeight="1" x14ac:dyDescent="0.25">
      <c r="A32" s="458" t="s">
        <v>1112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x14ac:dyDescent="0.25">
      <c r="B36" s="471" t="s">
        <v>3811</v>
      </c>
      <c r="C36" s="471"/>
      <c r="D36" s="471"/>
      <c r="E36" s="471"/>
      <c r="F36" s="471"/>
      <c r="G36" s="471"/>
      <c r="H36" s="471"/>
      <c r="I36" s="471"/>
      <c r="J36" s="471"/>
    </row>
    <row r="38" spans="1:22" ht="16.5" x14ac:dyDescent="0.25">
      <c r="A38" s="456" t="s">
        <v>3386</v>
      </c>
      <c r="B38" s="456"/>
      <c r="C38" s="456"/>
      <c r="D38" s="456"/>
      <c r="E38" s="456"/>
      <c r="F38" s="456"/>
      <c r="G38" s="456"/>
      <c r="H38" s="456"/>
      <c r="I38" s="456"/>
      <c r="J38" s="456"/>
      <c r="K38" s="456"/>
    </row>
    <row r="39" spans="1:22" ht="28.5" x14ac:dyDescent="0.25">
      <c r="A39" s="233" t="s">
        <v>1632</v>
      </c>
      <c r="B39" s="234" t="s">
        <v>3387</v>
      </c>
      <c r="C39" s="234" t="s">
        <v>1111</v>
      </c>
      <c r="D39" s="235" t="s">
        <v>1693</v>
      </c>
      <c r="E39" s="221">
        <v>1</v>
      </c>
      <c r="F39" s="238"/>
      <c r="G39" s="237"/>
      <c r="H39" s="221"/>
      <c r="I39" s="238"/>
      <c r="J39" s="221"/>
      <c r="K39" s="238"/>
      <c r="Q39">
        <v>12.9</v>
      </c>
      <c r="R39">
        <v>242.09</v>
      </c>
      <c r="S39">
        <v>8.06</v>
      </c>
      <c r="T39">
        <v>110.29</v>
      </c>
      <c r="U39">
        <v>4.92</v>
      </c>
      <c r="V39">
        <v>103.01</v>
      </c>
    </row>
    <row r="40" spans="1:22" x14ac:dyDescent="0.25">
      <c r="A40" s="233"/>
      <c r="B40" s="234"/>
      <c r="C40" s="234" t="s">
        <v>187</v>
      </c>
      <c r="D40" s="235"/>
      <c r="E40" s="221"/>
      <c r="F40" s="238">
        <v>11.52</v>
      </c>
      <c r="G40" s="237" t="s">
        <v>185</v>
      </c>
      <c r="H40" s="221">
        <v>1</v>
      </c>
      <c r="I40" s="238">
        <v>11.52</v>
      </c>
      <c r="J40" s="221">
        <v>23.35</v>
      </c>
      <c r="K40" s="238">
        <v>268.99</v>
      </c>
    </row>
    <row r="41" spans="1:22" x14ac:dyDescent="0.25">
      <c r="A41" s="233"/>
      <c r="B41" s="234"/>
      <c r="C41" s="234" t="s">
        <v>174</v>
      </c>
      <c r="D41" s="235"/>
      <c r="E41" s="221"/>
      <c r="F41" s="238">
        <v>11.91</v>
      </c>
      <c r="G41" s="237" t="s">
        <v>185</v>
      </c>
      <c r="H41" s="221">
        <v>1</v>
      </c>
      <c r="I41" s="238">
        <v>11.91</v>
      </c>
      <c r="J41" s="221">
        <v>9.6</v>
      </c>
      <c r="K41" s="238">
        <v>114.34</v>
      </c>
    </row>
    <row r="42" spans="1:22" x14ac:dyDescent="0.25">
      <c r="A42" s="233"/>
      <c r="B42" s="234"/>
      <c r="C42" s="234" t="s">
        <v>179</v>
      </c>
      <c r="D42" s="235"/>
      <c r="E42" s="221"/>
      <c r="F42" s="238">
        <v>2.81</v>
      </c>
      <c r="G42" s="237" t="s">
        <v>185</v>
      </c>
      <c r="H42" s="221">
        <v>1</v>
      </c>
      <c r="I42" s="251">
        <v>2.81</v>
      </c>
      <c r="J42" s="221">
        <v>23.35</v>
      </c>
      <c r="K42" s="251">
        <v>65.61</v>
      </c>
    </row>
    <row r="43" spans="1:22" x14ac:dyDescent="0.25">
      <c r="A43" s="233"/>
      <c r="B43" s="234"/>
      <c r="C43" s="234" t="s">
        <v>195</v>
      </c>
      <c r="D43" s="235"/>
      <c r="E43" s="221"/>
      <c r="F43" s="238">
        <v>0.14000000000000001</v>
      </c>
      <c r="G43" s="237" t="s">
        <v>185</v>
      </c>
      <c r="H43" s="221">
        <v>1</v>
      </c>
      <c r="I43" s="238">
        <v>0.14000000000000001</v>
      </c>
      <c r="J43" s="221">
        <v>5.43</v>
      </c>
      <c r="K43" s="238">
        <v>0.76</v>
      </c>
    </row>
    <row r="44" spans="1:22" x14ac:dyDescent="0.25">
      <c r="A44" s="233"/>
      <c r="B44" s="234"/>
      <c r="C44" s="234" t="s">
        <v>184</v>
      </c>
      <c r="D44" s="235" t="s">
        <v>177</v>
      </c>
      <c r="E44" s="221">
        <v>112</v>
      </c>
      <c r="F44" s="238"/>
      <c r="G44" s="237"/>
      <c r="H44" s="221"/>
      <c r="I44" s="238">
        <v>12.9</v>
      </c>
      <c r="J44" s="221">
        <v>90</v>
      </c>
      <c r="K44" s="238">
        <v>242.09</v>
      </c>
    </row>
    <row r="45" spans="1:22" x14ac:dyDescent="0.25">
      <c r="A45" s="233"/>
      <c r="B45" s="234"/>
      <c r="C45" s="234" t="s">
        <v>183</v>
      </c>
      <c r="D45" s="235" t="s">
        <v>177</v>
      </c>
      <c r="E45" s="221">
        <v>70</v>
      </c>
      <c r="F45" s="238"/>
      <c r="G45" s="237"/>
      <c r="H45" s="221"/>
      <c r="I45" s="238">
        <v>8.06</v>
      </c>
      <c r="J45" s="221">
        <v>41</v>
      </c>
      <c r="K45" s="238">
        <v>110.29</v>
      </c>
    </row>
    <row r="46" spans="1:22" x14ac:dyDescent="0.25">
      <c r="A46" s="233"/>
      <c r="B46" s="234"/>
      <c r="C46" s="234" t="s">
        <v>178</v>
      </c>
      <c r="D46" s="235" t="s">
        <v>177</v>
      </c>
      <c r="E46" s="221">
        <v>175</v>
      </c>
      <c r="F46" s="238"/>
      <c r="G46" s="237"/>
      <c r="H46" s="221"/>
      <c r="I46" s="238">
        <v>4.92</v>
      </c>
      <c r="J46" s="221">
        <v>157</v>
      </c>
      <c r="K46" s="238">
        <v>103.01</v>
      </c>
    </row>
    <row r="47" spans="1:22" x14ac:dyDescent="0.25">
      <c r="A47" s="241"/>
      <c r="B47" s="242"/>
      <c r="C47" s="242" t="s">
        <v>182</v>
      </c>
      <c r="D47" s="243" t="s">
        <v>181</v>
      </c>
      <c r="E47" s="244">
        <v>1.03</v>
      </c>
      <c r="F47" s="247"/>
      <c r="G47" s="246" t="s">
        <v>185</v>
      </c>
      <c r="H47" s="244">
        <v>1</v>
      </c>
      <c r="I47" s="247">
        <v>1.03</v>
      </c>
      <c r="J47" s="244"/>
      <c r="K47" s="247"/>
    </row>
    <row r="48" spans="1:22" x14ac:dyDescent="0.25">
      <c r="A48" s="248"/>
      <c r="B48" s="248"/>
      <c r="C48" s="249" t="s">
        <v>173</v>
      </c>
      <c r="D48" s="248"/>
      <c r="E48" s="248"/>
      <c r="F48" s="248"/>
      <c r="G48" s="248"/>
      <c r="H48" s="452">
        <v>49.45</v>
      </c>
      <c r="I48" s="452"/>
      <c r="J48" s="452">
        <v>839.48</v>
      </c>
      <c r="K48" s="452"/>
      <c r="O48" s="250">
        <v>49.45</v>
      </c>
      <c r="P48" s="250">
        <v>839.48</v>
      </c>
    </row>
    <row r="50" spans="1:22" ht="28.5" x14ac:dyDescent="0.25">
      <c r="A50" s="233" t="s">
        <v>1634</v>
      </c>
      <c r="B50" s="234" t="s">
        <v>3191</v>
      </c>
      <c r="C50" s="234" t="s">
        <v>1033</v>
      </c>
      <c r="D50" s="235" t="s">
        <v>1693</v>
      </c>
      <c r="E50" s="221">
        <v>1</v>
      </c>
      <c r="F50" s="238"/>
      <c r="G50" s="237"/>
      <c r="H50" s="221"/>
      <c r="I50" s="238"/>
      <c r="J50" s="221"/>
      <c r="K50" s="238"/>
      <c r="Q50">
        <v>21.21</v>
      </c>
      <c r="R50">
        <v>398.03</v>
      </c>
      <c r="S50">
        <v>13.26</v>
      </c>
      <c r="T50">
        <v>190.17</v>
      </c>
      <c r="U50">
        <v>0</v>
      </c>
      <c r="V50">
        <v>0</v>
      </c>
    </row>
    <row r="51" spans="1:22" x14ac:dyDescent="0.25">
      <c r="A51" s="233"/>
      <c r="B51" s="234"/>
      <c r="C51" s="234" t="s">
        <v>187</v>
      </c>
      <c r="D51" s="235"/>
      <c r="E51" s="221"/>
      <c r="F51" s="238">
        <v>18.940000000000001</v>
      </c>
      <c r="G51" s="237" t="s">
        <v>185</v>
      </c>
      <c r="H51" s="221">
        <v>1</v>
      </c>
      <c r="I51" s="238">
        <v>18.940000000000001</v>
      </c>
      <c r="J51" s="221">
        <v>23.35</v>
      </c>
      <c r="K51" s="238">
        <v>442.25</v>
      </c>
    </row>
    <row r="52" spans="1:22" x14ac:dyDescent="0.25">
      <c r="A52" s="233"/>
      <c r="B52" s="234"/>
      <c r="C52" s="234" t="s">
        <v>174</v>
      </c>
      <c r="D52" s="235"/>
      <c r="E52" s="221"/>
      <c r="F52" s="238">
        <v>0.05</v>
      </c>
      <c r="G52" s="237" t="s">
        <v>185</v>
      </c>
      <c r="H52" s="221">
        <v>1</v>
      </c>
      <c r="I52" s="238">
        <v>0.05</v>
      </c>
      <c r="J52" s="221">
        <v>5.4</v>
      </c>
      <c r="K52" s="238">
        <v>0.27</v>
      </c>
    </row>
    <row r="53" spans="1:22" x14ac:dyDescent="0.25">
      <c r="A53" s="233"/>
      <c r="B53" s="234"/>
      <c r="C53" s="234" t="s">
        <v>195</v>
      </c>
      <c r="D53" s="235"/>
      <c r="E53" s="221"/>
      <c r="F53" s="238">
        <v>1.5</v>
      </c>
      <c r="G53" s="237" t="s">
        <v>185</v>
      </c>
      <c r="H53" s="221">
        <v>1</v>
      </c>
      <c r="I53" s="238">
        <v>1.5</v>
      </c>
      <c r="J53" s="221">
        <v>5.42</v>
      </c>
      <c r="K53" s="238">
        <v>8.1300000000000008</v>
      </c>
    </row>
    <row r="54" spans="1:22" x14ac:dyDescent="0.25">
      <c r="A54" s="233"/>
      <c r="B54" s="234"/>
      <c r="C54" s="234" t="s">
        <v>184</v>
      </c>
      <c r="D54" s="235" t="s">
        <v>177</v>
      </c>
      <c r="E54" s="221">
        <v>112</v>
      </c>
      <c r="F54" s="238"/>
      <c r="G54" s="237"/>
      <c r="H54" s="221"/>
      <c r="I54" s="238">
        <v>21.21</v>
      </c>
      <c r="J54" s="221">
        <v>90</v>
      </c>
      <c r="K54" s="238">
        <v>398.03</v>
      </c>
    </row>
    <row r="55" spans="1:22" x14ac:dyDescent="0.25">
      <c r="A55" s="233"/>
      <c r="B55" s="234"/>
      <c r="C55" s="234" t="s">
        <v>183</v>
      </c>
      <c r="D55" s="235" t="s">
        <v>177</v>
      </c>
      <c r="E55" s="221">
        <v>70</v>
      </c>
      <c r="F55" s="238"/>
      <c r="G55" s="237"/>
      <c r="H55" s="221"/>
      <c r="I55" s="238">
        <v>13.26</v>
      </c>
      <c r="J55" s="221">
        <v>43</v>
      </c>
      <c r="K55" s="238">
        <v>190.17</v>
      </c>
    </row>
    <row r="56" spans="1:22" x14ac:dyDescent="0.25">
      <c r="A56" s="241"/>
      <c r="B56" s="242"/>
      <c r="C56" s="242" t="s">
        <v>182</v>
      </c>
      <c r="D56" s="243" t="s">
        <v>181</v>
      </c>
      <c r="E56" s="244">
        <v>1.36</v>
      </c>
      <c r="F56" s="247"/>
      <c r="G56" s="246" t="s">
        <v>185</v>
      </c>
      <c r="H56" s="244">
        <v>1</v>
      </c>
      <c r="I56" s="247">
        <v>1.36</v>
      </c>
      <c r="J56" s="244"/>
      <c r="K56" s="247"/>
    </row>
    <row r="57" spans="1:22" x14ac:dyDescent="0.25">
      <c r="A57" s="248"/>
      <c r="B57" s="248"/>
      <c r="C57" s="249" t="s">
        <v>173</v>
      </c>
      <c r="D57" s="248"/>
      <c r="E57" s="248"/>
      <c r="F57" s="248"/>
      <c r="G57" s="248"/>
      <c r="H57" s="452">
        <v>54.96</v>
      </c>
      <c r="I57" s="452"/>
      <c r="J57" s="452">
        <v>1038.8499999999999</v>
      </c>
      <c r="K57" s="452"/>
      <c r="O57" s="250">
        <v>54.96</v>
      </c>
      <c r="P57" s="250">
        <v>1038.8499999999999</v>
      </c>
    </row>
    <row r="59" spans="1:22" ht="28.5" x14ac:dyDescent="0.25">
      <c r="A59" s="233" t="s">
        <v>1636</v>
      </c>
      <c r="B59" s="234" t="s">
        <v>3388</v>
      </c>
      <c r="C59" s="234" t="s">
        <v>1110</v>
      </c>
      <c r="D59" s="235" t="s">
        <v>1693</v>
      </c>
      <c r="E59" s="221">
        <v>1</v>
      </c>
      <c r="F59" s="238"/>
      <c r="G59" s="237"/>
      <c r="H59" s="221"/>
      <c r="I59" s="238"/>
      <c r="J59" s="221"/>
      <c r="K59" s="238"/>
      <c r="Q59">
        <v>29.99</v>
      </c>
      <c r="R59">
        <v>562.78</v>
      </c>
      <c r="S59">
        <v>18.75</v>
      </c>
      <c r="T59">
        <v>256.38</v>
      </c>
      <c r="U59">
        <v>0</v>
      </c>
      <c r="V59">
        <v>0</v>
      </c>
    </row>
    <row r="60" spans="1:22" x14ac:dyDescent="0.25">
      <c r="A60" s="233"/>
      <c r="B60" s="234"/>
      <c r="C60" s="234" t="s">
        <v>187</v>
      </c>
      <c r="D60" s="235"/>
      <c r="E60" s="221"/>
      <c r="F60" s="238">
        <v>26.78</v>
      </c>
      <c r="G60" s="237" t="s">
        <v>185</v>
      </c>
      <c r="H60" s="221">
        <v>1</v>
      </c>
      <c r="I60" s="238">
        <v>26.78</v>
      </c>
      <c r="J60" s="221">
        <v>23.35</v>
      </c>
      <c r="K60" s="238">
        <v>625.30999999999995</v>
      </c>
    </row>
    <row r="61" spans="1:22" x14ac:dyDescent="0.25">
      <c r="A61" s="233"/>
      <c r="B61" s="234"/>
      <c r="C61" s="234" t="s">
        <v>195</v>
      </c>
      <c r="D61" s="235"/>
      <c r="E61" s="221"/>
      <c r="F61" s="238">
        <v>0.28000000000000003</v>
      </c>
      <c r="G61" s="237" t="s">
        <v>185</v>
      </c>
      <c r="H61" s="221">
        <v>1</v>
      </c>
      <c r="I61" s="238">
        <v>0.28000000000000003</v>
      </c>
      <c r="J61" s="221">
        <v>5.43</v>
      </c>
      <c r="K61" s="238">
        <v>1.52</v>
      </c>
    </row>
    <row r="62" spans="1:22" x14ac:dyDescent="0.25">
      <c r="A62" s="233"/>
      <c r="B62" s="234"/>
      <c r="C62" s="234" t="s">
        <v>184</v>
      </c>
      <c r="D62" s="235" t="s">
        <v>177</v>
      </c>
      <c r="E62" s="221">
        <v>112</v>
      </c>
      <c r="F62" s="238"/>
      <c r="G62" s="237"/>
      <c r="H62" s="221"/>
      <c r="I62" s="238">
        <v>29.99</v>
      </c>
      <c r="J62" s="221">
        <v>90</v>
      </c>
      <c r="K62" s="238">
        <v>562.78</v>
      </c>
    </row>
    <row r="63" spans="1:22" x14ac:dyDescent="0.25">
      <c r="A63" s="233"/>
      <c r="B63" s="234"/>
      <c r="C63" s="234" t="s">
        <v>183</v>
      </c>
      <c r="D63" s="235" t="s">
        <v>177</v>
      </c>
      <c r="E63" s="221">
        <v>70</v>
      </c>
      <c r="F63" s="238"/>
      <c r="G63" s="237"/>
      <c r="H63" s="221"/>
      <c r="I63" s="238">
        <v>18.75</v>
      </c>
      <c r="J63" s="221">
        <v>41</v>
      </c>
      <c r="K63" s="238">
        <v>256.38</v>
      </c>
    </row>
    <row r="64" spans="1:22" x14ac:dyDescent="0.25">
      <c r="A64" s="241"/>
      <c r="B64" s="242"/>
      <c r="C64" s="242" t="s">
        <v>182</v>
      </c>
      <c r="D64" s="243" t="s">
        <v>181</v>
      </c>
      <c r="E64" s="244">
        <v>2.06</v>
      </c>
      <c r="F64" s="247"/>
      <c r="G64" s="246" t="s">
        <v>185</v>
      </c>
      <c r="H64" s="244">
        <v>1</v>
      </c>
      <c r="I64" s="247">
        <v>2.06</v>
      </c>
      <c r="J64" s="244"/>
      <c r="K64" s="247"/>
    </row>
    <row r="65" spans="1:22" x14ac:dyDescent="0.25">
      <c r="A65" s="248"/>
      <c r="B65" s="248"/>
      <c r="C65" s="249" t="s">
        <v>173</v>
      </c>
      <c r="D65" s="248"/>
      <c r="E65" s="248"/>
      <c r="F65" s="248"/>
      <c r="G65" s="248"/>
      <c r="H65" s="452">
        <v>75.8</v>
      </c>
      <c r="I65" s="452"/>
      <c r="J65" s="452">
        <v>1445.99</v>
      </c>
      <c r="K65" s="452"/>
      <c r="O65" s="250">
        <v>75.8</v>
      </c>
      <c r="P65" s="250">
        <v>1445.99</v>
      </c>
    </row>
    <row r="67" spans="1:22" ht="57" x14ac:dyDescent="0.25">
      <c r="A67" s="233" t="s">
        <v>1639</v>
      </c>
      <c r="B67" s="234" t="s">
        <v>3389</v>
      </c>
      <c r="C67" s="234" t="s">
        <v>1109</v>
      </c>
      <c r="D67" s="235" t="s">
        <v>1693</v>
      </c>
      <c r="E67" s="221">
        <v>1</v>
      </c>
      <c r="F67" s="238"/>
      <c r="G67" s="237"/>
      <c r="H67" s="221"/>
      <c r="I67" s="238"/>
      <c r="J67" s="221"/>
      <c r="K67" s="238"/>
      <c r="Q67">
        <v>53.98</v>
      </c>
      <c r="R67">
        <v>1012.92</v>
      </c>
      <c r="S67">
        <v>33.74</v>
      </c>
      <c r="T67">
        <v>483.95</v>
      </c>
      <c r="U67">
        <v>0.02</v>
      </c>
      <c r="V67">
        <v>0.36</v>
      </c>
    </row>
    <row r="68" spans="1:22" x14ac:dyDescent="0.25">
      <c r="A68" s="233"/>
      <c r="B68" s="234"/>
      <c r="C68" s="234" t="s">
        <v>187</v>
      </c>
      <c r="D68" s="235"/>
      <c r="E68" s="221"/>
      <c r="F68" s="238">
        <v>48.2</v>
      </c>
      <c r="G68" s="237" t="s">
        <v>185</v>
      </c>
      <c r="H68" s="221">
        <v>1</v>
      </c>
      <c r="I68" s="238">
        <v>48.2</v>
      </c>
      <c r="J68" s="221">
        <v>23.35</v>
      </c>
      <c r="K68" s="238">
        <v>1125.47</v>
      </c>
    </row>
    <row r="69" spans="1:22" x14ac:dyDescent="0.25">
      <c r="A69" s="233"/>
      <c r="B69" s="234"/>
      <c r="C69" s="234" t="s">
        <v>174</v>
      </c>
      <c r="D69" s="235"/>
      <c r="E69" s="221"/>
      <c r="F69" s="238">
        <v>0.05</v>
      </c>
      <c r="G69" s="237" t="s">
        <v>185</v>
      </c>
      <c r="H69" s="221">
        <v>1</v>
      </c>
      <c r="I69" s="238">
        <v>0.05</v>
      </c>
      <c r="J69" s="221">
        <v>9</v>
      </c>
      <c r="K69" s="238">
        <v>0.45</v>
      </c>
    </row>
    <row r="70" spans="1:22" x14ac:dyDescent="0.25">
      <c r="A70" s="233"/>
      <c r="B70" s="234"/>
      <c r="C70" s="234" t="s">
        <v>179</v>
      </c>
      <c r="D70" s="235"/>
      <c r="E70" s="221"/>
      <c r="F70" s="238">
        <v>0.01</v>
      </c>
      <c r="G70" s="237" t="s">
        <v>185</v>
      </c>
      <c r="H70" s="221">
        <v>1</v>
      </c>
      <c r="I70" s="251">
        <v>0.01</v>
      </c>
      <c r="J70" s="221">
        <v>23.35</v>
      </c>
      <c r="K70" s="251">
        <v>0.23</v>
      </c>
    </row>
    <row r="71" spans="1:22" x14ac:dyDescent="0.25">
      <c r="A71" s="233"/>
      <c r="B71" s="234"/>
      <c r="C71" s="234" t="s">
        <v>195</v>
      </c>
      <c r="D71" s="235"/>
      <c r="E71" s="221"/>
      <c r="F71" s="238">
        <v>3.36</v>
      </c>
      <c r="G71" s="237" t="s">
        <v>185</v>
      </c>
      <c r="H71" s="221">
        <v>1</v>
      </c>
      <c r="I71" s="238">
        <v>3.36</v>
      </c>
      <c r="J71" s="221">
        <v>5.42</v>
      </c>
      <c r="K71" s="238">
        <v>18.21</v>
      </c>
    </row>
    <row r="72" spans="1:22" x14ac:dyDescent="0.25">
      <c r="A72" s="233"/>
      <c r="B72" s="234"/>
      <c r="C72" s="234" t="s">
        <v>184</v>
      </c>
      <c r="D72" s="235" t="s">
        <v>177</v>
      </c>
      <c r="E72" s="221">
        <v>112</v>
      </c>
      <c r="F72" s="238"/>
      <c r="G72" s="237"/>
      <c r="H72" s="221"/>
      <c r="I72" s="238">
        <v>53.98</v>
      </c>
      <c r="J72" s="221">
        <v>90</v>
      </c>
      <c r="K72" s="238">
        <v>1012.92</v>
      </c>
    </row>
    <row r="73" spans="1:22" x14ac:dyDescent="0.25">
      <c r="A73" s="233"/>
      <c r="B73" s="234"/>
      <c r="C73" s="234" t="s">
        <v>183</v>
      </c>
      <c r="D73" s="235" t="s">
        <v>177</v>
      </c>
      <c r="E73" s="221">
        <v>70</v>
      </c>
      <c r="F73" s="238"/>
      <c r="G73" s="237"/>
      <c r="H73" s="221"/>
      <c r="I73" s="238">
        <v>33.74</v>
      </c>
      <c r="J73" s="221">
        <v>43</v>
      </c>
      <c r="K73" s="238">
        <v>483.95</v>
      </c>
    </row>
    <row r="74" spans="1:22" x14ac:dyDescent="0.25">
      <c r="A74" s="233"/>
      <c r="B74" s="234"/>
      <c r="C74" s="234" t="s">
        <v>178</v>
      </c>
      <c r="D74" s="235" t="s">
        <v>177</v>
      </c>
      <c r="E74" s="221">
        <v>175</v>
      </c>
      <c r="F74" s="238"/>
      <c r="G74" s="237"/>
      <c r="H74" s="221"/>
      <c r="I74" s="238">
        <v>0.02</v>
      </c>
      <c r="J74" s="221">
        <v>157</v>
      </c>
      <c r="K74" s="238">
        <v>0.36</v>
      </c>
    </row>
    <row r="75" spans="1:22" x14ac:dyDescent="0.25">
      <c r="A75" s="241"/>
      <c r="B75" s="242"/>
      <c r="C75" s="242" t="s">
        <v>182</v>
      </c>
      <c r="D75" s="243" t="s">
        <v>181</v>
      </c>
      <c r="E75" s="244">
        <v>3.6</v>
      </c>
      <c r="F75" s="247"/>
      <c r="G75" s="246" t="s">
        <v>185</v>
      </c>
      <c r="H75" s="244">
        <v>1</v>
      </c>
      <c r="I75" s="247">
        <v>3.6</v>
      </c>
      <c r="J75" s="244"/>
      <c r="K75" s="247"/>
    </row>
    <row r="76" spans="1:22" x14ac:dyDescent="0.25">
      <c r="A76" s="248"/>
      <c r="B76" s="248"/>
      <c r="C76" s="249" t="s">
        <v>173</v>
      </c>
      <c r="D76" s="248"/>
      <c r="E76" s="248"/>
      <c r="F76" s="248"/>
      <c r="G76" s="248"/>
      <c r="H76" s="452">
        <v>139.35</v>
      </c>
      <c r="I76" s="452"/>
      <c r="J76" s="452">
        <v>2641.36</v>
      </c>
      <c r="K76" s="452"/>
      <c r="O76" s="250">
        <v>139.35</v>
      </c>
      <c r="P76" s="250">
        <v>2641.36</v>
      </c>
    </row>
    <row r="78" spans="1:22" ht="28.5" x14ac:dyDescent="0.25">
      <c r="A78" s="233" t="s">
        <v>1644</v>
      </c>
      <c r="B78" s="234" t="s">
        <v>3191</v>
      </c>
      <c r="C78" s="234" t="s">
        <v>1033</v>
      </c>
      <c r="D78" s="235" t="s">
        <v>1693</v>
      </c>
      <c r="E78" s="221">
        <v>1</v>
      </c>
      <c r="F78" s="238"/>
      <c r="G78" s="237"/>
      <c r="H78" s="221"/>
      <c r="I78" s="238"/>
      <c r="J78" s="221"/>
      <c r="K78" s="238"/>
      <c r="Q78">
        <v>21.21</v>
      </c>
      <c r="R78">
        <v>398.03</v>
      </c>
      <c r="S78">
        <v>13.26</v>
      </c>
      <c r="T78">
        <v>190.17</v>
      </c>
      <c r="U78">
        <v>0</v>
      </c>
      <c r="V78">
        <v>0</v>
      </c>
    </row>
    <row r="79" spans="1:22" x14ac:dyDescent="0.25">
      <c r="A79" s="233"/>
      <c r="B79" s="234"/>
      <c r="C79" s="234" t="s">
        <v>187</v>
      </c>
      <c r="D79" s="235"/>
      <c r="E79" s="221"/>
      <c r="F79" s="238">
        <v>18.940000000000001</v>
      </c>
      <c r="G79" s="237" t="s">
        <v>185</v>
      </c>
      <c r="H79" s="221">
        <v>1</v>
      </c>
      <c r="I79" s="238">
        <v>18.940000000000001</v>
      </c>
      <c r="J79" s="221">
        <v>23.35</v>
      </c>
      <c r="K79" s="238">
        <v>442.25</v>
      </c>
    </row>
    <row r="80" spans="1:22" x14ac:dyDescent="0.25">
      <c r="A80" s="233"/>
      <c r="B80" s="234"/>
      <c r="C80" s="234" t="s">
        <v>174</v>
      </c>
      <c r="D80" s="235"/>
      <c r="E80" s="221"/>
      <c r="F80" s="238">
        <v>0.05</v>
      </c>
      <c r="G80" s="237" t="s">
        <v>185</v>
      </c>
      <c r="H80" s="221">
        <v>1</v>
      </c>
      <c r="I80" s="238">
        <v>0.05</v>
      </c>
      <c r="J80" s="221">
        <v>5.4</v>
      </c>
      <c r="K80" s="238">
        <v>0.27</v>
      </c>
    </row>
    <row r="81" spans="1:22" x14ac:dyDescent="0.25">
      <c r="A81" s="233"/>
      <c r="B81" s="234"/>
      <c r="C81" s="234" t="s">
        <v>195</v>
      </c>
      <c r="D81" s="235"/>
      <c r="E81" s="221"/>
      <c r="F81" s="238">
        <v>1.5</v>
      </c>
      <c r="G81" s="237" t="s">
        <v>185</v>
      </c>
      <c r="H81" s="221">
        <v>1</v>
      </c>
      <c r="I81" s="238">
        <v>1.5</v>
      </c>
      <c r="J81" s="221">
        <v>5.42</v>
      </c>
      <c r="K81" s="238">
        <v>8.1300000000000008</v>
      </c>
    </row>
    <row r="82" spans="1:22" x14ac:dyDescent="0.25">
      <c r="A82" s="233"/>
      <c r="B82" s="234"/>
      <c r="C82" s="234" t="s">
        <v>184</v>
      </c>
      <c r="D82" s="235" t="s">
        <v>177</v>
      </c>
      <c r="E82" s="221">
        <v>112</v>
      </c>
      <c r="F82" s="238"/>
      <c r="G82" s="237"/>
      <c r="H82" s="221"/>
      <c r="I82" s="238">
        <v>21.21</v>
      </c>
      <c r="J82" s="221">
        <v>90</v>
      </c>
      <c r="K82" s="238">
        <v>398.03</v>
      </c>
    </row>
    <row r="83" spans="1:22" x14ac:dyDescent="0.25">
      <c r="A83" s="233"/>
      <c r="B83" s="234"/>
      <c r="C83" s="234" t="s">
        <v>183</v>
      </c>
      <c r="D83" s="235" t="s">
        <v>177</v>
      </c>
      <c r="E83" s="221">
        <v>70</v>
      </c>
      <c r="F83" s="238"/>
      <c r="G83" s="237"/>
      <c r="H83" s="221"/>
      <c r="I83" s="238">
        <v>13.26</v>
      </c>
      <c r="J83" s="221">
        <v>43</v>
      </c>
      <c r="K83" s="238">
        <v>190.17</v>
      </c>
    </row>
    <row r="84" spans="1:22" x14ac:dyDescent="0.25">
      <c r="A84" s="241"/>
      <c r="B84" s="242"/>
      <c r="C84" s="242" t="s">
        <v>182</v>
      </c>
      <c r="D84" s="243" t="s">
        <v>181</v>
      </c>
      <c r="E84" s="244">
        <v>1.36</v>
      </c>
      <c r="F84" s="247"/>
      <c r="G84" s="246" t="s">
        <v>185</v>
      </c>
      <c r="H84" s="244">
        <v>1</v>
      </c>
      <c r="I84" s="247">
        <v>1.36</v>
      </c>
      <c r="J84" s="244"/>
      <c r="K84" s="247"/>
    </row>
    <row r="85" spans="1:22" x14ac:dyDescent="0.25">
      <c r="A85" s="248"/>
      <c r="B85" s="248"/>
      <c r="C85" s="249" t="s">
        <v>173</v>
      </c>
      <c r="D85" s="248"/>
      <c r="E85" s="248"/>
      <c r="F85" s="248"/>
      <c r="G85" s="248"/>
      <c r="H85" s="452">
        <v>54.96</v>
      </c>
      <c r="I85" s="452"/>
      <c r="J85" s="452">
        <v>1038.8499999999999</v>
      </c>
      <c r="K85" s="452"/>
      <c r="O85" s="250">
        <v>54.96</v>
      </c>
      <c r="P85" s="250">
        <v>1038.8499999999999</v>
      </c>
    </row>
    <row r="87" spans="1:22" ht="28.5" x14ac:dyDescent="0.25">
      <c r="A87" s="233" t="s">
        <v>1649</v>
      </c>
      <c r="B87" s="234" t="s">
        <v>3372</v>
      </c>
      <c r="C87" s="234" t="s">
        <v>1108</v>
      </c>
      <c r="D87" s="235" t="s">
        <v>1693</v>
      </c>
      <c r="E87" s="221">
        <v>2</v>
      </c>
      <c r="F87" s="238"/>
      <c r="G87" s="237"/>
      <c r="H87" s="221"/>
      <c r="I87" s="238"/>
      <c r="J87" s="221"/>
      <c r="K87" s="238"/>
      <c r="Q87">
        <v>74.91</v>
      </c>
      <c r="R87">
        <v>1405.49</v>
      </c>
      <c r="S87">
        <v>46.82</v>
      </c>
      <c r="T87">
        <v>671.51</v>
      </c>
      <c r="U87">
        <v>0</v>
      </c>
      <c r="V87">
        <v>0</v>
      </c>
    </row>
    <row r="88" spans="1:22" x14ac:dyDescent="0.25">
      <c r="A88" s="233"/>
      <c r="B88" s="234"/>
      <c r="C88" s="234" t="s">
        <v>187</v>
      </c>
      <c r="D88" s="235"/>
      <c r="E88" s="221"/>
      <c r="F88" s="238">
        <v>33.44</v>
      </c>
      <c r="G88" s="237" t="s">
        <v>185</v>
      </c>
      <c r="H88" s="221">
        <v>1</v>
      </c>
      <c r="I88" s="238">
        <v>66.88</v>
      </c>
      <c r="J88" s="221">
        <v>23.35</v>
      </c>
      <c r="K88" s="238">
        <v>1561.65</v>
      </c>
    </row>
    <row r="89" spans="1:22" x14ac:dyDescent="0.25">
      <c r="A89" s="233"/>
      <c r="B89" s="234"/>
      <c r="C89" s="234" t="s">
        <v>195</v>
      </c>
      <c r="D89" s="235"/>
      <c r="E89" s="221"/>
      <c r="F89" s="238">
        <v>1.5</v>
      </c>
      <c r="G89" s="237" t="s">
        <v>185</v>
      </c>
      <c r="H89" s="221">
        <v>1</v>
      </c>
      <c r="I89" s="238">
        <v>3</v>
      </c>
      <c r="J89" s="221">
        <v>5.42</v>
      </c>
      <c r="K89" s="238">
        <v>16.260000000000002</v>
      </c>
    </row>
    <row r="90" spans="1:22" x14ac:dyDescent="0.25">
      <c r="A90" s="233"/>
      <c r="B90" s="234"/>
      <c r="C90" s="234" t="s">
        <v>184</v>
      </c>
      <c r="D90" s="235" t="s">
        <v>177</v>
      </c>
      <c r="E90" s="221">
        <v>112</v>
      </c>
      <c r="F90" s="238"/>
      <c r="G90" s="237"/>
      <c r="H90" s="221"/>
      <c r="I90" s="238">
        <v>74.91</v>
      </c>
      <c r="J90" s="221">
        <v>90</v>
      </c>
      <c r="K90" s="238">
        <v>1405.49</v>
      </c>
    </row>
    <row r="91" spans="1:22" x14ac:dyDescent="0.25">
      <c r="A91" s="233"/>
      <c r="B91" s="234"/>
      <c r="C91" s="234" t="s">
        <v>183</v>
      </c>
      <c r="D91" s="235" t="s">
        <v>177</v>
      </c>
      <c r="E91" s="221">
        <v>70</v>
      </c>
      <c r="F91" s="238"/>
      <c r="G91" s="237"/>
      <c r="H91" s="221"/>
      <c r="I91" s="238">
        <v>46.82</v>
      </c>
      <c r="J91" s="221">
        <v>43</v>
      </c>
      <c r="K91" s="238">
        <v>671.51</v>
      </c>
    </row>
    <row r="92" spans="1:22" x14ac:dyDescent="0.25">
      <c r="A92" s="241"/>
      <c r="B92" s="242"/>
      <c r="C92" s="242" t="s">
        <v>182</v>
      </c>
      <c r="D92" s="243" t="s">
        <v>181</v>
      </c>
      <c r="E92" s="244">
        <v>2.65</v>
      </c>
      <c r="F92" s="247"/>
      <c r="G92" s="246" t="s">
        <v>185</v>
      </c>
      <c r="H92" s="244">
        <v>1</v>
      </c>
      <c r="I92" s="247">
        <v>5.3</v>
      </c>
      <c r="J92" s="244"/>
      <c r="K92" s="247"/>
    </row>
    <row r="93" spans="1:22" x14ac:dyDescent="0.25">
      <c r="A93" s="248"/>
      <c r="B93" s="248"/>
      <c r="C93" s="249" t="s">
        <v>173</v>
      </c>
      <c r="D93" s="248"/>
      <c r="E93" s="248"/>
      <c r="F93" s="248"/>
      <c r="G93" s="248"/>
      <c r="H93" s="452">
        <v>191.61</v>
      </c>
      <c r="I93" s="452"/>
      <c r="J93" s="452">
        <v>3654.91</v>
      </c>
      <c r="K93" s="452"/>
      <c r="O93" s="250">
        <v>191.61</v>
      </c>
      <c r="P93" s="250">
        <v>3654.91</v>
      </c>
    </row>
    <row r="95" spans="1:22" ht="28.5" x14ac:dyDescent="0.25">
      <c r="A95" s="233" t="s">
        <v>1651</v>
      </c>
      <c r="B95" s="234" t="s">
        <v>3390</v>
      </c>
      <c r="C95" s="234" t="s">
        <v>1107</v>
      </c>
      <c r="D95" s="235" t="s">
        <v>1693</v>
      </c>
      <c r="E95" s="221">
        <v>8</v>
      </c>
      <c r="F95" s="238"/>
      <c r="G95" s="237"/>
      <c r="H95" s="221"/>
      <c r="I95" s="238"/>
      <c r="J95" s="221"/>
      <c r="K95" s="238"/>
      <c r="Q95">
        <v>693.06</v>
      </c>
      <c r="R95">
        <v>13004.08</v>
      </c>
      <c r="S95">
        <v>433.16</v>
      </c>
      <c r="T95">
        <v>6213.06</v>
      </c>
      <c r="U95">
        <v>0.14000000000000001</v>
      </c>
      <c r="V95">
        <v>2.94</v>
      </c>
    </row>
    <row r="96" spans="1:22" x14ac:dyDescent="0.25">
      <c r="A96" s="233"/>
      <c r="B96" s="234"/>
      <c r="C96" s="234" t="s">
        <v>187</v>
      </c>
      <c r="D96" s="235"/>
      <c r="E96" s="221"/>
      <c r="F96" s="238">
        <v>77.349999999999994</v>
      </c>
      <c r="G96" s="237" t="s">
        <v>185</v>
      </c>
      <c r="H96" s="221">
        <v>1</v>
      </c>
      <c r="I96" s="238">
        <v>618.79999999999995</v>
      </c>
      <c r="J96" s="221">
        <v>23.35</v>
      </c>
      <c r="K96" s="238">
        <v>14448.98</v>
      </c>
    </row>
    <row r="97" spans="1:22" x14ac:dyDescent="0.25">
      <c r="A97" s="233"/>
      <c r="B97" s="234"/>
      <c r="C97" s="234" t="s">
        <v>174</v>
      </c>
      <c r="D97" s="235"/>
      <c r="E97" s="221"/>
      <c r="F97" s="238">
        <v>0.05</v>
      </c>
      <c r="G97" s="237" t="s">
        <v>185</v>
      </c>
      <c r="H97" s="221">
        <v>1</v>
      </c>
      <c r="I97" s="238">
        <v>0.4</v>
      </c>
      <c r="J97" s="221">
        <v>9</v>
      </c>
      <c r="K97" s="238">
        <v>3.6</v>
      </c>
    </row>
    <row r="98" spans="1:22" x14ac:dyDescent="0.25">
      <c r="A98" s="233"/>
      <c r="B98" s="234"/>
      <c r="C98" s="234" t="s">
        <v>179</v>
      </c>
      <c r="D98" s="235"/>
      <c r="E98" s="221"/>
      <c r="F98" s="238">
        <v>0.01</v>
      </c>
      <c r="G98" s="237" t="s">
        <v>185</v>
      </c>
      <c r="H98" s="221">
        <v>1</v>
      </c>
      <c r="I98" s="251">
        <v>0.08</v>
      </c>
      <c r="J98" s="221">
        <v>23.35</v>
      </c>
      <c r="K98" s="251">
        <v>1.87</v>
      </c>
    </row>
    <row r="99" spans="1:22" x14ac:dyDescent="0.25">
      <c r="A99" s="233"/>
      <c r="B99" s="234"/>
      <c r="C99" s="234" t="s">
        <v>195</v>
      </c>
      <c r="D99" s="235"/>
      <c r="E99" s="221"/>
      <c r="F99" s="238">
        <v>4.83</v>
      </c>
      <c r="G99" s="237" t="s">
        <v>185</v>
      </c>
      <c r="H99" s="221">
        <v>1</v>
      </c>
      <c r="I99" s="238">
        <v>38.64</v>
      </c>
      <c r="J99" s="221">
        <v>5.42</v>
      </c>
      <c r="K99" s="238">
        <v>209.43</v>
      </c>
    </row>
    <row r="100" spans="1:22" x14ac:dyDescent="0.25">
      <c r="A100" s="233"/>
      <c r="B100" s="234"/>
      <c r="C100" s="234" t="s">
        <v>184</v>
      </c>
      <c r="D100" s="235" t="s">
        <v>177</v>
      </c>
      <c r="E100" s="221">
        <v>112</v>
      </c>
      <c r="F100" s="238"/>
      <c r="G100" s="237"/>
      <c r="H100" s="221"/>
      <c r="I100" s="238">
        <v>693.06</v>
      </c>
      <c r="J100" s="221">
        <v>90</v>
      </c>
      <c r="K100" s="238">
        <v>13004.08</v>
      </c>
    </row>
    <row r="101" spans="1:22" x14ac:dyDescent="0.25">
      <c r="A101" s="233"/>
      <c r="B101" s="234"/>
      <c r="C101" s="234" t="s">
        <v>183</v>
      </c>
      <c r="D101" s="235" t="s">
        <v>177</v>
      </c>
      <c r="E101" s="221">
        <v>70</v>
      </c>
      <c r="F101" s="238"/>
      <c r="G101" s="237"/>
      <c r="H101" s="221"/>
      <c r="I101" s="238">
        <v>433.16</v>
      </c>
      <c r="J101" s="221">
        <v>43</v>
      </c>
      <c r="K101" s="238">
        <v>6213.06</v>
      </c>
    </row>
    <row r="102" spans="1:22" x14ac:dyDescent="0.25">
      <c r="A102" s="233"/>
      <c r="B102" s="234"/>
      <c r="C102" s="234" t="s">
        <v>178</v>
      </c>
      <c r="D102" s="235" t="s">
        <v>177</v>
      </c>
      <c r="E102" s="221">
        <v>175</v>
      </c>
      <c r="F102" s="238"/>
      <c r="G102" s="237"/>
      <c r="H102" s="221"/>
      <c r="I102" s="238">
        <v>0.14000000000000001</v>
      </c>
      <c r="J102" s="221">
        <v>157</v>
      </c>
      <c r="K102" s="238">
        <v>2.94</v>
      </c>
    </row>
    <row r="103" spans="1:22" x14ac:dyDescent="0.25">
      <c r="A103" s="241"/>
      <c r="B103" s="242"/>
      <c r="C103" s="242" t="s">
        <v>182</v>
      </c>
      <c r="D103" s="243" t="s">
        <v>181</v>
      </c>
      <c r="E103" s="244">
        <v>5.7</v>
      </c>
      <c r="F103" s="247"/>
      <c r="G103" s="246" t="s">
        <v>185</v>
      </c>
      <c r="H103" s="244">
        <v>1</v>
      </c>
      <c r="I103" s="247">
        <v>45.6</v>
      </c>
      <c r="J103" s="244"/>
      <c r="K103" s="247"/>
    </row>
    <row r="104" spans="1:22" x14ac:dyDescent="0.25">
      <c r="A104" s="248"/>
      <c r="B104" s="248"/>
      <c r="C104" s="249" t="s">
        <v>173</v>
      </c>
      <c r="D104" s="248"/>
      <c r="E104" s="248"/>
      <c r="F104" s="248"/>
      <c r="G104" s="248"/>
      <c r="H104" s="452">
        <v>1784.2</v>
      </c>
      <c r="I104" s="452"/>
      <c r="J104" s="452">
        <v>33882.089999999997</v>
      </c>
      <c r="K104" s="452"/>
      <c r="O104" s="250">
        <v>1784.2</v>
      </c>
      <c r="P104" s="250">
        <v>33882.089999999997</v>
      </c>
    </row>
    <row r="106" spans="1:22" ht="57" x14ac:dyDescent="0.25">
      <c r="A106" s="233" t="s">
        <v>1653</v>
      </c>
      <c r="B106" s="234" t="s">
        <v>3391</v>
      </c>
      <c r="C106" s="234" t="s">
        <v>1106</v>
      </c>
      <c r="D106" s="235" t="s">
        <v>1693</v>
      </c>
      <c r="E106" s="221">
        <v>362</v>
      </c>
      <c r="F106" s="238"/>
      <c r="G106" s="237"/>
      <c r="H106" s="221"/>
      <c r="I106" s="238"/>
      <c r="J106" s="221"/>
      <c r="K106" s="238"/>
      <c r="Q106">
        <v>8595.33</v>
      </c>
      <c r="R106">
        <v>161277.51999999999</v>
      </c>
      <c r="S106">
        <v>5372.08</v>
      </c>
      <c r="T106">
        <v>77054.81</v>
      </c>
      <c r="U106">
        <v>6.34</v>
      </c>
      <c r="V106">
        <v>132.71</v>
      </c>
    </row>
    <row r="107" spans="1:22" x14ac:dyDescent="0.25">
      <c r="A107" s="233"/>
      <c r="B107" s="234"/>
      <c r="C107" s="234" t="s">
        <v>187</v>
      </c>
      <c r="D107" s="235"/>
      <c r="E107" s="221"/>
      <c r="F107" s="238">
        <v>21.2</v>
      </c>
      <c r="G107" s="237" t="s">
        <v>185</v>
      </c>
      <c r="H107" s="221">
        <v>1</v>
      </c>
      <c r="I107" s="238">
        <v>7674.4</v>
      </c>
      <c r="J107" s="221">
        <v>23.35</v>
      </c>
      <c r="K107" s="238">
        <v>179197.24</v>
      </c>
    </row>
    <row r="108" spans="1:22" x14ac:dyDescent="0.25">
      <c r="A108" s="233"/>
      <c r="B108" s="234"/>
      <c r="C108" s="234" t="s">
        <v>174</v>
      </c>
      <c r="D108" s="235"/>
      <c r="E108" s="221"/>
      <c r="F108" s="238">
        <v>0.06</v>
      </c>
      <c r="G108" s="237" t="s">
        <v>185</v>
      </c>
      <c r="H108" s="221">
        <v>1</v>
      </c>
      <c r="I108" s="238">
        <v>21.72</v>
      </c>
      <c r="J108" s="221">
        <v>8.33</v>
      </c>
      <c r="K108" s="238">
        <v>180.93</v>
      </c>
    </row>
    <row r="109" spans="1:22" x14ac:dyDescent="0.25">
      <c r="A109" s="233"/>
      <c r="B109" s="234"/>
      <c r="C109" s="234" t="s">
        <v>179</v>
      </c>
      <c r="D109" s="235"/>
      <c r="E109" s="221"/>
      <c r="F109" s="238">
        <v>0.01</v>
      </c>
      <c r="G109" s="237" t="s">
        <v>185</v>
      </c>
      <c r="H109" s="221">
        <v>1</v>
      </c>
      <c r="I109" s="251">
        <v>3.62</v>
      </c>
      <c r="J109" s="221">
        <v>23.35</v>
      </c>
      <c r="K109" s="251">
        <v>84.53</v>
      </c>
    </row>
    <row r="110" spans="1:22" x14ac:dyDescent="0.25">
      <c r="A110" s="233"/>
      <c r="B110" s="234"/>
      <c r="C110" s="234" t="s">
        <v>195</v>
      </c>
      <c r="D110" s="235"/>
      <c r="E110" s="221"/>
      <c r="F110" s="238">
        <v>1.26</v>
      </c>
      <c r="G110" s="237" t="s">
        <v>185</v>
      </c>
      <c r="H110" s="221">
        <v>1</v>
      </c>
      <c r="I110" s="238">
        <v>456.12</v>
      </c>
      <c r="J110" s="221">
        <v>5.42</v>
      </c>
      <c r="K110" s="238">
        <v>2472.17</v>
      </c>
    </row>
    <row r="111" spans="1:22" ht="57" x14ac:dyDescent="0.25">
      <c r="A111" s="233" t="s">
        <v>1656</v>
      </c>
      <c r="B111" s="234" t="s">
        <v>3392</v>
      </c>
      <c r="C111" s="234" t="s">
        <v>1105</v>
      </c>
      <c r="D111" s="235" t="s">
        <v>1451</v>
      </c>
      <c r="E111" s="221">
        <v>362</v>
      </c>
      <c r="F111" s="238">
        <v>252.79</v>
      </c>
      <c r="G111" s="240" t="s">
        <v>185</v>
      </c>
      <c r="H111" s="221">
        <v>1</v>
      </c>
      <c r="I111" s="238">
        <v>91509.98</v>
      </c>
      <c r="J111" s="221">
        <v>2.63</v>
      </c>
      <c r="K111" s="238">
        <v>240671.25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s="233"/>
      <c r="B112" s="234"/>
      <c r="C112" s="234" t="s">
        <v>184</v>
      </c>
      <c r="D112" s="235" t="s">
        <v>177</v>
      </c>
      <c r="E112" s="221">
        <v>112</v>
      </c>
      <c r="F112" s="238"/>
      <c r="G112" s="237"/>
      <c r="H112" s="221"/>
      <c r="I112" s="238">
        <v>8595.33</v>
      </c>
      <c r="J112" s="221">
        <v>90</v>
      </c>
      <c r="K112" s="238">
        <v>161277.51999999999</v>
      </c>
    </row>
    <row r="113" spans="1:22" x14ac:dyDescent="0.25">
      <c r="A113" s="233"/>
      <c r="B113" s="234"/>
      <c r="C113" s="234" t="s">
        <v>183</v>
      </c>
      <c r="D113" s="235" t="s">
        <v>177</v>
      </c>
      <c r="E113" s="221">
        <v>70</v>
      </c>
      <c r="F113" s="238"/>
      <c r="G113" s="237"/>
      <c r="H113" s="221"/>
      <c r="I113" s="238">
        <v>5372.08</v>
      </c>
      <c r="J113" s="221">
        <v>43</v>
      </c>
      <c r="K113" s="238">
        <v>77054.81</v>
      </c>
    </row>
    <row r="114" spans="1:22" x14ac:dyDescent="0.25">
      <c r="A114" s="233"/>
      <c r="B114" s="234"/>
      <c r="C114" s="234" t="s">
        <v>178</v>
      </c>
      <c r="D114" s="235" t="s">
        <v>177</v>
      </c>
      <c r="E114" s="221">
        <v>175</v>
      </c>
      <c r="F114" s="238"/>
      <c r="G114" s="237"/>
      <c r="H114" s="221"/>
      <c r="I114" s="238">
        <v>6.34</v>
      </c>
      <c r="J114" s="221">
        <v>157</v>
      </c>
      <c r="K114" s="238">
        <v>132.71</v>
      </c>
    </row>
    <row r="115" spans="1:22" x14ac:dyDescent="0.25">
      <c r="A115" s="241"/>
      <c r="B115" s="242"/>
      <c r="C115" s="242" t="s">
        <v>182</v>
      </c>
      <c r="D115" s="243" t="s">
        <v>181</v>
      </c>
      <c r="E115" s="244">
        <v>1.68</v>
      </c>
      <c r="F115" s="247"/>
      <c r="G115" s="246" t="s">
        <v>185</v>
      </c>
      <c r="H115" s="244">
        <v>1</v>
      </c>
      <c r="I115" s="247">
        <v>608.16</v>
      </c>
      <c r="J115" s="244"/>
      <c r="K115" s="247"/>
    </row>
    <row r="116" spans="1:22" x14ac:dyDescent="0.25">
      <c r="A116" s="248"/>
      <c r="B116" s="248"/>
      <c r="C116" s="249" t="s">
        <v>173</v>
      </c>
      <c r="D116" s="248"/>
      <c r="E116" s="248"/>
      <c r="F116" s="248"/>
      <c r="G116" s="248"/>
      <c r="H116" s="452">
        <v>113635.97</v>
      </c>
      <c r="I116" s="452"/>
      <c r="J116" s="452">
        <v>660986.63</v>
      </c>
      <c r="K116" s="452"/>
      <c r="O116" s="250">
        <v>113635.97</v>
      </c>
      <c r="P116" s="250">
        <v>660986.63</v>
      </c>
    </row>
    <row r="118" spans="1:22" x14ac:dyDescent="0.25">
      <c r="A118" s="233" t="s">
        <v>1657</v>
      </c>
      <c r="B118" s="234" t="s">
        <v>3393</v>
      </c>
      <c r="C118" s="234" t="s">
        <v>1104</v>
      </c>
      <c r="D118" s="235" t="s">
        <v>3394</v>
      </c>
      <c r="E118" s="221">
        <v>1.8</v>
      </c>
      <c r="F118" s="238"/>
      <c r="G118" s="237"/>
      <c r="H118" s="221"/>
      <c r="I118" s="238"/>
      <c r="J118" s="221"/>
      <c r="K118" s="238"/>
      <c r="Q118">
        <v>41.03</v>
      </c>
      <c r="R118">
        <v>769.78</v>
      </c>
      <c r="S118">
        <v>25.64</v>
      </c>
      <c r="T118">
        <v>367.78</v>
      </c>
      <c r="U118">
        <v>3.19</v>
      </c>
      <c r="V118">
        <v>66.73</v>
      </c>
    </row>
    <row r="119" spans="1:22" x14ac:dyDescent="0.25">
      <c r="C119" s="239" t="s">
        <v>3395</v>
      </c>
    </row>
    <row r="120" spans="1:22" x14ac:dyDescent="0.25">
      <c r="A120" s="233"/>
      <c r="B120" s="234"/>
      <c r="C120" s="234" t="s">
        <v>187</v>
      </c>
      <c r="D120" s="235"/>
      <c r="E120" s="221"/>
      <c r="F120" s="238">
        <v>20.350000000000001</v>
      </c>
      <c r="G120" s="237" t="s">
        <v>185</v>
      </c>
      <c r="H120" s="221">
        <v>1</v>
      </c>
      <c r="I120" s="238">
        <v>36.630000000000003</v>
      </c>
      <c r="J120" s="221">
        <v>23.35</v>
      </c>
      <c r="K120" s="238">
        <v>855.31</v>
      </c>
    </row>
    <row r="121" spans="1:22" x14ac:dyDescent="0.25">
      <c r="A121" s="233"/>
      <c r="B121" s="234"/>
      <c r="C121" s="234" t="s">
        <v>174</v>
      </c>
      <c r="D121" s="235"/>
      <c r="E121" s="221"/>
      <c r="F121" s="238">
        <v>4.38</v>
      </c>
      <c r="G121" s="237" t="s">
        <v>185</v>
      </c>
      <c r="H121" s="221">
        <v>1</v>
      </c>
      <c r="I121" s="238">
        <v>7.88</v>
      </c>
      <c r="J121" s="221">
        <v>9.5</v>
      </c>
      <c r="K121" s="238">
        <v>74.86</v>
      </c>
    </row>
    <row r="122" spans="1:22" x14ac:dyDescent="0.25">
      <c r="A122" s="233"/>
      <c r="B122" s="234"/>
      <c r="C122" s="234" t="s">
        <v>179</v>
      </c>
      <c r="D122" s="235"/>
      <c r="E122" s="221"/>
      <c r="F122" s="238">
        <v>1.01</v>
      </c>
      <c r="G122" s="237" t="s">
        <v>185</v>
      </c>
      <c r="H122" s="221">
        <v>1</v>
      </c>
      <c r="I122" s="251">
        <v>1.82</v>
      </c>
      <c r="J122" s="221">
        <v>23.35</v>
      </c>
      <c r="K122" s="251">
        <v>42.5</v>
      </c>
    </row>
    <row r="123" spans="1:22" x14ac:dyDescent="0.25">
      <c r="A123" s="233"/>
      <c r="B123" s="234"/>
      <c r="C123" s="234" t="s">
        <v>195</v>
      </c>
      <c r="D123" s="235"/>
      <c r="E123" s="221"/>
      <c r="F123" s="238">
        <v>0.14000000000000001</v>
      </c>
      <c r="G123" s="237" t="s">
        <v>185</v>
      </c>
      <c r="H123" s="221">
        <v>1</v>
      </c>
      <c r="I123" s="238">
        <v>0.25</v>
      </c>
      <c r="J123" s="221">
        <v>5.43</v>
      </c>
      <c r="K123" s="238">
        <v>1.36</v>
      </c>
    </row>
    <row r="124" spans="1:22" ht="42.75" x14ac:dyDescent="0.25">
      <c r="A124" s="233" t="s">
        <v>1659</v>
      </c>
      <c r="B124" s="234" t="s">
        <v>3396</v>
      </c>
      <c r="C124" s="234" t="s">
        <v>1103</v>
      </c>
      <c r="D124" s="235" t="s">
        <v>1451</v>
      </c>
      <c r="E124" s="221">
        <v>18</v>
      </c>
      <c r="F124" s="238">
        <v>74.56</v>
      </c>
      <c r="G124" s="240" t="s">
        <v>185</v>
      </c>
      <c r="H124" s="221">
        <v>1</v>
      </c>
      <c r="I124" s="238">
        <v>1342.08</v>
      </c>
      <c r="J124" s="221">
        <v>4.0999999999999996</v>
      </c>
      <c r="K124" s="238">
        <v>5502.53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s="233"/>
      <c r="B125" s="234"/>
      <c r="C125" s="234" t="s">
        <v>184</v>
      </c>
      <c r="D125" s="235" t="s">
        <v>177</v>
      </c>
      <c r="E125" s="221">
        <v>112</v>
      </c>
      <c r="F125" s="238"/>
      <c r="G125" s="237"/>
      <c r="H125" s="221"/>
      <c r="I125" s="238">
        <v>41.03</v>
      </c>
      <c r="J125" s="221">
        <v>90</v>
      </c>
      <c r="K125" s="238">
        <v>769.78</v>
      </c>
    </row>
    <row r="126" spans="1:22" x14ac:dyDescent="0.25">
      <c r="A126" s="233"/>
      <c r="B126" s="234"/>
      <c r="C126" s="234" t="s">
        <v>183</v>
      </c>
      <c r="D126" s="235" t="s">
        <v>177</v>
      </c>
      <c r="E126" s="221">
        <v>70</v>
      </c>
      <c r="F126" s="238"/>
      <c r="G126" s="237"/>
      <c r="H126" s="221"/>
      <c r="I126" s="238">
        <v>25.64</v>
      </c>
      <c r="J126" s="221">
        <v>43</v>
      </c>
      <c r="K126" s="238">
        <v>367.78</v>
      </c>
    </row>
    <row r="127" spans="1:22" x14ac:dyDescent="0.25">
      <c r="A127" s="233"/>
      <c r="B127" s="234"/>
      <c r="C127" s="234" t="s">
        <v>178</v>
      </c>
      <c r="D127" s="235" t="s">
        <v>177</v>
      </c>
      <c r="E127" s="221">
        <v>175</v>
      </c>
      <c r="F127" s="238"/>
      <c r="G127" s="237"/>
      <c r="H127" s="221"/>
      <c r="I127" s="238">
        <v>3.19</v>
      </c>
      <c r="J127" s="221">
        <v>157</v>
      </c>
      <c r="K127" s="238">
        <v>66.73</v>
      </c>
    </row>
    <row r="128" spans="1:22" x14ac:dyDescent="0.25">
      <c r="A128" s="241"/>
      <c r="B128" s="242"/>
      <c r="C128" s="242" t="s">
        <v>182</v>
      </c>
      <c r="D128" s="243" t="s">
        <v>181</v>
      </c>
      <c r="E128" s="244">
        <v>1.5</v>
      </c>
      <c r="F128" s="247"/>
      <c r="G128" s="246" t="s">
        <v>185</v>
      </c>
      <c r="H128" s="244">
        <v>1</v>
      </c>
      <c r="I128" s="247">
        <v>2.7</v>
      </c>
      <c r="J128" s="244"/>
      <c r="K128" s="247"/>
    </row>
    <row r="129" spans="1:22" x14ac:dyDescent="0.25">
      <c r="A129" s="248"/>
      <c r="B129" s="248"/>
      <c r="C129" s="249" t="s">
        <v>173</v>
      </c>
      <c r="D129" s="248"/>
      <c r="E129" s="248"/>
      <c r="F129" s="248"/>
      <c r="G129" s="248"/>
      <c r="H129" s="452">
        <v>1456.7</v>
      </c>
      <c r="I129" s="452"/>
      <c r="J129" s="452">
        <v>7638.35</v>
      </c>
      <c r="K129" s="452"/>
      <c r="O129" s="250">
        <v>1456.7</v>
      </c>
      <c r="P129" s="250">
        <v>7638.35</v>
      </c>
    </row>
    <row r="131" spans="1:22" ht="42.75" x14ac:dyDescent="0.25">
      <c r="A131" s="233" t="s">
        <v>1660</v>
      </c>
      <c r="B131" s="234" t="s">
        <v>3397</v>
      </c>
      <c r="C131" s="234" t="s">
        <v>1102</v>
      </c>
      <c r="D131" s="235" t="s">
        <v>1693</v>
      </c>
      <c r="E131" s="221">
        <v>12</v>
      </c>
      <c r="F131" s="238"/>
      <c r="G131" s="237"/>
      <c r="H131" s="221"/>
      <c r="I131" s="238"/>
      <c r="J131" s="221"/>
      <c r="K131" s="238"/>
      <c r="Q131">
        <v>309.66000000000003</v>
      </c>
      <c r="R131">
        <v>5810.23</v>
      </c>
      <c r="S131">
        <v>193.54</v>
      </c>
      <c r="T131">
        <v>2776</v>
      </c>
      <c r="U131">
        <v>0.21</v>
      </c>
      <c r="V131">
        <v>4.4000000000000004</v>
      </c>
    </row>
    <row r="132" spans="1:22" x14ac:dyDescent="0.25">
      <c r="A132" s="233"/>
      <c r="B132" s="234"/>
      <c r="C132" s="234" t="s">
        <v>187</v>
      </c>
      <c r="D132" s="235"/>
      <c r="E132" s="221"/>
      <c r="F132" s="238">
        <v>23.04</v>
      </c>
      <c r="G132" s="237" t="s">
        <v>185</v>
      </c>
      <c r="H132" s="221">
        <v>1</v>
      </c>
      <c r="I132" s="238">
        <v>276.48</v>
      </c>
      <c r="J132" s="221">
        <v>23.35</v>
      </c>
      <c r="K132" s="238">
        <v>6455.81</v>
      </c>
    </row>
    <row r="133" spans="1:22" x14ac:dyDescent="0.25">
      <c r="A133" s="233"/>
      <c r="B133" s="234"/>
      <c r="C133" s="234" t="s">
        <v>174</v>
      </c>
      <c r="D133" s="235"/>
      <c r="E133" s="221"/>
      <c r="F133" s="238">
        <v>0.05</v>
      </c>
      <c r="G133" s="237" t="s">
        <v>185</v>
      </c>
      <c r="H133" s="221">
        <v>1</v>
      </c>
      <c r="I133" s="238">
        <v>0.6</v>
      </c>
      <c r="J133" s="221">
        <v>9</v>
      </c>
      <c r="K133" s="238">
        <v>5.4</v>
      </c>
    </row>
    <row r="134" spans="1:22" x14ac:dyDescent="0.25">
      <c r="A134" s="233"/>
      <c r="B134" s="234"/>
      <c r="C134" s="234" t="s">
        <v>179</v>
      </c>
      <c r="D134" s="235"/>
      <c r="E134" s="221"/>
      <c r="F134" s="238">
        <v>0.01</v>
      </c>
      <c r="G134" s="237" t="s">
        <v>185</v>
      </c>
      <c r="H134" s="221">
        <v>1</v>
      </c>
      <c r="I134" s="251">
        <v>0.12</v>
      </c>
      <c r="J134" s="221">
        <v>23.35</v>
      </c>
      <c r="K134" s="251">
        <v>2.8</v>
      </c>
    </row>
    <row r="135" spans="1:22" x14ac:dyDescent="0.25">
      <c r="A135" s="233"/>
      <c r="B135" s="234"/>
      <c r="C135" s="234" t="s">
        <v>195</v>
      </c>
      <c r="D135" s="235"/>
      <c r="E135" s="221"/>
      <c r="F135" s="238">
        <v>3.43</v>
      </c>
      <c r="G135" s="237" t="s">
        <v>185</v>
      </c>
      <c r="H135" s="221">
        <v>1</v>
      </c>
      <c r="I135" s="238">
        <v>41.16</v>
      </c>
      <c r="J135" s="221">
        <v>5.42</v>
      </c>
      <c r="K135" s="238">
        <v>223.09</v>
      </c>
    </row>
    <row r="136" spans="1:22" ht="57" x14ac:dyDescent="0.25">
      <c r="A136" s="233" t="s">
        <v>1661</v>
      </c>
      <c r="B136" s="234" t="s">
        <v>3398</v>
      </c>
      <c r="C136" s="234" t="s">
        <v>1101</v>
      </c>
      <c r="D136" s="235" t="s">
        <v>1451</v>
      </c>
      <c r="E136" s="221">
        <v>12</v>
      </c>
      <c r="F136" s="238">
        <v>186.49</v>
      </c>
      <c r="G136" s="240" t="s">
        <v>185</v>
      </c>
      <c r="H136" s="221">
        <v>1</v>
      </c>
      <c r="I136" s="238">
        <v>2237.88</v>
      </c>
      <c r="J136" s="221">
        <v>2.5</v>
      </c>
      <c r="K136" s="238">
        <v>5594.7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s="233"/>
      <c r="B137" s="234"/>
      <c r="C137" s="234" t="s">
        <v>184</v>
      </c>
      <c r="D137" s="235" t="s">
        <v>177</v>
      </c>
      <c r="E137" s="221">
        <v>112</v>
      </c>
      <c r="F137" s="238"/>
      <c r="G137" s="237"/>
      <c r="H137" s="221"/>
      <c r="I137" s="238">
        <v>309.66000000000003</v>
      </c>
      <c r="J137" s="221">
        <v>90</v>
      </c>
      <c r="K137" s="238">
        <v>5810.23</v>
      </c>
    </row>
    <row r="138" spans="1:22" x14ac:dyDescent="0.25">
      <c r="A138" s="233"/>
      <c r="B138" s="234"/>
      <c r="C138" s="234" t="s">
        <v>183</v>
      </c>
      <c r="D138" s="235" t="s">
        <v>177</v>
      </c>
      <c r="E138" s="221">
        <v>70</v>
      </c>
      <c r="F138" s="238"/>
      <c r="G138" s="237"/>
      <c r="H138" s="221"/>
      <c r="I138" s="238">
        <v>193.54</v>
      </c>
      <c r="J138" s="221">
        <v>43</v>
      </c>
      <c r="K138" s="238">
        <v>2776</v>
      </c>
    </row>
    <row r="139" spans="1:22" x14ac:dyDescent="0.25">
      <c r="A139" s="233"/>
      <c r="B139" s="234"/>
      <c r="C139" s="234" t="s">
        <v>178</v>
      </c>
      <c r="D139" s="235" t="s">
        <v>177</v>
      </c>
      <c r="E139" s="221">
        <v>175</v>
      </c>
      <c r="F139" s="238"/>
      <c r="G139" s="237"/>
      <c r="H139" s="221"/>
      <c r="I139" s="238">
        <v>0.21</v>
      </c>
      <c r="J139" s="221">
        <v>157</v>
      </c>
      <c r="K139" s="238">
        <v>4.4000000000000004</v>
      </c>
    </row>
    <row r="140" spans="1:22" x14ac:dyDescent="0.25">
      <c r="A140" s="241"/>
      <c r="B140" s="242"/>
      <c r="C140" s="242" t="s">
        <v>182</v>
      </c>
      <c r="D140" s="243" t="s">
        <v>181</v>
      </c>
      <c r="E140" s="244">
        <v>1.8</v>
      </c>
      <c r="F140" s="247"/>
      <c r="G140" s="246" t="s">
        <v>185</v>
      </c>
      <c r="H140" s="244">
        <v>1</v>
      </c>
      <c r="I140" s="247">
        <v>21.6</v>
      </c>
      <c r="J140" s="244"/>
      <c r="K140" s="247"/>
    </row>
    <row r="141" spans="1:22" x14ac:dyDescent="0.25">
      <c r="A141" s="248"/>
      <c r="B141" s="248"/>
      <c r="C141" s="249" t="s">
        <v>173</v>
      </c>
      <c r="D141" s="248"/>
      <c r="E141" s="248"/>
      <c r="F141" s="248"/>
      <c r="G141" s="248"/>
      <c r="H141" s="452">
        <v>3059.53</v>
      </c>
      <c r="I141" s="452"/>
      <c r="J141" s="452">
        <v>20869.63</v>
      </c>
      <c r="K141" s="452"/>
      <c r="O141" s="250">
        <v>3059.53</v>
      </c>
      <c r="P141" s="250">
        <v>20869.63</v>
      </c>
    </row>
    <row r="143" spans="1:22" ht="28.5" x14ac:dyDescent="0.25">
      <c r="A143" s="233" t="s">
        <v>1667</v>
      </c>
      <c r="B143" s="234" t="s">
        <v>3393</v>
      </c>
      <c r="C143" s="234" t="s">
        <v>1100</v>
      </c>
      <c r="D143" s="235" t="s">
        <v>3394</v>
      </c>
      <c r="E143" s="221">
        <v>5.0999999999999996</v>
      </c>
      <c r="F143" s="238"/>
      <c r="G143" s="237"/>
      <c r="H143" s="221"/>
      <c r="I143" s="238"/>
      <c r="J143" s="221"/>
      <c r="K143" s="238"/>
      <c r="Q143">
        <v>116.24</v>
      </c>
      <c r="R143">
        <v>2181.15</v>
      </c>
      <c r="S143">
        <v>72.650000000000006</v>
      </c>
      <c r="T143">
        <v>1042.1099999999999</v>
      </c>
      <c r="U143">
        <v>9.01</v>
      </c>
      <c r="V143">
        <v>188.79</v>
      </c>
    </row>
    <row r="144" spans="1:22" x14ac:dyDescent="0.25">
      <c r="C144" s="239" t="s">
        <v>3399</v>
      </c>
    </row>
    <row r="145" spans="1:22" x14ac:dyDescent="0.25">
      <c r="A145" s="233"/>
      <c r="B145" s="234"/>
      <c r="C145" s="234" t="s">
        <v>187</v>
      </c>
      <c r="D145" s="235"/>
      <c r="E145" s="221"/>
      <c r="F145" s="238">
        <v>20.350000000000001</v>
      </c>
      <c r="G145" s="237" t="s">
        <v>185</v>
      </c>
      <c r="H145" s="221">
        <v>1</v>
      </c>
      <c r="I145" s="238">
        <v>103.79</v>
      </c>
      <c r="J145" s="221">
        <v>23.35</v>
      </c>
      <c r="K145" s="238">
        <v>2423.5</v>
      </c>
    </row>
    <row r="146" spans="1:22" x14ac:dyDescent="0.25">
      <c r="A146" s="233"/>
      <c r="B146" s="234"/>
      <c r="C146" s="234" t="s">
        <v>174</v>
      </c>
      <c r="D146" s="235"/>
      <c r="E146" s="221"/>
      <c r="F146" s="238">
        <v>4.38</v>
      </c>
      <c r="G146" s="237" t="s">
        <v>185</v>
      </c>
      <c r="H146" s="221">
        <v>1</v>
      </c>
      <c r="I146" s="238">
        <v>22.34</v>
      </c>
      <c r="J146" s="221">
        <v>9.5</v>
      </c>
      <c r="K146" s="238">
        <v>212.23</v>
      </c>
    </row>
    <row r="147" spans="1:22" x14ac:dyDescent="0.25">
      <c r="A147" s="233"/>
      <c r="B147" s="234"/>
      <c r="C147" s="234" t="s">
        <v>179</v>
      </c>
      <c r="D147" s="235"/>
      <c r="E147" s="221"/>
      <c r="F147" s="238">
        <v>1.01</v>
      </c>
      <c r="G147" s="237" t="s">
        <v>185</v>
      </c>
      <c r="H147" s="221">
        <v>1</v>
      </c>
      <c r="I147" s="251">
        <v>5.15</v>
      </c>
      <c r="J147" s="221">
        <v>23.35</v>
      </c>
      <c r="K147" s="251">
        <v>120.25</v>
      </c>
    </row>
    <row r="148" spans="1:22" x14ac:dyDescent="0.25">
      <c r="A148" s="233"/>
      <c r="B148" s="234"/>
      <c r="C148" s="234" t="s">
        <v>195</v>
      </c>
      <c r="D148" s="235"/>
      <c r="E148" s="221"/>
      <c r="F148" s="238">
        <v>0.14000000000000001</v>
      </c>
      <c r="G148" s="237" t="s">
        <v>185</v>
      </c>
      <c r="H148" s="221">
        <v>1</v>
      </c>
      <c r="I148" s="238">
        <v>0.71</v>
      </c>
      <c r="J148" s="221">
        <v>5.43</v>
      </c>
      <c r="K148" s="238">
        <v>3.86</v>
      </c>
    </row>
    <row r="149" spans="1:22" x14ac:dyDescent="0.25">
      <c r="A149" s="233"/>
      <c r="B149" s="234"/>
      <c r="C149" s="234" t="s">
        <v>184</v>
      </c>
      <c r="D149" s="235" t="s">
        <v>177</v>
      </c>
      <c r="E149" s="221">
        <v>112</v>
      </c>
      <c r="F149" s="238"/>
      <c r="G149" s="237"/>
      <c r="H149" s="221"/>
      <c r="I149" s="238">
        <v>116.24</v>
      </c>
      <c r="J149" s="221">
        <v>90</v>
      </c>
      <c r="K149" s="238">
        <v>2181.15</v>
      </c>
    </row>
    <row r="150" spans="1:22" x14ac:dyDescent="0.25">
      <c r="A150" s="233"/>
      <c r="B150" s="234"/>
      <c r="C150" s="234" t="s">
        <v>183</v>
      </c>
      <c r="D150" s="235" t="s">
        <v>177</v>
      </c>
      <c r="E150" s="221">
        <v>70</v>
      </c>
      <c r="F150" s="238"/>
      <c r="G150" s="237"/>
      <c r="H150" s="221"/>
      <c r="I150" s="238">
        <v>72.650000000000006</v>
      </c>
      <c r="J150" s="221">
        <v>43</v>
      </c>
      <c r="K150" s="238">
        <v>1042.1099999999999</v>
      </c>
    </row>
    <row r="151" spans="1:22" x14ac:dyDescent="0.25">
      <c r="A151" s="233"/>
      <c r="B151" s="234"/>
      <c r="C151" s="234" t="s">
        <v>178</v>
      </c>
      <c r="D151" s="235" t="s">
        <v>177</v>
      </c>
      <c r="E151" s="221">
        <v>175</v>
      </c>
      <c r="F151" s="238"/>
      <c r="G151" s="237"/>
      <c r="H151" s="221"/>
      <c r="I151" s="238">
        <v>9.01</v>
      </c>
      <c r="J151" s="221">
        <v>157</v>
      </c>
      <c r="K151" s="238">
        <v>188.79</v>
      </c>
    </row>
    <row r="152" spans="1:22" x14ac:dyDescent="0.25">
      <c r="A152" s="241"/>
      <c r="B152" s="242"/>
      <c r="C152" s="242" t="s">
        <v>182</v>
      </c>
      <c r="D152" s="243" t="s">
        <v>181</v>
      </c>
      <c r="E152" s="244">
        <v>1.5</v>
      </c>
      <c r="F152" s="247"/>
      <c r="G152" s="246" t="s">
        <v>185</v>
      </c>
      <c r="H152" s="244">
        <v>1</v>
      </c>
      <c r="I152" s="247">
        <v>7.65</v>
      </c>
      <c r="J152" s="244"/>
      <c r="K152" s="247"/>
    </row>
    <row r="153" spans="1:22" x14ac:dyDescent="0.25">
      <c r="A153" s="248"/>
      <c r="B153" s="248"/>
      <c r="C153" s="249" t="s">
        <v>173</v>
      </c>
      <c r="D153" s="248"/>
      <c r="E153" s="248"/>
      <c r="F153" s="248"/>
      <c r="G153" s="248"/>
      <c r="H153" s="452">
        <v>324.74</v>
      </c>
      <c r="I153" s="452"/>
      <c r="J153" s="452">
        <v>6051.64</v>
      </c>
      <c r="K153" s="452"/>
      <c r="O153" s="250">
        <v>324.74</v>
      </c>
      <c r="P153" s="250">
        <v>6051.64</v>
      </c>
    </row>
    <row r="155" spans="1:22" ht="28.5" x14ac:dyDescent="0.25">
      <c r="A155" s="233" t="s">
        <v>1679</v>
      </c>
      <c r="B155" s="234" t="s">
        <v>3393</v>
      </c>
      <c r="C155" s="234" t="s">
        <v>1099</v>
      </c>
      <c r="D155" s="235" t="s">
        <v>3394</v>
      </c>
      <c r="E155" s="221">
        <v>0.8</v>
      </c>
      <c r="F155" s="238"/>
      <c r="G155" s="237"/>
      <c r="H155" s="221"/>
      <c r="I155" s="238"/>
      <c r="J155" s="221"/>
      <c r="K155" s="238"/>
      <c r="Q155">
        <v>18.23</v>
      </c>
      <c r="R155">
        <v>342.13</v>
      </c>
      <c r="S155">
        <v>11.4</v>
      </c>
      <c r="T155">
        <v>163.46</v>
      </c>
      <c r="U155">
        <v>1.42</v>
      </c>
      <c r="V155">
        <v>29.69</v>
      </c>
    </row>
    <row r="156" spans="1:22" x14ac:dyDescent="0.25">
      <c r="C156" s="239" t="s">
        <v>3346</v>
      </c>
    </row>
    <row r="157" spans="1:22" x14ac:dyDescent="0.25">
      <c r="A157" s="233"/>
      <c r="B157" s="234"/>
      <c r="C157" s="234" t="s">
        <v>187</v>
      </c>
      <c r="D157" s="235"/>
      <c r="E157" s="221"/>
      <c r="F157" s="238">
        <v>20.350000000000001</v>
      </c>
      <c r="G157" s="237" t="s">
        <v>185</v>
      </c>
      <c r="H157" s="221">
        <v>1</v>
      </c>
      <c r="I157" s="238">
        <v>16.28</v>
      </c>
      <c r="J157" s="221">
        <v>23.35</v>
      </c>
      <c r="K157" s="238">
        <v>380.14</v>
      </c>
    </row>
    <row r="158" spans="1:22" x14ac:dyDescent="0.25">
      <c r="A158" s="233"/>
      <c r="B158" s="234"/>
      <c r="C158" s="234" t="s">
        <v>174</v>
      </c>
      <c r="D158" s="235"/>
      <c r="E158" s="221"/>
      <c r="F158" s="238">
        <v>4.38</v>
      </c>
      <c r="G158" s="237" t="s">
        <v>185</v>
      </c>
      <c r="H158" s="221">
        <v>1</v>
      </c>
      <c r="I158" s="238">
        <v>3.5</v>
      </c>
      <c r="J158" s="221">
        <v>9.5</v>
      </c>
      <c r="K158" s="238">
        <v>33.25</v>
      </c>
    </row>
    <row r="159" spans="1:22" x14ac:dyDescent="0.25">
      <c r="A159" s="233"/>
      <c r="B159" s="234"/>
      <c r="C159" s="234" t="s">
        <v>179</v>
      </c>
      <c r="D159" s="235"/>
      <c r="E159" s="221"/>
      <c r="F159" s="238">
        <v>1.01</v>
      </c>
      <c r="G159" s="237" t="s">
        <v>185</v>
      </c>
      <c r="H159" s="221">
        <v>1</v>
      </c>
      <c r="I159" s="251">
        <v>0.81</v>
      </c>
      <c r="J159" s="221">
        <v>23.35</v>
      </c>
      <c r="K159" s="251">
        <v>18.91</v>
      </c>
    </row>
    <row r="160" spans="1:22" x14ac:dyDescent="0.25">
      <c r="A160" s="233"/>
      <c r="B160" s="234"/>
      <c r="C160" s="234" t="s">
        <v>195</v>
      </c>
      <c r="D160" s="235"/>
      <c r="E160" s="221"/>
      <c r="F160" s="238">
        <v>0.14000000000000001</v>
      </c>
      <c r="G160" s="237" t="s">
        <v>185</v>
      </c>
      <c r="H160" s="221">
        <v>1</v>
      </c>
      <c r="I160" s="238">
        <v>0.11</v>
      </c>
      <c r="J160" s="221">
        <v>5.43</v>
      </c>
      <c r="K160" s="238">
        <v>0.6</v>
      </c>
    </row>
    <row r="161" spans="1:22" x14ac:dyDescent="0.25">
      <c r="A161" s="233"/>
      <c r="B161" s="234"/>
      <c r="C161" s="234" t="s">
        <v>184</v>
      </c>
      <c r="D161" s="235" t="s">
        <v>177</v>
      </c>
      <c r="E161" s="221">
        <v>112</v>
      </c>
      <c r="F161" s="238"/>
      <c r="G161" s="237"/>
      <c r="H161" s="221"/>
      <c r="I161" s="238">
        <v>18.23</v>
      </c>
      <c r="J161" s="221">
        <v>90</v>
      </c>
      <c r="K161" s="238">
        <v>342.13</v>
      </c>
    </row>
    <row r="162" spans="1:22" x14ac:dyDescent="0.25">
      <c r="A162" s="233"/>
      <c r="B162" s="234"/>
      <c r="C162" s="234" t="s">
        <v>183</v>
      </c>
      <c r="D162" s="235" t="s">
        <v>177</v>
      </c>
      <c r="E162" s="221">
        <v>70</v>
      </c>
      <c r="F162" s="238"/>
      <c r="G162" s="237"/>
      <c r="H162" s="221"/>
      <c r="I162" s="238">
        <v>11.4</v>
      </c>
      <c r="J162" s="221">
        <v>43</v>
      </c>
      <c r="K162" s="238">
        <v>163.46</v>
      </c>
    </row>
    <row r="163" spans="1:22" x14ac:dyDescent="0.25">
      <c r="A163" s="233"/>
      <c r="B163" s="234"/>
      <c r="C163" s="234" t="s">
        <v>178</v>
      </c>
      <c r="D163" s="235" t="s">
        <v>177</v>
      </c>
      <c r="E163" s="221">
        <v>175</v>
      </c>
      <c r="F163" s="238"/>
      <c r="G163" s="237"/>
      <c r="H163" s="221"/>
      <c r="I163" s="238">
        <v>1.42</v>
      </c>
      <c r="J163" s="221">
        <v>157</v>
      </c>
      <c r="K163" s="238">
        <v>29.69</v>
      </c>
    </row>
    <row r="164" spans="1:22" x14ac:dyDescent="0.25">
      <c r="A164" s="241"/>
      <c r="B164" s="242"/>
      <c r="C164" s="242" t="s">
        <v>182</v>
      </c>
      <c r="D164" s="243" t="s">
        <v>181</v>
      </c>
      <c r="E164" s="244">
        <v>1.5</v>
      </c>
      <c r="F164" s="247"/>
      <c r="G164" s="246" t="s">
        <v>185</v>
      </c>
      <c r="H164" s="244">
        <v>1</v>
      </c>
      <c r="I164" s="247">
        <v>1.2</v>
      </c>
      <c r="J164" s="244"/>
      <c r="K164" s="247"/>
    </row>
    <row r="165" spans="1:22" x14ac:dyDescent="0.25">
      <c r="A165" s="248"/>
      <c r="B165" s="248"/>
      <c r="C165" s="249" t="s">
        <v>173</v>
      </c>
      <c r="D165" s="248"/>
      <c r="E165" s="248"/>
      <c r="F165" s="248"/>
      <c r="G165" s="248"/>
      <c r="H165" s="452">
        <v>50.94</v>
      </c>
      <c r="I165" s="452"/>
      <c r="J165" s="452">
        <v>949.27</v>
      </c>
      <c r="K165" s="452"/>
      <c r="O165" s="250">
        <v>50.94</v>
      </c>
      <c r="P165" s="250">
        <v>949.27</v>
      </c>
    </row>
    <row r="167" spans="1:22" ht="28.5" x14ac:dyDescent="0.25">
      <c r="A167" s="233" t="s">
        <v>1684</v>
      </c>
      <c r="B167" s="234" t="s">
        <v>3393</v>
      </c>
      <c r="C167" s="234" t="s">
        <v>1098</v>
      </c>
      <c r="D167" s="235" t="s">
        <v>3394</v>
      </c>
      <c r="E167" s="221">
        <v>0.2</v>
      </c>
      <c r="F167" s="238"/>
      <c r="G167" s="237"/>
      <c r="H167" s="221"/>
      <c r="I167" s="238"/>
      <c r="J167" s="221"/>
      <c r="K167" s="238"/>
      <c r="Q167">
        <v>4.5599999999999996</v>
      </c>
      <c r="R167">
        <v>85.53</v>
      </c>
      <c r="S167">
        <v>2.85</v>
      </c>
      <c r="T167">
        <v>40.86</v>
      </c>
      <c r="U167">
        <v>0.35</v>
      </c>
      <c r="V167">
        <v>7.33</v>
      </c>
    </row>
    <row r="168" spans="1:22" x14ac:dyDescent="0.25">
      <c r="C168" s="239" t="s">
        <v>3356</v>
      </c>
    </row>
    <row r="169" spans="1:22" x14ac:dyDescent="0.25">
      <c r="A169" s="233"/>
      <c r="B169" s="234"/>
      <c r="C169" s="234" t="s">
        <v>187</v>
      </c>
      <c r="D169" s="235"/>
      <c r="E169" s="221"/>
      <c r="F169" s="238">
        <v>20.350000000000001</v>
      </c>
      <c r="G169" s="237" t="s">
        <v>185</v>
      </c>
      <c r="H169" s="221">
        <v>1</v>
      </c>
      <c r="I169" s="238">
        <v>4.07</v>
      </c>
      <c r="J169" s="221">
        <v>23.35</v>
      </c>
      <c r="K169" s="238">
        <v>95.03</v>
      </c>
    </row>
    <row r="170" spans="1:22" x14ac:dyDescent="0.25">
      <c r="A170" s="233"/>
      <c r="B170" s="234"/>
      <c r="C170" s="234" t="s">
        <v>174</v>
      </c>
      <c r="D170" s="235"/>
      <c r="E170" s="221"/>
      <c r="F170" s="238">
        <v>4.38</v>
      </c>
      <c r="G170" s="237" t="s">
        <v>185</v>
      </c>
      <c r="H170" s="221">
        <v>1</v>
      </c>
      <c r="I170" s="238">
        <v>0.88</v>
      </c>
      <c r="J170" s="221">
        <v>9.5</v>
      </c>
      <c r="K170" s="238">
        <v>8.36</v>
      </c>
    </row>
    <row r="171" spans="1:22" x14ac:dyDescent="0.25">
      <c r="A171" s="233"/>
      <c r="B171" s="234"/>
      <c r="C171" s="234" t="s">
        <v>179</v>
      </c>
      <c r="D171" s="235"/>
      <c r="E171" s="221"/>
      <c r="F171" s="238">
        <v>1.01</v>
      </c>
      <c r="G171" s="237" t="s">
        <v>185</v>
      </c>
      <c r="H171" s="221">
        <v>1</v>
      </c>
      <c r="I171" s="251">
        <v>0.2</v>
      </c>
      <c r="J171" s="221">
        <v>23.35</v>
      </c>
      <c r="K171" s="251">
        <v>4.67</v>
      </c>
    </row>
    <row r="172" spans="1:22" x14ac:dyDescent="0.25">
      <c r="A172" s="233"/>
      <c r="B172" s="234"/>
      <c r="C172" s="234" t="s">
        <v>195</v>
      </c>
      <c r="D172" s="235"/>
      <c r="E172" s="221"/>
      <c r="F172" s="238">
        <v>0.14000000000000001</v>
      </c>
      <c r="G172" s="237" t="s">
        <v>185</v>
      </c>
      <c r="H172" s="221">
        <v>1</v>
      </c>
      <c r="I172" s="238">
        <v>0.03</v>
      </c>
      <c r="J172" s="221">
        <v>5.43</v>
      </c>
      <c r="K172" s="238">
        <v>0.16</v>
      </c>
    </row>
    <row r="173" spans="1:22" x14ac:dyDescent="0.25">
      <c r="A173" s="233"/>
      <c r="B173" s="234"/>
      <c r="C173" s="234" t="s">
        <v>184</v>
      </c>
      <c r="D173" s="235" t="s">
        <v>177</v>
      </c>
      <c r="E173" s="221">
        <v>112</v>
      </c>
      <c r="F173" s="238"/>
      <c r="G173" s="237"/>
      <c r="H173" s="221"/>
      <c r="I173" s="238">
        <v>4.5599999999999996</v>
      </c>
      <c r="J173" s="221">
        <v>90</v>
      </c>
      <c r="K173" s="238">
        <v>85.53</v>
      </c>
    </row>
    <row r="174" spans="1:22" x14ac:dyDescent="0.25">
      <c r="A174" s="233"/>
      <c r="B174" s="234"/>
      <c r="C174" s="234" t="s">
        <v>183</v>
      </c>
      <c r="D174" s="235" t="s">
        <v>177</v>
      </c>
      <c r="E174" s="221">
        <v>70</v>
      </c>
      <c r="F174" s="238"/>
      <c r="G174" s="237"/>
      <c r="H174" s="221"/>
      <c r="I174" s="238">
        <v>2.85</v>
      </c>
      <c r="J174" s="221">
        <v>43</v>
      </c>
      <c r="K174" s="238">
        <v>40.86</v>
      </c>
    </row>
    <row r="175" spans="1:22" x14ac:dyDescent="0.25">
      <c r="A175" s="233"/>
      <c r="B175" s="234"/>
      <c r="C175" s="234" t="s">
        <v>178</v>
      </c>
      <c r="D175" s="235" t="s">
        <v>177</v>
      </c>
      <c r="E175" s="221">
        <v>175</v>
      </c>
      <c r="F175" s="238"/>
      <c r="G175" s="237"/>
      <c r="H175" s="221"/>
      <c r="I175" s="238">
        <v>0.35</v>
      </c>
      <c r="J175" s="221">
        <v>157</v>
      </c>
      <c r="K175" s="238">
        <v>7.33</v>
      </c>
    </row>
    <row r="176" spans="1:22" x14ac:dyDescent="0.25">
      <c r="A176" s="241"/>
      <c r="B176" s="242"/>
      <c r="C176" s="242" t="s">
        <v>182</v>
      </c>
      <c r="D176" s="243" t="s">
        <v>181</v>
      </c>
      <c r="E176" s="244">
        <v>1.5</v>
      </c>
      <c r="F176" s="247"/>
      <c r="G176" s="246" t="s">
        <v>185</v>
      </c>
      <c r="H176" s="244">
        <v>1</v>
      </c>
      <c r="I176" s="247">
        <v>0.3</v>
      </c>
      <c r="J176" s="244"/>
      <c r="K176" s="247"/>
    </row>
    <row r="177" spans="1:22" x14ac:dyDescent="0.25">
      <c r="A177" s="248"/>
      <c r="B177" s="248"/>
      <c r="C177" s="249" t="s">
        <v>173</v>
      </c>
      <c r="D177" s="248"/>
      <c r="E177" s="248"/>
      <c r="F177" s="248"/>
      <c r="G177" s="248"/>
      <c r="H177" s="452">
        <v>12.74</v>
      </c>
      <c r="I177" s="452"/>
      <c r="J177" s="452">
        <v>237.27</v>
      </c>
      <c r="K177" s="452"/>
      <c r="O177" s="250">
        <v>12.74</v>
      </c>
      <c r="P177" s="250">
        <v>237.27</v>
      </c>
    </row>
    <row r="179" spans="1:22" ht="28.5" x14ac:dyDescent="0.25">
      <c r="A179" s="233" t="s">
        <v>1692</v>
      </c>
      <c r="B179" s="234" t="s">
        <v>3393</v>
      </c>
      <c r="C179" s="234" t="s">
        <v>1098</v>
      </c>
      <c r="D179" s="235" t="s">
        <v>3394</v>
      </c>
      <c r="E179" s="221">
        <v>0.1</v>
      </c>
      <c r="F179" s="238"/>
      <c r="G179" s="237"/>
      <c r="H179" s="221"/>
      <c r="I179" s="238"/>
      <c r="J179" s="221"/>
      <c r="K179" s="238"/>
      <c r="Q179">
        <v>2.2799999999999998</v>
      </c>
      <c r="R179">
        <v>42.87</v>
      </c>
      <c r="S179">
        <v>1.43</v>
      </c>
      <c r="T179">
        <v>20.48</v>
      </c>
      <c r="U179">
        <v>0.18</v>
      </c>
      <c r="V179">
        <v>3.67</v>
      </c>
    </row>
    <row r="180" spans="1:22" x14ac:dyDescent="0.25">
      <c r="C180" s="239" t="s">
        <v>1681</v>
      </c>
    </row>
    <row r="181" spans="1:22" x14ac:dyDescent="0.25">
      <c r="A181" s="233"/>
      <c r="B181" s="234"/>
      <c r="C181" s="234" t="s">
        <v>187</v>
      </c>
      <c r="D181" s="235"/>
      <c r="E181" s="221"/>
      <c r="F181" s="238">
        <v>20.350000000000001</v>
      </c>
      <c r="G181" s="237" t="s">
        <v>185</v>
      </c>
      <c r="H181" s="221">
        <v>1</v>
      </c>
      <c r="I181" s="238">
        <v>2.04</v>
      </c>
      <c r="J181" s="221">
        <v>23.35</v>
      </c>
      <c r="K181" s="238">
        <v>47.63</v>
      </c>
    </row>
    <row r="182" spans="1:22" x14ac:dyDescent="0.25">
      <c r="A182" s="233"/>
      <c r="B182" s="234"/>
      <c r="C182" s="234" t="s">
        <v>174</v>
      </c>
      <c r="D182" s="235"/>
      <c r="E182" s="221"/>
      <c r="F182" s="238">
        <v>4.38</v>
      </c>
      <c r="G182" s="237" t="s">
        <v>185</v>
      </c>
      <c r="H182" s="221">
        <v>1</v>
      </c>
      <c r="I182" s="238">
        <v>0.44</v>
      </c>
      <c r="J182" s="221">
        <v>9.5</v>
      </c>
      <c r="K182" s="238">
        <v>4.18</v>
      </c>
    </row>
    <row r="183" spans="1:22" x14ac:dyDescent="0.25">
      <c r="A183" s="233"/>
      <c r="B183" s="234"/>
      <c r="C183" s="234" t="s">
        <v>179</v>
      </c>
      <c r="D183" s="235"/>
      <c r="E183" s="221"/>
      <c r="F183" s="238">
        <v>1.01</v>
      </c>
      <c r="G183" s="237" t="s">
        <v>185</v>
      </c>
      <c r="H183" s="221">
        <v>1</v>
      </c>
      <c r="I183" s="251">
        <v>0.1</v>
      </c>
      <c r="J183" s="221">
        <v>23.35</v>
      </c>
      <c r="K183" s="251">
        <v>2.34</v>
      </c>
    </row>
    <row r="184" spans="1:22" x14ac:dyDescent="0.25">
      <c r="A184" s="233"/>
      <c r="B184" s="234"/>
      <c r="C184" s="234" t="s">
        <v>195</v>
      </c>
      <c r="D184" s="235"/>
      <c r="E184" s="221"/>
      <c r="F184" s="238">
        <v>0.14000000000000001</v>
      </c>
      <c r="G184" s="237" t="s">
        <v>185</v>
      </c>
      <c r="H184" s="221">
        <v>1</v>
      </c>
      <c r="I184" s="238">
        <v>0.01</v>
      </c>
      <c r="J184" s="221">
        <v>5.43</v>
      </c>
      <c r="K184" s="238">
        <v>0.05</v>
      </c>
    </row>
    <row r="185" spans="1:22" x14ac:dyDescent="0.25">
      <c r="A185" s="233"/>
      <c r="B185" s="234"/>
      <c r="C185" s="234" t="s">
        <v>184</v>
      </c>
      <c r="D185" s="235" t="s">
        <v>177</v>
      </c>
      <c r="E185" s="221">
        <v>112</v>
      </c>
      <c r="F185" s="238"/>
      <c r="G185" s="237"/>
      <c r="H185" s="221"/>
      <c r="I185" s="238">
        <v>2.2799999999999998</v>
      </c>
      <c r="J185" s="221">
        <v>90</v>
      </c>
      <c r="K185" s="238">
        <v>42.87</v>
      </c>
    </row>
    <row r="186" spans="1:22" x14ac:dyDescent="0.25">
      <c r="A186" s="233"/>
      <c r="B186" s="234"/>
      <c r="C186" s="234" t="s">
        <v>183</v>
      </c>
      <c r="D186" s="235" t="s">
        <v>177</v>
      </c>
      <c r="E186" s="221">
        <v>70</v>
      </c>
      <c r="F186" s="238"/>
      <c r="G186" s="237"/>
      <c r="H186" s="221"/>
      <c r="I186" s="238">
        <v>1.43</v>
      </c>
      <c r="J186" s="221">
        <v>43</v>
      </c>
      <c r="K186" s="238">
        <v>20.48</v>
      </c>
    </row>
    <row r="187" spans="1:22" x14ac:dyDescent="0.25">
      <c r="A187" s="233"/>
      <c r="B187" s="234"/>
      <c r="C187" s="234" t="s">
        <v>178</v>
      </c>
      <c r="D187" s="235" t="s">
        <v>177</v>
      </c>
      <c r="E187" s="221">
        <v>175</v>
      </c>
      <c r="F187" s="238"/>
      <c r="G187" s="237"/>
      <c r="H187" s="221"/>
      <c r="I187" s="238">
        <v>0.18</v>
      </c>
      <c r="J187" s="221">
        <v>157</v>
      </c>
      <c r="K187" s="238">
        <v>3.67</v>
      </c>
    </row>
    <row r="188" spans="1:22" x14ac:dyDescent="0.25">
      <c r="A188" s="241"/>
      <c r="B188" s="242"/>
      <c r="C188" s="242" t="s">
        <v>182</v>
      </c>
      <c r="D188" s="243" t="s">
        <v>181</v>
      </c>
      <c r="E188" s="244">
        <v>1.5</v>
      </c>
      <c r="F188" s="247"/>
      <c r="G188" s="246" t="s">
        <v>185</v>
      </c>
      <c r="H188" s="244">
        <v>1</v>
      </c>
      <c r="I188" s="247">
        <v>0.15</v>
      </c>
      <c r="J188" s="244"/>
      <c r="K188" s="247"/>
    </row>
    <row r="189" spans="1:22" x14ac:dyDescent="0.25">
      <c r="A189" s="248"/>
      <c r="B189" s="248"/>
      <c r="C189" s="249" t="s">
        <v>173</v>
      </c>
      <c r="D189" s="248"/>
      <c r="E189" s="248"/>
      <c r="F189" s="248"/>
      <c r="G189" s="248"/>
      <c r="H189" s="452">
        <v>6.38</v>
      </c>
      <c r="I189" s="452"/>
      <c r="J189" s="452">
        <v>118.88</v>
      </c>
      <c r="K189" s="452"/>
      <c r="O189" s="250">
        <v>6.38</v>
      </c>
      <c r="P189" s="250">
        <v>118.88</v>
      </c>
    </row>
    <row r="191" spans="1:22" ht="28.5" x14ac:dyDescent="0.25">
      <c r="A191" s="233" t="s">
        <v>1696</v>
      </c>
      <c r="B191" s="234" t="s">
        <v>3372</v>
      </c>
      <c r="C191" s="234" t="s">
        <v>1097</v>
      </c>
      <c r="D191" s="235" t="s">
        <v>1693</v>
      </c>
      <c r="E191" s="221">
        <v>2</v>
      </c>
      <c r="F191" s="238"/>
      <c r="G191" s="237"/>
      <c r="H191" s="221"/>
      <c r="I191" s="238"/>
      <c r="J191" s="221"/>
      <c r="K191" s="238"/>
      <c r="Q191">
        <v>74.91</v>
      </c>
      <c r="R191">
        <v>1405.49</v>
      </c>
      <c r="S191">
        <v>46.82</v>
      </c>
      <c r="T191">
        <v>671.51</v>
      </c>
      <c r="U191">
        <v>0</v>
      </c>
      <c r="V191">
        <v>0</v>
      </c>
    </row>
    <row r="192" spans="1:22" x14ac:dyDescent="0.25">
      <c r="A192" s="233"/>
      <c r="B192" s="234"/>
      <c r="C192" s="234" t="s">
        <v>187</v>
      </c>
      <c r="D192" s="235"/>
      <c r="E192" s="221"/>
      <c r="F192" s="238">
        <v>33.44</v>
      </c>
      <c r="G192" s="237" t="s">
        <v>185</v>
      </c>
      <c r="H192" s="221">
        <v>1</v>
      </c>
      <c r="I192" s="238">
        <v>66.88</v>
      </c>
      <c r="J192" s="221">
        <v>23.35</v>
      </c>
      <c r="K192" s="238">
        <v>1561.65</v>
      </c>
    </row>
    <row r="193" spans="1:22" x14ac:dyDescent="0.25">
      <c r="A193" s="233"/>
      <c r="B193" s="234"/>
      <c r="C193" s="234" t="s">
        <v>195</v>
      </c>
      <c r="D193" s="235"/>
      <c r="E193" s="221"/>
      <c r="F193" s="238">
        <v>1.5</v>
      </c>
      <c r="G193" s="237" t="s">
        <v>185</v>
      </c>
      <c r="H193" s="221">
        <v>1</v>
      </c>
      <c r="I193" s="238">
        <v>3</v>
      </c>
      <c r="J193" s="221">
        <v>5.42</v>
      </c>
      <c r="K193" s="238">
        <v>16.260000000000002</v>
      </c>
    </row>
    <row r="194" spans="1:22" ht="114" x14ac:dyDescent="0.25">
      <c r="A194" s="233" t="s">
        <v>1699</v>
      </c>
      <c r="B194" s="234" t="s">
        <v>3400</v>
      </c>
      <c r="C194" s="234" t="s">
        <v>1096</v>
      </c>
      <c r="D194" s="235" t="s">
        <v>1451</v>
      </c>
      <c r="E194" s="221">
        <v>2</v>
      </c>
      <c r="F194" s="238">
        <v>74.63</v>
      </c>
      <c r="G194" s="240" t="s">
        <v>185</v>
      </c>
      <c r="H194" s="221">
        <v>1</v>
      </c>
      <c r="I194" s="238">
        <v>149.26</v>
      </c>
      <c r="J194" s="221">
        <v>7.22</v>
      </c>
      <c r="K194" s="238">
        <v>1077.6600000000001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s="233"/>
      <c r="B195" s="234"/>
      <c r="C195" s="234" t="s">
        <v>184</v>
      </c>
      <c r="D195" s="235" t="s">
        <v>177</v>
      </c>
      <c r="E195" s="221">
        <v>112</v>
      </c>
      <c r="F195" s="238"/>
      <c r="G195" s="237"/>
      <c r="H195" s="221"/>
      <c r="I195" s="238">
        <v>74.91</v>
      </c>
      <c r="J195" s="221">
        <v>90</v>
      </c>
      <c r="K195" s="238">
        <v>1405.49</v>
      </c>
    </row>
    <row r="196" spans="1:22" x14ac:dyDescent="0.25">
      <c r="A196" s="233"/>
      <c r="B196" s="234"/>
      <c r="C196" s="234" t="s">
        <v>183</v>
      </c>
      <c r="D196" s="235" t="s">
        <v>177</v>
      </c>
      <c r="E196" s="221">
        <v>70</v>
      </c>
      <c r="F196" s="238"/>
      <c r="G196" s="237"/>
      <c r="H196" s="221"/>
      <c r="I196" s="238">
        <v>46.82</v>
      </c>
      <c r="J196" s="221">
        <v>43</v>
      </c>
      <c r="K196" s="238">
        <v>671.51</v>
      </c>
    </row>
    <row r="197" spans="1:22" x14ac:dyDescent="0.25">
      <c r="A197" s="241"/>
      <c r="B197" s="242"/>
      <c r="C197" s="242" t="s">
        <v>182</v>
      </c>
      <c r="D197" s="243" t="s">
        <v>181</v>
      </c>
      <c r="E197" s="244">
        <v>2.65</v>
      </c>
      <c r="F197" s="247"/>
      <c r="G197" s="246" t="s">
        <v>185</v>
      </c>
      <c r="H197" s="244">
        <v>1</v>
      </c>
      <c r="I197" s="247">
        <v>5.3</v>
      </c>
      <c r="J197" s="244"/>
      <c r="K197" s="247"/>
    </row>
    <row r="198" spans="1:22" x14ac:dyDescent="0.25">
      <c r="A198" s="248"/>
      <c r="B198" s="248"/>
      <c r="C198" s="249" t="s">
        <v>173</v>
      </c>
      <c r="D198" s="248"/>
      <c r="E198" s="248"/>
      <c r="F198" s="248"/>
      <c r="G198" s="248"/>
      <c r="H198" s="452">
        <v>340.87</v>
      </c>
      <c r="I198" s="452"/>
      <c r="J198" s="452">
        <v>4732.57</v>
      </c>
      <c r="K198" s="452"/>
      <c r="O198" s="250">
        <v>340.87</v>
      </c>
      <c r="P198" s="250">
        <v>4732.57</v>
      </c>
    </row>
    <row r="200" spans="1:22" ht="71.25" x14ac:dyDescent="0.25">
      <c r="A200" s="233" t="s">
        <v>2127</v>
      </c>
      <c r="B200" s="234" t="s">
        <v>3130</v>
      </c>
      <c r="C200" s="234" t="s">
        <v>1055</v>
      </c>
      <c r="D200" s="235" t="s">
        <v>1476</v>
      </c>
      <c r="E200" s="221">
        <v>40</v>
      </c>
      <c r="F200" s="238"/>
      <c r="G200" s="237"/>
      <c r="H200" s="221"/>
      <c r="I200" s="238"/>
      <c r="J200" s="221"/>
      <c r="K200" s="238"/>
      <c r="Q200">
        <v>8613.25</v>
      </c>
      <c r="R200">
        <v>161613.76000000001</v>
      </c>
      <c r="S200">
        <v>5383.28</v>
      </c>
      <c r="T200">
        <v>77215.460000000006</v>
      </c>
      <c r="U200">
        <v>399.7</v>
      </c>
      <c r="V200">
        <v>8373.0300000000007</v>
      </c>
    </row>
    <row r="201" spans="1:22" x14ac:dyDescent="0.25">
      <c r="C201" s="239" t="s">
        <v>3401</v>
      </c>
    </row>
    <row r="202" spans="1:22" x14ac:dyDescent="0.25">
      <c r="A202" s="233"/>
      <c r="B202" s="234"/>
      <c r="C202" s="234" t="s">
        <v>187</v>
      </c>
      <c r="D202" s="235"/>
      <c r="E202" s="221"/>
      <c r="F202" s="238">
        <v>192.26</v>
      </c>
      <c r="G202" s="237" t="s">
        <v>185</v>
      </c>
      <c r="H202" s="221">
        <v>1</v>
      </c>
      <c r="I202" s="238">
        <v>7690.4</v>
      </c>
      <c r="J202" s="221">
        <v>23.35</v>
      </c>
      <c r="K202" s="238">
        <v>179570.84</v>
      </c>
    </row>
    <row r="203" spans="1:22" x14ac:dyDescent="0.25">
      <c r="A203" s="233"/>
      <c r="B203" s="234"/>
      <c r="C203" s="234" t="s">
        <v>174</v>
      </c>
      <c r="D203" s="235"/>
      <c r="E203" s="221"/>
      <c r="F203" s="238">
        <v>32.869999999999997</v>
      </c>
      <c r="G203" s="237" t="s">
        <v>185</v>
      </c>
      <c r="H203" s="221">
        <v>1</v>
      </c>
      <c r="I203" s="238">
        <v>1314.8</v>
      </c>
      <c r="J203" s="221">
        <v>8.48</v>
      </c>
      <c r="K203" s="238">
        <v>11149.5</v>
      </c>
    </row>
    <row r="204" spans="1:22" x14ac:dyDescent="0.25">
      <c r="A204" s="233"/>
      <c r="B204" s="234"/>
      <c r="C204" s="234" t="s">
        <v>179</v>
      </c>
      <c r="D204" s="235"/>
      <c r="E204" s="221"/>
      <c r="F204" s="238">
        <v>5.71</v>
      </c>
      <c r="G204" s="237" t="s">
        <v>185</v>
      </c>
      <c r="H204" s="221">
        <v>1</v>
      </c>
      <c r="I204" s="251">
        <v>228.4</v>
      </c>
      <c r="J204" s="221">
        <v>23.35</v>
      </c>
      <c r="K204" s="251">
        <v>5333.14</v>
      </c>
    </row>
    <row r="205" spans="1:22" x14ac:dyDescent="0.25">
      <c r="A205" s="233"/>
      <c r="B205" s="234"/>
      <c r="C205" s="234" t="s">
        <v>195</v>
      </c>
      <c r="D205" s="235"/>
      <c r="E205" s="221"/>
      <c r="F205" s="238">
        <v>314.29000000000002</v>
      </c>
      <c r="G205" s="237" t="s">
        <v>185</v>
      </c>
      <c r="H205" s="221">
        <v>1</v>
      </c>
      <c r="I205" s="238">
        <v>12571.6</v>
      </c>
      <c r="J205" s="221">
        <v>5.42</v>
      </c>
      <c r="K205" s="238">
        <v>68138.070000000007</v>
      </c>
    </row>
    <row r="206" spans="1:22" ht="57" x14ac:dyDescent="0.25">
      <c r="A206" s="233" t="s">
        <v>2130</v>
      </c>
      <c r="B206" s="234" t="s">
        <v>3132</v>
      </c>
      <c r="C206" s="234" t="s">
        <v>1095</v>
      </c>
      <c r="D206" s="235" t="s">
        <v>1342</v>
      </c>
      <c r="E206" s="221">
        <v>4080</v>
      </c>
      <c r="F206" s="238">
        <v>3.45</v>
      </c>
      <c r="G206" s="240" t="s">
        <v>185</v>
      </c>
      <c r="H206" s="221">
        <v>1</v>
      </c>
      <c r="I206" s="238">
        <v>14076</v>
      </c>
      <c r="J206" s="221">
        <v>6.37</v>
      </c>
      <c r="K206" s="238">
        <v>89664.12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 ht="42.75" x14ac:dyDescent="0.25">
      <c r="A207" s="233" t="s">
        <v>3402</v>
      </c>
      <c r="B207" s="234" t="s">
        <v>3133</v>
      </c>
      <c r="C207" s="234" t="s">
        <v>1053</v>
      </c>
      <c r="D207" s="235" t="s">
        <v>1326</v>
      </c>
      <c r="E207" s="221">
        <v>100</v>
      </c>
      <c r="F207" s="238">
        <v>146.88999999999999</v>
      </c>
      <c r="G207" s="240" t="s">
        <v>185</v>
      </c>
      <c r="H207" s="221">
        <v>1</v>
      </c>
      <c r="I207" s="238">
        <v>14689</v>
      </c>
      <c r="J207" s="221">
        <v>1.19</v>
      </c>
      <c r="K207" s="238">
        <v>17479.91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233"/>
      <c r="B208" s="234"/>
      <c r="C208" s="234" t="s">
        <v>184</v>
      </c>
      <c r="D208" s="235" t="s">
        <v>177</v>
      </c>
      <c r="E208" s="221">
        <v>112</v>
      </c>
      <c r="F208" s="238"/>
      <c r="G208" s="237"/>
      <c r="H208" s="221"/>
      <c r="I208" s="238">
        <v>8613.25</v>
      </c>
      <c r="J208" s="221">
        <v>90</v>
      </c>
      <c r="K208" s="238">
        <v>161613.76000000001</v>
      </c>
    </row>
    <row r="209" spans="1:22" x14ac:dyDescent="0.25">
      <c r="A209" s="233"/>
      <c r="B209" s="234"/>
      <c r="C209" s="234" t="s">
        <v>183</v>
      </c>
      <c r="D209" s="235" t="s">
        <v>177</v>
      </c>
      <c r="E209" s="221">
        <v>70</v>
      </c>
      <c r="F209" s="238"/>
      <c r="G209" s="237"/>
      <c r="H209" s="221"/>
      <c r="I209" s="238">
        <v>5383.28</v>
      </c>
      <c r="J209" s="221">
        <v>43</v>
      </c>
      <c r="K209" s="238">
        <v>77215.460000000006</v>
      </c>
    </row>
    <row r="210" spans="1:22" x14ac:dyDescent="0.25">
      <c r="A210" s="233"/>
      <c r="B210" s="234"/>
      <c r="C210" s="234" t="s">
        <v>178</v>
      </c>
      <c r="D210" s="235" t="s">
        <v>177</v>
      </c>
      <c r="E210" s="221">
        <v>175</v>
      </c>
      <c r="F210" s="238"/>
      <c r="G210" s="237"/>
      <c r="H210" s="221"/>
      <c r="I210" s="238">
        <v>399.7</v>
      </c>
      <c r="J210" s="221">
        <v>157</v>
      </c>
      <c r="K210" s="238">
        <v>8373.0300000000007</v>
      </c>
    </row>
    <row r="211" spans="1:22" x14ac:dyDescent="0.25">
      <c r="A211" s="241"/>
      <c r="B211" s="242"/>
      <c r="C211" s="242" t="s">
        <v>182</v>
      </c>
      <c r="D211" s="243" t="s">
        <v>181</v>
      </c>
      <c r="E211" s="244">
        <v>15</v>
      </c>
      <c r="F211" s="247"/>
      <c r="G211" s="246" t="s">
        <v>185</v>
      </c>
      <c r="H211" s="244">
        <v>1</v>
      </c>
      <c r="I211" s="247">
        <v>600</v>
      </c>
      <c r="J211" s="244"/>
      <c r="K211" s="247"/>
    </row>
    <row r="212" spans="1:22" x14ac:dyDescent="0.25">
      <c r="A212" s="248"/>
      <c r="B212" s="248"/>
      <c r="C212" s="249" t="s">
        <v>173</v>
      </c>
      <c r="D212" s="248"/>
      <c r="E212" s="248"/>
      <c r="F212" s="248"/>
      <c r="G212" s="248"/>
      <c r="H212" s="452">
        <v>64738.03</v>
      </c>
      <c r="I212" s="452"/>
      <c r="J212" s="452">
        <v>613204.68999999994</v>
      </c>
      <c r="K212" s="452"/>
      <c r="O212" s="250">
        <v>64738.03</v>
      </c>
      <c r="P212" s="250">
        <v>613204.68999999994</v>
      </c>
    </row>
    <row r="214" spans="1:22" ht="28.5" x14ac:dyDescent="0.25">
      <c r="A214" s="233" t="s">
        <v>2131</v>
      </c>
      <c r="B214" s="234" t="s">
        <v>3403</v>
      </c>
      <c r="C214" s="234" t="s">
        <v>1093</v>
      </c>
      <c r="D214" s="235" t="s">
        <v>1476</v>
      </c>
      <c r="E214" s="221">
        <v>1</v>
      </c>
      <c r="F214" s="238"/>
      <c r="G214" s="237"/>
      <c r="H214" s="221"/>
      <c r="I214" s="238"/>
      <c r="J214" s="221"/>
      <c r="K214" s="238"/>
      <c r="Q214">
        <v>454.16</v>
      </c>
      <c r="R214">
        <v>8521.59</v>
      </c>
      <c r="S214">
        <v>283.85000000000002</v>
      </c>
      <c r="T214">
        <v>4071.42</v>
      </c>
      <c r="U214">
        <v>6.41</v>
      </c>
      <c r="V214">
        <v>134.16999999999999</v>
      </c>
    </row>
    <row r="215" spans="1:22" x14ac:dyDescent="0.25">
      <c r="C215" s="239" t="s">
        <v>2745</v>
      </c>
    </row>
    <row r="216" spans="1:22" x14ac:dyDescent="0.25">
      <c r="A216" s="233"/>
      <c r="B216" s="234"/>
      <c r="C216" s="234" t="s">
        <v>187</v>
      </c>
      <c r="D216" s="235"/>
      <c r="E216" s="221"/>
      <c r="F216" s="238">
        <v>405.5</v>
      </c>
      <c r="G216" s="237" t="s">
        <v>185</v>
      </c>
      <c r="H216" s="221">
        <v>1</v>
      </c>
      <c r="I216" s="238">
        <v>405.5</v>
      </c>
      <c r="J216" s="221">
        <v>23.35</v>
      </c>
      <c r="K216" s="238">
        <v>9468.43</v>
      </c>
    </row>
    <row r="217" spans="1:22" x14ac:dyDescent="0.25">
      <c r="A217" s="233"/>
      <c r="B217" s="234"/>
      <c r="C217" s="234" t="s">
        <v>174</v>
      </c>
      <c r="D217" s="235"/>
      <c r="E217" s="221"/>
      <c r="F217" s="238">
        <v>24.51</v>
      </c>
      <c r="G217" s="237" t="s">
        <v>185</v>
      </c>
      <c r="H217" s="221">
        <v>1</v>
      </c>
      <c r="I217" s="238">
        <v>24.51</v>
      </c>
      <c r="J217" s="221">
        <v>8.0399999999999991</v>
      </c>
      <c r="K217" s="238">
        <v>197.06</v>
      </c>
    </row>
    <row r="218" spans="1:22" x14ac:dyDescent="0.25">
      <c r="A218" s="233"/>
      <c r="B218" s="234"/>
      <c r="C218" s="234" t="s">
        <v>179</v>
      </c>
      <c r="D218" s="235"/>
      <c r="E218" s="221"/>
      <c r="F218" s="238">
        <v>3.66</v>
      </c>
      <c r="G218" s="237" t="s">
        <v>185</v>
      </c>
      <c r="H218" s="221">
        <v>1</v>
      </c>
      <c r="I218" s="251">
        <v>3.66</v>
      </c>
      <c r="J218" s="221">
        <v>23.35</v>
      </c>
      <c r="K218" s="251">
        <v>85.46</v>
      </c>
    </row>
    <row r="219" spans="1:22" x14ac:dyDescent="0.25">
      <c r="A219" s="233"/>
      <c r="B219" s="234"/>
      <c r="C219" s="234" t="s">
        <v>195</v>
      </c>
      <c r="D219" s="235"/>
      <c r="E219" s="221"/>
      <c r="F219" s="238">
        <v>1018.27</v>
      </c>
      <c r="G219" s="237" t="s">
        <v>185</v>
      </c>
      <c r="H219" s="221">
        <v>1</v>
      </c>
      <c r="I219" s="238">
        <v>1018.27</v>
      </c>
      <c r="J219" s="221">
        <v>5.42</v>
      </c>
      <c r="K219" s="238">
        <v>5519.02</v>
      </c>
    </row>
    <row r="220" spans="1:22" ht="42.75" x14ac:dyDescent="0.25">
      <c r="A220" s="233" t="s">
        <v>2134</v>
      </c>
      <c r="B220" s="234" t="s">
        <v>3404</v>
      </c>
      <c r="C220" s="234" t="s">
        <v>1094</v>
      </c>
      <c r="D220" s="235" t="s">
        <v>1342</v>
      </c>
      <c r="E220" s="221">
        <v>100</v>
      </c>
      <c r="F220" s="238">
        <v>6.34</v>
      </c>
      <c r="G220" s="240" t="s">
        <v>185</v>
      </c>
      <c r="H220" s="221">
        <v>1</v>
      </c>
      <c r="I220" s="238">
        <v>634</v>
      </c>
      <c r="J220" s="221">
        <v>2.31</v>
      </c>
      <c r="K220" s="238">
        <v>1464.54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 s="233"/>
      <c r="B221" s="234"/>
      <c r="C221" s="234" t="s">
        <v>184</v>
      </c>
      <c r="D221" s="235" t="s">
        <v>177</v>
      </c>
      <c r="E221" s="221">
        <v>112</v>
      </c>
      <c r="F221" s="238"/>
      <c r="G221" s="237"/>
      <c r="H221" s="221"/>
      <c r="I221" s="238">
        <v>454.16</v>
      </c>
      <c r="J221" s="221">
        <v>90</v>
      </c>
      <c r="K221" s="238">
        <v>8521.59</v>
      </c>
    </row>
    <row r="222" spans="1:22" x14ac:dyDescent="0.25">
      <c r="A222" s="233"/>
      <c r="B222" s="234"/>
      <c r="C222" s="234" t="s">
        <v>183</v>
      </c>
      <c r="D222" s="235" t="s">
        <v>177</v>
      </c>
      <c r="E222" s="221">
        <v>70</v>
      </c>
      <c r="F222" s="238"/>
      <c r="G222" s="237"/>
      <c r="H222" s="221"/>
      <c r="I222" s="238">
        <v>283.85000000000002</v>
      </c>
      <c r="J222" s="221">
        <v>43</v>
      </c>
      <c r="K222" s="238">
        <v>4071.42</v>
      </c>
    </row>
    <row r="223" spans="1:22" x14ac:dyDescent="0.25">
      <c r="A223" s="233"/>
      <c r="B223" s="234"/>
      <c r="C223" s="234" t="s">
        <v>178</v>
      </c>
      <c r="D223" s="235" t="s">
        <v>177</v>
      </c>
      <c r="E223" s="221">
        <v>175</v>
      </c>
      <c r="F223" s="238"/>
      <c r="G223" s="237"/>
      <c r="H223" s="221"/>
      <c r="I223" s="238">
        <v>6.41</v>
      </c>
      <c r="J223" s="221">
        <v>157</v>
      </c>
      <c r="K223" s="238">
        <v>134.16999999999999</v>
      </c>
    </row>
    <row r="224" spans="1:22" x14ac:dyDescent="0.25">
      <c r="A224" s="241"/>
      <c r="B224" s="242"/>
      <c r="C224" s="242" t="s">
        <v>182</v>
      </c>
      <c r="D224" s="243" t="s">
        <v>181</v>
      </c>
      <c r="E224" s="244">
        <v>33.79</v>
      </c>
      <c r="F224" s="247"/>
      <c r="G224" s="246" t="s">
        <v>185</v>
      </c>
      <c r="H224" s="244">
        <v>1</v>
      </c>
      <c r="I224" s="247">
        <v>33.79</v>
      </c>
      <c r="J224" s="244"/>
      <c r="K224" s="247"/>
    </row>
    <row r="225" spans="1:22" x14ac:dyDescent="0.25">
      <c r="A225" s="248"/>
      <c r="B225" s="248"/>
      <c r="C225" s="249" t="s">
        <v>173</v>
      </c>
      <c r="D225" s="248"/>
      <c r="E225" s="248"/>
      <c r="F225" s="248"/>
      <c r="G225" s="248"/>
      <c r="H225" s="452">
        <v>2826.7</v>
      </c>
      <c r="I225" s="452"/>
      <c r="J225" s="452">
        <v>29376.23</v>
      </c>
      <c r="K225" s="452"/>
      <c r="O225" s="250">
        <v>2826.7</v>
      </c>
      <c r="P225" s="250">
        <v>29376.23</v>
      </c>
    </row>
    <row r="227" spans="1:22" ht="28.5" x14ac:dyDescent="0.25">
      <c r="A227" s="233" t="s">
        <v>2135</v>
      </c>
      <c r="B227" s="234" t="s">
        <v>3403</v>
      </c>
      <c r="C227" s="234" t="s">
        <v>1093</v>
      </c>
      <c r="D227" s="235" t="s">
        <v>1476</v>
      </c>
      <c r="E227" s="221">
        <v>0.1</v>
      </c>
      <c r="F227" s="238"/>
      <c r="G227" s="237"/>
      <c r="H227" s="221"/>
      <c r="I227" s="238"/>
      <c r="J227" s="221"/>
      <c r="K227" s="238"/>
      <c r="Q227">
        <v>45.42</v>
      </c>
      <c r="R227">
        <v>852.16</v>
      </c>
      <c r="S227">
        <v>28.39</v>
      </c>
      <c r="T227">
        <v>407.14</v>
      </c>
      <c r="U227">
        <v>0.65</v>
      </c>
      <c r="V227">
        <v>13.56</v>
      </c>
    </row>
    <row r="228" spans="1:22" x14ac:dyDescent="0.25">
      <c r="C228" s="239" t="s">
        <v>3073</v>
      </c>
    </row>
    <row r="229" spans="1:22" x14ac:dyDescent="0.25">
      <c r="A229" s="233"/>
      <c r="B229" s="234"/>
      <c r="C229" s="234" t="s">
        <v>187</v>
      </c>
      <c r="D229" s="235"/>
      <c r="E229" s="221"/>
      <c r="F229" s="238">
        <v>405.5</v>
      </c>
      <c r="G229" s="237" t="s">
        <v>185</v>
      </c>
      <c r="H229" s="221">
        <v>1</v>
      </c>
      <c r="I229" s="238">
        <v>40.549999999999997</v>
      </c>
      <c r="J229" s="221">
        <v>23.35</v>
      </c>
      <c r="K229" s="238">
        <v>946.84</v>
      </c>
    </row>
    <row r="230" spans="1:22" x14ac:dyDescent="0.25">
      <c r="A230" s="233"/>
      <c r="B230" s="234"/>
      <c r="C230" s="234" t="s">
        <v>174</v>
      </c>
      <c r="D230" s="235"/>
      <c r="E230" s="221"/>
      <c r="F230" s="238">
        <v>24.51</v>
      </c>
      <c r="G230" s="237" t="s">
        <v>185</v>
      </c>
      <c r="H230" s="221">
        <v>1</v>
      </c>
      <c r="I230" s="238">
        <v>2.4500000000000002</v>
      </c>
      <c r="J230" s="221">
        <v>8.0399999999999991</v>
      </c>
      <c r="K230" s="238">
        <v>19.7</v>
      </c>
    </row>
    <row r="231" spans="1:22" x14ac:dyDescent="0.25">
      <c r="A231" s="233"/>
      <c r="B231" s="234"/>
      <c r="C231" s="234" t="s">
        <v>179</v>
      </c>
      <c r="D231" s="235"/>
      <c r="E231" s="221"/>
      <c r="F231" s="238">
        <v>3.66</v>
      </c>
      <c r="G231" s="237" t="s">
        <v>185</v>
      </c>
      <c r="H231" s="221">
        <v>1</v>
      </c>
      <c r="I231" s="251">
        <v>0.37</v>
      </c>
      <c r="J231" s="221">
        <v>23.35</v>
      </c>
      <c r="K231" s="251">
        <v>8.64</v>
      </c>
    </row>
    <row r="232" spans="1:22" x14ac:dyDescent="0.25">
      <c r="A232" s="233"/>
      <c r="B232" s="234"/>
      <c r="C232" s="234" t="s">
        <v>195</v>
      </c>
      <c r="D232" s="235"/>
      <c r="E232" s="221"/>
      <c r="F232" s="238">
        <v>1018.27</v>
      </c>
      <c r="G232" s="237" t="s">
        <v>185</v>
      </c>
      <c r="H232" s="221">
        <v>1</v>
      </c>
      <c r="I232" s="238">
        <v>101.83</v>
      </c>
      <c r="J232" s="221">
        <v>5.42</v>
      </c>
      <c r="K232" s="238">
        <v>551.91999999999996</v>
      </c>
    </row>
    <row r="233" spans="1:22" ht="28.5" x14ac:dyDescent="0.25">
      <c r="A233" s="233" t="s">
        <v>2139</v>
      </c>
      <c r="B233" s="234" t="s">
        <v>3363</v>
      </c>
      <c r="C233" s="234" t="s">
        <v>1050</v>
      </c>
      <c r="D233" s="235" t="s">
        <v>1342</v>
      </c>
      <c r="E233" s="221">
        <v>10</v>
      </c>
      <c r="F233" s="238">
        <v>99.66</v>
      </c>
      <c r="G233" s="240" t="s">
        <v>185</v>
      </c>
      <c r="H233" s="221">
        <v>1</v>
      </c>
      <c r="I233" s="238">
        <v>996.6</v>
      </c>
      <c r="J233" s="221">
        <v>5.27</v>
      </c>
      <c r="K233" s="238">
        <v>5252.08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 x14ac:dyDescent="0.25">
      <c r="A234" s="233"/>
      <c r="B234" s="234"/>
      <c r="C234" s="234" t="s">
        <v>184</v>
      </c>
      <c r="D234" s="235" t="s">
        <v>177</v>
      </c>
      <c r="E234" s="221">
        <v>112</v>
      </c>
      <c r="F234" s="238"/>
      <c r="G234" s="237"/>
      <c r="H234" s="221"/>
      <c r="I234" s="238">
        <v>45.42</v>
      </c>
      <c r="J234" s="221">
        <v>90</v>
      </c>
      <c r="K234" s="238">
        <v>852.16</v>
      </c>
    </row>
    <row r="235" spans="1:22" x14ac:dyDescent="0.25">
      <c r="A235" s="233"/>
      <c r="B235" s="234"/>
      <c r="C235" s="234" t="s">
        <v>183</v>
      </c>
      <c r="D235" s="235" t="s">
        <v>177</v>
      </c>
      <c r="E235" s="221">
        <v>70</v>
      </c>
      <c r="F235" s="238"/>
      <c r="G235" s="237"/>
      <c r="H235" s="221"/>
      <c r="I235" s="238">
        <v>28.39</v>
      </c>
      <c r="J235" s="221">
        <v>43</v>
      </c>
      <c r="K235" s="238">
        <v>407.14</v>
      </c>
    </row>
    <row r="236" spans="1:22" x14ac:dyDescent="0.25">
      <c r="A236" s="233"/>
      <c r="B236" s="234"/>
      <c r="C236" s="234" t="s">
        <v>178</v>
      </c>
      <c r="D236" s="235" t="s">
        <v>177</v>
      </c>
      <c r="E236" s="221">
        <v>175</v>
      </c>
      <c r="F236" s="238"/>
      <c r="G236" s="237"/>
      <c r="H236" s="221"/>
      <c r="I236" s="238">
        <v>0.65</v>
      </c>
      <c r="J236" s="221">
        <v>157</v>
      </c>
      <c r="K236" s="238">
        <v>13.56</v>
      </c>
    </row>
    <row r="237" spans="1:22" x14ac:dyDescent="0.25">
      <c r="A237" s="241"/>
      <c r="B237" s="242"/>
      <c r="C237" s="242" t="s">
        <v>182</v>
      </c>
      <c r="D237" s="243" t="s">
        <v>181</v>
      </c>
      <c r="E237" s="244">
        <v>33.79</v>
      </c>
      <c r="F237" s="247"/>
      <c r="G237" s="246" t="s">
        <v>185</v>
      </c>
      <c r="H237" s="244">
        <v>1</v>
      </c>
      <c r="I237" s="247">
        <v>3.38</v>
      </c>
      <c r="J237" s="244"/>
      <c r="K237" s="247"/>
    </row>
    <row r="238" spans="1:22" x14ac:dyDescent="0.25">
      <c r="A238" s="248"/>
      <c r="B238" s="248"/>
      <c r="C238" s="249" t="s">
        <v>173</v>
      </c>
      <c r="D238" s="248"/>
      <c r="E238" s="248"/>
      <c r="F238" s="248"/>
      <c r="G238" s="248"/>
      <c r="H238" s="452">
        <v>1215.8900000000001</v>
      </c>
      <c r="I238" s="452"/>
      <c r="J238" s="452">
        <v>8043.4</v>
      </c>
      <c r="K238" s="452"/>
      <c r="O238" s="250">
        <v>1215.8900000000001</v>
      </c>
      <c r="P238" s="250">
        <v>8043.4</v>
      </c>
    </row>
    <row r="240" spans="1:22" ht="28.5" x14ac:dyDescent="0.25">
      <c r="A240" s="233" t="s">
        <v>2145</v>
      </c>
      <c r="B240" s="234" t="s">
        <v>3403</v>
      </c>
      <c r="C240" s="234" t="s">
        <v>1093</v>
      </c>
      <c r="D240" s="235" t="s">
        <v>1476</v>
      </c>
      <c r="E240" s="221">
        <v>0.06</v>
      </c>
      <c r="F240" s="238"/>
      <c r="G240" s="237"/>
      <c r="H240" s="221"/>
      <c r="I240" s="238"/>
      <c r="J240" s="221"/>
      <c r="K240" s="238"/>
      <c r="Q240">
        <v>27.25</v>
      </c>
      <c r="R240">
        <v>511.3</v>
      </c>
      <c r="S240">
        <v>17.03</v>
      </c>
      <c r="T240">
        <v>244.29</v>
      </c>
      <c r="U240">
        <v>0.39</v>
      </c>
      <c r="V240">
        <v>8.07</v>
      </c>
    </row>
    <row r="241" spans="1:22" x14ac:dyDescent="0.25">
      <c r="C241" s="239" t="s">
        <v>3405</v>
      </c>
    </row>
    <row r="242" spans="1:22" x14ac:dyDescent="0.25">
      <c r="A242" s="233"/>
      <c r="B242" s="234"/>
      <c r="C242" s="234" t="s">
        <v>187</v>
      </c>
      <c r="D242" s="235"/>
      <c r="E242" s="221"/>
      <c r="F242" s="238">
        <v>405.5</v>
      </c>
      <c r="G242" s="237" t="s">
        <v>185</v>
      </c>
      <c r="H242" s="221">
        <v>1</v>
      </c>
      <c r="I242" s="238">
        <v>24.33</v>
      </c>
      <c r="J242" s="221">
        <v>23.35</v>
      </c>
      <c r="K242" s="238">
        <v>568.11</v>
      </c>
    </row>
    <row r="243" spans="1:22" x14ac:dyDescent="0.25">
      <c r="A243" s="233"/>
      <c r="B243" s="234"/>
      <c r="C243" s="234" t="s">
        <v>174</v>
      </c>
      <c r="D243" s="235"/>
      <c r="E243" s="221"/>
      <c r="F243" s="238">
        <v>24.51</v>
      </c>
      <c r="G243" s="237" t="s">
        <v>185</v>
      </c>
      <c r="H243" s="221">
        <v>1</v>
      </c>
      <c r="I243" s="238">
        <v>1.47</v>
      </c>
      <c r="J243" s="221">
        <v>8.0399999999999991</v>
      </c>
      <c r="K243" s="238">
        <v>11.82</v>
      </c>
    </row>
    <row r="244" spans="1:22" x14ac:dyDescent="0.25">
      <c r="A244" s="233"/>
      <c r="B244" s="234"/>
      <c r="C244" s="234" t="s">
        <v>179</v>
      </c>
      <c r="D244" s="235"/>
      <c r="E244" s="221"/>
      <c r="F244" s="238">
        <v>3.66</v>
      </c>
      <c r="G244" s="237" t="s">
        <v>185</v>
      </c>
      <c r="H244" s="221">
        <v>1</v>
      </c>
      <c r="I244" s="251">
        <v>0.22</v>
      </c>
      <c r="J244" s="221">
        <v>23.35</v>
      </c>
      <c r="K244" s="251">
        <v>5.14</v>
      </c>
    </row>
    <row r="245" spans="1:22" x14ac:dyDescent="0.25">
      <c r="A245" s="233"/>
      <c r="B245" s="234"/>
      <c r="C245" s="234" t="s">
        <v>195</v>
      </c>
      <c r="D245" s="235"/>
      <c r="E245" s="221"/>
      <c r="F245" s="238">
        <v>1018.27</v>
      </c>
      <c r="G245" s="237" t="s">
        <v>185</v>
      </c>
      <c r="H245" s="221">
        <v>1</v>
      </c>
      <c r="I245" s="238">
        <v>61.1</v>
      </c>
      <c r="J245" s="221">
        <v>5.42</v>
      </c>
      <c r="K245" s="238">
        <v>331.16</v>
      </c>
    </row>
    <row r="246" spans="1:22" ht="57" x14ac:dyDescent="0.25">
      <c r="A246" s="233" t="s">
        <v>2149</v>
      </c>
      <c r="B246" s="234" t="s">
        <v>3406</v>
      </c>
      <c r="C246" s="234" t="s">
        <v>1092</v>
      </c>
      <c r="D246" s="235" t="s">
        <v>1342</v>
      </c>
      <c r="E246" s="221">
        <v>6</v>
      </c>
      <c r="F246" s="238">
        <v>30.16</v>
      </c>
      <c r="G246" s="240" t="s">
        <v>185</v>
      </c>
      <c r="H246" s="221">
        <v>1</v>
      </c>
      <c r="I246" s="238">
        <v>180.96</v>
      </c>
      <c r="J246" s="221">
        <v>5.41</v>
      </c>
      <c r="K246" s="238">
        <v>978.99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 s="233"/>
      <c r="B247" s="234"/>
      <c r="C247" s="234" t="s">
        <v>184</v>
      </c>
      <c r="D247" s="235" t="s">
        <v>177</v>
      </c>
      <c r="E247" s="221">
        <v>112</v>
      </c>
      <c r="F247" s="238"/>
      <c r="G247" s="237"/>
      <c r="H247" s="221"/>
      <c r="I247" s="238">
        <v>27.25</v>
      </c>
      <c r="J247" s="221">
        <v>90</v>
      </c>
      <c r="K247" s="238">
        <v>511.3</v>
      </c>
    </row>
    <row r="248" spans="1:22" x14ac:dyDescent="0.25">
      <c r="A248" s="233"/>
      <c r="B248" s="234"/>
      <c r="C248" s="234" t="s">
        <v>183</v>
      </c>
      <c r="D248" s="235" t="s">
        <v>177</v>
      </c>
      <c r="E248" s="221">
        <v>70</v>
      </c>
      <c r="F248" s="238"/>
      <c r="G248" s="237"/>
      <c r="H248" s="221"/>
      <c r="I248" s="238">
        <v>17.03</v>
      </c>
      <c r="J248" s="221">
        <v>43</v>
      </c>
      <c r="K248" s="238">
        <v>244.29</v>
      </c>
    </row>
    <row r="249" spans="1:22" x14ac:dyDescent="0.25">
      <c r="A249" s="233"/>
      <c r="B249" s="234"/>
      <c r="C249" s="234" t="s">
        <v>178</v>
      </c>
      <c r="D249" s="235" t="s">
        <v>177</v>
      </c>
      <c r="E249" s="221">
        <v>175</v>
      </c>
      <c r="F249" s="238"/>
      <c r="G249" s="237"/>
      <c r="H249" s="221"/>
      <c r="I249" s="238">
        <v>0.39</v>
      </c>
      <c r="J249" s="221">
        <v>157</v>
      </c>
      <c r="K249" s="238">
        <v>8.07</v>
      </c>
    </row>
    <row r="250" spans="1:22" x14ac:dyDescent="0.25">
      <c r="A250" s="241"/>
      <c r="B250" s="242"/>
      <c r="C250" s="242" t="s">
        <v>182</v>
      </c>
      <c r="D250" s="243" t="s">
        <v>181</v>
      </c>
      <c r="E250" s="244">
        <v>33.79</v>
      </c>
      <c r="F250" s="247"/>
      <c r="G250" s="246" t="s">
        <v>185</v>
      </c>
      <c r="H250" s="244">
        <v>1</v>
      </c>
      <c r="I250" s="247">
        <v>2.0299999999999998</v>
      </c>
      <c r="J250" s="244"/>
      <c r="K250" s="247"/>
    </row>
    <row r="251" spans="1:22" x14ac:dyDescent="0.25">
      <c r="A251" s="248"/>
      <c r="B251" s="248"/>
      <c r="C251" s="249" t="s">
        <v>173</v>
      </c>
      <c r="D251" s="248"/>
      <c r="E251" s="248"/>
      <c r="F251" s="248"/>
      <c r="G251" s="248"/>
      <c r="H251" s="452">
        <v>312.52999999999997</v>
      </c>
      <c r="I251" s="452"/>
      <c r="J251" s="452">
        <v>2653.74</v>
      </c>
      <c r="K251" s="452"/>
      <c r="O251" s="250">
        <v>312.52999999999997</v>
      </c>
      <c r="P251" s="250">
        <v>2653.74</v>
      </c>
    </row>
    <row r="253" spans="1:22" ht="71.25" x14ac:dyDescent="0.25">
      <c r="A253" s="233" t="s">
        <v>2150</v>
      </c>
      <c r="B253" s="234" t="s">
        <v>3233</v>
      </c>
      <c r="C253" s="234" t="s">
        <v>1049</v>
      </c>
      <c r="D253" s="235" t="s">
        <v>1476</v>
      </c>
      <c r="E253" s="221">
        <v>40</v>
      </c>
      <c r="F253" s="238"/>
      <c r="G253" s="237"/>
      <c r="H253" s="221"/>
      <c r="I253" s="238"/>
      <c r="J253" s="221"/>
      <c r="K253" s="238"/>
      <c r="Q253">
        <v>2844.8</v>
      </c>
      <c r="R253">
        <v>53378.1</v>
      </c>
      <c r="S253">
        <v>1778</v>
      </c>
      <c r="T253">
        <v>25502.87</v>
      </c>
      <c r="U253">
        <v>14</v>
      </c>
      <c r="V253">
        <v>293.27999999999997</v>
      </c>
    </row>
    <row r="254" spans="1:22" x14ac:dyDescent="0.25">
      <c r="C254" s="239" t="s">
        <v>3401</v>
      </c>
    </row>
    <row r="255" spans="1:22" x14ac:dyDescent="0.25">
      <c r="A255" s="233"/>
      <c r="B255" s="234"/>
      <c r="C255" s="234" t="s">
        <v>187</v>
      </c>
      <c r="D255" s="235"/>
      <c r="E255" s="221"/>
      <c r="F255" s="238">
        <v>63.5</v>
      </c>
      <c r="G255" s="237" t="s">
        <v>185</v>
      </c>
      <c r="H255" s="221">
        <v>1</v>
      </c>
      <c r="I255" s="238">
        <v>2540</v>
      </c>
      <c r="J255" s="221">
        <v>23.35</v>
      </c>
      <c r="K255" s="238">
        <v>59309</v>
      </c>
    </row>
    <row r="256" spans="1:22" x14ac:dyDescent="0.25">
      <c r="A256" s="233"/>
      <c r="B256" s="234"/>
      <c r="C256" s="234" t="s">
        <v>174</v>
      </c>
      <c r="D256" s="235"/>
      <c r="E256" s="221"/>
      <c r="F256" s="238">
        <v>0.85</v>
      </c>
      <c r="G256" s="237" t="s">
        <v>185</v>
      </c>
      <c r="H256" s="221">
        <v>1</v>
      </c>
      <c r="I256" s="238">
        <v>34</v>
      </c>
      <c r="J256" s="221">
        <v>9.59</v>
      </c>
      <c r="K256" s="238">
        <v>326.06</v>
      </c>
    </row>
    <row r="257" spans="1:22" x14ac:dyDescent="0.25">
      <c r="A257" s="233"/>
      <c r="B257" s="234"/>
      <c r="C257" s="234" t="s">
        <v>179</v>
      </c>
      <c r="D257" s="235"/>
      <c r="E257" s="221"/>
      <c r="F257" s="238">
        <v>0.2</v>
      </c>
      <c r="G257" s="237" t="s">
        <v>185</v>
      </c>
      <c r="H257" s="221">
        <v>1</v>
      </c>
      <c r="I257" s="251">
        <v>8</v>
      </c>
      <c r="J257" s="221">
        <v>23.35</v>
      </c>
      <c r="K257" s="251">
        <v>186.8</v>
      </c>
    </row>
    <row r="258" spans="1:22" x14ac:dyDescent="0.25">
      <c r="A258" s="233"/>
      <c r="B258" s="234"/>
      <c r="C258" s="234" t="s">
        <v>195</v>
      </c>
      <c r="D258" s="235"/>
      <c r="E258" s="221"/>
      <c r="F258" s="238">
        <v>6.37</v>
      </c>
      <c r="G258" s="237" t="s">
        <v>185</v>
      </c>
      <c r="H258" s="221">
        <v>1</v>
      </c>
      <c r="I258" s="238">
        <v>254.8</v>
      </c>
      <c r="J258" s="221">
        <v>5.42</v>
      </c>
      <c r="K258" s="238">
        <v>1381.02</v>
      </c>
    </row>
    <row r="259" spans="1:22" ht="71.25" x14ac:dyDescent="0.25">
      <c r="A259" s="233" t="s">
        <v>2152</v>
      </c>
      <c r="B259" s="234" t="s">
        <v>3384</v>
      </c>
      <c r="C259" s="234" t="s">
        <v>1047</v>
      </c>
      <c r="D259" s="235" t="s">
        <v>3150</v>
      </c>
      <c r="E259" s="221">
        <v>4.08</v>
      </c>
      <c r="F259" s="238">
        <v>5768.97</v>
      </c>
      <c r="G259" s="240" t="s">
        <v>185</v>
      </c>
      <c r="H259" s="221">
        <v>1</v>
      </c>
      <c r="I259" s="238">
        <v>23537.4</v>
      </c>
      <c r="J259" s="221">
        <v>2.75</v>
      </c>
      <c r="K259" s="238">
        <v>64727.85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 x14ac:dyDescent="0.25">
      <c r="A260" s="233"/>
      <c r="B260" s="234"/>
      <c r="C260" s="234" t="s">
        <v>184</v>
      </c>
      <c r="D260" s="235" t="s">
        <v>177</v>
      </c>
      <c r="E260" s="221">
        <v>112</v>
      </c>
      <c r="F260" s="238"/>
      <c r="G260" s="237"/>
      <c r="H260" s="221"/>
      <c r="I260" s="238">
        <v>2844.8</v>
      </c>
      <c r="J260" s="221">
        <v>90</v>
      </c>
      <c r="K260" s="238">
        <v>53378.1</v>
      </c>
    </row>
    <row r="261" spans="1:22" x14ac:dyDescent="0.25">
      <c r="A261" s="233"/>
      <c r="B261" s="234"/>
      <c r="C261" s="234" t="s">
        <v>183</v>
      </c>
      <c r="D261" s="235" t="s">
        <v>177</v>
      </c>
      <c r="E261" s="221">
        <v>70</v>
      </c>
      <c r="F261" s="238"/>
      <c r="G261" s="237"/>
      <c r="H261" s="221"/>
      <c r="I261" s="238">
        <v>1778</v>
      </c>
      <c r="J261" s="221">
        <v>43</v>
      </c>
      <c r="K261" s="238">
        <v>25502.87</v>
      </c>
    </row>
    <row r="262" spans="1:22" x14ac:dyDescent="0.25">
      <c r="A262" s="233"/>
      <c r="B262" s="234"/>
      <c r="C262" s="234" t="s">
        <v>178</v>
      </c>
      <c r="D262" s="235" t="s">
        <v>177</v>
      </c>
      <c r="E262" s="221">
        <v>175</v>
      </c>
      <c r="F262" s="238"/>
      <c r="G262" s="237"/>
      <c r="H262" s="221"/>
      <c r="I262" s="238">
        <v>14</v>
      </c>
      <c r="J262" s="221">
        <v>157</v>
      </c>
      <c r="K262" s="238">
        <v>293.27999999999997</v>
      </c>
    </row>
    <row r="263" spans="1:22" x14ac:dyDescent="0.25">
      <c r="A263" s="241"/>
      <c r="B263" s="242"/>
      <c r="C263" s="242" t="s">
        <v>182</v>
      </c>
      <c r="D263" s="243" t="s">
        <v>181</v>
      </c>
      <c r="E263" s="244">
        <v>5.15</v>
      </c>
      <c r="F263" s="247"/>
      <c r="G263" s="246" t="s">
        <v>185</v>
      </c>
      <c r="H263" s="244">
        <v>1</v>
      </c>
      <c r="I263" s="247">
        <v>206</v>
      </c>
      <c r="J263" s="244"/>
      <c r="K263" s="247"/>
    </row>
    <row r="264" spans="1:22" x14ac:dyDescent="0.25">
      <c r="A264" s="248"/>
      <c r="B264" s="248"/>
      <c r="C264" s="249" t="s">
        <v>173</v>
      </c>
      <c r="D264" s="248"/>
      <c r="E264" s="248"/>
      <c r="F264" s="248"/>
      <c r="G264" s="248"/>
      <c r="H264" s="452">
        <v>31003</v>
      </c>
      <c r="I264" s="452"/>
      <c r="J264" s="452">
        <v>204918.18</v>
      </c>
      <c r="K264" s="452"/>
      <c r="O264" s="250">
        <v>31003</v>
      </c>
      <c r="P264" s="250">
        <v>204918.18</v>
      </c>
    </row>
    <row r="266" spans="1:22" ht="85.5" x14ac:dyDescent="0.25">
      <c r="A266" s="233" t="s">
        <v>2154</v>
      </c>
      <c r="B266" s="234" t="s">
        <v>3138</v>
      </c>
      <c r="C266" s="234" t="s">
        <v>1091</v>
      </c>
      <c r="D266" s="235" t="s">
        <v>1476</v>
      </c>
      <c r="E266" s="221">
        <v>3</v>
      </c>
      <c r="F266" s="238"/>
      <c r="G266" s="237"/>
      <c r="H266" s="221"/>
      <c r="I266" s="238"/>
      <c r="J266" s="221"/>
      <c r="K266" s="238"/>
      <c r="Q266">
        <v>86.99</v>
      </c>
      <c r="R266">
        <v>1632.23</v>
      </c>
      <c r="S266">
        <v>54.37</v>
      </c>
      <c r="T266">
        <v>779.84</v>
      </c>
      <c r="U266">
        <v>1.05</v>
      </c>
      <c r="V266">
        <v>22</v>
      </c>
    </row>
    <row r="267" spans="1:22" x14ac:dyDescent="0.25">
      <c r="C267" s="239" t="s">
        <v>3361</v>
      </c>
    </row>
    <row r="268" spans="1:22" x14ac:dyDescent="0.25">
      <c r="A268" s="233"/>
      <c r="B268" s="234"/>
      <c r="C268" s="234" t="s">
        <v>187</v>
      </c>
      <c r="D268" s="235"/>
      <c r="E268" s="221"/>
      <c r="F268" s="238">
        <v>25.89</v>
      </c>
      <c r="G268" s="237" t="s">
        <v>185</v>
      </c>
      <c r="H268" s="221">
        <v>1</v>
      </c>
      <c r="I268" s="238">
        <v>77.67</v>
      </c>
      <c r="J268" s="221">
        <v>23.35</v>
      </c>
      <c r="K268" s="238">
        <v>1813.59</v>
      </c>
    </row>
    <row r="269" spans="1:22" x14ac:dyDescent="0.25">
      <c r="A269" s="233"/>
      <c r="B269" s="234"/>
      <c r="C269" s="234" t="s">
        <v>174</v>
      </c>
      <c r="D269" s="235"/>
      <c r="E269" s="221"/>
      <c r="F269" s="238">
        <v>0.85</v>
      </c>
      <c r="G269" s="237" t="s">
        <v>185</v>
      </c>
      <c r="H269" s="221">
        <v>1</v>
      </c>
      <c r="I269" s="238">
        <v>2.5499999999999998</v>
      </c>
      <c r="J269" s="221">
        <v>9.59</v>
      </c>
      <c r="K269" s="238">
        <v>24.45</v>
      </c>
    </row>
    <row r="270" spans="1:22" x14ac:dyDescent="0.25">
      <c r="A270" s="233"/>
      <c r="B270" s="234"/>
      <c r="C270" s="234" t="s">
        <v>179</v>
      </c>
      <c r="D270" s="235"/>
      <c r="E270" s="221"/>
      <c r="F270" s="238">
        <v>0.2</v>
      </c>
      <c r="G270" s="237" t="s">
        <v>185</v>
      </c>
      <c r="H270" s="221">
        <v>1</v>
      </c>
      <c r="I270" s="251">
        <v>0.6</v>
      </c>
      <c r="J270" s="221">
        <v>23.35</v>
      </c>
      <c r="K270" s="251">
        <v>14.01</v>
      </c>
    </row>
    <row r="271" spans="1:22" x14ac:dyDescent="0.25">
      <c r="A271" s="233"/>
      <c r="B271" s="234"/>
      <c r="C271" s="234" t="s">
        <v>195</v>
      </c>
      <c r="D271" s="235"/>
      <c r="E271" s="221"/>
      <c r="F271" s="238">
        <v>9.59</v>
      </c>
      <c r="G271" s="237" t="s">
        <v>185</v>
      </c>
      <c r="H271" s="221">
        <v>1</v>
      </c>
      <c r="I271" s="238">
        <v>28.77</v>
      </c>
      <c r="J271" s="221">
        <v>5.42</v>
      </c>
      <c r="K271" s="238">
        <v>155.93</v>
      </c>
    </row>
    <row r="272" spans="1:22" ht="71.25" x14ac:dyDescent="0.25">
      <c r="A272" s="233" t="s">
        <v>3407</v>
      </c>
      <c r="B272" s="234" t="s">
        <v>3384</v>
      </c>
      <c r="C272" s="234" t="s">
        <v>1047</v>
      </c>
      <c r="D272" s="235" t="s">
        <v>3150</v>
      </c>
      <c r="E272" s="221">
        <v>0.30599999999999999</v>
      </c>
      <c r="F272" s="238">
        <v>5768.97</v>
      </c>
      <c r="G272" s="240" t="s">
        <v>185</v>
      </c>
      <c r="H272" s="221">
        <v>1</v>
      </c>
      <c r="I272" s="238">
        <v>1765.3</v>
      </c>
      <c r="J272" s="221">
        <v>2.75</v>
      </c>
      <c r="K272" s="238">
        <v>4854.58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 s="233"/>
      <c r="B273" s="234"/>
      <c r="C273" s="234" t="s">
        <v>184</v>
      </c>
      <c r="D273" s="235" t="s">
        <v>177</v>
      </c>
      <c r="E273" s="221">
        <v>112</v>
      </c>
      <c r="F273" s="238"/>
      <c r="G273" s="237"/>
      <c r="H273" s="221"/>
      <c r="I273" s="238">
        <v>86.99</v>
      </c>
      <c r="J273" s="221">
        <v>90</v>
      </c>
      <c r="K273" s="238">
        <v>1632.23</v>
      </c>
    </row>
    <row r="274" spans="1:22" x14ac:dyDescent="0.25">
      <c r="A274" s="233"/>
      <c r="B274" s="234"/>
      <c r="C274" s="234" t="s">
        <v>183</v>
      </c>
      <c r="D274" s="235" t="s">
        <v>177</v>
      </c>
      <c r="E274" s="221">
        <v>70</v>
      </c>
      <c r="F274" s="238"/>
      <c r="G274" s="237"/>
      <c r="H274" s="221"/>
      <c r="I274" s="238">
        <v>54.37</v>
      </c>
      <c r="J274" s="221">
        <v>43</v>
      </c>
      <c r="K274" s="238">
        <v>779.84</v>
      </c>
    </row>
    <row r="275" spans="1:22" x14ac:dyDescent="0.25">
      <c r="A275" s="233"/>
      <c r="B275" s="234"/>
      <c r="C275" s="234" t="s">
        <v>178</v>
      </c>
      <c r="D275" s="235" t="s">
        <v>177</v>
      </c>
      <c r="E275" s="221">
        <v>175</v>
      </c>
      <c r="F275" s="238"/>
      <c r="G275" s="237"/>
      <c r="H275" s="221"/>
      <c r="I275" s="238">
        <v>1.05</v>
      </c>
      <c r="J275" s="221">
        <v>157</v>
      </c>
      <c r="K275" s="238">
        <v>22</v>
      </c>
    </row>
    <row r="276" spans="1:22" x14ac:dyDescent="0.25">
      <c r="A276" s="241"/>
      <c r="B276" s="242"/>
      <c r="C276" s="242" t="s">
        <v>182</v>
      </c>
      <c r="D276" s="243" t="s">
        <v>181</v>
      </c>
      <c r="E276" s="244">
        <v>2.1</v>
      </c>
      <c r="F276" s="247"/>
      <c r="G276" s="246" t="s">
        <v>185</v>
      </c>
      <c r="H276" s="244">
        <v>1</v>
      </c>
      <c r="I276" s="247">
        <v>6.3</v>
      </c>
      <c r="J276" s="244"/>
      <c r="K276" s="247"/>
    </row>
    <row r="277" spans="1:22" x14ac:dyDescent="0.25">
      <c r="A277" s="248"/>
      <c r="B277" s="248"/>
      <c r="C277" s="249" t="s">
        <v>173</v>
      </c>
      <c r="D277" s="248"/>
      <c r="E277" s="248"/>
      <c r="F277" s="248"/>
      <c r="G277" s="248"/>
      <c r="H277" s="452">
        <v>2016.7</v>
      </c>
      <c r="I277" s="452"/>
      <c r="J277" s="452">
        <v>9282.6200000000008</v>
      </c>
      <c r="K277" s="452"/>
      <c r="O277" s="250">
        <v>2016.7</v>
      </c>
      <c r="P277" s="250">
        <v>9282.6200000000008</v>
      </c>
    </row>
    <row r="279" spans="1:22" ht="28.5" x14ac:dyDescent="0.25">
      <c r="A279" s="233" t="s">
        <v>3408</v>
      </c>
      <c r="B279" s="234" t="s">
        <v>3136</v>
      </c>
      <c r="C279" s="234" t="s">
        <v>1046</v>
      </c>
      <c r="D279" s="235" t="s">
        <v>1476</v>
      </c>
      <c r="E279" s="221">
        <v>1</v>
      </c>
      <c r="F279" s="238"/>
      <c r="G279" s="237"/>
      <c r="H279" s="221"/>
      <c r="I279" s="238"/>
      <c r="J279" s="221"/>
      <c r="K279" s="238"/>
      <c r="Q279">
        <v>42.67</v>
      </c>
      <c r="R279">
        <v>800.68</v>
      </c>
      <c r="S279">
        <v>26.67</v>
      </c>
      <c r="T279">
        <v>382.55</v>
      </c>
      <c r="U279">
        <v>0.35</v>
      </c>
      <c r="V279">
        <v>7.33</v>
      </c>
    </row>
    <row r="280" spans="1:22" x14ac:dyDescent="0.25">
      <c r="C280" s="239" t="s">
        <v>3409</v>
      </c>
    </row>
    <row r="281" spans="1:22" x14ac:dyDescent="0.25">
      <c r="A281" s="233"/>
      <c r="B281" s="234"/>
      <c r="C281" s="234" t="s">
        <v>187</v>
      </c>
      <c r="D281" s="235"/>
      <c r="E281" s="221"/>
      <c r="F281" s="238">
        <v>38.1</v>
      </c>
      <c r="G281" s="237" t="s">
        <v>185</v>
      </c>
      <c r="H281" s="221">
        <v>1</v>
      </c>
      <c r="I281" s="238">
        <v>38.1</v>
      </c>
      <c r="J281" s="221">
        <v>23.35</v>
      </c>
      <c r="K281" s="238">
        <v>889.64</v>
      </c>
    </row>
    <row r="282" spans="1:22" x14ac:dyDescent="0.25">
      <c r="A282" s="233"/>
      <c r="B282" s="234"/>
      <c r="C282" s="234" t="s">
        <v>174</v>
      </c>
      <c r="D282" s="235"/>
      <c r="E282" s="221"/>
      <c r="F282" s="238">
        <v>0.85</v>
      </c>
      <c r="G282" s="237" t="s">
        <v>185</v>
      </c>
      <c r="H282" s="221">
        <v>1</v>
      </c>
      <c r="I282" s="238">
        <v>0.85</v>
      </c>
      <c r="J282" s="221">
        <v>9.59</v>
      </c>
      <c r="K282" s="238">
        <v>8.15</v>
      </c>
    </row>
    <row r="283" spans="1:22" x14ac:dyDescent="0.25">
      <c r="A283" s="233"/>
      <c r="B283" s="234"/>
      <c r="C283" s="234" t="s">
        <v>179</v>
      </c>
      <c r="D283" s="235"/>
      <c r="E283" s="221"/>
      <c r="F283" s="238">
        <v>0.2</v>
      </c>
      <c r="G283" s="237" t="s">
        <v>185</v>
      </c>
      <c r="H283" s="221">
        <v>1</v>
      </c>
      <c r="I283" s="251">
        <v>0.2</v>
      </c>
      <c r="J283" s="221">
        <v>23.35</v>
      </c>
      <c r="K283" s="251">
        <v>4.67</v>
      </c>
    </row>
    <row r="284" spans="1:22" x14ac:dyDescent="0.25">
      <c r="A284" s="233"/>
      <c r="B284" s="234"/>
      <c r="C284" s="234" t="s">
        <v>195</v>
      </c>
      <c r="D284" s="235"/>
      <c r="E284" s="221"/>
      <c r="F284" s="238">
        <v>3.71</v>
      </c>
      <c r="G284" s="237" t="s">
        <v>185</v>
      </c>
      <c r="H284" s="221">
        <v>1</v>
      </c>
      <c r="I284" s="238">
        <v>3.71</v>
      </c>
      <c r="J284" s="221">
        <v>5.42</v>
      </c>
      <c r="K284" s="238">
        <v>20.11</v>
      </c>
    </row>
    <row r="285" spans="1:22" ht="71.25" x14ac:dyDescent="0.25">
      <c r="A285" s="233" t="s">
        <v>3410</v>
      </c>
      <c r="B285" s="234" t="s">
        <v>3411</v>
      </c>
      <c r="C285" s="234" t="s">
        <v>1090</v>
      </c>
      <c r="D285" s="235" t="s">
        <v>3150</v>
      </c>
      <c r="E285" s="221">
        <v>0.10199999999999999</v>
      </c>
      <c r="F285" s="238">
        <v>10735.24</v>
      </c>
      <c r="G285" s="240" t="s">
        <v>185</v>
      </c>
      <c r="H285" s="221">
        <v>1</v>
      </c>
      <c r="I285" s="238">
        <v>1094.99</v>
      </c>
      <c r="J285" s="221">
        <v>2.85</v>
      </c>
      <c r="K285" s="238">
        <v>3120.72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s="233"/>
      <c r="B286" s="234"/>
      <c r="C286" s="234" t="s">
        <v>184</v>
      </c>
      <c r="D286" s="235" t="s">
        <v>177</v>
      </c>
      <c r="E286" s="221">
        <v>112</v>
      </c>
      <c r="F286" s="238"/>
      <c r="G286" s="237"/>
      <c r="H286" s="221"/>
      <c r="I286" s="238">
        <v>42.67</v>
      </c>
      <c r="J286" s="221">
        <v>90</v>
      </c>
      <c r="K286" s="238">
        <v>800.68</v>
      </c>
    </row>
    <row r="287" spans="1:22" x14ac:dyDescent="0.25">
      <c r="A287" s="233"/>
      <c r="B287" s="234"/>
      <c r="C287" s="234" t="s">
        <v>183</v>
      </c>
      <c r="D287" s="235" t="s">
        <v>177</v>
      </c>
      <c r="E287" s="221">
        <v>70</v>
      </c>
      <c r="F287" s="238"/>
      <c r="G287" s="237"/>
      <c r="H287" s="221"/>
      <c r="I287" s="238">
        <v>26.67</v>
      </c>
      <c r="J287" s="221">
        <v>43</v>
      </c>
      <c r="K287" s="238">
        <v>382.55</v>
      </c>
    </row>
    <row r="288" spans="1:22" x14ac:dyDescent="0.25">
      <c r="A288" s="233"/>
      <c r="B288" s="234"/>
      <c r="C288" s="234" t="s">
        <v>178</v>
      </c>
      <c r="D288" s="235" t="s">
        <v>177</v>
      </c>
      <c r="E288" s="221">
        <v>175</v>
      </c>
      <c r="F288" s="238"/>
      <c r="G288" s="237"/>
      <c r="H288" s="221"/>
      <c r="I288" s="238">
        <v>0.35</v>
      </c>
      <c r="J288" s="221">
        <v>157</v>
      </c>
      <c r="K288" s="238">
        <v>7.33</v>
      </c>
    </row>
    <row r="289" spans="1:22" x14ac:dyDescent="0.25">
      <c r="A289" s="241"/>
      <c r="B289" s="242"/>
      <c r="C289" s="242" t="s">
        <v>182</v>
      </c>
      <c r="D289" s="243" t="s">
        <v>181</v>
      </c>
      <c r="E289" s="244">
        <v>3.09</v>
      </c>
      <c r="F289" s="247"/>
      <c r="G289" s="246" t="s">
        <v>185</v>
      </c>
      <c r="H289" s="244">
        <v>1</v>
      </c>
      <c r="I289" s="247">
        <v>3.09</v>
      </c>
      <c r="J289" s="244"/>
      <c r="K289" s="247"/>
    </row>
    <row r="290" spans="1:22" x14ac:dyDescent="0.25">
      <c r="A290" s="248"/>
      <c r="B290" s="248"/>
      <c r="C290" s="249" t="s">
        <v>173</v>
      </c>
      <c r="D290" s="248"/>
      <c r="E290" s="248"/>
      <c r="F290" s="248"/>
      <c r="G290" s="248"/>
      <c r="H290" s="452">
        <v>1207.3399999999999</v>
      </c>
      <c r="I290" s="452"/>
      <c r="J290" s="452">
        <v>5229.18</v>
      </c>
      <c r="K290" s="452"/>
      <c r="O290" s="250">
        <v>1207.3399999999999</v>
      </c>
      <c r="P290" s="250">
        <v>5229.18</v>
      </c>
    </row>
    <row r="292" spans="1:22" ht="28.5" x14ac:dyDescent="0.25">
      <c r="A292" s="233" t="s">
        <v>2470</v>
      </c>
      <c r="B292" s="234" t="s">
        <v>3412</v>
      </c>
      <c r="C292" s="234" t="s">
        <v>1089</v>
      </c>
      <c r="D292" s="235" t="s">
        <v>1693</v>
      </c>
      <c r="E292" s="221">
        <v>1</v>
      </c>
      <c r="F292" s="238"/>
      <c r="G292" s="237"/>
      <c r="H292" s="221"/>
      <c r="I292" s="238"/>
      <c r="J292" s="221"/>
      <c r="K292" s="238"/>
      <c r="Q292">
        <v>66.959999999999994</v>
      </c>
      <c r="R292">
        <v>1256.49</v>
      </c>
      <c r="S292">
        <v>41.85</v>
      </c>
      <c r="T292">
        <v>572.4</v>
      </c>
      <c r="U292">
        <v>1.1399999999999999</v>
      </c>
      <c r="V292">
        <v>23.83</v>
      </c>
    </row>
    <row r="293" spans="1:22" x14ac:dyDescent="0.25">
      <c r="A293" s="233"/>
      <c r="B293" s="234"/>
      <c r="C293" s="234" t="s">
        <v>187</v>
      </c>
      <c r="D293" s="235"/>
      <c r="E293" s="221"/>
      <c r="F293" s="238">
        <v>59.79</v>
      </c>
      <c r="G293" s="237" t="s">
        <v>185</v>
      </c>
      <c r="H293" s="221">
        <v>1</v>
      </c>
      <c r="I293" s="238">
        <v>59.79</v>
      </c>
      <c r="J293" s="221">
        <v>23.35</v>
      </c>
      <c r="K293" s="238">
        <v>1396.1</v>
      </c>
    </row>
    <row r="294" spans="1:22" x14ac:dyDescent="0.25">
      <c r="A294" s="233"/>
      <c r="B294" s="234"/>
      <c r="C294" s="234" t="s">
        <v>174</v>
      </c>
      <c r="D294" s="235"/>
      <c r="E294" s="221"/>
      <c r="F294" s="238">
        <v>4.42</v>
      </c>
      <c r="G294" s="237" t="s">
        <v>185</v>
      </c>
      <c r="H294" s="221">
        <v>1</v>
      </c>
      <c r="I294" s="238">
        <v>4.42</v>
      </c>
      <c r="J294" s="221">
        <v>8</v>
      </c>
      <c r="K294" s="238">
        <v>35.36</v>
      </c>
    </row>
    <row r="295" spans="1:22" x14ac:dyDescent="0.25">
      <c r="A295" s="233"/>
      <c r="B295" s="234"/>
      <c r="C295" s="234" t="s">
        <v>179</v>
      </c>
      <c r="D295" s="235"/>
      <c r="E295" s="221"/>
      <c r="F295" s="238">
        <v>0.65</v>
      </c>
      <c r="G295" s="237" t="s">
        <v>185</v>
      </c>
      <c r="H295" s="221">
        <v>1</v>
      </c>
      <c r="I295" s="251">
        <v>0.65</v>
      </c>
      <c r="J295" s="221">
        <v>23.35</v>
      </c>
      <c r="K295" s="251">
        <v>15.18</v>
      </c>
    </row>
    <row r="296" spans="1:22" x14ac:dyDescent="0.25">
      <c r="A296" s="233"/>
      <c r="B296" s="234"/>
      <c r="C296" s="234" t="s">
        <v>195</v>
      </c>
      <c r="D296" s="235"/>
      <c r="E296" s="221"/>
      <c r="F296" s="238">
        <v>21.42</v>
      </c>
      <c r="G296" s="237" t="s">
        <v>185</v>
      </c>
      <c r="H296" s="221">
        <v>1</v>
      </c>
      <c r="I296" s="238">
        <v>21.42</v>
      </c>
      <c r="J296" s="221">
        <v>5.42</v>
      </c>
      <c r="K296" s="238">
        <v>116.1</v>
      </c>
    </row>
    <row r="297" spans="1:22" ht="54" x14ac:dyDescent="0.25">
      <c r="A297" s="233" t="s">
        <v>3413</v>
      </c>
      <c r="B297" s="234" t="s">
        <v>3414</v>
      </c>
      <c r="C297" s="234" t="s">
        <v>3812</v>
      </c>
      <c r="D297" s="235" t="s">
        <v>1451</v>
      </c>
      <c r="E297" s="221">
        <v>1</v>
      </c>
      <c r="F297" s="238">
        <v>1772.59</v>
      </c>
      <c r="G297" s="240" t="s">
        <v>185</v>
      </c>
      <c r="H297" s="221">
        <v>1</v>
      </c>
      <c r="I297" s="238">
        <v>1772.59</v>
      </c>
      <c r="J297" s="221">
        <v>5.42</v>
      </c>
      <c r="K297" s="238">
        <v>9607.44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 s="233"/>
      <c r="B298" s="234"/>
      <c r="C298" s="234" t="s">
        <v>184</v>
      </c>
      <c r="D298" s="235" t="s">
        <v>177</v>
      </c>
      <c r="E298" s="221">
        <v>112</v>
      </c>
      <c r="F298" s="238"/>
      <c r="G298" s="237"/>
      <c r="H298" s="221"/>
      <c r="I298" s="238">
        <v>66.959999999999994</v>
      </c>
      <c r="J298" s="221">
        <v>90</v>
      </c>
      <c r="K298" s="238">
        <v>1256.49</v>
      </c>
    </row>
    <row r="299" spans="1:22" x14ac:dyDescent="0.25">
      <c r="A299" s="233"/>
      <c r="B299" s="234"/>
      <c r="C299" s="234" t="s">
        <v>183</v>
      </c>
      <c r="D299" s="235" t="s">
        <v>177</v>
      </c>
      <c r="E299" s="221">
        <v>70</v>
      </c>
      <c r="F299" s="238"/>
      <c r="G299" s="237"/>
      <c r="H299" s="221"/>
      <c r="I299" s="238">
        <v>41.85</v>
      </c>
      <c r="J299" s="221">
        <v>41</v>
      </c>
      <c r="K299" s="238">
        <v>572.4</v>
      </c>
    </row>
    <row r="300" spans="1:22" x14ac:dyDescent="0.25">
      <c r="A300" s="233"/>
      <c r="B300" s="234"/>
      <c r="C300" s="234" t="s">
        <v>178</v>
      </c>
      <c r="D300" s="235" t="s">
        <v>177</v>
      </c>
      <c r="E300" s="221">
        <v>175</v>
      </c>
      <c r="F300" s="238"/>
      <c r="G300" s="237"/>
      <c r="H300" s="221"/>
      <c r="I300" s="238">
        <v>1.1399999999999999</v>
      </c>
      <c r="J300" s="221">
        <v>157</v>
      </c>
      <c r="K300" s="238">
        <v>23.83</v>
      </c>
    </row>
    <row r="301" spans="1:22" x14ac:dyDescent="0.25">
      <c r="A301" s="241"/>
      <c r="B301" s="242"/>
      <c r="C301" s="242" t="s">
        <v>182</v>
      </c>
      <c r="D301" s="243" t="s">
        <v>181</v>
      </c>
      <c r="E301" s="244">
        <v>5.15</v>
      </c>
      <c r="F301" s="247"/>
      <c r="G301" s="246" t="s">
        <v>185</v>
      </c>
      <c r="H301" s="244">
        <v>1</v>
      </c>
      <c r="I301" s="247">
        <v>5.15</v>
      </c>
      <c r="J301" s="244"/>
      <c r="K301" s="247"/>
    </row>
    <row r="302" spans="1:22" x14ac:dyDescent="0.25">
      <c r="A302" s="248"/>
      <c r="B302" s="248"/>
      <c r="C302" s="249" t="s">
        <v>173</v>
      </c>
      <c r="D302" s="248"/>
      <c r="E302" s="248"/>
      <c r="F302" s="248"/>
      <c r="G302" s="248"/>
      <c r="H302" s="452">
        <v>1968.17</v>
      </c>
      <c r="I302" s="452"/>
      <c r="J302" s="452">
        <v>13007.72</v>
      </c>
      <c r="K302" s="452"/>
      <c r="O302" s="250">
        <v>1968.17</v>
      </c>
      <c r="P302" s="250">
        <v>13007.72</v>
      </c>
    </row>
    <row r="305" spans="1:22" ht="16.5" x14ac:dyDescent="0.25">
      <c r="A305" s="456" t="s">
        <v>3225</v>
      </c>
      <c r="B305" s="456"/>
      <c r="C305" s="456"/>
      <c r="D305" s="456"/>
      <c r="E305" s="456"/>
      <c r="F305" s="456"/>
      <c r="G305" s="456"/>
      <c r="H305" s="456"/>
      <c r="I305" s="456"/>
      <c r="J305" s="456"/>
      <c r="K305" s="456"/>
    </row>
    <row r="306" spans="1:22" ht="171" x14ac:dyDescent="0.25">
      <c r="A306" s="261" t="s">
        <v>2481</v>
      </c>
      <c r="B306" s="262" t="s">
        <v>3415</v>
      </c>
      <c r="C306" s="262" t="s">
        <v>1088</v>
      </c>
      <c r="D306" s="263" t="s">
        <v>1451</v>
      </c>
      <c r="E306" s="264">
        <v>51</v>
      </c>
      <c r="F306" s="267">
        <v>433.01</v>
      </c>
      <c r="G306" s="266" t="s">
        <v>185</v>
      </c>
      <c r="H306" s="264">
        <v>1</v>
      </c>
      <c r="I306" s="267">
        <v>22083.51</v>
      </c>
      <c r="J306" s="264">
        <v>4.09</v>
      </c>
      <c r="K306" s="267">
        <v>90321.56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 s="268"/>
      <c r="B307" s="268"/>
      <c r="C307" s="269" t="s">
        <v>173</v>
      </c>
      <c r="D307" s="268"/>
      <c r="E307" s="268"/>
      <c r="F307" s="268"/>
      <c r="G307" s="268"/>
      <c r="H307" s="468">
        <v>22083.51</v>
      </c>
      <c r="I307" s="468"/>
      <c r="J307" s="468">
        <v>90321.56</v>
      </c>
      <c r="K307" s="468"/>
      <c r="O307" s="250">
        <v>22083.51</v>
      </c>
      <c r="P307" s="250">
        <v>90321.56</v>
      </c>
    </row>
    <row r="309" spans="1:22" ht="114" x14ac:dyDescent="0.25">
      <c r="A309" s="261" t="s">
        <v>3416</v>
      </c>
      <c r="B309" s="262" t="s">
        <v>3417</v>
      </c>
      <c r="C309" s="262" t="s">
        <v>1087</v>
      </c>
      <c r="D309" s="263" t="s">
        <v>1451</v>
      </c>
      <c r="E309" s="264">
        <v>8</v>
      </c>
      <c r="F309" s="267">
        <v>231.79</v>
      </c>
      <c r="G309" s="266" t="s">
        <v>185</v>
      </c>
      <c r="H309" s="264">
        <v>1</v>
      </c>
      <c r="I309" s="267">
        <v>1854.32</v>
      </c>
      <c r="J309" s="264">
        <v>4.05</v>
      </c>
      <c r="K309" s="267">
        <v>7510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25">
      <c r="A310" s="268"/>
      <c r="B310" s="268"/>
      <c r="C310" s="269" t="s">
        <v>173</v>
      </c>
      <c r="D310" s="268"/>
      <c r="E310" s="268"/>
      <c r="F310" s="268"/>
      <c r="G310" s="268"/>
      <c r="H310" s="468">
        <v>1854.32</v>
      </c>
      <c r="I310" s="468"/>
      <c r="J310" s="468">
        <v>7510</v>
      </c>
      <c r="K310" s="468"/>
      <c r="O310" s="250">
        <v>1854.32</v>
      </c>
      <c r="P310" s="250">
        <v>7510</v>
      </c>
    </row>
    <row r="313" spans="1:22" x14ac:dyDescent="0.25">
      <c r="A313" s="453" t="s">
        <v>3227</v>
      </c>
      <c r="B313" s="453"/>
      <c r="C313" s="453"/>
      <c r="D313" s="453"/>
      <c r="E313" s="453"/>
      <c r="F313" s="453"/>
      <c r="G313" s="453"/>
      <c r="H313" s="454">
        <v>23937.83</v>
      </c>
      <c r="I313" s="455"/>
      <c r="J313" s="454">
        <v>97831.56</v>
      </c>
      <c r="K313" s="455"/>
    </row>
    <row r="314" spans="1:22" hidden="1" x14ac:dyDescent="0.25">
      <c r="A314" t="s">
        <v>172</v>
      </c>
      <c r="I314">
        <v>0</v>
      </c>
      <c r="J314">
        <v>0</v>
      </c>
    </row>
    <row r="315" spans="1:22" hidden="1" x14ac:dyDescent="0.25">
      <c r="A315" t="s">
        <v>171</v>
      </c>
      <c r="I315">
        <v>0</v>
      </c>
      <c r="J315">
        <v>0</v>
      </c>
    </row>
    <row r="317" spans="1:22" x14ac:dyDescent="0.25">
      <c r="A317" s="453" t="s">
        <v>3419</v>
      </c>
      <c r="B317" s="453"/>
      <c r="C317" s="453"/>
      <c r="D317" s="453"/>
      <c r="E317" s="453"/>
      <c r="F317" s="453"/>
      <c r="G317" s="453"/>
      <c r="H317" s="454">
        <v>250464.39</v>
      </c>
      <c r="I317" s="455"/>
      <c r="J317" s="454">
        <v>1729673.09</v>
      </c>
      <c r="K317" s="455"/>
    </row>
    <row r="318" spans="1:22" hidden="1" x14ac:dyDescent="0.25">
      <c r="A318" t="s">
        <v>172</v>
      </c>
      <c r="I318">
        <v>0</v>
      </c>
      <c r="J318">
        <v>0</v>
      </c>
    </row>
    <row r="319" spans="1:22" hidden="1" x14ac:dyDescent="0.25">
      <c r="A319" t="s">
        <v>171</v>
      </c>
      <c r="I319">
        <v>0</v>
      </c>
      <c r="J319">
        <v>0</v>
      </c>
    </row>
    <row r="321" spans="1:11" x14ac:dyDescent="0.25">
      <c r="A321" s="453" t="s">
        <v>3420</v>
      </c>
      <c r="B321" s="453"/>
      <c r="C321" s="453"/>
      <c r="D321" s="453"/>
      <c r="E321" s="453"/>
      <c r="F321" s="453"/>
      <c r="G321" s="453"/>
      <c r="H321" s="454">
        <v>250464.39</v>
      </c>
      <c r="I321" s="455"/>
      <c r="J321" s="454">
        <v>1729673.09</v>
      </c>
      <c r="K321" s="455"/>
    </row>
    <row r="322" spans="1:11" hidden="1" x14ac:dyDescent="0.25">
      <c r="A322" t="s">
        <v>172</v>
      </c>
      <c r="I322">
        <v>0</v>
      </c>
      <c r="J322">
        <v>0</v>
      </c>
    </row>
    <row r="323" spans="1:11" hidden="1" x14ac:dyDescent="0.25">
      <c r="A323" t="s">
        <v>171</v>
      </c>
      <c r="I323">
        <v>0</v>
      </c>
      <c r="J323">
        <v>0</v>
      </c>
    </row>
    <row r="324" spans="1:11" x14ac:dyDescent="0.25">
      <c r="C324" s="449" t="s">
        <v>1710</v>
      </c>
      <c r="D324" s="449"/>
      <c r="E324" s="449"/>
      <c r="F324" s="449"/>
      <c r="G324" s="449"/>
      <c r="H324" s="450">
        <v>213857.02</v>
      </c>
      <c r="I324" s="450"/>
      <c r="J324" s="450">
        <v>1103325.25</v>
      </c>
      <c r="K324" s="450"/>
    </row>
    <row r="325" spans="1:11" x14ac:dyDescent="0.25">
      <c r="C325" s="449" t="s">
        <v>1723</v>
      </c>
      <c r="D325" s="449"/>
      <c r="E325" s="449"/>
      <c r="F325" s="449"/>
      <c r="G325" s="449"/>
      <c r="H325" s="450">
        <v>192535.18</v>
      </c>
      <c r="I325" s="450"/>
      <c r="J325" s="450">
        <v>627021.25</v>
      </c>
      <c r="K325" s="450"/>
    </row>
    <row r="326" spans="1:11" x14ac:dyDescent="0.25">
      <c r="C326" s="449" t="s">
        <v>1724</v>
      </c>
      <c r="D326" s="449"/>
      <c r="E326" s="449"/>
      <c r="F326" s="449"/>
      <c r="G326" s="449"/>
      <c r="H326" s="450">
        <v>168597.35</v>
      </c>
      <c r="I326" s="450"/>
      <c r="J326" s="450">
        <v>529189.68999999994</v>
      </c>
      <c r="K326" s="450"/>
    </row>
    <row r="327" spans="1:11" x14ac:dyDescent="0.25">
      <c r="C327" s="449" t="s">
        <v>1725</v>
      </c>
      <c r="D327" s="449"/>
      <c r="E327" s="449"/>
      <c r="F327" s="449"/>
      <c r="G327" s="449"/>
      <c r="H327" s="450">
        <v>23937.83</v>
      </c>
      <c r="I327" s="450"/>
      <c r="J327" s="450">
        <v>97831.56</v>
      </c>
      <c r="K327" s="450"/>
    </row>
    <row r="328" spans="1:11" x14ac:dyDescent="0.25">
      <c r="C328" s="449" t="s">
        <v>1728</v>
      </c>
      <c r="D328" s="449"/>
      <c r="E328" s="449"/>
      <c r="F328" s="449"/>
      <c r="G328" s="449"/>
      <c r="H328" s="450">
        <v>19866.97</v>
      </c>
      <c r="I328" s="450"/>
      <c r="J328" s="450">
        <v>463893.76000000001</v>
      </c>
      <c r="K328" s="450"/>
    </row>
    <row r="329" spans="1:11" x14ac:dyDescent="0.25">
      <c r="C329" s="449" t="s">
        <v>1729</v>
      </c>
      <c r="D329" s="449"/>
      <c r="E329" s="449"/>
      <c r="F329" s="449"/>
      <c r="G329" s="449"/>
      <c r="H329" s="450">
        <v>0</v>
      </c>
      <c r="I329" s="450"/>
      <c r="J329" s="450">
        <v>0</v>
      </c>
      <c r="K329" s="450"/>
    </row>
    <row r="330" spans="1:11" x14ac:dyDescent="0.25">
      <c r="C330" s="449" t="s">
        <v>1730</v>
      </c>
      <c r="D330" s="449"/>
      <c r="E330" s="449"/>
      <c r="F330" s="449"/>
      <c r="G330" s="449"/>
      <c r="H330" s="450">
        <v>226526.56</v>
      </c>
      <c r="I330" s="450"/>
      <c r="J330" s="450">
        <v>1631841.53</v>
      </c>
      <c r="K330" s="450"/>
    </row>
    <row r="331" spans="1:11" x14ac:dyDescent="0.25">
      <c r="C331" s="449" t="s">
        <v>1731</v>
      </c>
      <c r="D331" s="449"/>
      <c r="E331" s="449"/>
      <c r="F331" s="449"/>
      <c r="G331" s="449"/>
      <c r="H331" s="450">
        <v>0</v>
      </c>
      <c r="I331" s="450"/>
      <c r="J331" s="450">
        <v>0</v>
      </c>
      <c r="K331" s="450"/>
    </row>
    <row r="332" spans="1:11" x14ac:dyDescent="0.25">
      <c r="C332" s="449" t="s">
        <v>1732</v>
      </c>
      <c r="D332" s="449"/>
      <c r="E332" s="449"/>
      <c r="F332" s="449"/>
      <c r="G332" s="449"/>
      <c r="H332" s="450">
        <v>22251</v>
      </c>
      <c r="I332" s="450"/>
      <c r="J332" s="450">
        <v>417504.43</v>
      </c>
      <c r="K332" s="450"/>
    </row>
    <row r="333" spans="1:11" x14ac:dyDescent="0.25">
      <c r="C333" s="449" t="s">
        <v>1733</v>
      </c>
      <c r="D333" s="449"/>
      <c r="E333" s="449"/>
      <c r="F333" s="449"/>
      <c r="G333" s="449"/>
      <c r="H333" s="450">
        <v>13906.9</v>
      </c>
      <c r="I333" s="450"/>
      <c r="J333" s="450">
        <v>199428.51</v>
      </c>
      <c r="K333" s="450"/>
    </row>
    <row r="334" spans="1:11" x14ac:dyDescent="0.25">
      <c r="C334" s="449" t="s">
        <v>1734</v>
      </c>
      <c r="D334" s="449"/>
      <c r="E334" s="449"/>
      <c r="F334" s="449"/>
      <c r="G334" s="449"/>
      <c r="H334" s="450">
        <v>250464.39</v>
      </c>
      <c r="I334" s="450"/>
      <c r="J334" s="450">
        <v>1729673.09</v>
      </c>
      <c r="K334" s="450"/>
    </row>
    <row r="337" spans="1:11" x14ac:dyDescent="0.25">
      <c r="A337" s="446" t="s">
        <v>170</v>
      </c>
      <c r="B337" s="446"/>
      <c r="C337" s="271" t="s">
        <v>107</v>
      </c>
      <c r="D337" s="271"/>
      <c r="E337" s="271"/>
      <c r="F337" s="271"/>
      <c r="G337" s="271"/>
      <c r="H337" s="447" t="s">
        <v>107</v>
      </c>
      <c r="I337" s="447"/>
      <c r="J337" s="447"/>
      <c r="K337" s="447"/>
    </row>
    <row r="338" spans="1:11" x14ac:dyDescent="0.25">
      <c r="A338" s="223"/>
      <c r="B338" s="223"/>
      <c r="C338" s="448" t="s">
        <v>72</v>
      </c>
      <c r="D338" s="448"/>
      <c r="E338" s="448"/>
      <c r="F338" s="448"/>
      <c r="G338" s="448"/>
      <c r="H338" s="223"/>
      <c r="I338" s="223"/>
      <c r="J338" s="223"/>
      <c r="K338" s="223"/>
    </row>
    <row r="339" spans="1:11" x14ac:dyDescent="0.25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</row>
    <row r="340" spans="1:11" x14ac:dyDescent="0.25">
      <c r="A340" s="446" t="s">
        <v>169</v>
      </c>
      <c r="B340" s="446"/>
      <c r="C340" s="271" t="s">
        <v>107</v>
      </c>
      <c r="D340" s="271"/>
      <c r="E340" s="271"/>
      <c r="F340" s="271"/>
      <c r="G340" s="271"/>
      <c r="H340" s="447" t="s">
        <v>107</v>
      </c>
      <c r="I340" s="447"/>
      <c r="J340" s="447"/>
      <c r="K340" s="447"/>
    </row>
    <row r="341" spans="1:11" x14ac:dyDescent="0.25">
      <c r="A341" s="223"/>
      <c r="B341" s="223"/>
      <c r="C341" s="448" t="s">
        <v>72</v>
      </c>
      <c r="D341" s="448"/>
      <c r="E341" s="448"/>
      <c r="F341" s="448"/>
      <c r="G341" s="448"/>
      <c r="H341" s="223"/>
      <c r="I341" s="223"/>
      <c r="J341" s="223"/>
      <c r="K341" s="223"/>
    </row>
  </sheetData>
  <mergeCells count="126">
    <mergeCell ref="J2:K2"/>
    <mergeCell ref="B3:E3"/>
    <mergeCell ref="G3:K3"/>
    <mergeCell ref="B4:E4"/>
    <mergeCell ref="G4:K4"/>
    <mergeCell ref="B6:E6"/>
    <mergeCell ref="G6:K6"/>
    <mergeCell ref="A16:K16"/>
    <mergeCell ref="A18:K18"/>
    <mergeCell ref="E21:H21"/>
    <mergeCell ref="E22:H22"/>
    <mergeCell ref="E23:H23"/>
    <mergeCell ref="E24:H24"/>
    <mergeCell ref="B7:E7"/>
    <mergeCell ref="G7:K7"/>
    <mergeCell ref="A10:K10"/>
    <mergeCell ref="A11:K11"/>
    <mergeCell ref="A13:K13"/>
    <mergeCell ref="A15:K15"/>
    <mergeCell ref="B36:J36"/>
    <mergeCell ref="A38:K38"/>
    <mergeCell ref="H48:I48"/>
    <mergeCell ref="J48:K48"/>
    <mergeCell ref="H57:I57"/>
    <mergeCell ref="J57:K57"/>
    <mergeCell ref="E25:H25"/>
    <mergeCell ref="E26:H26"/>
    <mergeCell ref="E27:H27"/>
    <mergeCell ref="E28:H28"/>
    <mergeCell ref="E29:H29"/>
    <mergeCell ref="A32:K32"/>
    <mergeCell ref="H93:I93"/>
    <mergeCell ref="J93:K93"/>
    <mergeCell ref="H104:I104"/>
    <mergeCell ref="J104:K104"/>
    <mergeCell ref="H116:I116"/>
    <mergeCell ref="J116:K116"/>
    <mergeCell ref="H65:I65"/>
    <mergeCell ref="J65:K65"/>
    <mergeCell ref="H76:I76"/>
    <mergeCell ref="J76:K76"/>
    <mergeCell ref="H85:I85"/>
    <mergeCell ref="J85:K85"/>
    <mergeCell ref="H165:I165"/>
    <mergeCell ref="J165:K165"/>
    <mergeCell ref="H177:I177"/>
    <mergeCell ref="J177:K177"/>
    <mergeCell ref="H189:I189"/>
    <mergeCell ref="J189:K189"/>
    <mergeCell ref="H129:I129"/>
    <mergeCell ref="J129:K129"/>
    <mergeCell ref="H141:I141"/>
    <mergeCell ref="J141:K141"/>
    <mergeCell ref="H153:I153"/>
    <mergeCell ref="J153:K153"/>
    <mergeCell ref="H238:I238"/>
    <mergeCell ref="J238:K238"/>
    <mergeCell ref="H251:I251"/>
    <mergeCell ref="J251:K251"/>
    <mergeCell ref="H264:I264"/>
    <mergeCell ref="J264:K264"/>
    <mergeCell ref="H198:I198"/>
    <mergeCell ref="J198:K198"/>
    <mergeCell ref="H212:I212"/>
    <mergeCell ref="J212:K212"/>
    <mergeCell ref="H225:I225"/>
    <mergeCell ref="J225:K225"/>
    <mergeCell ref="A305:K305"/>
    <mergeCell ref="H307:I307"/>
    <mergeCell ref="J307:K307"/>
    <mergeCell ref="H310:I310"/>
    <mergeCell ref="J310:K310"/>
    <mergeCell ref="A313:G313"/>
    <mergeCell ref="H313:I313"/>
    <mergeCell ref="J313:K313"/>
    <mergeCell ref="H277:I277"/>
    <mergeCell ref="J277:K277"/>
    <mergeCell ref="H290:I290"/>
    <mergeCell ref="J290:K290"/>
    <mergeCell ref="H302:I302"/>
    <mergeCell ref="J302:K302"/>
    <mergeCell ref="C324:G324"/>
    <mergeCell ref="H324:I324"/>
    <mergeCell ref="J324:K324"/>
    <mergeCell ref="C325:G325"/>
    <mergeCell ref="H325:I325"/>
    <mergeCell ref="J325:K325"/>
    <mergeCell ref="A317:G317"/>
    <mergeCell ref="H317:I317"/>
    <mergeCell ref="J317:K317"/>
    <mergeCell ref="A321:G321"/>
    <mergeCell ref="H321:I321"/>
    <mergeCell ref="J321:K321"/>
    <mergeCell ref="C328:G328"/>
    <mergeCell ref="H328:I328"/>
    <mergeCell ref="J328:K328"/>
    <mergeCell ref="C329:G329"/>
    <mergeCell ref="H329:I329"/>
    <mergeCell ref="J329:K329"/>
    <mergeCell ref="C326:G326"/>
    <mergeCell ref="H326:I326"/>
    <mergeCell ref="J326:K326"/>
    <mergeCell ref="C327:G327"/>
    <mergeCell ref="H327:I327"/>
    <mergeCell ref="J327:K327"/>
    <mergeCell ref="C332:G332"/>
    <mergeCell ref="H332:I332"/>
    <mergeCell ref="J332:K332"/>
    <mergeCell ref="C333:G333"/>
    <mergeCell ref="H333:I333"/>
    <mergeCell ref="J333:K333"/>
    <mergeCell ref="C330:G330"/>
    <mergeCell ref="H330:I330"/>
    <mergeCell ref="J330:K330"/>
    <mergeCell ref="C331:G331"/>
    <mergeCell ref="H331:I331"/>
    <mergeCell ref="J331:K331"/>
    <mergeCell ref="A340:B340"/>
    <mergeCell ref="H340:K340"/>
    <mergeCell ref="C341:G341"/>
    <mergeCell ref="C334:G334"/>
    <mergeCell ref="H334:I334"/>
    <mergeCell ref="J334:K334"/>
    <mergeCell ref="A337:B337"/>
    <mergeCell ref="H337:K337"/>
    <mergeCell ref="C338:G338"/>
  </mergeCells>
  <pageMargins left="0.7" right="0.7" top="0.75" bottom="0.75" header="0.3" footer="0.3"/>
  <pageSetup paperSize="9" scale="57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4"/>
  <sheetViews>
    <sheetView workbookViewId="0">
      <selection activeCell="I20" sqref="I20"/>
    </sheetView>
  </sheetViews>
  <sheetFormatPr defaultRowHeight="15" x14ac:dyDescent="0.25"/>
  <cols>
    <col min="1" max="1" width="5.7109375" customWidth="1"/>
    <col min="2" max="2" width="15.140625" customWidth="1"/>
    <col min="3" max="3" width="40.7109375" customWidth="1"/>
    <col min="4" max="4" width="13.140625" customWidth="1"/>
    <col min="5" max="5" width="8.140625" bestFit="1" customWidth="1"/>
    <col min="6" max="6" width="10.140625" bestFit="1" customWidth="1"/>
    <col min="7" max="7" width="8.570312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28515625" bestFit="1" customWidth="1"/>
    <col min="15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74.25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3853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customHeight="1" x14ac:dyDescent="0.25">
      <c r="A15" s="465" t="s">
        <v>3813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x14ac:dyDescent="0.25">
      <c r="A18" s="470" t="s">
        <v>3342</v>
      </c>
      <c r="B18" s="470"/>
      <c r="C18" s="470"/>
      <c r="D18" s="470"/>
      <c r="E18" s="470"/>
      <c r="F18" s="470"/>
      <c r="G18" s="470"/>
      <c r="H18" s="470"/>
      <c r="I18" s="470"/>
      <c r="J18" s="470"/>
      <c r="K18" s="470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71.25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242.53</v>
      </c>
      <c r="J21" s="228">
        <v>1535.97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0</v>
      </c>
      <c r="J22" s="230">
        <v>0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242.53</v>
      </c>
      <c r="J23" s="230">
        <v>1535.97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0</v>
      </c>
      <c r="J24" s="230">
        <v>0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19.13</v>
      </c>
      <c r="J26" s="230">
        <v>446.71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1512.89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14.25" customHeight="1" x14ac:dyDescent="0.25">
      <c r="A32" s="458" t="s">
        <v>1112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3421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8" spans="1:22" x14ac:dyDescent="0.25">
      <c r="B38" s="471" t="s">
        <v>3814</v>
      </c>
      <c r="C38" s="471"/>
      <c r="D38" s="471"/>
      <c r="E38" s="471"/>
      <c r="F38" s="471"/>
      <c r="G38" s="471"/>
      <c r="H38" s="471"/>
      <c r="I38" s="471"/>
      <c r="J38" s="471"/>
    </row>
    <row r="39" spans="1:22" ht="57" x14ac:dyDescent="0.25">
      <c r="A39" s="233" t="s">
        <v>1628</v>
      </c>
      <c r="B39" s="234" t="s">
        <v>3222</v>
      </c>
      <c r="C39" s="234" t="s">
        <v>1228</v>
      </c>
      <c r="D39" s="235" t="s">
        <v>1693</v>
      </c>
      <c r="E39" s="221">
        <v>1</v>
      </c>
      <c r="F39" s="236"/>
      <c r="G39" s="237"/>
      <c r="H39" s="221"/>
      <c r="I39" s="238"/>
      <c r="J39" s="221"/>
      <c r="K39" s="238"/>
      <c r="Q39">
        <v>26.3</v>
      </c>
      <c r="R39">
        <v>422.16</v>
      </c>
      <c r="S39">
        <v>16.440000000000001</v>
      </c>
      <c r="T39">
        <v>224.79</v>
      </c>
      <c r="U39">
        <v>2.36</v>
      </c>
      <c r="V39">
        <v>49.49</v>
      </c>
    </row>
    <row r="40" spans="1:22" x14ac:dyDescent="0.25">
      <c r="A40" s="233"/>
      <c r="B40" s="234"/>
      <c r="C40" s="234" t="s">
        <v>187</v>
      </c>
      <c r="D40" s="235"/>
      <c r="E40" s="221"/>
      <c r="F40" s="236">
        <v>23.48</v>
      </c>
      <c r="G40" s="237" t="s">
        <v>185</v>
      </c>
      <c r="H40" s="221">
        <v>1</v>
      </c>
      <c r="I40" s="238">
        <v>23.48</v>
      </c>
      <c r="J40" s="221">
        <v>23.35</v>
      </c>
      <c r="K40" s="238">
        <v>548.26</v>
      </c>
    </row>
    <row r="41" spans="1:22" x14ac:dyDescent="0.25">
      <c r="A41" s="233"/>
      <c r="B41" s="234"/>
      <c r="C41" s="234" t="s">
        <v>174</v>
      </c>
      <c r="D41" s="235"/>
      <c r="E41" s="221"/>
      <c r="F41" s="236">
        <v>5.84</v>
      </c>
      <c r="G41" s="237" t="s">
        <v>185</v>
      </c>
      <c r="H41" s="221">
        <v>1</v>
      </c>
      <c r="I41" s="238">
        <v>5.84</v>
      </c>
      <c r="J41" s="221">
        <v>9.51</v>
      </c>
      <c r="K41" s="238">
        <v>55.54</v>
      </c>
    </row>
    <row r="42" spans="1:22" x14ac:dyDescent="0.25">
      <c r="A42" s="233"/>
      <c r="B42" s="234"/>
      <c r="C42" s="234" t="s">
        <v>179</v>
      </c>
      <c r="D42" s="235"/>
      <c r="E42" s="221"/>
      <c r="F42" s="236">
        <v>1.35</v>
      </c>
      <c r="G42" s="237" t="s">
        <v>185</v>
      </c>
      <c r="H42" s="221">
        <v>1</v>
      </c>
      <c r="I42" s="251">
        <v>1.35</v>
      </c>
      <c r="J42" s="221">
        <v>23.35</v>
      </c>
      <c r="K42" s="251">
        <v>31.52</v>
      </c>
    </row>
    <row r="43" spans="1:22" x14ac:dyDescent="0.25">
      <c r="A43" s="233"/>
      <c r="B43" s="234"/>
      <c r="C43" s="234" t="s">
        <v>195</v>
      </c>
      <c r="D43" s="235"/>
      <c r="E43" s="221"/>
      <c r="F43" s="236">
        <v>0.14000000000000001</v>
      </c>
      <c r="G43" s="237" t="s">
        <v>185</v>
      </c>
      <c r="H43" s="221">
        <v>1</v>
      </c>
      <c r="I43" s="238">
        <v>0.14000000000000001</v>
      </c>
      <c r="J43" s="221">
        <v>5.43</v>
      </c>
      <c r="K43" s="238">
        <v>0.76</v>
      </c>
    </row>
    <row r="44" spans="1:22" x14ac:dyDescent="0.25">
      <c r="A44" s="233"/>
      <c r="B44" s="234"/>
      <c r="C44" s="234" t="s">
        <v>184</v>
      </c>
      <c r="D44" s="235" t="s">
        <v>177</v>
      </c>
      <c r="E44" s="221">
        <v>112</v>
      </c>
      <c r="F44" s="236"/>
      <c r="G44" s="237"/>
      <c r="H44" s="221"/>
      <c r="I44" s="238">
        <v>26.3</v>
      </c>
      <c r="J44" s="221">
        <v>77</v>
      </c>
      <c r="K44" s="238">
        <v>422.16</v>
      </c>
    </row>
    <row r="45" spans="1:22" x14ac:dyDescent="0.25">
      <c r="A45" s="233"/>
      <c r="B45" s="234"/>
      <c r="C45" s="234" t="s">
        <v>183</v>
      </c>
      <c r="D45" s="235" t="s">
        <v>177</v>
      </c>
      <c r="E45" s="221">
        <v>70</v>
      </c>
      <c r="F45" s="236"/>
      <c r="G45" s="237"/>
      <c r="H45" s="221"/>
      <c r="I45" s="238">
        <v>16.440000000000001</v>
      </c>
      <c r="J45" s="221">
        <v>41</v>
      </c>
      <c r="K45" s="238">
        <v>224.79</v>
      </c>
    </row>
    <row r="46" spans="1:22" x14ac:dyDescent="0.25">
      <c r="A46" s="233"/>
      <c r="B46" s="234"/>
      <c r="C46" s="234" t="s">
        <v>178</v>
      </c>
      <c r="D46" s="235" t="s">
        <v>177</v>
      </c>
      <c r="E46" s="221">
        <v>175</v>
      </c>
      <c r="F46" s="236"/>
      <c r="G46" s="237"/>
      <c r="H46" s="221"/>
      <c r="I46" s="238">
        <v>2.36</v>
      </c>
      <c r="J46" s="221">
        <v>157</v>
      </c>
      <c r="K46" s="238">
        <v>49.49</v>
      </c>
    </row>
    <row r="47" spans="1:22" x14ac:dyDescent="0.25">
      <c r="A47" s="241"/>
      <c r="B47" s="242"/>
      <c r="C47" s="242" t="s">
        <v>182</v>
      </c>
      <c r="D47" s="243" t="s">
        <v>181</v>
      </c>
      <c r="E47" s="244">
        <v>2.1</v>
      </c>
      <c r="F47" s="245"/>
      <c r="G47" s="246" t="s">
        <v>185</v>
      </c>
      <c r="H47" s="244">
        <v>1</v>
      </c>
      <c r="I47" s="247">
        <v>2.1</v>
      </c>
      <c r="J47" s="244"/>
      <c r="K47" s="247"/>
    </row>
    <row r="48" spans="1:22" x14ac:dyDescent="0.25">
      <c r="A48" s="248"/>
      <c r="B48" s="248"/>
      <c r="C48" s="249" t="s">
        <v>173</v>
      </c>
      <c r="D48" s="248"/>
      <c r="E48" s="248"/>
      <c r="F48" s="248"/>
      <c r="G48" s="248"/>
      <c r="H48" s="452">
        <v>74.56</v>
      </c>
      <c r="I48" s="452"/>
      <c r="J48" s="452">
        <v>1301</v>
      </c>
      <c r="K48" s="452"/>
      <c r="O48" s="250">
        <v>74.56</v>
      </c>
      <c r="P48" s="250">
        <v>1301</v>
      </c>
    </row>
    <row r="50" spans="1:22" ht="42.75" x14ac:dyDescent="0.25">
      <c r="A50" s="233" t="s">
        <v>1630</v>
      </c>
      <c r="B50" s="234" t="s">
        <v>3422</v>
      </c>
      <c r="C50" s="234" t="s">
        <v>1227</v>
      </c>
      <c r="D50" s="235" t="s">
        <v>1693</v>
      </c>
      <c r="E50" s="221">
        <v>1</v>
      </c>
      <c r="F50" s="236"/>
      <c r="G50" s="237"/>
      <c r="H50" s="221"/>
      <c r="I50" s="238"/>
      <c r="J50" s="221"/>
      <c r="K50" s="238"/>
      <c r="Q50">
        <v>138.09</v>
      </c>
      <c r="R50">
        <v>2177.86</v>
      </c>
      <c r="S50">
        <v>81.16</v>
      </c>
      <c r="T50">
        <v>1159.6400000000001</v>
      </c>
      <c r="U50">
        <v>13.49</v>
      </c>
      <c r="V50">
        <v>282.64999999999998</v>
      </c>
    </row>
    <row r="51" spans="1:22" x14ac:dyDescent="0.25">
      <c r="A51" s="233"/>
      <c r="B51" s="234"/>
      <c r="C51" s="234" t="s">
        <v>187</v>
      </c>
      <c r="D51" s="235"/>
      <c r="E51" s="221"/>
      <c r="F51" s="236">
        <v>121.13</v>
      </c>
      <c r="G51" s="237" t="s">
        <v>185</v>
      </c>
      <c r="H51" s="221">
        <v>1</v>
      </c>
      <c r="I51" s="238">
        <v>121.13</v>
      </c>
      <c r="J51" s="221">
        <v>23.35</v>
      </c>
      <c r="K51" s="238">
        <v>2828.39</v>
      </c>
    </row>
    <row r="52" spans="1:22" x14ac:dyDescent="0.25">
      <c r="A52" s="233"/>
      <c r="B52" s="234"/>
      <c r="C52" s="234" t="s">
        <v>174</v>
      </c>
      <c r="D52" s="235"/>
      <c r="E52" s="221"/>
      <c r="F52" s="236">
        <v>33.47</v>
      </c>
      <c r="G52" s="237" t="s">
        <v>185</v>
      </c>
      <c r="H52" s="221">
        <v>1</v>
      </c>
      <c r="I52" s="238">
        <v>33.47</v>
      </c>
      <c r="J52" s="221">
        <v>9.5</v>
      </c>
      <c r="K52" s="238">
        <v>317.97000000000003</v>
      </c>
    </row>
    <row r="53" spans="1:22" x14ac:dyDescent="0.25">
      <c r="A53" s="233"/>
      <c r="B53" s="234"/>
      <c r="C53" s="234" t="s">
        <v>179</v>
      </c>
      <c r="D53" s="235"/>
      <c r="E53" s="221"/>
      <c r="F53" s="236">
        <v>7.71</v>
      </c>
      <c r="G53" s="237" t="s">
        <v>185</v>
      </c>
      <c r="H53" s="221">
        <v>1</v>
      </c>
      <c r="I53" s="251">
        <v>7.71</v>
      </c>
      <c r="J53" s="221">
        <v>23.35</v>
      </c>
      <c r="K53" s="251">
        <v>180.03</v>
      </c>
    </row>
    <row r="54" spans="1:22" x14ac:dyDescent="0.25">
      <c r="A54" s="233"/>
      <c r="B54" s="234"/>
      <c r="C54" s="234" t="s">
        <v>195</v>
      </c>
      <c r="D54" s="235"/>
      <c r="E54" s="221"/>
      <c r="F54" s="236">
        <v>3.43</v>
      </c>
      <c r="G54" s="237" t="s">
        <v>185</v>
      </c>
      <c r="H54" s="221">
        <v>1</v>
      </c>
      <c r="I54" s="238">
        <v>3.43</v>
      </c>
      <c r="J54" s="221">
        <v>5.42</v>
      </c>
      <c r="K54" s="238">
        <v>18.59</v>
      </c>
    </row>
    <row r="55" spans="1:22" x14ac:dyDescent="0.25">
      <c r="A55" s="233"/>
      <c r="B55" s="234"/>
      <c r="C55" s="234" t="s">
        <v>184</v>
      </c>
      <c r="D55" s="235" t="s">
        <v>177</v>
      </c>
      <c r="E55" s="221">
        <v>112</v>
      </c>
      <c r="F55" s="236"/>
      <c r="G55" s="237"/>
      <c r="H55" s="221"/>
      <c r="I55" s="238">
        <v>138.09</v>
      </c>
      <c r="J55" s="221">
        <v>77</v>
      </c>
      <c r="K55" s="238">
        <v>2177.86</v>
      </c>
    </row>
    <row r="56" spans="1:22" x14ac:dyDescent="0.25">
      <c r="A56" s="233"/>
      <c r="B56" s="234"/>
      <c r="C56" s="234" t="s">
        <v>183</v>
      </c>
      <c r="D56" s="235" t="s">
        <v>177</v>
      </c>
      <c r="E56" s="221">
        <v>70</v>
      </c>
      <c r="F56" s="236"/>
      <c r="G56" s="237"/>
      <c r="H56" s="221"/>
      <c r="I56" s="238">
        <v>81.16</v>
      </c>
      <c r="J56" s="221">
        <v>41</v>
      </c>
      <c r="K56" s="238">
        <v>1159.6400000000001</v>
      </c>
    </row>
    <row r="57" spans="1:22" x14ac:dyDescent="0.25">
      <c r="A57" s="233"/>
      <c r="B57" s="234"/>
      <c r="C57" s="234" t="s">
        <v>178</v>
      </c>
      <c r="D57" s="235" t="s">
        <v>177</v>
      </c>
      <c r="E57" s="221">
        <v>175</v>
      </c>
      <c r="F57" s="236"/>
      <c r="G57" s="237"/>
      <c r="H57" s="221"/>
      <c r="I57" s="238">
        <v>13.49</v>
      </c>
      <c r="J57" s="221">
        <v>157</v>
      </c>
      <c r="K57" s="238">
        <v>282.64999999999998</v>
      </c>
    </row>
    <row r="58" spans="1:22" x14ac:dyDescent="0.25">
      <c r="A58" s="241"/>
      <c r="B58" s="242"/>
      <c r="C58" s="242" t="s">
        <v>182</v>
      </c>
      <c r="D58" s="243" t="s">
        <v>181</v>
      </c>
      <c r="E58" s="244">
        <v>10.3</v>
      </c>
      <c r="F58" s="245"/>
      <c r="G58" s="246" t="s">
        <v>185</v>
      </c>
      <c r="H58" s="244">
        <v>1</v>
      </c>
      <c r="I58" s="247">
        <v>10.3</v>
      </c>
      <c r="J58" s="244"/>
      <c r="K58" s="247"/>
    </row>
    <row r="59" spans="1:22" x14ac:dyDescent="0.25">
      <c r="A59" s="248"/>
      <c r="B59" s="248"/>
      <c r="C59" s="249" t="s">
        <v>173</v>
      </c>
      <c r="D59" s="248"/>
      <c r="E59" s="248"/>
      <c r="F59" s="248"/>
      <c r="G59" s="248"/>
      <c r="H59" s="452">
        <v>390.77</v>
      </c>
      <c r="I59" s="452"/>
      <c r="J59" s="452">
        <v>6785.1</v>
      </c>
      <c r="K59" s="452"/>
      <c r="O59" s="250">
        <v>390.77</v>
      </c>
      <c r="P59" s="250">
        <v>6785.1</v>
      </c>
    </row>
    <row r="61" spans="1:22" ht="42.75" x14ac:dyDescent="0.25">
      <c r="A61" s="233" t="s">
        <v>1632</v>
      </c>
      <c r="B61" s="234" t="s">
        <v>3422</v>
      </c>
      <c r="C61" s="234" t="s">
        <v>1226</v>
      </c>
      <c r="D61" s="235" t="s">
        <v>1693</v>
      </c>
      <c r="E61" s="221">
        <v>1</v>
      </c>
      <c r="F61" s="236"/>
      <c r="G61" s="237"/>
      <c r="H61" s="221"/>
      <c r="I61" s="238"/>
      <c r="J61" s="221"/>
      <c r="K61" s="238"/>
      <c r="Q61">
        <v>138.09</v>
      </c>
      <c r="R61">
        <v>2177.86</v>
      </c>
      <c r="S61">
        <v>81.16</v>
      </c>
      <c r="T61">
        <v>1159.6400000000001</v>
      </c>
      <c r="U61">
        <v>13.49</v>
      </c>
      <c r="V61">
        <v>282.64999999999998</v>
      </c>
    </row>
    <row r="62" spans="1:22" x14ac:dyDescent="0.25">
      <c r="A62" s="233"/>
      <c r="B62" s="234"/>
      <c r="C62" s="234" t="s">
        <v>187</v>
      </c>
      <c r="D62" s="235"/>
      <c r="E62" s="221"/>
      <c r="F62" s="236">
        <v>121.13</v>
      </c>
      <c r="G62" s="237" t="s">
        <v>185</v>
      </c>
      <c r="H62" s="221">
        <v>1</v>
      </c>
      <c r="I62" s="238">
        <v>121.13</v>
      </c>
      <c r="J62" s="221">
        <v>23.35</v>
      </c>
      <c r="K62" s="238">
        <v>2828.39</v>
      </c>
    </row>
    <row r="63" spans="1:22" x14ac:dyDescent="0.25">
      <c r="A63" s="233"/>
      <c r="B63" s="234"/>
      <c r="C63" s="234" t="s">
        <v>174</v>
      </c>
      <c r="D63" s="235"/>
      <c r="E63" s="221"/>
      <c r="F63" s="236">
        <v>33.47</v>
      </c>
      <c r="G63" s="237" t="s">
        <v>185</v>
      </c>
      <c r="H63" s="221">
        <v>1</v>
      </c>
      <c r="I63" s="238">
        <v>33.47</v>
      </c>
      <c r="J63" s="221">
        <v>9.5</v>
      </c>
      <c r="K63" s="238">
        <v>317.97000000000003</v>
      </c>
    </row>
    <row r="64" spans="1:22" x14ac:dyDescent="0.25">
      <c r="A64" s="233"/>
      <c r="B64" s="234"/>
      <c r="C64" s="234" t="s">
        <v>179</v>
      </c>
      <c r="D64" s="235"/>
      <c r="E64" s="221"/>
      <c r="F64" s="236">
        <v>7.71</v>
      </c>
      <c r="G64" s="237" t="s">
        <v>185</v>
      </c>
      <c r="H64" s="221">
        <v>1</v>
      </c>
      <c r="I64" s="251">
        <v>7.71</v>
      </c>
      <c r="J64" s="221">
        <v>23.35</v>
      </c>
      <c r="K64" s="251">
        <v>180.03</v>
      </c>
    </row>
    <row r="65" spans="1:22" x14ac:dyDescent="0.25">
      <c r="A65" s="233"/>
      <c r="B65" s="234"/>
      <c r="C65" s="234" t="s">
        <v>195</v>
      </c>
      <c r="D65" s="235"/>
      <c r="E65" s="221"/>
      <c r="F65" s="236">
        <v>3.43</v>
      </c>
      <c r="G65" s="237" t="s">
        <v>185</v>
      </c>
      <c r="H65" s="221">
        <v>1</v>
      </c>
      <c r="I65" s="238">
        <v>3.43</v>
      </c>
      <c r="J65" s="221">
        <v>5.42</v>
      </c>
      <c r="K65" s="238">
        <v>18.59</v>
      </c>
    </row>
    <row r="66" spans="1:22" x14ac:dyDescent="0.25">
      <c r="A66" s="233"/>
      <c r="B66" s="234"/>
      <c r="C66" s="234" t="s">
        <v>184</v>
      </c>
      <c r="D66" s="235" t="s">
        <v>177</v>
      </c>
      <c r="E66" s="221">
        <v>112</v>
      </c>
      <c r="F66" s="236"/>
      <c r="G66" s="237"/>
      <c r="H66" s="221"/>
      <c r="I66" s="238">
        <v>138.09</v>
      </c>
      <c r="J66" s="221">
        <v>77</v>
      </c>
      <c r="K66" s="238">
        <v>2177.86</v>
      </c>
    </row>
    <row r="67" spans="1:22" x14ac:dyDescent="0.25">
      <c r="A67" s="233"/>
      <c r="B67" s="234"/>
      <c r="C67" s="234" t="s">
        <v>183</v>
      </c>
      <c r="D67" s="235" t="s">
        <v>177</v>
      </c>
      <c r="E67" s="221">
        <v>70</v>
      </c>
      <c r="F67" s="236"/>
      <c r="G67" s="237"/>
      <c r="H67" s="221"/>
      <c r="I67" s="238">
        <v>81.16</v>
      </c>
      <c r="J67" s="221">
        <v>41</v>
      </c>
      <c r="K67" s="238">
        <v>1159.6400000000001</v>
      </c>
    </row>
    <row r="68" spans="1:22" x14ac:dyDescent="0.25">
      <c r="A68" s="233"/>
      <c r="B68" s="234"/>
      <c r="C68" s="234" t="s">
        <v>178</v>
      </c>
      <c r="D68" s="235" t="s">
        <v>177</v>
      </c>
      <c r="E68" s="221">
        <v>175</v>
      </c>
      <c r="F68" s="236"/>
      <c r="G68" s="237"/>
      <c r="H68" s="221"/>
      <c r="I68" s="238">
        <v>13.49</v>
      </c>
      <c r="J68" s="221">
        <v>157</v>
      </c>
      <c r="K68" s="238">
        <v>282.64999999999998</v>
      </c>
    </row>
    <row r="69" spans="1:22" x14ac:dyDescent="0.25">
      <c r="A69" s="241"/>
      <c r="B69" s="242"/>
      <c r="C69" s="242" t="s">
        <v>182</v>
      </c>
      <c r="D69" s="243" t="s">
        <v>181</v>
      </c>
      <c r="E69" s="244">
        <v>10.3</v>
      </c>
      <c r="F69" s="245"/>
      <c r="G69" s="246" t="s">
        <v>185</v>
      </c>
      <c r="H69" s="244">
        <v>1</v>
      </c>
      <c r="I69" s="247">
        <v>10.3</v>
      </c>
      <c r="J69" s="244"/>
      <c r="K69" s="247"/>
    </row>
    <row r="70" spans="1:22" x14ac:dyDescent="0.25">
      <c r="A70" s="248"/>
      <c r="B70" s="248"/>
      <c r="C70" s="249" t="s">
        <v>173</v>
      </c>
      <c r="D70" s="248"/>
      <c r="E70" s="248"/>
      <c r="F70" s="248"/>
      <c r="G70" s="248"/>
      <c r="H70" s="452">
        <v>390.77</v>
      </c>
      <c r="I70" s="452"/>
      <c r="J70" s="452">
        <v>6785.1</v>
      </c>
      <c r="K70" s="452"/>
      <c r="O70" s="250">
        <v>390.77</v>
      </c>
      <c r="P70" s="250">
        <v>6785.1</v>
      </c>
    </row>
    <row r="72" spans="1:22" ht="28.5" x14ac:dyDescent="0.25">
      <c r="A72" s="233" t="s">
        <v>1634</v>
      </c>
      <c r="B72" s="234" t="s">
        <v>3372</v>
      </c>
      <c r="C72" s="234" t="s">
        <v>1225</v>
      </c>
      <c r="D72" s="235" t="s">
        <v>1693</v>
      </c>
      <c r="E72" s="221">
        <v>2</v>
      </c>
      <c r="F72" s="236"/>
      <c r="G72" s="237"/>
      <c r="H72" s="221"/>
      <c r="I72" s="238"/>
      <c r="J72" s="221"/>
      <c r="K72" s="238"/>
      <c r="Q72">
        <v>74.91</v>
      </c>
      <c r="R72">
        <v>1202.47</v>
      </c>
      <c r="S72">
        <v>46.82</v>
      </c>
      <c r="T72">
        <v>640.28</v>
      </c>
      <c r="U72">
        <v>0</v>
      </c>
      <c r="V72">
        <v>0</v>
      </c>
    </row>
    <row r="73" spans="1:22" x14ac:dyDescent="0.25">
      <c r="A73" s="233"/>
      <c r="B73" s="234"/>
      <c r="C73" s="234" t="s">
        <v>187</v>
      </c>
      <c r="D73" s="235"/>
      <c r="E73" s="221"/>
      <c r="F73" s="236">
        <v>33.44</v>
      </c>
      <c r="G73" s="237" t="s">
        <v>185</v>
      </c>
      <c r="H73" s="221">
        <v>1</v>
      </c>
      <c r="I73" s="238">
        <v>66.88</v>
      </c>
      <c r="J73" s="221">
        <v>23.35</v>
      </c>
      <c r="K73" s="238">
        <v>1561.65</v>
      </c>
    </row>
    <row r="74" spans="1:22" x14ac:dyDescent="0.25">
      <c r="A74" s="233"/>
      <c r="B74" s="234"/>
      <c r="C74" s="234" t="s">
        <v>195</v>
      </c>
      <c r="D74" s="235"/>
      <c r="E74" s="221"/>
      <c r="F74" s="236">
        <v>1.5</v>
      </c>
      <c r="G74" s="237" t="s">
        <v>185</v>
      </c>
      <c r="H74" s="221">
        <v>1</v>
      </c>
      <c r="I74" s="238">
        <v>3</v>
      </c>
      <c r="J74" s="221">
        <v>5.42</v>
      </c>
      <c r="K74" s="238">
        <v>16.260000000000002</v>
      </c>
    </row>
    <row r="75" spans="1:22" x14ac:dyDescent="0.25">
      <c r="A75" s="233"/>
      <c r="B75" s="234"/>
      <c r="C75" s="234" t="s">
        <v>184</v>
      </c>
      <c r="D75" s="235" t="s">
        <v>177</v>
      </c>
      <c r="E75" s="221">
        <v>112</v>
      </c>
      <c r="F75" s="236"/>
      <c r="G75" s="237"/>
      <c r="H75" s="221"/>
      <c r="I75" s="238">
        <v>74.91</v>
      </c>
      <c r="J75" s="221">
        <v>77</v>
      </c>
      <c r="K75" s="238">
        <v>1202.47</v>
      </c>
    </row>
    <row r="76" spans="1:22" x14ac:dyDescent="0.25">
      <c r="A76" s="233"/>
      <c r="B76" s="234"/>
      <c r="C76" s="234" t="s">
        <v>183</v>
      </c>
      <c r="D76" s="235" t="s">
        <v>177</v>
      </c>
      <c r="E76" s="221">
        <v>70</v>
      </c>
      <c r="F76" s="236"/>
      <c r="G76" s="237"/>
      <c r="H76" s="221"/>
      <c r="I76" s="238">
        <v>46.82</v>
      </c>
      <c r="J76" s="221">
        <v>41</v>
      </c>
      <c r="K76" s="238">
        <v>640.28</v>
      </c>
    </row>
    <row r="77" spans="1:22" x14ac:dyDescent="0.25">
      <c r="A77" s="241"/>
      <c r="B77" s="242"/>
      <c r="C77" s="242" t="s">
        <v>182</v>
      </c>
      <c r="D77" s="243" t="s">
        <v>181</v>
      </c>
      <c r="E77" s="244">
        <v>2.65</v>
      </c>
      <c r="F77" s="245"/>
      <c r="G77" s="246" t="s">
        <v>185</v>
      </c>
      <c r="H77" s="244">
        <v>1</v>
      </c>
      <c r="I77" s="247">
        <v>5.3</v>
      </c>
      <c r="J77" s="244"/>
      <c r="K77" s="247"/>
    </row>
    <row r="78" spans="1:22" x14ac:dyDescent="0.25">
      <c r="A78" s="248"/>
      <c r="B78" s="248"/>
      <c r="C78" s="249" t="s">
        <v>173</v>
      </c>
      <c r="D78" s="248"/>
      <c r="E78" s="248"/>
      <c r="F78" s="248"/>
      <c r="G78" s="248"/>
      <c r="H78" s="452">
        <v>191.61</v>
      </c>
      <c r="I78" s="452"/>
      <c r="J78" s="452">
        <v>3420.66</v>
      </c>
      <c r="K78" s="452"/>
      <c r="O78" s="250">
        <v>191.61</v>
      </c>
      <c r="P78" s="250">
        <v>3420.66</v>
      </c>
    </row>
    <row r="80" spans="1:22" ht="42.75" x14ac:dyDescent="0.25">
      <c r="A80" s="233" t="s">
        <v>1636</v>
      </c>
      <c r="B80" s="234" t="s">
        <v>3423</v>
      </c>
      <c r="C80" s="234" t="s">
        <v>1224</v>
      </c>
      <c r="D80" s="235" t="s">
        <v>1693</v>
      </c>
      <c r="E80" s="221">
        <v>2</v>
      </c>
      <c r="F80" s="236"/>
      <c r="G80" s="237"/>
      <c r="H80" s="221"/>
      <c r="I80" s="238"/>
      <c r="J80" s="221"/>
      <c r="K80" s="238"/>
      <c r="Q80">
        <v>121.27</v>
      </c>
      <c r="R80">
        <v>1946.82</v>
      </c>
      <c r="S80">
        <v>75.8</v>
      </c>
      <c r="T80">
        <v>1036.6199999999999</v>
      </c>
      <c r="U80">
        <v>0</v>
      </c>
      <c r="V80">
        <v>0</v>
      </c>
    </row>
    <row r="81" spans="1:22" x14ac:dyDescent="0.25">
      <c r="A81" s="233"/>
      <c r="B81" s="234"/>
      <c r="C81" s="234" t="s">
        <v>187</v>
      </c>
      <c r="D81" s="235"/>
      <c r="E81" s="221"/>
      <c r="F81" s="236">
        <v>54.14</v>
      </c>
      <c r="G81" s="237" t="s">
        <v>185</v>
      </c>
      <c r="H81" s="221">
        <v>1</v>
      </c>
      <c r="I81" s="238">
        <v>108.28</v>
      </c>
      <c r="J81" s="221">
        <v>23.35</v>
      </c>
      <c r="K81" s="238">
        <v>2528.34</v>
      </c>
    </row>
    <row r="82" spans="1:22" x14ac:dyDescent="0.25">
      <c r="A82" s="233"/>
      <c r="B82" s="234"/>
      <c r="C82" s="234" t="s">
        <v>195</v>
      </c>
      <c r="D82" s="235"/>
      <c r="E82" s="221"/>
      <c r="F82" s="236">
        <v>1.5</v>
      </c>
      <c r="G82" s="237" t="s">
        <v>185</v>
      </c>
      <c r="H82" s="221">
        <v>1</v>
      </c>
      <c r="I82" s="238">
        <v>3</v>
      </c>
      <c r="J82" s="221">
        <v>5.42</v>
      </c>
      <c r="K82" s="238">
        <v>16.260000000000002</v>
      </c>
    </row>
    <row r="83" spans="1:22" x14ac:dyDescent="0.25">
      <c r="A83" s="233"/>
      <c r="B83" s="234"/>
      <c r="C83" s="234" t="s">
        <v>184</v>
      </c>
      <c r="D83" s="235" t="s">
        <v>177</v>
      </c>
      <c r="E83" s="221">
        <v>112</v>
      </c>
      <c r="F83" s="236"/>
      <c r="G83" s="237"/>
      <c r="H83" s="221"/>
      <c r="I83" s="238">
        <v>121.27</v>
      </c>
      <c r="J83" s="221">
        <v>77</v>
      </c>
      <c r="K83" s="238">
        <v>1946.82</v>
      </c>
    </row>
    <row r="84" spans="1:22" x14ac:dyDescent="0.25">
      <c r="A84" s="233"/>
      <c r="B84" s="234"/>
      <c r="C84" s="234" t="s">
        <v>183</v>
      </c>
      <c r="D84" s="235" t="s">
        <v>177</v>
      </c>
      <c r="E84" s="221">
        <v>70</v>
      </c>
      <c r="F84" s="236"/>
      <c r="G84" s="237"/>
      <c r="H84" s="221"/>
      <c r="I84" s="238">
        <v>75.8</v>
      </c>
      <c r="J84" s="221">
        <v>41</v>
      </c>
      <c r="K84" s="238">
        <v>1036.6199999999999</v>
      </c>
    </row>
    <row r="85" spans="1:22" x14ac:dyDescent="0.25">
      <c r="A85" s="241"/>
      <c r="B85" s="242"/>
      <c r="C85" s="242" t="s">
        <v>182</v>
      </c>
      <c r="D85" s="243" t="s">
        <v>181</v>
      </c>
      <c r="E85" s="244">
        <v>4.29</v>
      </c>
      <c r="F85" s="245"/>
      <c r="G85" s="246" t="s">
        <v>185</v>
      </c>
      <c r="H85" s="244">
        <v>1</v>
      </c>
      <c r="I85" s="247">
        <v>8.58</v>
      </c>
      <c r="J85" s="244"/>
      <c r="K85" s="247"/>
    </row>
    <row r="86" spans="1:22" x14ac:dyDescent="0.25">
      <c r="A86" s="248"/>
      <c r="B86" s="248"/>
      <c r="C86" s="249" t="s">
        <v>173</v>
      </c>
      <c r="D86" s="248"/>
      <c r="E86" s="248"/>
      <c r="F86" s="248"/>
      <c r="G86" s="248"/>
      <c r="H86" s="452">
        <v>308.35000000000002</v>
      </c>
      <c r="I86" s="452"/>
      <c r="J86" s="452">
        <v>5528.04</v>
      </c>
      <c r="K86" s="452"/>
      <c r="O86" s="250">
        <v>308.35000000000002</v>
      </c>
      <c r="P86" s="250">
        <v>5528.04</v>
      </c>
    </row>
    <row r="88" spans="1:22" ht="42.75" x14ac:dyDescent="0.25">
      <c r="A88" s="233" t="s">
        <v>1639</v>
      </c>
      <c r="B88" s="234" t="s">
        <v>3424</v>
      </c>
      <c r="C88" s="234" t="s">
        <v>1223</v>
      </c>
      <c r="D88" s="235" t="s">
        <v>1326</v>
      </c>
      <c r="E88" s="221">
        <v>0.01</v>
      </c>
      <c r="F88" s="236"/>
      <c r="G88" s="237"/>
      <c r="H88" s="221"/>
      <c r="I88" s="238"/>
      <c r="J88" s="221"/>
      <c r="K88" s="238"/>
      <c r="Q88">
        <v>9.44</v>
      </c>
      <c r="R88">
        <v>148.87</v>
      </c>
      <c r="S88">
        <v>5.55</v>
      </c>
      <c r="T88">
        <v>79.27</v>
      </c>
      <c r="U88">
        <v>0.02</v>
      </c>
      <c r="V88">
        <v>0.36</v>
      </c>
    </row>
    <row r="89" spans="1:22" x14ac:dyDescent="0.25">
      <c r="C89" s="239" t="s">
        <v>3250</v>
      </c>
    </row>
    <row r="90" spans="1:22" x14ac:dyDescent="0.25">
      <c r="A90" s="233"/>
      <c r="B90" s="234"/>
      <c r="C90" s="234" t="s">
        <v>187</v>
      </c>
      <c r="D90" s="235"/>
      <c r="E90" s="221"/>
      <c r="F90" s="236">
        <v>828.23</v>
      </c>
      <c r="G90" s="237" t="s">
        <v>185</v>
      </c>
      <c r="H90" s="221">
        <v>1</v>
      </c>
      <c r="I90" s="238">
        <v>8.2799999999999994</v>
      </c>
      <c r="J90" s="221">
        <v>23.35</v>
      </c>
      <c r="K90" s="238">
        <v>193.34</v>
      </c>
    </row>
    <row r="91" spans="1:22" x14ac:dyDescent="0.25">
      <c r="A91" s="233"/>
      <c r="B91" s="234"/>
      <c r="C91" s="234" t="s">
        <v>174</v>
      </c>
      <c r="D91" s="235"/>
      <c r="E91" s="221"/>
      <c r="F91" s="236">
        <v>5.08</v>
      </c>
      <c r="G91" s="237" t="s">
        <v>185</v>
      </c>
      <c r="H91" s="221">
        <v>1</v>
      </c>
      <c r="I91" s="238">
        <v>0.05</v>
      </c>
      <c r="J91" s="221">
        <v>9.5299999999999994</v>
      </c>
      <c r="K91" s="238">
        <v>0.48</v>
      </c>
    </row>
    <row r="92" spans="1:22" x14ac:dyDescent="0.25">
      <c r="A92" s="233"/>
      <c r="B92" s="234"/>
      <c r="C92" s="234" t="s">
        <v>179</v>
      </c>
      <c r="D92" s="235"/>
      <c r="E92" s="221"/>
      <c r="F92" s="236">
        <v>1.18</v>
      </c>
      <c r="G92" s="237" t="s">
        <v>185</v>
      </c>
      <c r="H92" s="221">
        <v>1</v>
      </c>
      <c r="I92" s="251">
        <v>0.01</v>
      </c>
      <c r="J92" s="221">
        <v>23.35</v>
      </c>
      <c r="K92" s="251">
        <v>0.23</v>
      </c>
    </row>
    <row r="93" spans="1:22" x14ac:dyDescent="0.25">
      <c r="A93" s="233"/>
      <c r="B93" s="234"/>
      <c r="C93" s="234" t="s">
        <v>195</v>
      </c>
      <c r="D93" s="235"/>
      <c r="E93" s="221"/>
      <c r="F93" s="236">
        <v>29.89</v>
      </c>
      <c r="G93" s="237" t="s">
        <v>185</v>
      </c>
      <c r="H93" s="221">
        <v>1</v>
      </c>
      <c r="I93" s="238">
        <v>0.3</v>
      </c>
      <c r="J93" s="221">
        <v>5.42</v>
      </c>
      <c r="K93" s="238">
        <v>1.63</v>
      </c>
    </row>
    <row r="94" spans="1:22" x14ac:dyDescent="0.25">
      <c r="A94" s="233"/>
      <c r="B94" s="234"/>
      <c r="C94" s="234" t="s">
        <v>184</v>
      </c>
      <c r="D94" s="235" t="s">
        <v>177</v>
      </c>
      <c r="E94" s="221">
        <v>112</v>
      </c>
      <c r="F94" s="236"/>
      <c r="G94" s="237"/>
      <c r="H94" s="221"/>
      <c r="I94" s="238">
        <v>9.44</v>
      </c>
      <c r="J94" s="221">
        <v>77</v>
      </c>
      <c r="K94" s="238">
        <v>148.87</v>
      </c>
    </row>
    <row r="95" spans="1:22" x14ac:dyDescent="0.25">
      <c r="A95" s="233"/>
      <c r="B95" s="234"/>
      <c r="C95" s="234" t="s">
        <v>183</v>
      </c>
      <c r="D95" s="235" t="s">
        <v>177</v>
      </c>
      <c r="E95" s="221">
        <v>70</v>
      </c>
      <c r="F95" s="236"/>
      <c r="G95" s="237"/>
      <c r="H95" s="221"/>
      <c r="I95" s="238">
        <v>5.55</v>
      </c>
      <c r="J95" s="221">
        <v>41</v>
      </c>
      <c r="K95" s="238">
        <v>79.27</v>
      </c>
    </row>
    <row r="96" spans="1:22" x14ac:dyDescent="0.25">
      <c r="A96" s="233"/>
      <c r="B96" s="234"/>
      <c r="C96" s="234" t="s">
        <v>178</v>
      </c>
      <c r="D96" s="235" t="s">
        <v>177</v>
      </c>
      <c r="E96" s="221">
        <v>175</v>
      </c>
      <c r="F96" s="236"/>
      <c r="G96" s="237"/>
      <c r="H96" s="221"/>
      <c r="I96" s="238">
        <v>0.02</v>
      </c>
      <c r="J96" s="221">
        <v>157</v>
      </c>
      <c r="K96" s="238">
        <v>0.36</v>
      </c>
    </row>
    <row r="97" spans="1:22" x14ac:dyDescent="0.25">
      <c r="A97" s="241"/>
      <c r="B97" s="242"/>
      <c r="C97" s="242" t="s">
        <v>182</v>
      </c>
      <c r="D97" s="243" t="s">
        <v>181</v>
      </c>
      <c r="E97" s="244">
        <v>63.71</v>
      </c>
      <c r="F97" s="245"/>
      <c r="G97" s="246" t="s">
        <v>185</v>
      </c>
      <c r="H97" s="244">
        <v>1</v>
      </c>
      <c r="I97" s="247">
        <v>0.64</v>
      </c>
      <c r="J97" s="244"/>
      <c r="K97" s="247"/>
    </row>
    <row r="98" spans="1:22" x14ac:dyDescent="0.25">
      <c r="A98" s="248"/>
      <c r="B98" s="248"/>
      <c r="C98" s="249" t="s">
        <v>173</v>
      </c>
      <c r="D98" s="248"/>
      <c r="E98" s="248"/>
      <c r="F98" s="248"/>
      <c r="G98" s="248"/>
      <c r="H98" s="452">
        <v>23.64</v>
      </c>
      <c r="I98" s="452"/>
      <c r="J98" s="452">
        <v>423.95</v>
      </c>
      <c r="K98" s="452"/>
      <c r="O98" s="250">
        <v>23.64</v>
      </c>
      <c r="P98" s="250">
        <v>423.95</v>
      </c>
    </row>
    <row r="100" spans="1:22" ht="28.5" x14ac:dyDescent="0.25">
      <c r="A100" s="233" t="s">
        <v>1649</v>
      </c>
      <c r="B100" s="234" t="s">
        <v>3220</v>
      </c>
      <c r="C100" s="234" t="s">
        <v>1041</v>
      </c>
      <c r="D100" s="235" t="s">
        <v>1693</v>
      </c>
      <c r="E100" s="221">
        <v>1</v>
      </c>
      <c r="F100" s="236"/>
      <c r="G100" s="237"/>
      <c r="H100" s="221"/>
      <c r="I100" s="238"/>
      <c r="J100" s="221"/>
      <c r="K100" s="238"/>
      <c r="Q100">
        <v>102.68</v>
      </c>
      <c r="R100">
        <v>1648.36</v>
      </c>
      <c r="S100">
        <v>64.180000000000007</v>
      </c>
      <c r="T100">
        <v>877.7</v>
      </c>
      <c r="U100">
        <v>11.32</v>
      </c>
      <c r="V100">
        <v>237.18</v>
      </c>
    </row>
    <row r="101" spans="1:22" x14ac:dyDescent="0.25">
      <c r="A101" s="233"/>
      <c r="B101" s="234"/>
      <c r="C101" s="234" t="s">
        <v>187</v>
      </c>
      <c r="D101" s="235"/>
      <c r="E101" s="221"/>
      <c r="F101" s="236">
        <v>91.68</v>
      </c>
      <c r="G101" s="237" t="s">
        <v>185</v>
      </c>
      <c r="H101" s="221">
        <v>1</v>
      </c>
      <c r="I101" s="238">
        <v>91.68</v>
      </c>
      <c r="J101" s="221">
        <v>23.35</v>
      </c>
      <c r="K101" s="238">
        <v>2140.73</v>
      </c>
    </row>
    <row r="102" spans="1:22" x14ac:dyDescent="0.25">
      <c r="A102" s="233"/>
      <c r="B102" s="234"/>
      <c r="C102" s="234" t="s">
        <v>174</v>
      </c>
      <c r="D102" s="235"/>
      <c r="E102" s="221"/>
      <c r="F102" s="236">
        <v>25.79</v>
      </c>
      <c r="G102" s="237" t="s">
        <v>185</v>
      </c>
      <c r="H102" s="221">
        <v>1</v>
      </c>
      <c r="I102" s="238">
        <v>25.79</v>
      </c>
      <c r="J102" s="221">
        <v>9.8699999999999992</v>
      </c>
      <c r="K102" s="238">
        <v>254.55</v>
      </c>
    </row>
    <row r="103" spans="1:22" x14ac:dyDescent="0.25">
      <c r="A103" s="233"/>
      <c r="B103" s="234"/>
      <c r="C103" s="234" t="s">
        <v>179</v>
      </c>
      <c r="D103" s="235"/>
      <c r="E103" s="221"/>
      <c r="F103" s="236">
        <v>6.47</v>
      </c>
      <c r="G103" s="237" t="s">
        <v>185</v>
      </c>
      <c r="H103" s="221">
        <v>1</v>
      </c>
      <c r="I103" s="251">
        <v>6.47</v>
      </c>
      <c r="J103" s="221">
        <v>23.35</v>
      </c>
      <c r="K103" s="251">
        <v>151.07</v>
      </c>
    </row>
    <row r="104" spans="1:22" x14ac:dyDescent="0.25">
      <c r="A104" s="233"/>
      <c r="B104" s="234"/>
      <c r="C104" s="234" t="s">
        <v>195</v>
      </c>
      <c r="D104" s="235"/>
      <c r="E104" s="221"/>
      <c r="F104" s="236">
        <v>5.74</v>
      </c>
      <c r="G104" s="237" t="s">
        <v>185</v>
      </c>
      <c r="H104" s="221">
        <v>1</v>
      </c>
      <c r="I104" s="238">
        <v>5.74</v>
      </c>
      <c r="J104" s="221">
        <v>5.42</v>
      </c>
      <c r="K104" s="238">
        <v>31.11</v>
      </c>
    </row>
    <row r="105" spans="1:22" x14ac:dyDescent="0.25">
      <c r="A105" s="233"/>
      <c r="B105" s="234"/>
      <c r="C105" s="234" t="s">
        <v>184</v>
      </c>
      <c r="D105" s="235" t="s">
        <v>177</v>
      </c>
      <c r="E105" s="221">
        <v>112</v>
      </c>
      <c r="F105" s="236"/>
      <c r="G105" s="237"/>
      <c r="H105" s="221"/>
      <c r="I105" s="238">
        <v>102.68</v>
      </c>
      <c r="J105" s="221">
        <v>77</v>
      </c>
      <c r="K105" s="238">
        <v>1648.36</v>
      </c>
    </row>
    <row r="106" spans="1:22" x14ac:dyDescent="0.25">
      <c r="A106" s="233"/>
      <c r="B106" s="234"/>
      <c r="C106" s="234" t="s">
        <v>183</v>
      </c>
      <c r="D106" s="235" t="s">
        <v>177</v>
      </c>
      <c r="E106" s="221">
        <v>70</v>
      </c>
      <c r="F106" s="236"/>
      <c r="G106" s="237"/>
      <c r="H106" s="221"/>
      <c r="I106" s="238">
        <v>64.180000000000007</v>
      </c>
      <c r="J106" s="221">
        <v>41</v>
      </c>
      <c r="K106" s="238">
        <v>877.7</v>
      </c>
    </row>
    <row r="107" spans="1:22" x14ac:dyDescent="0.25">
      <c r="A107" s="233"/>
      <c r="B107" s="234"/>
      <c r="C107" s="234" t="s">
        <v>178</v>
      </c>
      <c r="D107" s="235" t="s">
        <v>177</v>
      </c>
      <c r="E107" s="221">
        <v>175</v>
      </c>
      <c r="F107" s="236"/>
      <c r="G107" s="237"/>
      <c r="H107" s="221"/>
      <c r="I107" s="238">
        <v>11.32</v>
      </c>
      <c r="J107" s="221">
        <v>157</v>
      </c>
      <c r="K107" s="238">
        <v>237.18</v>
      </c>
    </row>
    <row r="108" spans="1:22" x14ac:dyDescent="0.25">
      <c r="A108" s="241"/>
      <c r="B108" s="242"/>
      <c r="C108" s="242" t="s">
        <v>182</v>
      </c>
      <c r="D108" s="243" t="s">
        <v>181</v>
      </c>
      <c r="E108" s="244">
        <v>8.1999999999999993</v>
      </c>
      <c r="F108" s="245"/>
      <c r="G108" s="246" t="s">
        <v>185</v>
      </c>
      <c r="H108" s="244">
        <v>1</v>
      </c>
      <c r="I108" s="247">
        <v>8.1999999999999993</v>
      </c>
      <c r="J108" s="244"/>
      <c r="K108" s="247"/>
    </row>
    <row r="109" spans="1:22" x14ac:dyDescent="0.25">
      <c r="A109" s="248"/>
      <c r="B109" s="248"/>
      <c r="C109" s="249" t="s">
        <v>173</v>
      </c>
      <c r="D109" s="248"/>
      <c r="E109" s="248"/>
      <c r="F109" s="248"/>
      <c r="G109" s="248"/>
      <c r="H109" s="452">
        <v>301.39</v>
      </c>
      <c r="I109" s="452"/>
      <c r="J109" s="452">
        <v>5189.63</v>
      </c>
      <c r="K109" s="452"/>
      <c r="O109" s="250">
        <v>301.39</v>
      </c>
      <c r="P109" s="250">
        <v>5189.63</v>
      </c>
    </row>
    <row r="111" spans="1:22" ht="42.75" x14ac:dyDescent="0.25">
      <c r="A111" s="233" t="s">
        <v>1651</v>
      </c>
      <c r="B111" s="234" t="s">
        <v>3425</v>
      </c>
      <c r="C111" s="234" t="s">
        <v>1222</v>
      </c>
      <c r="D111" s="235" t="s">
        <v>1693</v>
      </c>
      <c r="E111" s="221">
        <v>1</v>
      </c>
      <c r="F111" s="236"/>
      <c r="G111" s="237"/>
      <c r="H111" s="221"/>
      <c r="I111" s="238"/>
      <c r="J111" s="221"/>
      <c r="K111" s="238"/>
      <c r="Q111">
        <v>45.75</v>
      </c>
      <c r="R111">
        <v>721.52</v>
      </c>
      <c r="S111">
        <v>26.89</v>
      </c>
      <c r="T111">
        <v>384.19</v>
      </c>
      <c r="U111">
        <v>0</v>
      </c>
      <c r="V111">
        <v>0</v>
      </c>
    </row>
    <row r="112" spans="1:22" x14ac:dyDescent="0.25">
      <c r="A112" s="233"/>
      <c r="B112" s="234"/>
      <c r="C112" s="234" t="s">
        <v>187</v>
      </c>
      <c r="D112" s="235"/>
      <c r="E112" s="221"/>
      <c r="F112" s="236">
        <v>40.130000000000003</v>
      </c>
      <c r="G112" s="237" t="s">
        <v>185</v>
      </c>
      <c r="H112" s="221">
        <v>1</v>
      </c>
      <c r="I112" s="238">
        <v>40.130000000000003</v>
      </c>
      <c r="J112" s="221">
        <v>23.35</v>
      </c>
      <c r="K112" s="238">
        <v>937.04</v>
      </c>
    </row>
    <row r="113" spans="1:22" x14ac:dyDescent="0.25">
      <c r="A113" s="233"/>
      <c r="B113" s="234"/>
      <c r="C113" s="234" t="s">
        <v>195</v>
      </c>
      <c r="D113" s="235"/>
      <c r="E113" s="221"/>
      <c r="F113" s="236">
        <v>1.5</v>
      </c>
      <c r="G113" s="237" t="s">
        <v>185</v>
      </c>
      <c r="H113" s="221">
        <v>1</v>
      </c>
      <c r="I113" s="238">
        <v>1.5</v>
      </c>
      <c r="J113" s="221">
        <v>5.42</v>
      </c>
      <c r="K113" s="238">
        <v>8.1300000000000008</v>
      </c>
    </row>
    <row r="114" spans="1:22" x14ac:dyDescent="0.25">
      <c r="A114" s="233"/>
      <c r="B114" s="234"/>
      <c r="C114" s="234" t="s">
        <v>184</v>
      </c>
      <c r="D114" s="235" t="s">
        <v>177</v>
      </c>
      <c r="E114" s="221">
        <v>112</v>
      </c>
      <c r="F114" s="236"/>
      <c r="G114" s="237"/>
      <c r="H114" s="221"/>
      <c r="I114" s="238">
        <v>45.75</v>
      </c>
      <c r="J114" s="221">
        <v>77</v>
      </c>
      <c r="K114" s="238">
        <v>721.52</v>
      </c>
    </row>
    <row r="115" spans="1:22" x14ac:dyDescent="0.25">
      <c r="A115" s="233"/>
      <c r="B115" s="234"/>
      <c r="C115" s="234" t="s">
        <v>183</v>
      </c>
      <c r="D115" s="235" t="s">
        <v>177</v>
      </c>
      <c r="E115" s="221">
        <v>70</v>
      </c>
      <c r="F115" s="236"/>
      <c r="G115" s="237"/>
      <c r="H115" s="221"/>
      <c r="I115" s="238">
        <v>26.89</v>
      </c>
      <c r="J115" s="221">
        <v>41</v>
      </c>
      <c r="K115" s="238">
        <v>384.19</v>
      </c>
    </row>
    <row r="116" spans="1:22" x14ac:dyDescent="0.25">
      <c r="A116" s="241"/>
      <c r="B116" s="242"/>
      <c r="C116" s="242" t="s">
        <v>182</v>
      </c>
      <c r="D116" s="243" t="s">
        <v>181</v>
      </c>
      <c r="E116" s="244">
        <v>3.18</v>
      </c>
      <c r="F116" s="245"/>
      <c r="G116" s="246" t="s">
        <v>185</v>
      </c>
      <c r="H116" s="244">
        <v>1</v>
      </c>
      <c r="I116" s="247">
        <v>3.18</v>
      </c>
      <c r="J116" s="244"/>
      <c r="K116" s="247"/>
    </row>
    <row r="117" spans="1:22" x14ac:dyDescent="0.25">
      <c r="A117" s="248"/>
      <c r="B117" s="248"/>
      <c r="C117" s="249" t="s">
        <v>173</v>
      </c>
      <c r="D117" s="248"/>
      <c r="E117" s="248"/>
      <c r="F117" s="248"/>
      <c r="G117" s="248"/>
      <c r="H117" s="452">
        <v>114.27</v>
      </c>
      <c r="I117" s="452"/>
      <c r="J117" s="452">
        <v>2050.88</v>
      </c>
      <c r="K117" s="452"/>
      <c r="O117" s="250">
        <v>114.27</v>
      </c>
      <c r="P117" s="250">
        <v>2050.88</v>
      </c>
    </row>
    <row r="119" spans="1:22" ht="42.75" x14ac:dyDescent="0.25">
      <c r="A119" s="233" t="s">
        <v>1657</v>
      </c>
      <c r="B119" s="234" t="s">
        <v>3387</v>
      </c>
      <c r="C119" s="234" t="s">
        <v>1221</v>
      </c>
      <c r="D119" s="235" t="s">
        <v>1693</v>
      </c>
      <c r="E119" s="221">
        <v>1</v>
      </c>
      <c r="F119" s="236"/>
      <c r="G119" s="237"/>
      <c r="H119" s="221"/>
      <c r="I119" s="238"/>
      <c r="J119" s="221"/>
      <c r="K119" s="238"/>
      <c r="Q119">
        <v>13.13</v>
      </c>
      <c r="R119">
        <v>207.12</v>
      </c>
      <c r="S119">
        <v>7.72</v>
      </c>
      <c r="T119">
        <v>110.29</v>
      </c>
      <c r="U119">
        <v>4.92</v>
      </c>
      <c r="V119">
        <v>103.01</v>
      </c>
    </row>
    <row r="120" spans="1:22" x14ac:dyDescent="0.25">
      <c r="A120" s="233"/>
      <c r="B120" s="234"/>
      <c r="C120" s="234" t="s">
        <v>187</v>
      </c>
      <c r="D120" s="235"/>
      <c r="E120" s="221"/>
      <c r="F120" s="236">
        <v>11.52</v>
      </c>
      <c r="G120" s="237" t="s">
        <v>185</v>
      </c>
      <c r="H120" s="221">
        <v>1</v>
      </c>
      <c r="I120" s="238">
        <v>11.52</v>
      </c>
      <c r="J120" s="221">
        <v>23.35</v>
      </c>
      <c r="K120" s="238">
        <v>268.99</v>
      </c>
    </row>
    <row r="121" spans="1:22" x14ac:dyDescent="0.25">
      <c r="A121" s="233"/>
      <c r="B121" s="234"/>
      <c r="C121" s="234" t="s">
        <v>174</v>
      </c>
      <c r="D121" s="235"/>
      <c r="E121" s="221"/>
      <c r="F121" s="236">
        <v>11.91</v>
      </c>
      <c r="G121" s="237" t="s">
        <v>185</v>
      </c>
      <c r="H121" s="221">
        <v>1</v>
      </c>
      <c r="I121" s="238">
        <v>11.91</v>
      </c>
      <c r="J121" s="221">
        <v>9.6</v>
      </c>
      <c r="K121" s="238">
        <v>114.34</v>
      </c>
    </row>
    <row r="122" spans="1:22" x14ac:dyDescent="0.25">
      <c r="A122" s="233"/>
      <c r="B122" s="234"/>
      <c r="C122" s="234" t="s">
        <v>179</v>
      </c>
      <c r="D122" s="235"/>
      <c r="E122" s="221"/>
      <c r="F122" s="236">
        <v>2.81</v>
      </c>
      <c r="G122" s="237" t="s">
        <v>185</v>
      </c>
      <c r="H122" s="221">
        <v>1</v>
      </c>
      <c r="I122" s="251">
        <v>2.81</v>
      </c>
      <c r="J122" s="221">
        <v>23.35</v>
      </c>
      <c r="K122" s="251">
        <v>65.61</v>
      </c>
    </row>
    <row r="123" spans="1:22" x14ac:dyDescent="0.25">
      <c r="A123" s="233"/>
      <c r="B123" s="234"/>
      <c r="C123" s="234" t="s">
        <v>195</v>
      </c>
      <c r="D123" s="235"/>
      <c r="E123" s="221"/>
      <c r="F123" s="236">
        <v>0.14000000000000001</v>
      </c>
      <c r="G123" s="237" t="s">
        <v>185</v>
      </c>
      <c r="H123" s="221">
        <v>1</v>
      </c>
      <c r="I123" s="238">
        <v>0.14000000000000001</v>
      </c>
      <c r="J123" s="221">
        <v>5.43</v>
      </c>
      <c r="K123" s="238">
        <v>0.76</v>
      </c>
    </row>
    <row r="124" spans="1:22" x14ac:dyDescent="0.25">
      <c r="A124" s="233"/>
      <c r="B124" s="234"/>
      <c r="C124" s="234" t="s">
        <v>184</v>
      </c>
      <c r="D124" s="235" t="s">
        <v>177</v>
      </c>
      <c r="E124" s="221">
        <v>112</v>
      </c>
      <c r="F124" s="236"/>
      <c r="G124" s="237"/>
      <c r="H124" s="221"/>
      <c r="I124" s="238">
        <v>13.13</v>
      </c>
      <c r="J124" s="221">
        <v>77</v>
      </c>
      <c r="K124" s="238">
        <v>207.12</v>
      </c>
    </row>
    <row r="125" spans="1:22" x14ac:dyDescent="0.25">
      <c r="A125" s="233"/>
      <c r="B125" s="234"/>
      <c r="C125" s="234" t="s">
        <v>183</v>
      </c>
      <c r="D125" s="235" t="s">
        <v>177</v>
      </c>
      <c r="E125" s="221">
        <v>70</v>
      </c>
      <c r="F125" s="236"/>
      <c r="G125" s="237"/>
      <c r="H125" s="221"/>
      <c r="I125" s="238">
        <v>7.72</v>
      </c>
      <c r="J125" s="221">
        <v>41</v>
      </c>
      <c r="K125" s="238">
        <v>110.29</v>
      </c>
    </row>
    <row r="126" spans="1:22" x14ac:dyDescent="0.25">
      <c r="A126" s="233"/>
      <c r="B126" s="234"/>
      <c r="C126" s="234" t="s">
        <v>178</v>
      </c>
      <c r="D126" s="235" t="s">
        <v>177</v>
      </c>
      <c r="E126" s="221">
        <v>175</v>
      </c>
      <c r="F126" s="236"/>
      <c r="G126" s="237"/>
      <c r="H126" s="221"/>
      <c r="I126" s="238">
        <v>4.92</v>
      </c>
      <c r="J126" s="221">
        <v>157</v>
      </c>
      <c r="K126" s="238">
        <v>103.01</v>
      </c>
    </row>
    <row r="127" spans="1:22" x14ac:dyDescent="0.25">
      <c r="A127" s="241"/>
      <c r="B127" s="242"/>
      <c r="C127" s="242" t="s">
        <v>182</v>
      </c>
      <c r="D127" s="243" t="s">
        <v>181</v>
      </c>
      <c r="E127" s="244">
        <v>1.03</v>
      </c>
      <c r="F127" s="245"/>
      <c r="G127" s="246" t="s">
        <v>185</v>
      </c>
      <c r="H127" s="244">
        <v>1</v>
      </c>
      <c r="I127" s="247">
        <v>1.03</v>
      </c>
      <c r="J127" s="244"/>
      <c r="K127" s="247"/>
    </row>
    <row r="128" spans="1:22" x14ac:dyDescent="0.25">
      <c r="A128" s="248"/>
      <c r="B128" s="248"/>
      <c r="C128" s="249" t="s">
        <v>173</v>
      </c>
      <c r="D128" s="248"/>
      <c r="E128" s="248"/>
      <c r="F128" s="248"/>
      <c r="G128" s="248"/>
      <c r="H128" s="452">
        <v>49.34</v>
      </c>
      <c r="I128" s="452"/>
      <c r="J128" s="452">
        <v>804.51</v>
      </c>
      <c r="K128" s="452"/>
      <c r="O128" s="250">
        <v>49.34</v>
      </c>
      <c r="P128" s="250">
        <v>804.51</v>
      </c>
    </row>
    <row r="130" spans="1:22" ht="28.5" x14ac:dyDescent="0.25">
      <c r="A130" s="233" t="s">
        <v>1660</v>
      </c>
      <c r="B130" s="234" t="s">
        <v>3248</v>
      </c>
      <c r="C130" s="234" t="s">
        <v>1032</v>
      </c>
      <c r="D130" s="235" t="s">
        <v>1680</v>
      </c>
      <c r="E130" s="221">
        <v>1.1000000000000001</v>
      </c>
      <c r="F130" s="236"/>
      <c r="G130" s="237"/>
      <c r="H130" s="221"/>
      <c r="I130" s="238"/>
      <c r="J130" s="221"/>
      <c r="K130" s="238"/>
      <c r="Q130">
        <v>285.27</v>
      </c>
      <c r="R130">
        <v>4499.1899999999996</v>
      </c>
      <c r="S130">
        <v>167.66</v>
      </c>
      <c r="T130">
        <v>2395.67</v>
      </c>
      <c r="U130">
        <v>2.2799999999999998</v>
      </c>
      <c r="V130">
        <v>47.67</v>
      </c>
    </row>
    <row r="131" spans="1:22" x14ac:dyDescent="0.25">
      <c r="C131" s="239" t="s">
        <v>3426</v>
      </c>
    </row>
    <row r="132" spans="1:22" x14ac:dyDescent="0.25">
      <c r="A132" s="233"/>
      <c r="B132" s="234"/>
      <c r="C132" s="234" t="s">
        <v>187</v>
      </c>
      <c r="D132" s="235"/>
      <c r="E132" s="221"/>
      <c r="F132" s="236">
        <v>227.49</v>
      </c>
      <c r="G132" s="237" t="s">
        <v>185</v>
      </c>
      <c r="H132" s="221">
        <v>1</v>
      </c>
      <c r="I132" s="238">
        <v>250.24</v>
      </c>
      <c r="J132" s="221">
        <v>23.35</v>
      </c>
      <c r="K132" s="238">
        <v>5843.1</v>
      </c>
    </row>
    <row r="133" spans="1:22" x14ac:dyDescent="0.25">
      <c r="A133" s="233"/>
      <c r="B133" s="234"/>
      <c r="C133" s="234" t="s">
        <v>174</v>
      </c>
      <c r="D133" s="235"/>
      <c r="E133" s="221"/>
      <c r="F133" s="236">
        <v>6.98</v>
      </c>
      <c r="G133" s="237" t="s">
        <v>185</v>
      </c>
      <c r="H133" s="221">
        <v>1</v>
      </c>
      <c r="I133" s="238">
        <v>7.68</v>
      </c>
      <c r="J133" s="221">
        <v>8.39</v>
      </c>
      <c r="K133" s="238">
        <v>64.44</v>
      </c>
    </row>
    <row r="134" spans="1:22" x14ac:dyDescent="0.25">
      <c r="A134" s="233"/>
      <c r="B134" s="234"/>
      <c r="C134" s="234" t="s">
        <v>179</v>
      </c>
      <c r="D134" s="235"/>
      <c r="E134" s="221"/>
      <c r="F134" s="236">
        <v>1.18</v>
      </c>
      <c r="G134" s="237" t="s">
        <v>185</v>
      </c>
      <c r="H134" s="221">
        <v>1</v>
      </c>
      <c r="I134" s="251">
        <v>1.3</v>
      </c>
      <c r="J134" s="221">
        <v>23.35</v>
      </c>
      <c r="K134" s="251">
        <v>30.36</v>
      </c>
    </row>
    <row r="135" spans="1:22" x14ac:dyDescent="0.25">
      <c r="A135" s="233"/>
      <c r="B135" s="234"/>
      <c r="C135" s="234" t="s">
        <v>195</v>
      </c>
      <c r="D135" s="235"/>
      <c r="E135" s="221"/>
      <c r="F135" s="236">
        <v>2.4700000000000002</v>
      </c>
      <c r="G135" s="237" t="s">
        <v>185</v>
      </c>
      <c r="H135" s="221">
        <v>1</v>
      </c>
      <c r="I135" s="238">
        <v>2.72</v>
      </c>
      <c r="J135" s="221">
        <v>5.42</v>
      </c>
      <c r="K135" s="238">
        <v>14.74</v>
      </c>
    </row>
    <row r="136" spans="1:22" x14ac:dyDescent="0.25">
      <c r="A136" s="233"/>
      <c r="B136" s="234"/>
      <c r="C136" s="234" t="s">
        <v>184</v>
      </c>
      <c r="D136" s="235" t="s">
        <v>177</v>
      </c>
      <c r="E136" s="221">
        <v>112</v>
      </c>
      <c r="F136" s="236"/>
      <c r="G136" s="237"/>
      <c r="H136" s="221"/>
      <c r="I136" s="238">
        <v>285.27</v>
      </c>
      <c r="J136" s="221">
        <v>77</v>
      </c>
      <c r="K136" s="238">
        <v>4499.1899999999996</v>
      </c>
    </row>
    <row r="137" spans="1:22" x14ac:dyDescent="0.25">
      <c r="A137" s="233"/>
      <c r="B137" s="234"/>
      <c r="C137" s="234" t="s">
        <v>183</v>
      </c>
      <c r="D137" s="235" t="s">
        <v>177</v>
      </c>
      <c r="E137" s="221">
        <v>70</v>
      </c>
      <c r="F137" s="236"/>
      <c r="G137" s="237"/>
      <c r="H137" s="221"/>
      <c r="I137" s="238">
        <v>167.66</v>
      </c>
      <c r="J137" s="221">
        <v>41</v>
      </c>
      <c r="K137" s="238">
        <v>2395.67</v>
      </c>
    </row>
    <row r="138" spans="1:22" x14ac:dyDescent="0.25">
      <c r="A138" s="233"/>
      <c r="B138" s="234"/>
      <c r="C138" s="234" t="s">
        <v>178</v>
      </c>
      <c r="D138" s="235" t="s">
        <v>177</v>
      </c>
      <c r="E138" s="221">
        <v>175</v>
      </c>
      <c r="F138" s="236"/>
      <c r="G138" s="237"/>
      <c r="H138" s="221"/>
      <c r="I138" s="238">
        <v>2.2799999999999998</v>
      </c>
      <c r="J138" s="221">
        <v>157</v>
      </c>
      <c r="K138" s="238">
        <v>47.67</v>
      </c>
    </row>
    <row r="139" spans="1:22" x14ac:dyDescent="0.25">
      <c r="A139" s="241"/>
      <c r="B139" s="242"/>
      <c r="C139" s="242" t="s">
        <v>182</v>
      </c>
      <c r="D139" s="243" t="s">
        <v>181</v>
      </c>
      <c r="E139" s="244">
        <v>14.64</v>
      </c>
      <c r="F139" s="245"/>
      <c r="G139" s="246" t="s">
        <v>185</v>
      </c>
      <c r="H139" s="244">
        <v>1</v>
      </c>
      <c r="I139" s="247">
        <v>16.100000000000001</v>
      </c>
      <c r="J139" s="244"/>
      <c r="K139" s="247"/>
    </row>
    <row r="140" spans="1:22" x14ac:dyDescent="0.25">
      <c r="A140" s="248"/>
      <c r="B140" s="248"/>
      <c r="C140" s="249" t="s">
        <v>173</v>
      </c>
      <c r="D140" s="248"/>
      <c r="E140" s="248"/>
      <c r="F140" s="248"/>
      <c r="G140" s="248"/>
      <c r="H140" s="452">
        <v>715.85</v>
      </c>
      <c r="I140" s="452"/>
      <c r="J140" s="452">
        <v>12864.81</v>
      </c>
      <c r="K140" s="452"/>
      <c r="O140" s="250">
        <v>715.85</v>
      </c>
      <c r="P140" s="250">
        <v>12864.81</v>
      </c>
    </row>
    <row r="142" spans="1:22" x14ac:dyDescent="0.25">
      <c r="A142" s="233" t="s">
        <v>1667</v>
      </c>
      <c r="B142" s="234" t="s">
        <v>3427</v>
      </c>
      <c r="C142" s="234" t="s">
        <v>1219</v>
      </c>
      <c r="D142" s="235" t="s">
        <v>1693</v>
      </c>
      <c r="E142" s="221">
        <v>15</v>
      </c>
      <c r="F142" s="236"/>
      <c r="G142" s="237"/>
      <c r="H142" s="221"/>
      <c r="I142" s="238"/>
      <c r="J142" s="221"/>
      <c r="K142" s="238"/>
      <c r="Q142">
        <v>431.6</v>
      </c>
      <c r="R142">
        <v>6807.04</v>
      </c>
      <c r="S142">
        <v>253.66</v>
      </c>
      <c r="T142">
        <v>3624.53</v>
      </c>
      <c r="U142">
        <v>0</v>
      </c>
      <c r="V142">
        <v>0</v>
      </c>
    </row>
    <row r="143" spans="1:22" x14ac:dyDescent="0.25">
      <c r="A143" s="233"/>
      <c r="B143" s="234"/>
      <c r="C143" s="234" t="s">
        <v>187</v>
      </c>
      <c r="D143" s="235"/>
      <c r="E143" s="221"/>
      <c r="F143" s="236">
        <v>25.24</v>
      </c>
      <c r="G143" s="237" t="s">
        <v>185</v>
      </c>
      <c r="H143" s="221">
        <v>1</v>
      </c>
      <c r="I143" s="238">
        <v>378.6</v>
      </c>
      <c r="J143" s="221">
        <v>23.35</v>
      </c>
      <c r="K143" s="238">
        <v>8840.31</v>
      </c>
    </row>
    <row r="144" spans="1:22" x14ac:dyDescent="0.25">
      <c r="A144" s="233"/>
      <c r="B144" s="234"/>
      <c r="C144" s="234" t="s">
        <v>195</v>
      </c>
      <c r="D144" s="235"/>
      <c r="E144" s="221"/>
      <c r="F144" s="236">
        <v>13.16</v>
      </c>
      <c r="G144" s="237" t="s">
        <v>185</v>
      </c>
      <c r="H144" s="221">
        <v>1</v>
      </c>
      <c r="I144" s="238">
        <v>197.4</v>
      </c>
      <c r="J144" s="221">
        <v>5.42</v>
      </c>
      <c r="K144" s="238">
        <v>1069.9100000000001</v>
      </c>
    </row>
    <row r="145" spans="1:22" x14ac:dyDescent="0.25">
      <c r="A145" s="233" t="s">
        <v>1905</v>
      </c>
      <c r="B145" s="234" t="s">
        <v>3428</v>
      </c>
      <c r="C145" s="234" t="s">
        <v>1220</v>
      </c>
      <c r="D145" s="235" t="s">
        <v>1451</v>
      </c>
      <c r="E145" s="221">
        <v>15</v>
      </c>
      <c r="F145" s="236">
        <v>53.88</v>
      </c>
      <c r="G145" s="240" t="s">
        <v>185</v>
      </c>
      <c r="H145" s="221">
        <v>1</v>
      </c>
      <c r="I145" s="238">
        <v>808.2</v>
      </c>
      <c r="J145" s="221">
        <v>1.29</v>
      </c>
      <c r="K145" s="238">
        <v>1042.58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 s="233"/>
      <c r="B146" s="234"/>
      <c r="C146" s="234" t="s">
        <v>184</v>
      </c>
      <c r="D146" s="235" t="s">
        <v>177</v>
      </c>
      <c r="E146" s="221">
        <v>112</v>
      </c>
      <c r="F146" s="236"/>
      <c r="G146" s="237"/>
      <c r="H146" s="221"/>
      <c r="I146" s="238">
        <v>431.6</v>
      </c>
      <c r="J146" s="221">
        <v>77</v>
      </c>
      <c r="K146" s="238">
        <v>6807.04</v>
      </c>
    </row>
    <row r="147" spans="1:22" x14ac:dyDescent="0.25">
      <c r="A147" s="233"/>
      <c r="B147" s="234"/>
      <c r="C147" s="234" t="s">
        <v>183</v>
      </c>
      <c r="D147" s="235" t="s">
        <v>177</v>
      </c>
      <c r="E147" s="221">
        <v>70</v>
      </c>
      <c r="F147" s="236"/>
      <c r="G147" s="237"/>
      <c r="H147" s="221"/>
      <c r="I147" s="238">
        <v>253.66</v>
      </c>
      <c r="J147" s="221">
        <v>41</v>
      </c>
      <c r="K147" s="238">
        <v>3624.53</v>
      </c>
    </row>
    <row r="148" spans="1:22" x14ac:dyDescent="0.25">
      <c r="A148" s="241"/>
      <c r="B148" s="242"/>
      <c r="C148" s="242" t="s">
        <v>182</v>
      </c>
      <c r="D148" s="243" t="s">
        <v>181</v>
      </c>
      <c r="E148" s="244">
        <v>2</v>
      </c>
      <c r="F148" s="245"/>
      <c r="G148" s="246" t="s">
        <v>185</v>
      </c>
      <c r="H148" s="244">
        <v>1</v>
      </c>
      <c r="I148" s="247">
        <v>30</v>
      </c>
      <c r="J148" s="244"/>
      <c r="K148" s="247"/>
    </row>
    <row r="149" spans="1:22" x14ac:dyDescent="0.25">
      <c r="A149" s="248"/>
      <c r="B149" s="248"/>
      <c r="C149" s="249" t="s">
        <v>173</v>
      </c>
      <c r="D149" s="248"/>
      <c r="E149" s="248"/>
      <c r="F149" s="248"/>
      <c r="G149" s="248"/>
      <c r="H149" s="452">
        <v>2069.46</v>
      </c>
      <c r="I149" s="452"/>
      <c r="J149" s="452">
        <v>21384.37</v>
      </c>
      <c r="K149" s="452"/>
      <c r="O149" s="250">
        <v>2069.46</v>
      </c>
      <c r="P149" s="250">
        <v>21384.37</v>
      </c>
    </row>
    <row r="151" spans="1:22" ht="57" x14ac:dyDescent="0.25">
      <c r="A151" s="233" t="s">
        <v>1679</v>
      </c>
      <c r="B151" s="234" t="s">
        <v>3391</v>
      </c>
      <c r="C151" s="234" t="s">
        <v>1106</v>
      </c>
      <c r="D151" s="235" t="s">
        <v>1693</v>
      </c>
      <c r="E151" s="221">
        <v>19</v>
      </c>
      <c r="F151" s="236"/>
      <c r="G151" s="237"/>
      <c r="H151" s="221"/>
      <c r="I151" s="238"/>
      <c r="J151" s="221"/>
      <c r="K151" s="238"/>
      <c r="Q151">
        <v>459.19</v>
      </c>
      <c r="R151">
        <v>7242.14</v>
      </c>
      <c r="S151">
        <v>269.88</v>
      </c>
      <c r="T151">
        <v>3856.21</v>
      </c>
      <c r="U151">
        <v>0.33</v>
      </c>
      <c r="V151">
        <v>6.97</v>
      </c>
    </row>
    <row r="152" spans="1:22" x14ac:dyDescent="0.25">
      <c r="A152" s="233"/>
      <c r="B152" s="234"/>
      <c r="C152" s="234" t="s">
        <v>187</v>
      </c>
      <c r="D152" s="235"/>
      <c r="E152" s="221"/>
      <c r="F152" s="236">
        <v>21.2</v>
      </c>
      <c r="G152" s="237" t="s">
        <v>185</v>
      </c>
      <c r="H152" s="221">
        <v>1</v>
      </c>
      <c r="I152" s="238">
        <v>402.8</v>
      </c>
      <c r="J152" s="221">
        <v>23.35</v>
      </c>
      <c r="K152" s="238">
        <v>9405.3799999999992</v>
      </c>
    </row>
    <row r="153" spans="1:22" x14ac:dyDescent="0.25">
      <c r="A153" s="233"/>
      <c r="B153" s="234"/>
      <c r="C153" s="234" t="s">
        <v>174</v>
      </c>
      <c r="D153" s="235"/>
      <c r="E153" s="221"/>
      <c r="F153" s="236">
        <v>0.06</v>
      </c>
      <c r="G153" s="237" t="s">
        <v>185</v>
      </c>
      <c r="H153" s="221">
        <v>1</v>
      </c>
      <c r="I153" s="238">
        <v>1.1399999999999999</v>
      </c>
      <c r="J153" s="221">
        <v>8.33</v>
      </c>
      <c r="K153" s="238">
        <v>9.5</v>
      </c>
    </row>
    <row r="154" spans="1:22" x14ac:dyDescent="0.25">
      <c r="A154" s="233"/>
      <c r="B154" s="234"/>
      <c r="C154" s="234" t="s">
        <v>179</v>
      </c>
      <c r="D154" s="235"/>
      <c r="E154" s="221"/>
      <c r="F154" s="236">
        <v>0.01</v>
      </c>
      <c r="G154" s="237" t="s">
        <v>185</v>
      </c>
      <c r="H154" s="221">
        <v>1</v>
      </c>
      <c r="I154" s="251">
        <v>0.19</v>
      </c>
      <c r="J154" s="221">
        <v>23.35</v>
      </c>
      <c r="K154" s="251">
        <v>4.4400000000000004</v>
      </c>
    </row>
    <row r="155" spans="1:22" x14ac:dyDescent="0.25">
      <c r="A155" s="233"/>
      <c r="B155" s="234"/>
      <c r="C155" s="234" t="s">
        <v>195</v>
      </c>
      <c r="D155" s="235"/>
      <c r="E155" s="221"/>
      <c r="F155" s="236">
        <v>1.26</v>
      </c>
      <c r="G155" s="237" t="s">
        <v>185</v>
      </c>
      <c r="H155" s="221">
        <v>1</v>
      </c>
      <c r="I155" s="238">
        <v>23.94</v>
      </c>
      <c r="J155" s="221">
        <v>5.42</v>
      </c>
      <c r="K155" s="238">
        <v>129.75</v>
      </c>
    </row>
    <row r="156" spans="1:22" ht="27" x14ac:dyDescent="0.25">
      <c r="A156" s="233" t="s">
        <v>1682</v>
      </c>
      <c r="B156" s="234" t="s">
        <v>3221</v>
      </c>
      <c r="C156" s="234" t="s">
        <v>3815</v>
      </c>
      <c r="D156" s="235" t="s">
        <v>1451</v>
      </c>
      <c r="E156" s="221">
        <v>19</v>
      </c>
      <c r="F156" s="236">
        <v>22.27</v>
      </c>
      <c r="G156" s="240" t="s">
        <v>185</v>
      </c>
      <c r="H156" s="221">
        <v>1</v>
      </c>
      <c r="I156" s="238">
        <v>423.13</v>
      </c>
      <c r="J156" s="221">
        <v>5.42</v>
      </c>
      <c r="K156" s="238">
        <v>2293.36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25">
      <c r="A157" s="233"/>
      <c r="B157" s="234"/>
      <c r="C157" s="234" t="s">
        <v>184</v>
      </c>
      <c r="D157" s="235" t="s">
        <v>177</v>
      </c>
      <c r="E157" s="221">
        <v>112</v>
      </c>
      <c r="F157" s="236"/>
      <c r="G157" s="237"/>
      <c r="H157" s="221"/>
      <c r="I157" s="238">
        <v>459.19</v>
      </c>
      <c r="J157" s="221">
        <v>77</v>
      </c>
      <c r="K157" s="238">
        <v>7242.14</v>
      </c>
    </row>
    <row r="158" spans="1:22" x14ac:dyDescent="0.25">
      <c r="A158" s="233"/>
      <c r="B158" s="234"/>
      <c r="C158" s="234" t="s">
        <v>183</v>
      </c>
      <c r="D158" s="235" t="s">
        <v>177</v>
      </c>
      <c r="E158" s="221">
        <v>70</v>
      </c>
      <c r="F158" s="236"/>
      <c r="G158" s="237"/>
      <c r="H158" s="221"/>
      <c r="I158" s="238">
        <v>269.88</v>
      </c>
      <c r="J158" s="221">
        <v>41</v>
      </c>
      <c r="K158" s="238">
        <v>3856.21</v>
      </c>
    </row>
    <row r="159" spans="1:22" x14ac:dyDescent="0.25">
      <c r="A159" s="233"/>
      <c r="B159" s="234"/>
      <c r="C159" s="234" t="s">
        <v>178</v>
      </c>
      <c r="D159" s="235" t="s">
        <v>177</v>
      </c>
      <c r="E159" s="221">
        <v>175</v>
      </c>
      <c r="F159" s="236"/>
      <c r="G159" s="237"/>
      <c r="H159" s="221"/>
      <c r="I159" s="238">
        <v>0.33</v>
      </c>
      <c r="J159" s="221">
        <v>157</v>
      </c>
      <c r="K159" s="238">
        <v>6.97</v>
      </c>
    </row>
    <row r="160" spans="1:22" x14ac:dyDescent="0.25">
      <c r="A160" s="241"/>
      <c r="B160" s="242"/>
      <c r="C160" s="242" t="s">
        <v>182</v>
      </c>
      <c r="D160" s="243" t="s">
        <v>181</v>
      </c>
      <c r="E160" s="244">
        <v>1.68</v>
      </c>
      <c r="F160" s="245"/>
      <c r="G160" s="246" t="s">
        <v>185</v>
      </c>
      <c r="H160" s="244">
        <v>1</v>
      </c>
      <c r="I160" s="247">
        <v>31.92</v>
      </c>
      <c r="J160" s="244"/>
      <c r="K160" s="247"/>
    </row>
    <row r="161" spans="1:22" x14ac:dyDescent="0.25">
      <c r="A161" s="248"/>
      <c r="B161" s="248"/>
      <c r="C161" s="249" t="s">
        <v>173</v>
      </c>
      <c r="D161" s="248"/>
      <c r="E161" s="248"/>
      <c r="F161" s="248"/>
      <c r="G161" s="248"/>
      <c r="H161" s="452">
        <v>1580.41</v>
      </c>
      <c r="I161" s="452"/>
      <c r="J161" s="452">
        <v>22943.31</v>
      </c>
      <c r="K161" s="452"/>
      <c r="O161" s="250">
        <v>1580.41</v>
      </c>
      <c r="P161" s="250">
        <v>22943.31</v>
      </c>
    </row>
    <row r="163" spans="1:22" x14ac:dyDescent="0.25">
      <c r="A163" s="233" t="s">
        <v>1684</v>
      </c>
      <c r="B163" s="234" t="s">
        <v>3427</v>
      </c>
      <c r="C163" s="234" t="s">
        <v>1219</v>
      </c>
      <c r="D163" s="235" t="s">
        <v>1693</v>
      </c>
      <c r="E163" s="221">
        <v>6</v>
      </c>
      <c r="F163" s="236"/>
      <c r="G163" s="237"/>
      <c r="H163" s="221"/>
      <c r="I163" s="238"/>
      <c r="J163" s="221"/>
      <c r="K163" s="238"/>
      <c r="Q163">
        <v>172.64</v>
      </c>
      <c r="R163">
        <v>2722.81</v>
      </c>
      <c r="S163">
        <v>101.46</v>
      </c>
      <c r="T163">
        <v>1449.81</v>
      </c>
      <c r="U163">
        <v>0</v>
      </c>
      <c r="V163">
        <v>0</v>
      </c>
    </row>
    <row r="164" spans="1:22" x14ac:dyDescent="0.25">
      <c r="A164" s="233"/>
      <c r="B164" s="234"/>
      <c r="C164" s="234" t="s">
        <v>187</v>
      </c>
      <c r="D164" s="235"/>
      <c r="E164" s="221"/>
      <c r="F164" s="236">
        <v>25.24</v>
      </c>
      <c r="G164" s="237" t="s">
        <v>185</v>
      </c>
      <c r="H164" s="221">
        <v>1</v>
      </c>
      <c r="I164" s="238">
        <v>151.44</v>
      </c>
      <c r="J164" s="221">
        <v>23.35</v>
      </c>
      <c r="K164" s="238">
        <v>3536.12</v>
      </c>
    </row>
    <row r="165" spans="1:22" x14ac:dyDescent="0.25">
      <c r="A165" s="233"/>
      <c r="B165" s="234"/>
      <c r="C165" s="234" t="s">
        <v>195</v>
      </c>
      <c r="D165" s="235"/>
      <c r="E165" s="221"/>
      <c r="F165" s="236">
        <v>13.16</v>
      </c>
      <c r="G165" s="237" t="s">
        <v>185</v>
      </c>
      <c r="H165" s="221">
        <v>1</v>
      </c>
      <c r="I165" s="238">
        <v>78.959999999999994</v>
      </c>
      <c r="J165" s="221">
        <v>5.42</v>
      </c>
      <c r="K165" s="238">
        <v>427.96</v>
      </c>
    </row>
    <row r="166" spans="1:22" ht="27" x14ac:dyDescent="0.25">
      <c r="A166" s="233" t="s">
        <v>1686</v>
      </c>
      <c r="B166" s="234" t="s">
        <v>3221</v>
      </c>
      <c r="C166" s="234" t="s">
        <v>3816</v>
      </c>
      <c r="D166" s="235" t="s">
        <v>1451</v>
      </c>
      <c r="E166" s="221">
        <v>6</v>
      </c>
      <c r="F166" s="236">
        <v>21.48</v>
      </c>
      <c r="G166" s="240" t="s">
        <v>185</v>
      </c>
      <c r="H166" s="221">
        <v>1</v>
      </c>
      <c r="I166" s="238">
        <v>128.88</v>
      </c>
      <c r="J166" s="221">
        <v>5.42</v>
      </c>
      <c r="K166" s="238">
        <v>698.53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s="233"/>
      <c r="B167" s="234"/>
      <c r="C167" s="234" t="s">
        <v>184</v>
      </c>
      <c r="D167" s="235" t="s">
        <v>177</v>
      </c>
      <c r="E167" s="221">
        <v>112</v>
      </c>
      <c r="F167" s="236"/>
      <c r="G167" s="237"/>
      <c r="H167" s="221"/>
      <c r="I167" s="238">
        <v>172.64</v>
      </c>
      <c r="J167" s="221">
        <v>77</v>
      </c>
      <c r="K167" s="238">
        <v>2722.81</v>
      </c>
    </row>
    <row r="168" spans="1:22" x14ac:dyDescent="0.25">
      <c r="A168" s="233"/>
      <c r="B168" s="234"/>
      <c r="C168" s="234" t="s">
        <v>183</v>
      </c>
      <c r="D168" s="235" t="s">
        <v>177</v>
      </c>
      <c r="E168" s="221">
        <v>70</v>
      </c>
      <c r="F168" s="236"/>
      <c r="G168" s="237"/>
      <c r="H168" s="221"/>
      <c r="I168" s="238">
        <v>101.46</v>
      </c>
      <c r="J168" s="221">
        <v>41</v>
      </c>
      <c r="K168" s="238">
        <v>1449.81</v>
      </c>
    </row>
    <row r="169" spans="1:22" x14ac:dyDescent="0.25">
      <c r="A169" s="241"/>
      <c r="B169" s="242"/>
      <c r="C169" s="242" t="s">
        <v>182</v>
      </c>
      <c r="D169" s="243" t="s">
        <v>181</v>
      </c>
      <c r="E169" s="244">
        <v>2</v>
      </c>
      <c r="F169" s="245"/>
      <c r="G169" s="246" t="s">
        <v>185</v>
      </c>
      <c r="H169" s="244">
        <v>1</v>
      </c>
      <c r="I169" s="247">
        <v>12</v>
      </c>
      <c r="J169" s="244"/>
      <c r="K169" s="247"/>
    </row>
    <row r="170" spans="1:22" x14ac:dyDescent="0.25">
      <c r="A170" s="248"/>
      <c r="B170" s="248"/>
      <c r="C170" s="249" t="s">
        <v>173</v>
      </c>
      <c r="D170" s="248"/>
      <c r="E170" s="248"/>
      <c r="F170" s="248"/>
      <c r="G170" s="248"/>
      <c r="H170" s="452">
        <v>633.38</v>
      </c>
      <c r="I170" s="452"/>
      <c r="J170" s="452">
        <v>8835.23</v>
      </c>
      <c r="K170" s="452"/>
      <c r="O170" s="250">
        <v>633.38</v>
      </c>
      <c r="P170" s="250">
        <v>8835.23</v>
      </c>
    </row>
    <row r="172" spans="1:22" ht="28.5" x14ac:dyDescent="0.25">
      <c r="A172" s="233" t="s">
        <v>1692</v>
      </c>
      <c r="B172" s="234" t="s">
        <v>3429</v>
      </c>
      <c r="C172" s="234" t="s">
        <v>1218</v>
      </c>
      <c r="D172" s="235" t="s">
        <v>1693</v>
      </c>
      <c r="E172" s="221">
        <v>102</v>
      </c>
      <c r="F172" s="236"/>
      <c r="G172" s="237"/>
      <c r="H172" s="221"/>
      <c r="I172" s="238"/>
      <c r="J172" s="221"/>
      <c r="K172" s="238"/>
      <c r="Q172">
        <v>2767.46</v>
      </c>
      <c r="R172">
        <v>43647.03</v>
      </c>
      <c r="S172">
        <v>1626.49</v>
      </c>
      <c r="T172">
        <v>23240.63</v>
      </c>
      <c r="U172">
        <v>0</v>
      </c>
      <c r="V172">
        <v>0</v>
      </c>
    </row>
    <row r="173" spans="1:22" x14ac:dyDescent="0.25">
      <c r="A173" s="233"/>
      <c r="B173" s="234"/>
      <c r="C173" s="234" t="s">
        <v>187</v>
      </c>
      <c r="D173" s="235"/>
      <c r="E173" s="221"/>
      <c r="F173" s="236">
        <v>23.8</v>
      </c>
      <c r="G173" s="237" t="s">
        <v>185</v>
      </c>
      <c r="H173" s="221">
        <v>1</v>
      </c>
      <c r="I173" s="238">
        <v>2427.6</v>
      </c>
      <c r="J173" s="221">
        <v>23.35</v>
      </c>
      <c r="K173" s="238">
        <v>56684.46</v>
      </c>
    </row>
    <row r="174" spans="1:22" x14ac:dyDescent="0.25">
      <c r="A174" s="233"/>
      <c r="B174" s="234"/>
      <c r="C174" s="234" t="s">
        <v>195</v>
      </c>
      <c r="D174" s="235"/>
      <c r="E174" s="221"/>
      <c r="F174" s="236">
        <v>0.91</v>
      </c>
      <c r="G174" s="237" t="s">
        <v>185</v>
      </c>
      <c r="H174" s="221">
        <v>1</v>
      </c>
      <c r="I174" s="238">
        <v>92.82</v>
      </c>
      <c r="J174" s="221">
        <v>5.42</v>
      </c>
      <c r="K174" s="238">
        <v>503.08</v>
      </c>
    </row>
    <row r="175" spans="1:22" ht="39.75" x14ac:dyDescent="0.25">
      <c r="A175" s="233" t="s">
        <v>1694</v>
      </c>
      <c r="B175" s="234" t="s">
        <v>3221</v>
      </c>
      <c r="C175" s="234" t="s">
        <v>3817</v>
      </c>
      <c r="D175" s="235" t="s">
        <v>1451</v>
      </c>
      <c r="E175" s="221">
        <v>102</v>
      </c>
      <c r="F175" s="236">
        <v>195.65</v>
      </c>
      <c r="G175" s="240" t="s">
        <v>185</v>
      </c>
      <c r="H175" s="221">
        <v>1</v>
      </c>
      <c r="I175" s="238">
        <v>19956.3</v>
      </c>
      <c r="J175" s="221">
        <v>5.42</v>
      </c>
      <c r="K175" s="238">
        <v>108163.15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25">
      <c r="A176" s="233"/>
      <c r="B176" s="234"/>
      <c r="C176" s="234" t="s">
        <v>184</v>
      </c>
      <c r="D176" s="235" t="s">
        <v>177</v>
      </c>
      <c r="E176" s="221">
        <v>112</v>
      </c>
      <c r="F176" s="236"/>
      <c r="G176" s="237"/>
      <c r="H176" s="221"/>
      <c r="I176" s="238">
        <v>2767.46</v>
      </c>
      <c r="J176" s="221">
        <v>77</v>
      </c>
      <c r="K176" s="238">
        <v>43647.03</v>
      </c>
    </row>
    <row r="177" spans="1:22" x14ac:dyDescent="0.25">
      <c r="A177" s="233"/>
      <c r="B177" s="234"/>
      <c r="C177" s="234" t="s">
        <v>183</v>
      </c>
      <c r="D177" s="235" t="s">
        <v>177</v>
      </c>
      <c r="E177" s="221">
        <v>70</v>
      </c>
      <c r="F177" s="236"/>
      <c r="G177" s="237"/>
      <c r="H177" s="221"/>
      <c r="I177" s="238">
        <v>1626.49</v>
      </c>
      <c r="J177" s="221">
        <v>41</v>
      </c>
      <c r="K177" s="238">
        <v>23240.63</v>
      </c>
    </row>
    <row r="178" spans="1:22" x14ac:dyDescent="0.25">
      <c r="A178" s="241"/>
      <c r="B178" s="242"/>
      <c r="C178" s="242" t="s">
        <v>182</v>
      </c>
      <c r="D178" s="243" t="s">
        <v>181</v>
      </c>
      <c r="E178" s="244">
        <v>2</v>
      </c>
      <c r="F178" s="245"/>
      <c r="G178" s="246" t="s">
        <v>185</v>
      </c>
      <c r="H178" s="244">
        <v>1</v>
      </c>
      <c r="I178" s="247">
        <v>204</v>
      </c>
      <c r="J178" s="244"/>
      <c r="K178" s="247"/>
    </row>
    <row r="179" spans="1:22" x14ac:dyDescent="0.25">
      <c r="A179" s="248"/>
      <c r="B179" s="248"/>
      <c r="C179" s="249" t="s">
        <v>173</v>
      </c>
      <c r="D179" s="248"/>
      <c r="E179" s="248"/>
      <c r="F179" s="248"/>
      <c r="G179" s="248"/>
      <c r="H179" s="452">
        <v>26870.67</v>
      </c>
      <c r="I179" s="452"/>
      <c r="J179" s="452">
        <v>232238.35</v>
      </c>
      <c r="K179" s="452"/>
      <c r="O179" s="250">
        <v>26870.67</v>
      </c>
      <c r="P179" s="250">
        <v>232238.35</v>
      </c>
    </row>
    <row r="181" spans="1:22" ht="42.75" x14ac:dyDescent="0.25">
      <c r="A181" s="233" t="s">
        <v>1696</v>
      </c>
      <c r="B181" s="234" t="s">
        <v>3430</v>
      </c>
      <c r="C181" s="234" t="s">
        <v>1217</v>
      </c>
      <c r="D181" s="235" t="s">
        <v>3431</v>
      </c>
      <c r="E181" s="221">
        <v>0.02</v>
      </c>
      <c r="F181" s="236"/>
      <c r="G181" s="237"/>
      <c r="H181" s="221"/>
      <c r="I181" s="238"/>
      <c r="J181" s="221"/>
      <c r="K181" s="238"/>
      <c r="Q181">
        <v>1.1299999999999999</v>
      </c>
      <c r="R181">
        <v>18.16</v>
      </c>
      <c r="S181">
        <v>0.71</v>
      </c>
      <c r="T181">
        <v>9.67</v>
      </c>
      <c r="U181">
        <v>0</v>
      </c>
      <c r="V181">
        <v>0</v>
      </c>
    </row>
    <row r="182" spans="1:22" x14ac:dyDescent="0.25">
      <c r="C182" s="239" t="s">
        <v>3432</v>
      </c>
    </row>
    <row r="183" spans="1:22" x14ac:dyDescent="0.25">
      <c r="A183" s="233"/>
      <c r="B183" s="234"/>
      <c r="C183" s="234" t="s">
        <v>187</v>
      </c>
      <c r="D183" s="235"/>
      <c r="E183" s="221"/>
      <c r="F183" s="236">
        <v>50.7</v>
      </c>
      <c r="G183" s="237" t="s">
        <v>185</v>
      </c>
      <c r="H183" s="221">
        <v>1</v>
      </c>
      <c r="I183" s="238">
        <v>1.01</v>
      </c>
      <c r="J183" s="221">
        <v>23.35</v>
      </c>
      <c r="K183" s="238">
        <v>23.58</v>
      </c>
    </row>
    <row r="184" spans="1:22" x14ac:dyDescent="0.25">
      <c r="A184" s="233"/>
      <c r="B184" s="234"/>
      <c r="C184" s="234" t="s">
        <v>195</v>
      </c>
      <c r="D184" s="235"/>
      <c r="E184" s="221"/>
      <c r="F184" s="236">
        <v>5.53</v>
      </c>
      <c r="G184" s="237" t="s">
        <v>185</v>
      </c>
      <c r="H184" s="221">
        <v>1</v>
      </c>
      <c r="I184" s="238">
        <v>0.11</v>
      </c>
      <c r="J184" s="221">
        <v>5.42</v>
      </c>
      <c r="K184" s="238">
        <v>0.6</v>
      </c>
    </row>
    <row r="185" spans="1:22" x14ac:dyDescent="0.25">
      <c r="A185" s="233"/>
      <c r="B185" s="234"/>
      <c r="C185" s="234" t="s">
        <v>184</v>
      </c>
      <c r="D185" s="235" t="s">
        <v>177</v>
      </c>
      <c r="E185" s="221">
        <v>112</v>
      </c>
      <c r="F185" s="236"/>
      <c r="G185" s="237"/>
      <c r="H185" s="221"/>
      <c r="I185" s="238">
        <v>1.1299999999999999</v>
      </c>
      <c r="J185" s="221">
        <v>77</v>
      </c>
      <c r="K185" s="238">
        <v>18.16</v>
      </c>
    </row>
    <row r="186" spans="1:22" x14ac:dyDescent="0.25">
      <c r="A186" s="233"/>
      <c r="B186" s="234"/>
      <c r="C186" s="234" t="s">
        <v>183</v>
      </c>
      <c r="D186" s="235" t="s">
        <v>177</v>
      </c>
      <c r="E186" s="221">
        <v>70</v>
      </c>
      <c r="F186" s="236"/>
      <c r="G186" s="237"/>
      <c r="H186" s="221"/>
      <c r="I186" s="238">
        <v>0.71</v>
      </c>
      <c r="J186" s="221">
        <v>41</v>
      </c>
      <c r="K186" s="238">
        <v>9.67</v>
      </c>
    </row>
    <row r="187" spans="1:22" x14ac:dyDescent="0.25">
      <c r="A187" s="241"/>
      <c r="B187" s="242"/>
      <c r="C187" s="242" t="s">
        <v>182</v>
      </c>
      <c r="D187" s="243" t="s">
        <v>181</v>
      </c>
      <c r="E187" s="244">
        <v>3.9</v>
      </c>
      <c r="F187" s="245"/>
      <c r="G187" s="246" t="s">
        <v>185</v>
      </c>
      <c r="H187" s="244">
        <v>1</v>
      </c>
      <c r="I187" s="247">
        <v>0.08</v>
      </c>
      <c r="J187" s="244"/>
      <c r="K187" s="247"/>
    </row>
    <row r="188" spans="1:22" x14ac:dyDescent="0.25">
      <c r="A188" s="248"/>
      <c r="B188" s="248"/>
      <c r="C188" s="249" t="s">
        <v>173</v>
      </c>
      <c r="D188" s="248"/>
      <c r="E188" s="248"/>
      <c r="F188" s="248"/>
      <c r="G188" s="248"/>
      <c r="H188" s="452">
        <v>2.96</v>
      </c>
      <c r="I188" s="452"/>
      <c r="J188" s="452">
        <v>52.01</v>
      </c>
      <c r="K188" s="452"/>
      <c r="O188" s="250">
        <v>2.96</v>
      </c>
      <c r="P188" s="250">
        <v>52.01</v>
      </c>
    </row>
    <row r="190" spans="1:22" ht="28.5" x14ac:dyDescent="0.25">
      <c r="A190" s="233" t="s">
        <v>1712</v>
      </c>
      <c r="B190" s="234" t="s">
        <v>3425</v>
      </c>
      <c r="C190" s="234" t="s">
        <v>1216</v>
      </c>
      <c r="D190" s="235" t="s">
        <v>1693</v>
      </c>
      <c r="E190" s="221">
        <v>2</v>
      </c>
      <c r="F190" s="236"/>
      <c r="G190" s="237"/>
      <c r="H190" s="221"/>
      <c r="I190" s="238"/>
      <c r="J190" s="221"/>
      <c r="K190" s="238"/>
      <c r="Q190">
        <v>91.5</v>
      </c>
      <c r="R190">
        <v>1443.03</v>
      </c>
      <c r="S190">
        <v>53.77</v>
      </c>
      <c r="T190">
        <v>768.37</v>
      </c>
      <c r="U190">
        <v>0</v>
      </c>
      <c r="V190">
        <v>0</v>
      </c>
    </row>
    <row r="191" spans="1:22" x14ac:dyDescent="0.25">
      <c r="A191" s="233"/>
      <c r="B191" s="234"/>
      <c r="C191" s="234" t="s">
        <v>187</v>
      </c>
      <c r="D191" s="235"/>
      <c r="E191" s="221"/>
      <c r="F191" s="236">
        <v>40.130000000000003</v>
      </c>
      <c r="G191" s="237" t="s">
        <v>185</v>
      </c>
      <c r="H191" s="221">
        <v>1</v>
      </c>
      <c r="I191" s="238">
        <v>80.260000000000005</v>
      </c>
      <c r="J191" s="221">
        <v>23.35</v>
      </c>
      <c r="K191" s="238">
        <v>1874.07</v>
      </c>
    </row>
    <row r="192" spans="1:22" x14ac:dyDescent="0.25">
      <c r="A192" s="233"/>
      <c r="B192" s="234"/>
      <c r="C192" s="234" t="s">
        <v>195</v>
      </c>
      <c r="D192" s="235"/>
      <c r="E192" s="221"/>
      <c r="F192" s="236">
        <v>1.5</v>
      </c>
      <c r="G192" s="237" t="s">
        <v>185</v>
      </c>
      <c r="H192" s="221">
        <v>1</v>
      </c>
      <c r="I192" s="238">
        <v>3</v>
      </c>
      <c r="J192" s="221">
        <v>5.42</v>
      </c>
      <c r="K192" s="238">
        <v>16.260000000000002</v>
      </c>
    </row>
    <row r="193" spans="1:22" x14ac:dyDescent="0.25">
      <c r="A193" s="233"/>
      <c r="B193" s="234"/>
      <c r="C193" s="234" t="s">
        <v>184</v>
      </c>
      <c r="D193" s="235" t="s">
        <v>177</v>
      </c>
      <c r="E193" s="221">
        <v>112</v>
      </c>
      <c r="F193" s="236"/>
      <c r="G193" s="237"/>
      <c r="H193" s="221"/>
      <c r="I193" s="238">
        <v>91.5</v>
      </c>
      <c r="J193" s="221">
        <v>77</v>
      </c>
      <c r="K193" s="238">
        <v>1443.03</v>
      </c>
    </row>
    <row r="194" spans="1:22" x14ac:dyDescent="0.25">
      <c r="A194" s="233"/>
      <c r="B194" s="234"/>
      <c r="C194" s="234" t="s">
        <v>183</v>
      </c>
      <c r="D194" s="235" t="s">
        <v>177</v>
      </c>
      <c r="E194" s="221">
        <v>70</v>
      </c>
      <c r="F194" s="236"/>
      <c r="G194" s="237"/>
      <c r="H194" s="221"/>
      <c r="I194" s="238">
        <v>53.77</v>
      </c>
      <c r="J194" s="221">
        <v>41</v>
      </c>
      <c r="K194" s="238">
        <v>768.37</v>
      </c>
    </row>
    <row r="195" spans="1:22" x14ac:dyDescent="0.25">
      <c r="A195" s="241"/>
      <c r="B195" s="242"/>
      <c r="C195" s="242" t="s">
        <v>182</v>
      </c>
      <c r="D195" s="243" t="s">
        <v>181</v>
      </c>
      <c r="E195" s="244">
        <v>3.18</v>
      </c>
      <c r="F195" s="245"/>
      <c r="G195" s="246" t="s">
        <v>185</v>
      </c>
      <c r="H195" s="244">
        <v>1</v>
      </c>
      <c r="I195" s="247">
        <v>6.36</v>
      </c>
      <c r="J195" s="244"/>
      <c r="K195" s="247"/>
    </row>
    <row r="196" spans="1:22" x14ac:dyDescent="0.25">
      <c r="A196" s="248"/>
      <c r="B196" s="248"/>
      <c r="C196" s="249" t="s">
        <v>173</v>
      </c>
      <c r="D196" s="248"/>
      <c r="E196" s="248"/>
      <c r="F196" s="248"/>
      <c r="G196" s="248"/>
      <c r="H196" s="452">
        <v>228.53</v>
      </c>
      <c r="I196" s="452"/>
      <c r="J196" s="452">
        <v>4101.7299999999996</v>
      </c>
      <c r="K196" s="452"/>
      <c r="O196" s="250">
        <v>228.53</v>
      </c>
      <c r="P196" s="250">
        <v>4101.7299999999996</v>
      </c>
    </row>
    <row r="198" spans="1:22" ht="71.25" x14ac:dyDescent="0.25">
      <c r="A198" s="233" t="s">
        <v>1717</v>
      </c>
      <c r="B198" s="234" t="s">
        <v>3130</v>
      </c>
      <c r="C198" s="234" t="s">
        <v>1055</v>
      </c>
      <c r="D198" s="235" t="s">
        <v>1476</v>
      </c>
      <c r="E198" s="221">
        <v>40</v>
      </c>
      <c r="F198" s="236"/>
      <c r="G198" s="237"/>
      <c r="H198" s="221"/>
      <c r="I198" s="238"/>
      <c r="J198" s="221"/>
      <c r="K198" s="238"/>
      <c r="Q198">
        <v>8767.06</v>
      </c>
      <c r="R198">
        <v>138269.54999999999</v>
      </c>
      <c r="S198">
        <v>5152.57</v>
      </c>
      <c r="T198">
        <v>73624.039999999994</v>
      </c>
      <c r="U198">
        <v>399.7</v>
      </c>
      <c r="V198">
        <v>8373.0300000000007</v>
      </c>
    </row>
    <row r="199" spans="1:22" x14ac:dyDescent="0.25">
      <c r="C199" s="239" t="s">
        <v>3401</v>
      </c>
    </row>
    <row r="200" spans="1:22" x14ac:dyDescent="0.25">
      <c r="A200" s="233"/>
      <c r="B200" s="234"/>
      <c r="C200" s="234" t="s">
        <v>187</v>
      </c>
      <c r="D200" s="235"/>
      <c r="E200" s="221"/>
      <c r="F200" s="236">
        <v>192.26</v>
      </c>
      <c r="G200" s="237" t="s">
        <v>185</v>
      </c>
      <c r="H200" s="221">
        <v>1</v>
      </c>
      <c r="I200" s="238">
        <v>7690.4</v>
      </c>
      <c r="J200" s="221">
        <v>23.35</v>
      </c>
      <c r="K200" s="238">
        <v>179570.84</v>
      </c>
    </row>
    <row r="201" spans="1:22" x14ac:dyDescent="0.25">
      <c r="A201" s="233"/>
      <c r="B201" s="234"/>
      <c r="C201" s="234" t="s">
        <v>174</v>
      </c>
      <c r="D201" s="235"/>
      <c r="E201" s="221"/>
      <c r="F201" s="236">
        <v>32.869999999999997</v>
      </c>
      <c r="G201" s="237" t="s">
        <v>185</v>
      </c>
      <c r="H201" s="221">
        <v>1</v>
      </c>
      <c r="I201" s="238">
        <v>1314.8</v>
      </c>
      <c r="J201" s="221">
        <v>8.48</v>
      </c>
      <c r="K201" s="238">
        <v>11149.5</v>
      </c>
    </row>
    <row r="202" spans="1:22" x14ac:dyDescent="0.25">
      <c r="A202" s="233"/>
      <c r="B202" s="234"/>
      <c r="C202" s="234" t="s">
        <v>179</v>
      </c>
      <c r="D202" s="235"/>
      <c r="E202" s="221"/>
      <c r="F202" s="236">
        <v>5.71</v>
      </c>
      <c r="G202" s="237" t="s">
        <v>185</v>
      </c>
      <c r="H202" s="221">
        <v>1</v>
      </c>
      <c r="I202" s="251">
        <v>228.4</v>
      </c>
      <c r="J202" s="221">
        <v>23.35</v>
      </c>
      <c r="K202" s="251">
        <v>5333.14</v>
      </c>
    </row>
    <row r="203" spans="1:22" x14ac:dyDescent="0.25">
      <c r="A203" s="233"/>
      <c r="B203" s="234"/>
      <c r="C203" s="234" t="s">
        <v>195</v>
      </c>
      <c r="D203" s="235"/>
      <c r="E203" s="221"/>
      <c r="F203" s="236">
        <v>314.29000000000002</v>
      </c>
      <c r="G203" s="237" t="s">
        <v>185</v>
      </c>
      <c r="H203" s="221">
        <v>1</v>
      </c>
      <c r="I203" s="238">
        <v>12571.6</v>
      </c>
      <c r="J203" s="221">
        <v>5.42</v>
      </c>
      <c r="K203" s="238">
        <v>68138.070000000007</v>
      </c>
    </row>
    <row r="204" spans="1:22" ht="57" x14ac:dyDescent="0.25">
      <c r="A204" s="233" t="s">
        <v>2124</v>
      </c>
      <c r="B204" s="234" t="s">
        <v>3132</v>
      </c>
      <c r="C204" s="234" t="s">
        <v>1095</v>
      </c>
      <c r="D204" s="235" t="s">
        <v>1342</v>
      </c>
      <c r="E204" s="221">
        <v>4080</v>
      </c>
      <c r="F204" s="236">
        <v>3.45</v>
      </c>
      <c r="G204" s="240" t="s">
        <v>185</v>
      </c>
      <c r="H204" s="221">
        <v>1</v>
      </c>
      <c r="I204" s="238">
        <v>14076</v>
      </c>
      <c r="J204" s="221">
        <v>6.37</v>
      </c>
      <c r="K204" s="238">
        <v>89664.12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ht="42.75" x14ac:dyDescent="0.25">
      <c r="A205" s="233" t="s">
        <v>3434</v>
      </c>
      <c r="B205" s="234" t="s">
        <v>3133</v>
      </c>
      <c r="C205" s="234" t="s">
        <v>1053</v>
      </c>
      <c r="D205" s="235" t="s">
        <v>1326</v>
      </c>
      <c r="E205" s="221">
        <v>100</v>
      </c>
      <c r="F205" s="236">
        <v>146.88999999999999</v>
      </c>
      <c r="G205" s="240" t="s">
        <v>185</v>
      </c>
      <c r="H205" s="221">
        <v>1</v>
      </c>
      <c r="I205" s="238">
        <v>14689</v>
      </c>
      <c r="J205" s="221">
        <v>1.19</v>
      </c>
      <c r="K205" s="238">
        <v>17479.91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 x14ac:dyDescent="0.25">
      <c r="A206" s="233"/>
      <c r="B206" s="234"/>
      <c r="C206" s="234" t="s">
        <v>184</v>
      </c>
      <c r="D206" s="235" t="s">
        <v>177</v>
      </c>
      <c r="E206" s="221">
        <v>112</v>
      </c>
      <c r="F206" s="236"/>
      <c r="G206" s="237"/>
      <c r="H206" s="221"/>
      <c r="I206" s="238">
        <v>8767.06</v>
      </c>
      <c r="J206" s="221">
        <v>77</v>
      </c>
      <c r="K206" s="238">
        <v>138269.54999999999</v>
      </c>
    </row>
    <row r="207" spans="1:22" x14ac:dyDescent="0.25">
      <c r="A207" s="233"/>
      <c r="B207" s="234"/>
      <c r="C207" s="234" t="s">
        <v>183</v>
      </c>
      <c r="D207" s="235" t="s">
        <v>177</v>
      </c>
      <c r="E207" s="221">
        <v>70</v>
      </c>
      <c r="F207" s="236"/>
      <c r="G207" s="237"/>
      <c r="H207" s="221"/>
      <c r="I207" s="238">
        <v>5152.57</v>
      </c>
      <c r="J207" s="221">
        <v>41</v>
      </c>
      <c r="K207" s="238">
        <v>73624.039999999994</v>
      </c>
    </row>
    <row r="208" spans="1:22" x14ac:dyDescent="0.25">
      <c r="A208" s="233"/>
      <c r="B208" s="234"/>
      <c r="C208" s="234" t="s">
        <v>178</v>
      </c>
      <c r="D208" s="235" t="s">
        <v>177</v>
      </c>
      <c r="E208" s="221">
        <v>175</v>
      </c>
      <c r="F208" s="236"/>
      <c r="G208" s="237"/>
      <c r="H208" s="221"/>
      <c r="I208" s="238">
        <v>399.7</v>
      </c>
      <c r="J208" s="221">
        <v>157</v>
      </c>
      <c r="K208" s="238">
        <v>8373.0300000000007</v>
      </c>
    </row>
    <row r="209" spans="1:22" x14ac:dyDescent="0.25">
      <c r="A209" s="241"/>
      <c r="B209" s="242"/>
      <c r="C209" s="242" t="s">
        <v>182</v>
      </c>
      <c r="D209" s="243" t="s">
        <v>181</v>
      </c>
      <c r="E209" s="244">
        <v>15</v>
      </c>
      <c r="F209" s="245"/>
      <c r="G209" s="246" t="s">
        <v>185</v>
      </c>
      <c r="H209" s="244">
        <v>1</v>
      </c>
      <c r="I209" s="247">
        <v>600</v>
      </c>
      <c r="J209" s="244"/>
      <c r="K209" s="247"/>
    </row>
    <row r="210" spans="1:22" x14ac:dyDescent="0.25">
      <c r="A210" s="248"/>
      <c r="B210" s="248"/>
      <c r="C210" s="249" t="s">
        <v>173</v>
      </c>
      <c r="D210" s="248"/>
      <c r="E210" s="248"/>
      <c r="F210" s="248"/>
      <c r="G210" s="248"/>
      <c r="H210" s="452">
        <v>64661.13</v>
      </c>
      <c r="I210" s="452"/>
      <c r="J210" s="452">
        <v>586269.06000000006</v>
      </c>
      <c r="K210" s="452"/>
      <c r="O210" s="250">
        <v>64661.13</v>
      </c>
      <c r="P210" s="250">
        <v>586269.06000000006</v>
      </c>
    </row>
    <row r="212" spans="1:22" ht="28.5" x14ac:dyDescent="0.25">
      <c r="A212" s="233" t="s">
        <v>1719</v>
      </c>
      <c r="B212" s="234" t="s">
        <v>3124</v>
      </c>
      <c r="C212" s="234" t="s">
        <v>1051</v>
      </c>
      <c r="D212" s="235" t="s">
        <v>1476</v>
      </c>
      <c r="E212" s="221">
        <v>8</v>
      </c>
      <c r="F212" s="236"/>
      <c r="G212" s="237"/>
      <c r="H212" s="221"/>
      <c r="I212" s="238"/>
      <c r="J212" s="221"/>
      <c r="K212" s="238"/>
      <c r="Q212">
        <v>4481.1099999999997</v>
      </c>
      <c r="R212">
        <v>70673.820000000007</v>
      </c>
      <c r="S212">
        <v>2633.64</v>
      </c>
      <c r="T212">
        <v>37631.51</v>
      </c>
      <c r="U212">
        <v>55.16</v>
      </c>
      <c r="V212">
        <v>1155.5</v>
      </c>
    </row>
    <row r="213" spans="1:22" x14ac:dyDescent="0.25">
      <c r="C213" s="239" t="s">
        <v>3358</v>
      </c>
    </row>
    <row r="214" spans="1:22" x14ac:dyDescent="0.25">
      <c r="A214" s="233"/>
      <c r="B214" s="234"/>
      <c r="C214" s="234" t="s">
        <v>187</v>
      </c>
      <c r="D214" s="235"/>
      <c r="E214" s="221"/>
      <c r="F214" s="236">
        <v>491.35</v>
      </c>
      <c r="G214" s="237" t="s">
        <v>185</v>
      </c>
      <c r="H214" s="221">
        <v>1</v>
      </c>
      <c r="I214" s="238">
        <v>3930.8</v>
      </c>
      <c r="J214" s="221">
        <v>23.35</v>
      </c>
      <c r="K214" s="238">
        <v>91784.18</v>
      </c>
    </row>
    <row r="215" spans="1:22" x14ac:dyDescent="0.25">
      <c r="A215" s="233"/>
      <c r="B215" s="234"/>
      <c r="C215" s="234" t="s">
        <v>174</v>
      </c>
      <c r="D215" s="235"/>
      <c r="E215" s="221"/>
      <c r="F215" s="236">
        <v>29.47</v>
      </c>
      <c r="G215" s="237" t="s">
        <v>185</v>
      </c>
      <c r="H215" s="221">
        <v>1</v>
      </c>
      <c r="I215" s="238">
        <v>235.76</v>
      </c>
      <c r="J215" s="221">
        <v>7.76</v>
      </c>
      <c r="K215" s="238">
        <v>1829.5</v>
      </c>
    </row>
    <row r="216" spans="1:22" x14ac:dyDescent="0.25">
      <c r="A216" s="233"/>
      <c r="B216" s="234"/>
      <c r="C216" s="234" t="s">
        <v>179</v>
      </c>
      <c r="D216" s="235"/>
      <c r="E216" s="221"/>
      <c r="F216" s="236">
        <v>3.94</v>
      </c>
      <c r="G216" s="237" t="s">
        <v>185</v>
      </c>
      <c r="H216" s="221">
        <v>1</v>
      </c>
      <c r="I216" s="251">
        <v>31.52</v>
      </c>
      <c r="J216" s="221">
        <v>23.35</v>
      </c>
      <c r="K216" s="251">
        <v>735.99</v>
      </c>
    </row>
    <row r="217" spans="1:22" x14ac:dyDescent="0.25">
      <c r="A217" s="233"/>
      <c r="B217" s="234"/>
      <c r="C217" s="234" t="s">
        <v>195</v>
      </c>
      <c r="D217" s="235"/>
      <c r="E217" s="221"/>
      <c r="F217" s="236">
        <v>1844.59</v>
      </c>
      <c r="G217" s="237" t="s">
        <v>185</v>
      </c>
      <c r="H217" s="221">
        <v>1</v>
      </c>
      <c r="I217" s="238">
        <v>14756.72</v>
      </c>
      <c r="J217" s="221">
        <v>5.42</v>
      </c>
      <c r="K217" s="238">
        <v>79981.42</v>
      </c>
    </row>
    <row r="218" spans="1:22" ht="42.75" x14ac:dyDescent="0.25">
      <c r="A218" s="233" t="s">
        <v>2126</v>
      </c>
      <c r="B218" s="234" t="s">
        <v>3404</v>
      </c>
      <c r="C218" s="234" t="s">
        <v>1214</v>
      </c>
      <c r="D218" s="235" t="s">
        <v>1342</v>
      </c>
      <c r="E218" s="221">
        <v>800</v>
      </c>
      <c r="F218" s="236">
        <v>6.34</v>
      </c>
      <c r="G218" s="240" t="s">
        <v>185</v>
      </c>
      <c r="H218" s="221">
        <v>1</v>
      </c>
      <c r="I218" s="238">
        <v>5072</v>
      </c>
      <c r="J218" s="221">
        <v>2.31</v>
      </c>
      <c r="K218" s="238">
        <v>11716.32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 s="233"/>
      <c r="B219" s="234"/>
      <c r="C219" s="234" t="s">
        <v>184</v>
      </c>
      <c r="D219" s="235" t="s">
        <v>177</v>
      </c>
      <c r="E219" s="221">
        <v>112</v>
      </c>
      <c r="F219" s="236"/>
      <c r="G219" s="237"/>
      <c r="H219" s="221"/>
      <c r="I219" s="238">
        <v>4481.1099999999997</v>
      </c>
      <c r="J219" s="221">
        <v>77</v>
      </c>
      <c r="K219" s="238">
        <v>70673.820000000007</v>
      </c>
    </row>
    <row r="220" spans="1:22" x14ac:dyDescent="0.25">
      <c r="A220" s="233"/>
      <c r="B220" s="234"/>
      <c r="C220" s="234" t="s">
        <v>183</v>
      </c>
      <c r="D220" s="235" t="s">
        <v>177</v>
      </c>
      <c r="E220" s="221">
        <v>70</v>
      </c>
      <c r="F220" s="236"/>
      <c r="G220" s="237"/>
      <c r="H220" s="221"/>
      <c r="I220" s="238">
        <v>2633.64</v>
      </c>
      <c r="J220" s="221">
        <v>41</v>
      </c>
      <c r="K220" s="238">
        <v>37631.51</v>
      </c>
    </row>
    <row r="221" spans="1:22" x14ac:dyDescent="0.25">
      <c r="A221" s="233"/>
      <c r="B221" s="234"/>
      <c r="C221" s="234" t="s">
        <v>178</v>
      </c>
      <c r="D221" s="235" t="s">
        <v>177</v>
      </c>
      <c r="E221" s="221">
        <v>175</v>
      </c>
      <c r="F221" s="236"/>
      <c r="G221" s="237"/>
      <c r="H221" s="221"/>
      <c r="I221" s="238">
        <v>55.16</v>
      </c>
      <c r="J221" s="221">
        <v>157</v>
      </c>
      <c r="K221" s="238">
        <v>1155.5</v>
      </c>
    </row>
    <row r="222" spans="1:22" x14ac:dyDescent="0.25">
      <c r="A222" s="241"/>
      <c r="B222" s="242"/>
      <c r="C222" s="242" t="s">
        <v>182</v>
      </c>
      <c r="D222" s="243" t="s">
        <v>181</v>
      </c>
      <c r="E222" s="244">
        <v>40.67</v>
      </c>
      <c r="F222" s="245"/>
      <c r="G222" s="246" t="s">
        <v>185</v>
      </c>
      <c r="H222" s="244">
        <v>1</v>
      </c>
      <c r="I222" s="247">
        <v>325.36</v>
      </c>
      <c r="J222" s="244"/>
      <c r="K222" s="247"/>
    </row>
    <row r="223" spans="1:22" x14ac:dyDescent="0.25">
      <c r="A223" s="248"/>
      <c r="B223" s="248"/>
      <c r="C223" s="249" t="s">
        <v>173</v>
      </c>
      <c r="D223" s="248"/>
      <c r="E223" s="248"/>
      <c r="F223" s="248"/>
      <c r="G223" s="248"/>
      <c r="H223" s="452">
        <v>31165.19</v>
      </c>
      <c r="I223" s="452"/>
      <c r="J223" s="452">
        <v>294772.25</v>
      </c>
      <c r="K223" s="452"/>
      <c r="O223" s="250">
        <v>31165.19</v>
      </c>
      <c r="P223" s="250">
        <v>294772.25</v>
      </c>
    </row>
    <row r="225" spans="1:22" ht="71.25" x14ac:dyDescent="0.25">
      <c r="A225" s="233" t="s">
        <v>2135</v>
      </c>
      <c r="B225" s="234" t="s">
        <v>3233</v>
      </c>
      <c r="C225" s="234" t="s">
        <v>1049</v>
      </c>
      <c r="D225" s="235" t="s">
        <v>1476</v>
      </c>
      <c r="E225" s="221">
        <v>40</v>
      </c>
      <c r="F225" s="236"/>
      <c r="G225" s="237"/>
      <c r="H225" s="221"/>
      <c r="I225" s="238"/>
      <c r="J225" s="221"/>
      <c r="K225" s="238"/>
      <c r="Q225">
        <v>2895.6</v>
      </c>
      <c r="R225">
        <v>45667.93</v>
      </c>
      <c r="S225">
        <v>1701.8</v>
      </c>
      <c r="T225">
        <v>24316.69</v>
      </c>
      <c r="U225">
        <v>14</v>
      </c>
      <c r="V225">
        <v>293.27999999999997</v>
      </c>
    </row>
    <row r="226" spans="1:22" x14ac:dyDescent="0.25">
      <c r="C226" s="239" t="s">
        <v>3401</v>
      </c>
    </row>
    <row r="227" spans="1:22" x14ac:dyDescent="0.25">
      <c r="A227" s="233"/>
      <c r="B227" s="234"/>
      <c r="C227" s="234" t="s">
        <v>187</v>
      </c>
      <c r="D227" s="235"/>
      <c r="E227" s="221"/>
      <c r="F227" s="236">
        <v>63.5</v>
      </c>
      <c r="G227" s="237" t="s">
        <v>185</v>
      </c>
      <c r="H227" s="221">
        <v>1</v>
      </c>
      <c r="I227" s="238">
        <v>2540</v>
      </c>
      <c r="J227" s="221">
        <v>23.35</v>
      </c>
      <c r="K227" s="238">
        <v>59309</v>
      </c>
    </row>
    <row r="228" spans="1:22" x14ac:dyDescent="0.25">
      <c r="A228" s="233"/>
      <c r="B228" s="234"/>
      <c r="C228" s="234" t="s">
        <v>174</v>
      </c>
      <c r="D228" s="235"/>
      <c r="E228" s="221"/>
      <c r="F228" s="236">
        <v>0.85</v>
      </c>
      <c r="G228" s="237" t="s">
        <v>185</v>
      </c>
      <c r="H228" s="221">
        <v>1</v>
      </c>
      <c r="I228" s="238">
        <v>34</v>
      </c>
      <c r="J228" s="221">
        <v>9.59</v>
      </c>
      <c r="K228" s="238">
        <v>326.06</v>
      </c>
    </row>
    <row r="229" spans="1:22" x14ac:dyDescent="0.25">
      <c r="A229" s="233"/>
      <c r="B229" s="234"/>
      <c r="C229" s="234" t="s">
        <v>179</v>
      </c>
      <c r="D229" s="235"/>
      <c r="E229" s="221"/>
      <c r="F229" s="236">
        <v>0.2</v>
      </c>
      <c r="G229" s="237" t="s">
        <v>185</v>
      </c>
      <c r="H229" s="221">
        <v>1</v>
      </c>
      <c r="I229" s="251">
        <v>8</v>
      </c>
      <c r="J229" s="221">
        <v>23.35</v>
      </c>
      <c r="K229" s="251">
        <v>186.8</v>
      </c>
    </row>
    <row r="230" spans="1:22" x14ac:dyDescent="0.25">
      <c r="A230" s="233"/>
      <c r="B230" s="234"/>
      <c r="C230" s="234" t="s">
        <v>195</v>
      </c>
      <c r="D230" s="235"/>
      <c r="E230" s="221"/>
      <c r="F230" s="236">
        <v>6.37</v>
      </c>
      <c r="G230" s="237" t="s">
        <v>185</v>
      </c>
      <c r="H230" s="221">
        <v>1</v>
      </c>
      <c r="I230" s="238">
        <v>254.8</v>
      </c>
      <c r="J230" s="221">
        <v>5.42</v>
      </c>
      <c r="K230" s="238">
        <v>1381.02</v>
      </c>
    </row>
    <row r="231" spans="1:22" ht="71.25" x14ac:dyDescent="0.25">
      <c r="A231" s="233" t="s">
        <v>2139</v>
      </c>
      <c r="B231" s="234" t="s">
        <v>3435</v>
      </c>
      <c r="C231" s="234" t="s">
        <v>1213</v>
      </c>
      <c r="D231" s="235" t="s">
        <v>3150</v>
      </c>
      <c r="E231" s="221">
        <v>4.12</v>
      </c>
      <c r="F231" s="236">
        <v>19210.599999999999</v>
      </c>
      <c r="G231" s="240" t="s">
        <v>185</v>
      </c>
      <c r="H231" s="221">
        <v>1</v>
      </c>
      <c r="I231" s="238">
        <v>79147.67</v>
      </c>
      <c r="J231" s="221">
        <v>1.21</v>
      </c>
      <c r="K231" s="238">
        <v>95768.68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 x14ac:dyDescent="0.25">
      <c r="A232" s="233"/>
      <c r="B232" s="234"/>
      <c r="C232" s="234" t="s">
        <v>184</v>
      </c>
      <c r="D232" s="235" t="s">
        <v>177</v>
      </c>
      <c r="E232" s="221">
        <v>112</v>
      </c>
      <c r="F232" s="236"/>
      <c r="G232" s="237"/>
      <c r="H232" s="221"/>
      <c r="I232" s="238">
        <v>2895.6</v>
      </c>
      <c r="J232" s="221">
        <v>77</v>
      </c>
      <c r="K232" s="238">
        <v>45667.93</v>
      </c>
    </row>
    <row r="233" spans="1:22" x14ac:dyDescent="0.25">
      <c r="A233" s="233"/>
      <c r="B233" s="234"/>
      <c r="C233" s="234" t="s">
        <v>183</v>
      </c>
      <c r="D233" s="235" t="s">
        <v>177</v>
      </c>
      <c r="E233" s="221">
        <v>70</v>
      </c>
      <c r="F233" s="236"/>
      <c r="G233" s="237"/>
      <c r="H233" s="221"/>
      <c r="I233" s="238">
        <v>1701.8</v>
      </c>
      <c r="J233" s="221">
        <v>41</v>
      </c>
      <c r="K233" s="238">
        <v>24316.69</v>
      </c>
    </row>
    <row r="234" spans="1:22" x14ac:dyDescent="0.25">
      <c r="A234" s="233"/>
      <c r="B234" s="234"/>
      <c r="C234" s="234" t="s">
        <v>178</v>
      </c>
      <c r="D234" s="235" t="s">
        <v>177</v>
      </c>
      <c r="E234" s="221">
        <v>175</v>
      </c>
      <c r="F234" s="236"/>
      <c r="G234" s="237"/>
      <c r="H234" s="221"/>
      <c r="I234" s="238">
        <v>14</v>
      </c>
      <c r="J234" s="221">
        <v>157</v>
      </c>
      <c r="K234" s="238">
        <v>293.27999999999997</v>
      </c>
    </row>
    <row r="235" spans="1:22" x14ac:dyDescent="0.25">
      <c r="A235" s="241"/>
      <c r="B235" s="242"/>
      <c r="C235" s="242" t="s">
        <v>182</v>
      </c>
      <c r="D235" s="243" t="s">
        <v>181</v>
      </c>
      <c r="E235" s="244">
        <v>5.15</v>
      </c>
      <c r="F235" s="245"/>
      <c r="G235" s="246" t="s">
        <v>185</v>
      </c>
      <c r="H235" s="244">
        <v>1</v>
      </c>
      <c r="I235" s="247">
        <v>206</v>
      </c>
      <c r="J235" s="244"/>
      <c r="K235" s="247"/>
    </row>
    <row r="236" spans="1:22" x14ac:dyDescent="0.25">
      <c r="A236" s="248"/>
      <c r="B236" s="248"/>
      <c r="C236" s="249" t="s">
        <v>173</v>
      </c>
      <c r="D236" s="248"/>
      <c r="E236" s="248"/>
      <c r="F236" s="248"/>
      <c r="G236" s="248"/>
      <c r="H236" s="452">
        <v>86587.87</v>
      </c>
      <c r="I236" s="452"/>
      <c r="J236" s="452">
        <v>227062.66</v>
      </c>
      <c r="K236" s="452"/>
      <c r="O236" s="250">
        <v>86587.87</v>
      </c>
      <c r="P236" s="250">
        <v>227062.66</v>
      </c>
    </row>
    <row r="238" spans="1:22" ht="28.5" x14ac:dyDescent="0.25">
      <c r="A238" s="233" t="s">
        <v>2142</v>
      </c>
      <c r="B238" s="234" t="s">
        <v>3136</v>
      </c>
      <c r="C238" s="234" t="s">
        <v>1046</v>
      </c>
      <c r="D238" s="235" t="s">
        <v>1476</v>
      </c>
      <c r="E238" s="221">
        <v>8</v>
      </c>
      <c r="F238" s="236"/>
      <c r="G238" s="237"/>
      <c r="H238" s="221"/>
      <c r="I238" s="238"/>
      <c r="J238" s="221"/>
      <c r="K238" s="238"/>
      <c r="Q238">
        <v>341.38</v>
      </c>
      <c r="R238">
        <v>5480.15</v>
      </c>
      <c r="S238">
        <v>213.36</v>
      </c>
      <c r="T238">
        <v>2918</v>
      </c>
      <c r="U238">
        <v>2.8</v>
      </c>
      <c r="V238">
        <v>58.66</v>
      </c>
    </row>
    <row r="239" spans="1:22" x14ac:dyDescent="0.25">
      <c r="C239" s="239" t="s">
        <v>3358</v>
      </c>
    </row>
    <row r="240" spans="1:22" x14ac:dyDescent="0.25">
      <c r="A240" s="233"/>
      <c r="B240" s="234"/>
      <c r="C240" s="234" t="s">
        <v>187</v>
      </c>
      <c r="D240" s="235"/>
      <c r="E240" s="221"/>
      <c r="F240" s="236">
        <v>38.1</v>
      </c>
      <c r="G240" s="237" t="s">
        <v>185</v>
      </c>
      <c r="H240" s="221">
        <v>1</v>
      </c>
      <c r="I240" s="238">
        <v>304.8</v>
      </c>
      <c r="J240" s="221">
        <v>23.35</v>
      </c>
      <c r="K240" s="238">
        <v>7117.08</v>
      </c>
    </row>
    <row r="241" spans="1:22" x14ac:dyDescent="0.25">
      <c r="A241" s="233"/>
      <c r="B241" s="234"/>
      <c r="C241" s="234" t="s">
        <v>174</v>
      </c>
      <c r="D241" s="235"/>
      <c r="E241" s="221"/>
      <c r="F241" s="236">
        <v>0.85</v>
      </c>
      <c r="G241" s="237" t="s">
        <v>185</v>
      </c>
      <c r="H241" s="221">
        <v>1</v>
      </c>
      <c r="I241" s="238">
        <v>6.8</v>
      </c>
      <c r="J241" s="221">
        <v>9.59</v>
      </c>
      <c r="K241" s="238">
        <v>65.209999999999994</v>
      </c>
    </row>
    <row r="242" spans="1:22" x14ac:dyDescent="0.25">
      <c r="A242" s="233"/>
      <c r="B242" s="234"/>
      <c r="C242" s="234" t="s">
        <v>179</v>
      </c>
      <c r="D242" s="235"/>
      <c r="E242" s="221"/>
      <c r="F242" s="236">
        <v>0.2</v>
      </c>
      <c r="G242" s="237" t="s">
        <v>185</v>
      </c>
      <c r="H242" s="221">
        <v>1</v>
      </c>
      <c r="I242" s="251">
        <v>1.6</v>
      </c>
      <c r="J242" s="221">
        <v>23.35</v>
      </c>
      <c r="K242" s="251">
        <v>37.36</v>
      </c>
    </row>
    <row r="243" spans="1:22" x14ac:dyDescent="0.25">
      <c r="A243" s="233"/>
      <c r="B243" s="234"/>
      <c r="C243" s="234" t="s">
        <v>195</v>
      </c>
      <c r="D243" s="235"/>
      <c r="E243" s="221"/>
      <c r="F243" s="236">
        <v>3.71</v>
      </c>
      <c r="G243" s="237" t="s">
        <v>185</v>
      </c>
      <c r="H243" s="221">
        <v>1</v>
      </c>
      <c r="I243" s="238">
        <v>29.68</v>
      </c>
      <c r="J243" s="221">
        <v>5.42</v>
      </c>
      <c r="K243" s="238">
        <v>160.87</v>
      </c>
    </row>
    <row r="244" spans="1:22" ht="71.25" x14ac:dyDescent="0.25">
      <c r="A244" s="233" t="s">
        <v>2144</v>
      </c>
      <c r="B244" s="234" t="s">
        <v>3435</v>
      </c>
      <c r="C244" s="234" t="s">
        <v>1213</v>
      </c>
      <c r="D244" s="235" t="s">
        <v>3150</v>
      </c>
      <c r="E244" s="221">
        <v>0.82399999999999995</v>
      </c>
      <c r="F244" s="236">
        <v>19210.599999999999</v>
      </c>
      <c r="G244" s="240" t="s">
        <v>185</v>
      </c>
      <c r="H244" s="221">
        <v>1</v>
      </c>
      <c r="I244" s="238">
        <v>15829.53</v>
      </c>
      <c r="J244" s="221">
        <v>1.21</v>
      </c>
      <c r="K244" s="238">
        <v>19153.73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 s="233"/>
      <c r="B245" s="234"/>
      <c r="C245" s="234" t="s">
        <v>184</v>
      </c>
      <c r="D245" s="235" t="s">
        <v>177</v>
      </c>
      <c r="E245" s="221">
        <v>112</v>
      </c>
      <c r="F245" s="236"/>
      <c r="G245" s="237"/>
      <c r="H245" s="221"/>
      <c r="I245" s="238">
        <v>341.38</v>
      </c>
      <c r="J245" s="221">
        <v>77</v>
      </c>
      <c r="K245" s="238">
        <v>5480.15</v>
      </c>
    </row>
    <row r="246" spans="1:22" x14ac:dyDescent="0.25">
      <c r="A246" s="233"/>
      <c r="B246" s="234"/>
      <c r="C246" s="234" t="s">
        <v>183</v>
      </c>
      <c r="D246" s="235" t="s">
        <v>177</v>
      </c>
      <c r="E246" s="221">
        <v>70</v>
      </c>
      <c r="F246" s="236"/>
      <c r="G246" s="237"/>
      <c r="H246" s="221"/>
      <c r="I246" s="238">
        <v>213.36</v>
      </c>
      <c r="J246" s="221">
        <v>41</v>
      </c>
      <c r="K246" s="238">
        <v>2918</v>
      </c>
    </row>
    <row r="247" spans="1:22" x14ac:dyDescent="0.25">
      <c r="A247" s="233"/>
      <c r="B247" s="234"/>
      <c r="C247" s="234" t="s">
        <v>178</v>
      </c>
      <c r="D247" s="235" t="s">
        <v>177</v>
      </c>
      <c r="E247" s="221">
        <v>175</v>
      </c>
      <c r="F247" s="236"/>
      <c r="G247" s="237"/>
      <c r="H247" s="221"/>
      <c r="I247" s="238">
        <v>2.8</v>
      </c>
      <c r="J247" s="221">
        <v>157</v>
      </c>
      <c r="K247" s="238">
        <v>58.66</v>
      </c>
    </row>
    <row r="248" spans="1:22" x14ac:dyDescent="0.25">
      <c r="A248" s="241"/>
      <c r="B248" s="242"/>
      <c r="C248" s="242" t="s">
        <v>182</v>
      </c>
      <c r="D248" s="243" t="s">
        <v>181</v>
      </c>
      <c r="E248" s="244">
        <v>3.09</v>
      </c>
      <c r="F248" s="245"/>
      <c r="G248" s="246" t="s">
        <v>185</v>
      </c>
      <c r="H248" s="244">
        <v>1</v>
      </c>
      <c r="I248" s="247">
        <v>24.72</v>
      </c>
      <c r="J248" s="244"/>
      <c r="K248" s="247"/>
    </row>
    <row r="249" spans="1:22" x14ac:dyDescent="0.25">
      <c r="A249" s="248"/>
      <c r="B249" s="248"/>
      <c r="C249" s="249" t="s">
        <v>173</v>
      </c>
      <c r="D249" s="248"/>
      <c r="E249" s="248"/>
      <c r="F249" s="248"/>
      <c r="G249" s="248"/>
      <c r="H249" s="452">
        <v>16728.349999999999</v>
      </c>
      <c r="I249" s="452"/>
      <c r="J249" s="452">
        <v>34953.699999999997</v>
      </c>
      <c r="K249" s="452"/>
      <c r="O249" s="250">
        <v>16728.349999999999</v>
      </c>
      <c r="P249" s="250">
        <v>34953.699999999997</v>
      </c>
    </row>
    <row r="251" spans="1:22" ht="85.5" x14ac:dyDescent="0.25">
      <c r="A251" s="233" t="s">
        <v>2150</v>
      </c>
      <c r="B251" s="234" t="s">
        <v>3138</v>
      </c>
      <c r="C251" s="234" t="s">
        <v>1091</v>
      </c>
      <c r="D251" s="235" t="s">
        <v>1476</v>
      </c>
      <c r="E251" s="221">
        <v>0.2</v>
      </c>
      <c r="F251" s="236"/>
      <c r="G251" s="237"/>
      <c r="H251" s="221"/>
      <c r="I251" s="238"/>
      <c r="J251" s="221"/>
      <c r="K251" s="238"/>
      <c r="Q251">
        <v>5.8</v>
      </c>
      <c r="R251">
        <v>93.13</v>
      </c>
      <c r="S251">
        <v>3.63</v>
      </c>
      <c r="T251">
        <v>49.59</v>
      </c>
      <c r="U251">
        <v>7.0000000000000007E-2</v>
      </c>
      <c r="V251">
        <v>1.46</v>
      </c>
    </row>
    <row r="252" spans="1:22" x14ac:dyDescent="0.25">
      <c r="C252" s="239" t="s">
        <v>3058</v>
      </c>
    </row>
    <row r="253" spans="1:22" x14ac:dyDescent="0.25">
      <c r="A253" s="233"/>
      <c r="B253" s="234"/>
      <c r="C253" s="234" t="s">
        <v>187</v>
      </c>
      <c r="D253" s="235"/>
      <c r="E253" s="221"/>
      <c r="F253" s="236">
        <v>25.89</v>
      </c>
      <c r="G253" s="237" t="s">
        <v>185</v>
      </c>
      <c r="H253" s="221">
        <v>1</v>
      </c>
      <c r="I253" s="238">
        <v>5.18</v>
      </c>
      <c r="J253" s="221">
        <v>23.35</v>
      </c>
      <c r="K253" s="238">
        <v>120.95</v>
      </c>
    </row>
    <row r="254" spans="1:22" x14ac:dyDescent="0.25">
      <c r="A254" s="233"/>
      <c r="B254" s="234"/>
      <c r="C254" s="234" t="s">
        <v>174</v>
      </c>
      <c r="D254" s="235"/>
      <c r="E254" s="221"/>
      <c r="F254" s="236">
        <v>0.85</v>
      </c>
      <c r="G254" s="237" t="s">
        <v>185</v>
      </c>
      <c r="H254" s="221">
        <v>1</v>
      </c>
      <c r="I254" s="238">
        <v>0.17</v>
      </c>
      <c r="J254" s="221">
        <v>9.59</v>
      </c>
      <c r="K254" s="238">
        <v>1.63</v>
      </c>
    </row>
    <row r="255" spans="1:22" x14ac:dyDescent="0.25">
      <c r="A255" s="233"/>
      <c r="B255" s="234"/>
      <c r="C255" s="234" t="s">
        <v>179</v>
      </c>
      <c r="D255" s="235"/>
      <c r="E255" s="221"/>
      <c r="F255" s="236">
        <v>0.2</v>
      </c>
      <c r="G255" s="237" t="s">
        <v>185</v>
      </c>
      <c r="H255" s="221">
        <v>1</v>
      </c>
      <c r="I255" s="251">
        <v>0.04</v>
      </c>
      <c r="J255" s="221">
        <v>23.35</v>
      </c>
      <c r="K255" s="251">
        <v>0.93</v>
      </c>
    </row>
    <row r="256" spans="1:22" x14ac:dyDescent="0.25">
      <c r="A256" s="233"/>
      <c r="B256" s="234"/>
      <c r="C256" s="234" t="s">
        <v>195</v>
      </c>
      <c r="D256" s="235"/>
      <c r="E256" s="221"/>
      <c r="F256" s="236">
        <v>9.59</v>
      </c>
      <c r="G256" s="237" t="s">
        <v>185</v>
      </c>
      <c r="H256" s="221">
        <v>1</v>
      </c>
      <c r="I256" s="238">
        <v>1.92</v>
      </c>
      <c r="J256" s="221">
        <v>5.42</v>
      </c>
      <c r="K256" s="238">
        <v>10.41</v>
      </c>
    </row>
    <row r="257" spans="1:22" ht="57" x14ac:dyDescent="0.25">
      <c r="A257" s="233" t="s">
        <v>2152</v>
      </c>
      <c r="B257" s="234" t="s">
        <v>3436</v>
      </c>
      <c r="C257" s="234" t="s">
        <v>1212</v>
      </c>
      <c r="D257" s="235" t="s">
        <v>3150</v>
      </c>
      <c r="E257" s="221">
        <v>2.06E-2</v>
      </c>
      <c r="F257" s="236">
        <v>3147.57</v>
      </c>
      <c r="G257" s="240" t="s">
        <v>185</v>
      </c>
      <c r="H257" s="221">
        <v>1</v>
      </c>
      <c r="I257" s="238">
        <v>64.84</v>
      </c>
      <c r="J257" s="221">
        <v>8.0299999999999994</v>
      </c>
      <c r="K257" s="238">
        <v>520.66999999999996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 x14ac:dyDescent="0.25">
      <c r="A258" s="233"/>
      <c r="B258" s="234"/>
      <c r="C258" s="234" t="s">
        <v>184</v>
      </c>
      <c r="D258" s="235" t="s">
        <v>177</v>
      </c>
      <c r="E258" s="221">
        <v>112</v>
      </c>
      <c r="F258" s="236"/>
      <c r="G258" s="237"/>
      <c r="H258" s="221"/>
      <c r="I258" s="238">
        <v>5.8</v>
      </c>
      <c r="J258" s="221">
        <v>77</v>
      </c>
      <c r="K258" s="238">
        <v>93.13</v>
      </c>
    </row>
    <row r="259" spans="1:22" x14ac:dyDescent="0.25">
      <c r="A259" s="233"/>
      <c r="B259" s="234"/>
      <c r="C259" s="234" t="s">
        <v>183</v>
      </c>
      <c r="D259" s="235" t="s">
        <v>177</v>
      </c>
      <c r="E259" s="221">
        <v>70</v>
      </c>
      <c r="F259" s="236"/>
      <c r="G259" s="237"/>
      <c r="H259" s="221"/>
      <c r="I259" s="238">
        <v>3.63</v>
      </c>
      <c r="J259" s="221">
        <v>41</v>
      </c>
      <c r="K259" s="238">
        <v>49.59</v>
      </c>
    </row>
    <row r="260" spans="1:22" x14ac:dyDescent="0.25">
      <c r="A260" s="233"/>
      <c r="B260" s="234"/>
      <c r="C260" s="234" t="s">
        <v>178</v>
      </c>
      <c r="D260" s="235" t="s">
        <v>177</v>
      </c>
      <c r="E260" s="221">
        <v>175</v>
      </c>
      <c r="F260" s="236"/>
      <c r="G260" s="237"/>
      <c r="H260" s="221"/>
      <c r="I260" s="238">
        <v>7.0000000000000007E-2</v>
      </c>
      <c r="J260" s="221">
        <v>157</v>
      </c>
      <c r="K260" s="238">
        <v>1.46</v>
      </c>
    </row>
    <row r="261" spans="1:22" x14ac:dyDescent="0.25">
      <c r="A261" s="241"/>
      <c r="B261" s="242"/>
      <c r="C261" s="242" t="s">
        <v>182</v>
      </c>
      <c r="D261" s="243" t="s">
        <v>181</v>
      </c>
      <c r="E261" s="244">
        <v>2.1</v>
      </c>
      <c r="F261" s="245"/>
      <c r="G261" s="246" t="s">
        <v>185</v>
      </c>
      <c r="H261" s="244">
        <v>1</v>
      </c>
      <c r="I261" s="247">
        <v>0.42</v>
      </c>
      <c r="J261" s="244"/>
      <c r="K261" s="247"/>
    </row>
    <row r="262" spans="1:22" x14ac:dyDescent="0.25">
      <c r="A262" s="248"/>
      <c r="B262" s="248"/>
      <c r="C262" s="249" t="s">
        <v>173</v>
      </c>
      <c r="D262" s="248"/>
      <c r="E262" s="248"/>
      <c r="F262" s="248"/>
      <c r="G262" s="248"/>
      <c r="H262" s="452">
        <v>81.61</v>
      </c>
      <c r="I262" s="452"/>
      <c r="J262" s="452">
        <v>797.84</v>
      </c>
      <c r="K262" s="452"/>
      <c r="O262" s="250">
        <v>81.61</v>
      </c>
      <c r="P262" s="250">
        <v>797.84</v>
      </c>
    </row>
    <row r="264" spans="1:22" ht="85.5" x14ac:dyDescent="0.25">
      <c r="A264" s="233" t="s">
        <v>2154</v>
      </c>
      <c r="B264" s="234" t="s">
        <v>3138</v>
      </c>
      <c r="C264" s="234" t="s">
        <v>1091</v>
      </c>
      <c r="D264" s="235" t="s">
        <v>1476</v>
      </c>
      <c r="E264" s="221">
        <v>3</v>
      </c>
      <c r="F264" s="236"/>
      <c r="G264" s="237"/>
      <c r="H264" s="221"/>
      <c r="I264" s="238"/>
      <c r="J264" s="221"/>
      <c r="K264" s="238"/>
      <c r="Q264">
        <v>86.99</v>
      </c>
      <c r="R264">
        <v>1396.46</v>
      </c>
      <c r="S264">
        <v>54.37</v>
      </c>
      <c r="T264">
        <v>743.57</v>
      </c>
      <c r="U264">
        <v>1.05</v>
      </c>
      <c r="V264">
        <v>22</v>
      </c>
    </row>
    <row r="265" spans="1:22" x14ac:dyDescent="0.25">
      <c r="C265" s="239" t="s">
        <v>3361</v>
      </c>
    </row>
    <row r="266" spans="1:22" x14ac:dyDescent="0.25">
      <c r="A266" s="233"/>
      <c r="B266" s="234"/>
      <c r="C266" s="234" t="s">
        <v>187</v>
      </c>
      <c r="D266" s="235"/>
      <c r="E266" s="221"/>
      <c r="F266" s="236">
        <v>25.89</v>
      </c>
      <c r="G266" s="237" t="s">
        <v>185</v>
      </c>
      <c r="H266" s="221">
        <v>1</v>
      </c>
      <c r="I266" s="238">
        <v>77.67</v>
      </c>
      <c r="J266" s="221">
        <v>23.35</v>
      </c>
      <c r="K266" s="238">
        <v>1813.59</v>
      </c>
    </row>
    <row r="267" spans="1:22" x14ac:dyDescent="0.25">
      <c r="A267" s="233"/>
      <c r="B267" s="234"/>
      <c r="C267" s="234" t="s">
        <v>174</v>
      </c>
      <c r="D267" s="235"/>
      <c r="E267" s="221"/>
      <c r="F267" s="236">
        <v>0.85</v>
      </c>
      <c r="G267" s="237" t="s">
        <v>185</v>
      </c>
      <c r="H267" s="221">
        <v>1</v>
      </c>
      <c r="I267" s="238">
        <v>2.5499999999999998</v>
      </c>
      <c r="J267" s="221">
        <v>9.59</v>
      </c>
      <c r="K267" s="238">
        <v>24.45</v>
      </c>
    </row>
    <row r="268" spans="1:22" x14ac:dyDescent="0.25">
      <c r="A268" s="233"/>
      <c r="B268" s="234"/>
      <c r="C268" s="234" t="s">
        <v>179</v>
      </c>
      <c r="D268" s="235"/>
      <c r="E268" s="221"/>
      <c r="F268" s="236">
        <v>0.2</v>
      </c>
      <c r="G268" s="237" t="s">
        <v>185</v>
      </c>
      <c r="H268" s="221">
        <v>1</v>
      </c>
      <c r="I268" s="251">
        <v>0.6</v>
      </c>
      <c r="J268" s="221">
        <v>23.35</v>
      </c>
      <c r="K268" s="251">
        <v>14.01</v>
      </c>
    </row>
    <row r="269" spans="1:22" x14ac:dyDescent="0.25">
      <c r="A269" s="233"/>
      <c r="B269" s="234"/>
      <c r="C269" s="234" t="s">
        <v>195</v>
      </c>
      <c r="D269" s="235"/>
      <c r="E269" s="221"/>
      <c r="F269" s="236">
        <v>9.59</v>
      </c>
      <c r="G269" s="237" t="s">
        <v>185</v>
      </c>
      <c r="H269" s="221">
        <v>1</v>
      </c>
      <c r="I269" s="238">
        <v>28.77</v>
      </c>
      <c r="J269" s="221">
        <v>5.42</v>
      </c>
      <c r="K269" s="238">
        <v>155.93</v>
      </c>
    </row>
    <row r="270" spans="1:22" ht="71.25" x14ac:dyDescent="0.25">
      <c r="A270" s="233" t="s">
        <v>3407</v>
      </c>
      <c r="B270" s="234" t="s">
        <v>3437</v>
      </c>
      <c r="C270" s="234" t="s">
        <v>1211</v>
      </c>
      <c r="D270" s="235" t="s">
        <v>3150</v>
      </c>
      <c r="E270" s="221">
        <v>0.309</v>
      </c>
      <c r="F270" s="236">
        <v>6409.56</v>
      </c>
      <c r="G270" s="240" t="s">
        <v>185</v>
      </c>
      <c r="H270" s="221">
        <v>1</v>
      </c>
      <c r="I270" s="238">
        <v>1980.55</v>
      </c>
      <c r="J270" s="221">
        <v>7.38</v>
      </c>
      <c r="K270" s="238">
        <v>14616.46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 s="233"/>
      <c r="B271" s="234"/>
      <c r="C271" s="234" t="s">
        <v>184</v>
      </c>
      <c r="D271" s="235" t="s">
        <v>177</v>
      </c>
      <c r="E271" s="221">
        <v>112</v>
      </c>
      <c r="F271" s="236"/>
      <c r="G271" s="237"/>
      <c r="H271" s="221"/>
      <c r="I271" s="238">
        <v>86.99</v>
      </c>
      <c r="J271" s="221">
        <v>77</v>
      </c>
      <c r="K271" s="238">
        <v>1396.46</v>
      </c>
    </row>
    <row r="272" spans="1:22" x14ac:dyDescent="0.25">
      <c r="A272" s="233"/>
      <c r="B272" s="234"/>
      <c r="C272" s="234" t="s">
        <v>183</v>
      </c>
      <c r="D272" s="235" t="s">
        <v>177</v>
      </c>
      <c r="E272" s="221">
        <v>70</v>
      </c>
      <c r="F272" s="236"/>
      <c r="G272" s="237"/>
      <c r="H272" s="221"/>
      <c r="I272" s="238">
        <v>54.37</v>
      </c>
      <c r="J272" s="221">
        <v>41</v>
      </c>
      <c r="K272" s="238">
        <v>743.57</v>
      </c>
    </row>
    <row r="273" spans="1:22" x14ac:dyDescent="0.25">
      <c r="A273" s="233"/>
      <c r="B273" s="234"/>
      <c r="C273" s="234" t="s">
        <v>178</v>
      </c>
      <c r="D273" s="235" t="s">
        <v>177</v>
      </c>
      <c r="E273" s="221">
        <v>175</v>
      </c>
      <c r="F273" s="236"/>
      <c r="G273" s="237"/>
      <c r="H273" s="221"/>
      <c r="I273" s="238">
        <v>1.05</v>
      </c>
      <c r="J273" s="221">
        <v>157</v>
      </c>
      <c r="K273" s="238">
        <v>22</v>
      </c>
    </row>
    <row r="274" spans="1:22" x14ac:dyDescent="0.25">
      <c r="A274" s="241"/>
      <c r="B274" s="242"/>
      <c r="C274" s="242" t="s">
        <v>182</v>
      </c>
      <c r="D274" s="243" t="s">
        <v>181</v>
      </c>
      <c r="E274" s="244">
        <v>2.1</v>
      </c>
      <c r="F274" s="245"/>
      <c r="G274" s="246" t="s">
        <v>185</v>
      </c>
      <c r="H274" s="244">
        <v>1</v>
      </c>
      <c r="I274" s="247">
        <v>6.3</v>
      </c>
      <c r="J274" s="244"/>
      <c r="K274" s="247"/>
    </row>
    <row r="275" spans="1:22" x14ac:dyDescent="0.25">
      <c r="A275" s="248"/>
      <c r="B275" s="248"/>
      <c r="C275" s="249" t="s">
        <v>173</v>
      </c>
      <c r="D275" s="248"/>
      <c r="E275" s="248"/>
      <c r="F275" s="248"/>
      <c r="G275" s="248"/>
      <c r="H275" s="452">
        <v>2231.9499999999998</v>
      </c>
      <c r="I275" s="452"/>
      <c r="J275" s="452">
        <v>18772.46</v>
      </c>
      <c r="K275" s="452"/>
      <c r="O275" s="250">
        <v>2231.9499999999998</v>
      </c>
      <c r="P275" s="250">
        <v>18772.46</v>
      </c>
    </row>
    <row r="278" spans="1:22" ht="16.5" x14ac:dyDescent="0.25">
      <c r="A278" s="456" t="s">
        <v>3438</v>
      </c>
      <c r="B278" s="456"/>
      <c r="C278" s="456"/>
      <c r="D278" s="456"/>
      <c r="E278" s="456"/>
      <c r="F278" s="456"/>
      <c r="G278" s="456"/>
      <c r="H278" s="456"/>
      <c r="I278" s="456"/>
      <c r="J278" s="456"/>
      <c r="K278" s="456"/>
    </row>
    <row r="279" spans="1:22" ht="27" x14ac:dyDescent="0.25">
      <c r="A279" s="241" t="s">
        <v>2473</v>
      </c>
      <c r="B279" s="242" t="s">
        <v>3226</v>
      </c>
      <c r="C279" s="242" t="s">
        <v>3818</v>
      </c>
      <c r="D279" s="243" t="s">
        <v>1451</v>
      </c>
      <c r="E279" s="244">
        <v>1</v>
      </c>
      <c r="F279" s="245">
        <v>892.03</v>
      </c>
      <c r="G279" s="246" t="s">
        <v>185</v>
      </c>
      <c r="H279" s="244">
        <v>1</v>
      </c>
      <c r="I279" s="247">
        <v>892.03</v>
      </c>
      <c r="J279" s="244">
        <v>5.42</v>
      </c>
      <c r="K279" s="247">
        <v>4834.8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 s="248"/>
      <c r="B280" s="248"/>
      <c r="C280" s="249" t="s">
        <v>173</v>
      </c>
      <c r="D280" s="248"/>
      <c r="E280" s="248"/>
      <c r="F280" s="248"/>
      <c r="G280" s="248"/>
      <c r="H280" s="452">
        <v>892.03</v>
      </c>
      <c r="I280" s="452"/>
      <c r="J280" s="452">
        <v>4834.8</v>
      </c>
      <c r="K280" s="452"/>
      <c r="O280" s="250">
        <v>892.03</v>
      </c>
      <c r="P280" s="250">
        <v>4834.8</v>
      </c>
    </row>
    <row r="282" spans="1:22" ht="39.75" x14ac:dyDescent="0.25">
      <c r="A282" s="241" t="s">
        <v>2475</v>
      </c>
      <c r="B282" s="242" t="s">
        <v>3226</v>
      </c>
      <c r="C282" s="242" t="s">
        <v>3819</v>
      </c>
      <c r="D282" s="243" t="s">
        <v>1451</v>
      </c>
      <c r="E282" s="244">
        <v>1</v>
      </c>
      <c r="F282" s="245">
        <v>4405.66</v>
      </c>
      <c r="G282" s="246" t="s">
        <v>185</v>
      </c>
      <c r="H282" s="244">
        <v>1</v>
      </c>
      <c r="I282" s="247">
        <v>4405.66</v>
      </c>
      <c r="J282" s="244">
        <v>5.42</v>
      </c>
      <c r="K282" s="247">
        <v>23878.68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 s="248"/>
      <c r="B283" s="248"/>
      <c r="C283" s="249" t="s">
        <v>173</v>
      </c>
      <c r="D283" s="248"/>
      <c r="E283" s="248"/>
      <c r="F283" s="248"/>
      <c r="G283" s="248"/>
      <c r="H283" s="452">
        <v>4405.66</v>
      </c>
      <c r="I283" s="452"/>
      <c r="J283" s="452">
        <v>23878.68</v>
      </c>
      <c r="K283" s="452"/>
      <c r="O283" s="250">
        <v>4405.66</v>
      </c>
      <c r="P283" s="250">
        <v>23878.68</v>
      </c>
    </row>
    <row r="285" spans="1:22" ht="27" x14ac:dyDescent="0.25">
      <c r="A285" s="241" t="s">
        <v>2476</v>
      </c>
      <c r="B285" s="242" t="s">
        <v>3226</v>
      </c>
      <c r="C285" s="242" t="s">
        <v>3820</v>
      </c>
      <c r="D285" s="243" t="s">
        <v>1451</v>
      </c>
      <c r="E285" s="244">
        <v>1</v>
      </c>
      <c r="F285" s="245">
        <v>751.82</v>
      </c>
      <c r="G285" s="246" t="s">
        <v>185</v>
      </c>
      <c r="H285" s="244">
        <v>1</v>
      </c>
      <c r="I285" s="247">
        <v>751.82</v>
      </c>
      <c r="J285" s="244">
        <v>5.42</v>
      </c>
      <c r="K285" s="247">
        <v>4074.86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 s="248"/>
      <c r="B286" s="248"/>
      <c r="C286" s="249" t="s">
        <v>173</v>
      </c>
      <c r="D286" s="248"/>
      <c r="E286" s="248"/>
      <c r="F286" s="248"/>
      <c r="G286" s="248"/>
      <c r="H286" s="452">
        <v>751.82</v>
      </c>
      <c r="I286" s="452"/>
      <c r="J286" s="452">
        <v>4074.86</v>
      </c>
      <c r="K286" s="452"/>
      <c r="O286" s="250">
        <v>751.82</v>
      </c>
      <c r="P286" s="250">
        <v>4074.86</v>
      </c>
    </row>
    <row r="288" spans="1:22" ht="39.75" x14ac:dyDescent="0.25">
      <c r="A288" s="241" t="s">
        <v>2477</v>
      </c>
      <c r="B288" s="242" t="s">
        <v>3226</v>
      </c>
      <c r="C288" s="242" t="s">
        <v>3821</v>
      </c>
      <c r="D288" s="243" t="s">
        <v>1451</v>
      </c>
      <c r="E288" s="244">
        <v>1</v>
      </c>
      <c r="F288" s="245">
        <v>286.47000000000003</v>
      </c>
      <c r="G288" s="246" t="s">
        <v>185</v>
      </c>
      <c r="H288" s="244">
        <v>1</v>
      </c>
      <c r="I288" s="247">
        <v>286.47000000000003</v>
      </c>
      <c r="J288" s="244">
        <v>5.42</v>
      </c>
      <c r="K288" s="247">
        <v>1552.67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 s="248"/>
      <c r="B289" s="248"/>
      <c r="C289" s="249" t="s">
        <v>173</v>
      </c>
      <c r="D289" s="248"/>
      <c r="E289" s="248"/>
      <c r="F289" s="248"/>
      <c r="G289" s="248"/>
      <c r="H289" s="452">
        <v>286.47000000000003</v>
      </c>
      <c r="I289" s="452"/>
      <c r="J289" s="452">
        <v>1552.67</v>
      </c>
      <c r="K289" s="452"/>
      <c r="O289" s="250">
        <v>286.47000000000003</v>
      </c>
      <c r="P289" s="250">
        <v>1552.67</v>
      </c>
    </row>
    <row r="291" spans="1:22" ht="41.25" x14ac:dyDescent="0.25">
      <c r="A291" s="241" t="s">
        <v>2478</v>
      </c>
      <c r="B291" s="242" t="s">
        <v>3226</v>
      </c>
      <c r="C291" s="242" t="s">
        <v>3822</v>
      </c>
      <c r="D291" s="243" t="s">
        <v>1451</v>
      </c>
      <c r="E291" s="244">
        <v>1</v>
      </c>
      <c r="F291" s="245">
        <v>792.96</v>
      </c>
      <c r="G291" s="246" t="s">
        <v>185</v>
      </c>
      <c r="H291" s="244">
        <v>1</v>
      </c>
      <c r="I291" s="247">
        <v>792.96</v>
      </c>
      <c r="J291" s="244">
        <v>5.42</v>
      </c>
      <c r="K291" s="247">
        <v>4297.84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 s="248"/>
      <c r="B292" s="248"/>
      <c r="C292" s="249" t="s">
        <v>173</v>
      </c>
      <c r="D292" s="248"/>
      <c r="E292" s="248"/>
      <c r="F292" s="248"/>
      <c r="G292" s="248"/>
      <c r="H292" s="452">
        <v>792.96</v>
      </c>
      <c r="I292" s="452"/>
      <c r="J292" s="452">
        <v>4297.84</v>
      </c>
      <c r="K292" s="452"/>
      <c r="O292" s="250">
        <v>792.96</v>
      </c>
      <c r="P292" s="250">
        <v>4297.84</v>
      </c>
    </row>
    <row r="295" spans="1:22" x14ac:dyDescent="0.25">
      <c r="A295" s="453" t="s">
        <v>3439</v>
      </c>
      <c r="B295" s="453"/>
      <c r="C295" s="453"/>
      <c r="D295" s="453"/>
      <c r="E295" s="453"/>
      <c r="F295" s="453"/>
      <c r="G295" s="453"/>
      <c r="H295" s="454">
        <v>7128.94</v>
      </c>
      <c r="I295" s="455"/>
      <c r="J295" s="454">
        <v>38638.85</v>
      </c>
      <c r="K295" s="455"/>
    </row>
    <row r="296" spans="1:22" hidden="1" x14ac:dyDescent="0.25">
      <c r="A296" t="s">
        <v>172</v>
      </c>
      <c r="I296">
        <v>0</v>
      </c>
      <c r="J296">
        <v>0</v>
      </c>
    </row>
    <row r="297" spans="1:22" hidden="1" x14ac:dyDescent="0.25">
      <c r="A297" t="s">
        <v>171</v>
      </c>
      <c r="I297">
        <v>0</v>
      </c>
      <c r="J297">
        <v>0</v>
      </c>
    </row>
    <row r="299" spans="1:22" x14ac:dyDescent="0.25">
      <c r="A299" s="453" t="s">
        <v>3440</v>
      </c>
      <c r="B299" s="453"/>
      <c r="C299" s="453"/>
      <c r="D299" s="453"/>
      <c r="E299" s="453"/>
      <c r="F299" s="453"/>
      <c r="G299" s="453"/>
      <c r="H299" s="454">
        <v>242531</v>
      </c>
      <c r="I299" s="455"/>
      <c r="J299" s="454">
        <v>1535975.5</v>
      </c>
      <c r="K299" s="455"/>
    </row>
    <row r="300" spans="1:22" hidden="1" x14ac:dyDescent="0.25">
      <c r="A300" t="s">
        <v>172</v>
      </c>
      <c r="I300">
        <v>0</v>
      </c>
      <c r="J300">
        <v>0</v>
      </c>
    </row>
    <row r="301" spans="1:22" hidden="1" x14ac:dyDescent="0.25">
      <c r="A301" t="s">
        <v>171</v>
      </c>
      <c r="I301">
        <v>0</v>
      </c>
      <c r="J301">
        <v>0</v>
      </c>
    </row>
    <row r="303" spans="1:22" x14ac:dyDescent="0.25">
      <c r="A303" s="453" t="s">
        <v>3441</v>
      </c>
      <c r="B303" s="453"/>
      <c r="C303" s="453"/>
      <c r="D303" s="453"/>
      <c r="E303" s="453"/>
      <c r="F303" s="453"/>
      <c r="G303" s="453"/>
      <c r="H303" s="454">
        <v>242531</v>
      </c>
      <c r="I303" s="455"/>
      <c r="J303" s="454">
        <v>1535975.5</v>
      </c>
      <c r="K303" s="455"/>
    </row>
    <row r="304" spans="1:22" hidden="1" x14ac:dyDescent="0.25">
      <c r="A304" t="s">
        <v>172</v>
      </c>
      <c r="I304">
        <v>0</v>
      </c>
      <c r="J304">
        <v>0</v>
      </c>
    </row>
    <row r="305" spans="1:11" hidden="1" x14ac:dyDescent="0.25">
      <c r="A305" t="s">
        <v>171</v>
      </c>
      <c r="I305">
        <v>0</v>
      </c>
      <c r="J305">
        <v>0</v>
      </c>
    </row>
    <row r="306" spans="1:11" x14ac:dyDescent="0.25">
      <c r="C306" s="449" t="s">
        <v>1710</v>
      </c>
      <c r="D306" s="449"/>
      <c r="E306" s="449"/>
      <c r="F306" s="449"/>
      <c r="G306" s="449"/>
      <c r="H306" s="450">
        <v>207914.9</v>
      </c>
      <c r="I306" s="450"/>
      <c r="J306" s="450">
        <v>1006147.4</v>
      </c>
      <c r="K306" s="450"/>
    </row>
    <row r="307" spans="1:11" x14ac:dyDescent="0.25">
      <c r="C307" s="449" t="s">
        <v>1723</v>
      </c>
      <c r="D307" s="449"/>
      <c r="E307" s="449"/>
      <c r="F307" s="449"/>
      <c r="G307" s="449"/>
      <c r="H307" s="450">
        <v>187368.16</v>
      </c>
      <c r="I307" s="450"/>
      <c r="J307" s="450">
        <v>551858.47</v>
      </c>
      <c r="K307" s="450"/>
    </row>
    <row r="308" spans="1:11" x14ac:dyDescent="0.25">
      <c r="C308" s="449" t="s">
        <v>1724</v>
      </c>
      <c r="D308" s="449"/>
      <c r="E308" s="449"/>
      <c r="F308" s="449"/>
      <c r="G308" s="449"/>
      <c r="H308" s="450">
        <v>187368.16</v>
      </c>
      <c r="I308" s="450"/>
      <c r="J308" s="450">
        <v>551858.47</v>
      </c>
      <c r="K308" s="450"/>
    </row>
    <row r="309" spans="1:11" x14ac:dyDescent="0.25">
      <c r="C309" s="449" t="s">
        <v>1725</v>
      </c>
      <c r="D309" s="449"/>
      <c r="E309" s="449"/>
      <c r="F309" s="449"/>
      <c r="G309" s="449"/>
      <c r="H309" s="450">
        <v>0</v>
      </c>
      <c r="I309" s="450"/>
      <c r="J309" s="450">
        <v>0</v>
      </c>
      <c r="K309" s="450"/>
    </row>
    <row r="310" spans="1:11" x14ac:dyDescent="0.25">
      <c r="C310" s="449" t="s">
        <v>1727</v>
      </c>
      <c r="D310" s="449"/>
      <c r="E310" s="449"/>
      <c r="F310" s="449"/>
      <c r="G310" s="449"/>
      <c r="H310" s="450">
        <v>297.70999999999998</v>
      </c>
      <c r="I310" s="450"/>
      <c r="J310" s="450">
        <v>6951.52</v>
      </c>
      <c r="K310" s="450"/>
    </row>
    <row r="311" spans="1:11" x14ac:dyDescent="0.25">
      <c r="C311" s="449" t="s">
        <v>1728</v>
      </c>
      <c r="D311" s="449"/>
      <c r="E311" s="449"/>
      <c r="F311" s="449"/>
      <c r="G311" s="449"/>
      <c r="H311" s="450">
        <v>18833.310000000001</v>
      </c>
      <c r="I311" s="450"/>
      <c r="J311" s="450">
        <v>439757.79</v>
      </c>
      <c r="K311" s="450"/>
    </row>
    <row r="312" spans="1:11" x14ac:dyDescent="0.25">
      <c r="C312" s="449" t="s">
        <v>1729</v>
      </c>
      <c r="D312" s="449"/>
      <c r="E312" s="449"/>
      <c r="F312" s="449"/>
      <c r="G312" s="449"/>
      <c r="H312" s="450">
        <v>0</v>
      </c>
      <c r="I312" s="450"/>
      <c r="J312" s="450">
        <v>0</v>
      </c>
      <c r="K312" s="450"/>
    </row>
    <row r="313" spans="1:11" x14ac:dyDescent="0.25">
      <c r="C313" s="449" t="s">
        <v>1730</v>
      </c>
      <c r="D313" s="449"/>
      <c r="E313" s="449"/>
      <c r="F313" s="449"/>
      <c r="G313" s="449"/>
      <c r="H313" s="450">
        <v>242531</v>
      </c>
      <c r="I313" s="450"/>
      <c r="J313" s="450">
        <v>1535975.5</v>
      </c>
      <c r="K313" s="450"/>
    </row>
    <row r="314" spans="1:11" x14ac:dyDescent="0.25">
      <c r="C314" s="449" t="s">
        <v>1731</v>
      </c>
      <c r="D314" s="449"/>
      <c r="E314" s="449"/>
      <c r="F314" s="449"/>
      <c r="G314" s="449"/>
      <c r="H314" s="450">
        <v>0</v>
      </c>
      <c r="I314" s="450"/>
      <c r="J314" s="450">
        <v>0</v>
      </c>
      <c r="K314" s="450"/>
    </row>
    <row r="315" spans="1:11" x14ac:dyDescent="0.25">
      <c r="C315" s="449" t="s">
        <v>1732</v>
      </c>
      <c r="D315" s="449"/>
      <c r="E315" s="449"/>
      <c r="F315" s="449"/>
      <c r="G315" s="449"/>
      <c r="H315" s="450">
        <v>21456.39</v>
      </c>
      <c r="I315" s="450"/>
      <c r="J315" s="450">
        <v>338613.48</v>
      </c>
      <c r="K315" s="450"/>
    </row>
    <row r="316" spans="1:11" x14ac:dyDescent="0.25">
      <c r="C316" s="449" t="s">
        <v>1733</v>
      </c>
      <c r="D316" s="449"/>
      <c r="E316" s="449"/>
      <c r="F316" s="449"/>
      <c r="G316" s="449"/>
      <c r="H316" s="450">
        <v>12638.72</v>
      </c>
      <c r="I316" s="450"/>
      <c r="J316" s="450">
        <v>180300.71</v>
      </c>
      <c r="K316" s="450"/>
    </row>
    <row r="317" spans="1:11" x14ac:dyDescent="0.25">
      <c r="C317" s="449" t="s">
        <v>1734</v>
      </c>
      <c r="D317" s="449"/>
      <c r="E317" s="449"/>
      <c r="F317" s="449"/>
      <c r="G317" s="449"/>
      <c r="H317" s="450">
        <v>242531</v>
      </c>
      <c r="I317" s="450"/>
      <c r="J317" s="450">
        <v>1535975.5</v>
      </c>
      <c r="K317" s="450"/>
    </row>
    <row r="320" spans="1:11" x14ac:dyDescent="0.25">
      <c r="A320" s="446" t="s">
        <v>170</v>
      </c>
      <c r="B320" s="446"/>
      <c r="C320" s="271" t="s">
        <v>107</v>
      </c>
      <c r="D320" s="271"/>
      <c r="E320" s="271"/>
      <c r="F320" s="271"/>
      <c r="G320" s="271"/>
      <c r="H320" s="447" t="s">
        <v>107</v>
      </c>
      <c r="I320" s="447"/>
      <c r="J320" s="447"/>
      <c r="K320" s="447"/>
    </row>
    <row r="321" spans="1:11" x14ac:dyDescent="0.25">
      <c r="A321" s="223"/>
      <c r="B321" s="223"/>
      <c r="C321" s="448" t="s">
        <v>72</v>
      </c>
      <c r="D321" s="448"/>
      <c r="E321" s="448"/>
      <c r="F321" s="448"/>
      <c r="G321" s="448"/>
      <c r="H321" s="223"/>
      <c r="I321" s="223"/>
      <c r="J321" s="223"/>
      <c r="K321" s="223"/>
    </row>
    <row r="322" spans="1:11" x14ac:dyDescent="0.25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</row>
    <row r="323" spans="1:11" x14ac:dyDescent="0.25">
      <c r="A323" s="446" t="s">
        <v>169</v>
      </c>
      <c r="B323" s="446"/>
      <c r="C323" s="271" t="s">
        <v>107</v>
      </c>
      <c r="D323" s="271"/>
      <c r="E323" s="271"/>
      <c r="F323" s="271"/>
      <c r="G323" s="271"/>
      <c r="H323" s="447" t="s">
        <v>107</v>
      </c>
      <c r="I323" s="447"/>
      <c r="J323" s="447"/>
      <c r="K323" s="447"/>
    </row>
    <row r="324" spans="1:11" x14ac:dyDescent="0.25">
      <c r="A324" s="223"/>
      <c r="B324" s="223"/>
      <c r="C324" s="448" t="s">
        <v>72</v>
      </c>
      <c r="D324" s="448"/>
      <c r="E324" s="448"/>
      <c r="F324" s="448"/>
      <c r="G324" s="448"/>
      <c r="H324" s="223"/>
      <c r="I324" s="223"/>
      <c r="J324" s="223"/>
      <c r="K324" s="223"/>
    </row>
  </sheetData>
  <mergeCells count="133">
    <mergeCell ref="B7:E7"/>
    <mergeCell ref="G7:K7"/>
    <mergeCell ref="A10:K10"/>
    <mergeCell ref="A11:K11"/>
    <mergeCell ref="A13:K13"/>
    <mergeCell ref="A15:K15"/>
    <mergeCell ref="J2:K2"/>
    <mergeCell ref="B3:E3"/>
    <mergeCell ref="G3:K3"/>
    <mergeCell ref="B4:E4"/>
    <mergeCell ref="G4:K4"/>
    <mergeCell ref="B6:E6"/>
    <mergeCell ref="G6:K6"/>
    <mergeCell ref="E25:H25"/>
    <mergeCell ref="E26:H26"/>
    <mergeCell ref="E27:H27"/>
    <mergeCell ref="E28:H28"/>
    <mergeCell ref="E29:H29"/>
    <mergeCell ref="A32:K32"/>
    <mergeCell ref="A16:K16"/>
    <mergeCell ref="A18:K18"/>
    <mergeCell ref="E21:H21"/>
    <mergeCell ref="E22:H22"/>
    <mergeCell ref="E23:H23"/>
    <mergeCell ref="E24:H24"/>
    <mergeCell ref="H70:I70"/>
    <mergeCell ref="J70:K70"/>
    <mergeCell ref="H78:I78"/>
    <mergeCell ref="J78:K78"/>
    <mergeCell ref="H86:I86"/>
    <mergeCell ref="J86:K86"/>
    <mergeCell ref="A36:K36"/>
    <mergeCell ref="B38:J38"/>
    <mergeCell ref="H48:I48"/>
    <mergeCell ref="J48:K48"/>
    <mergeCell ref="H59:I59"/>
    <mergeCell ref="J59:K59"/>
    <mergeCell ref="H128:I128"/>
    <mergeCell ref="J128:K128"/>
    <mergeCell ref="H140:I140"/>
    <mergeCell ref="J140:K140"/>
    <mergeCell ref="H149:I149"/>
    <mergeCell ref="J149:K149"/>
    <mergeCell ref="H98:I98"/>
    <mergeCell ref="J98:K98"/>
    <mergeCell ref="H109:I109"/>
    <mergeCell ref="J109:K109"/>
    <mergeCell ref="H117:I117"/>
    <mergeCell ref="J117:K117"/>
    <mergeCell ref="H188:I188"/>
    <mergeCell ref="J188:K188"/>
    <mergeCell ref="H196:I196"/>
    <mergeCell ref="J196:K196"/>
    <mergeCell ref="H210:I210"/>
    <mergeCell ref="J210:K210"/>
    <mergeCell ref="H161:I161"/>
    <mergeCell ref="J161:K161"/>
    <mergeCell ref="H170:I170"/>
    <mergeCell ref="J170:K170"/>
    <mergeCell ref="H179:I179"/>
    <mergeCell ref="J179:K179"/>
    <mergeCell ref="H262:I262"/>
    <mergeCell ref="J262:K262"/>
    <mergeCell ref="H275:I275"/>
    <mergeCell ref="J275:K275"/>
    <mergeCell ref="A278:K278"/>
    <mergeCell ref="H280:I280"/>
    <mergeCell ref="J280:K280"/>
    <mergeCell ref="H223:I223"/>
    <mergeCell ref="J223:K223"/>
    <mergeCell ref="H236:I236"/>
    <mergeCell ref="J236:K236"/>
    <mergeCell ref="H249:I249"/>
    <mergeCell ref="J249:K249"/>
    <mergeCell ref="H292:I292"/>
    <mergeCell ref="J292:K292"/>
    <mergeCell ref="A295:G295"/>
    <mergeCell ref="H295:I295"/>
    <mergeCell ref="J295:K295"/>
    <mergeCell ref="A299:G299"/>
    <mergeCell ref="H299:I299"/>
    <mergeCell ref="J299:K299"/>
    <mergeCell ref="H283:I283"/>
    <mergeCell ref="J283:K283"/>
    <mergeCell ref="H286:I286"/>
    <mergeCell ref="J286:K286"/>
    <mergeCell ref="H289:I289"/>
    <mergeCell ref="J289:K289"/>
    <mergeCell ref="C307:G307"/>
    <mergeCell ref="H307:I307"/>
    <mergeCell ref="J307:K307"/>
    <mergeCell ref="C308:G308"/>
    <mergeCell ref="H308:I308"/>
    <mergeCell ref="J308:K308"/>
    <mergeCell ref="A303:G303"/>
    <mergeCell ref="H303:I303"/>
    <mergeCell ref="J303:K303"/>
    <mergeCell ref="C306:G306"/>
    <mergeCell ref="H306:I306"/>
    <mergeCell ref="J306:K306"/>
    <mergeCell ref="C311:G311"/>
    <mergeCell ref="H311:I311"/>
    <mergeCell ref="J311:K311"/>
    <mergeCell ref="C312:G312"/>
    <mergeCell ref="H312:I312"/>
    <mergeCell ref="J312:K312"/>
    <mergeCell ref="C309:G309"/>
    <mergeCell ref="H309:I309"/>
    <mergeCell ref="J309:K309"/>
    <mergeCell ref="C310:G310"/>
    <mergeCell ref="H310:I310"/>
    <mergeCell ref="J310:K310"/>
    <mergeCell ref="C315:G315"/>
    <mergeCell ref="H315:I315"/>
    <mergeCell ref="J315:K315"/>
    <mergeCell ref="C316:G316"/>
    <mergeCell ref="H316:I316"/>
    <mergeCell ref="J316:K316"/>
    <mergeCell ref="C313:G313"/>
    <mergeCell ref="H313:I313"/>
    <mergeCell ref="J313:K313"/>
    <mergeCell ref="C314:G314"/>
    <mergeCell ref="H314:I314"/>
    <mergeCell ref="J314:K314"/>
    <mergeCell ref="A323:B323"/>
    <mergeCell ref="H323:K323"/>
    <mergeCell ref="C324:G324"/>
    <mergeCell ref="C317:G317"/>
    <mergeCell ref="H317:I317"/>
    <mergeCell ref="J317:K317"/>
    <mergeCell ref="A320:B320"/>
    <mergeCell ref="H320:K320"/>
    <mergeCell ref="C321:G3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73"/>
  <sheetViews>
    <sheetView workbookViewId="0">
      <selection activeCell="H17" sqref="H17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181" t="s">
        <v>1313</v>
      </c>
    </row>
    <row r="2" spans="1:31" ht="14.25" x14ac:dyDescent="0.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1" t="s">
        <v>371</v>
      </c>
    </row>
    <row r="3" spans="1:31" ht="16.5" x14ac:dyDescent="0.25">
      <c r="A3" s="274"/>
      <c r="B3" s="485" t="s">
        <v>370</v>
      </c>
      <c r="C3" s="485"/>
      <c r="D3" s="485"/>
      <c r="E3" s="485"/>
      <c r="F3" s="161"/>
      <c r="G3" s="485" t="s">
        <v>0</v>
      </c>
      <c r="H3" s="485"/>
      <c r="I3" s="485"/>
      <c r="J3" s="485"/>
      <c r="K3" s="485"/>
    </row>
    <row r="4" spans="1:31" ht="14.25" x14ac:dyDescent="0.2">
      <c r="A4" s="161"/>
      <c r="B4" s="482"/>
      <c r="C4" s="482"/>
      <c r="D4" s="482"/>
      <c r="E4" s="482"/>
      <c r="F4" s="161"/>
      <c r="G4" s="482"/>
      <c r="H4" s="482"/>
      <c r="I4" s="482"/>
      <c r="J4" s="482"/>
      <c r="K4" s="482"/>
    </row>
    <row r="5" spans="1:31" ht="14.25" x14ac:dyDescent="0.2">
      <c r="A5" s="161"/>
      <c r="B5" s="161"/>
      <c r="C5" s="216"/>
      <c r="D5" s="216"/>
      <c r="E5" s="216"/>
      <c r="F5" s="161"/>
      <c r="G5" s="216"/>
      <c r="H5" s="216"/>
      <c r="I5" s="216"/>
      <c r="J5" s="216"/>
      <c r="K5" s="216"/>
    </row>
    <row r="6" spans="1:31" ht="14.25" x14ac:dyDescent="0.2">
      <c r="A6" s="216"/>
      <c r="B6" s="482" t="s">
        <v>1314</v>
      </c>
      <c r="C6" s="482"/>
      <c r="D6" s="482"/>
      <c r="E6" s="482"/>
      <c r="F6" s="161"/>
      <c r="G6" s="482" t="s">
        <v>1314</v>
      </c>
      <c r="H6" s="482"/>
      <c r="I6" s="482"/>
      <c r="J6" s="482"/>
      <c r="K6" s="482"/>
    </row>
    <row r="7" spans="1:31" ht="14.25" x14ac:dyDescent="0.2">
      <c r="A7" s="275"/>
      <c r="B7" s="473" t="s">
        <v>369</v>
      </c>
      <c r="C7" s="473"/>
      <c r="D7" s="473"/>
      <c r="E7" s="473"/>
      <c r="F7" s="161"/>
      <c r="G7" s="473" t="s">
        <v>369</v>
      </c>
      <c r="H7" s="473"/>
      <c r="I7" s="473"/>
      <c r="J7" s="473"/>
      <c r="K7" s="473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  <c r="AE10" s="276" t="s">
        <v>166</v>
      </c>
    </row>
    <row r="11" spans="1:31" x14ac:dyDescent="0.2">
      <c r="A11" s="472" t="s">
        <v>75</v>
      </c>
      <c r="B11" s="472"/>
      <c r="C11" s="472"/>
      <c r="D11" s="472"/>
      <c r="E11" s="472"/>
      <c r="F11" s="472"/>
      <c r="G11" s="472"/>
      <c r="H11" s="472"/>
      <c r="I11" s="472"/>
      <c r="J11" s="472"/>
      <c r="K11" s="472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62" t="s">
        <v>3854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4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69" t="s">
        <v>3823</v>
      </c>
      <c r="B15" s="469"/>
      <c r="C15" s="469"/>
      <c r="D15" s="469"/>
      <c r="E15" s="469"/>
      <c r="F15" s="469"/>
      <c r="G15" s="469"/>
      <c r="H15" s="469"/>
      <c r="I15" s="469"/>
      <c r="J15" s="469"/>
      <c r="K15" s="469"/>
    </row>
    <row r="16" spans="1:31" x14ac:dyDescent="0.2">
      <c r="A16" s="486" t="s">
        <v>368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58" t="s">
        <v>3442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31" ht="14.25" x14ac:dyDescent="0.2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79" t="s">
        <v>367</v>
      </c>
      <c r="J20" s="179" t="s">
        <v>366</v>
      </c>
      <c r="K20" s="161"/>
    </row>
    <row r="21" spans="1:31" ht="15" x14ac:dyDescent="0.25">
      <c r="A21" s="161"/>
      <c r="B21" s="161"/>
      <c r="C21" s="161"/>
      <c r="D21" s="161"/>
      <c r="E21" s="161"/>
      <c r="F21" s="488" t="s">
        <v>365</v>
      </c>
      <c r="G21" s="488"/>
      <c r="H21" s="488"/>
      <c r="I21" s="178">
        <v>146.4</v>
      </c>
      <c r="J21" s="178">
        <v>782.54</v>
      </c>
      <c r="K21" s="177" t="s">
        <v>356</v>
      </c>
    </row>
    <row r="22" spans="1:31" ht="14.25" x14ac:dyDescent="0.2">
      <c r="A22" s="161"/>
      <c r="B22" s="161"/>
      <c r="C22" s="161"/>
      <c r="D22" s="161"/>
      <c r="E22" s="161"/>
      <c r="F22" s="482" t="s">
        <v>364</v>
      </c>
      <c r="G22" s="482"/>
      <c r="H22" s="482"/>
      <c r="I22" s="175">
        <v>0</v>
      </c>
      <c r="J22" s="175">
        <v>0</v>
      </c>
      <c r="K22" s="161" t="s">
        <v>356</v>
      </c>
    </row>
    <row r="23" spans="1:31" ht="14.25" x14ac:dyDescent="0.2">
      <c r="A23" s="161"/>
      <c r="B23" s="161"/>
      <c r="C23" s="161"/>
      <c r="D23" s="161"/>
      <c r="E23" s="161"/>
      <c r="F23" s="482" t="s">
        <v>363</v>
      </c>
      <c r="G23" s="482"/>
      <c r="H23" s="482"/>
      <c r="I23" s="175">
        <v>17.2</v>
      </c>
      <c r="J23" s="175">
        <v>167.34</v>
      </c>
      <c r="K23" s="161" t="s">
        <v>356</v>
      </c>
    </row>
    <row r="24" spans="1:31" ht="14.25" x14ac:dyDescent="0.2">
      <c r="A24" s="161"/>
      <c r="B24" s="161"/>
      <c r="C24" s="161"/>
      <c r="D24" s="161"/>
      <c r="E24" s="161"/>
      <c r="F24" s="482" t="s">
        <v>106</v>
      </c>
      <c r="G24" s="482"/>
      <c r="H24" s="482"/>
      <c r="I24" s="175">
        <v>126.93</v>
      </c>
      <c r="J24" s="175">
        <v>569.91999999999996</v>
      </c>
      <c r="K24" s="161" t="s">
        <v>356</v>
      </c>
    </row>
    <row r="25" spans="1:31" ht="14.25" x14ac:dyDescent="0.2">
      <c r="A25" s="161"/>
      <c r="B25" s="161"/>
      <c r="C25" s="161"/>
      <c r="D25" s="161"/>
      <c r="E25" s="161"/>
      <c r="F25" s="482" t="s">
        <v>362</v>
      </c>
      <c r="G25" s="482"/>
      <c r="H25" s="482"/>
      <c r="I25" s="175">
        <v>2.27</v>
      </c>
      <c r="J25" s="175">
        <v>45.28</v>
      </c>
      <c r="K25" s="161" t="s">
        <v>356</v>
      </c>
    </row>
    <row r="26" spans="1:31" ht="14.25" x14ac:dyDescent="0.2">
      <c r="A26" s="161"/>
      <c r="B26" s="161"/>
      <c r="C26" s="161"/>
      <c r="D26" s="161"/>
      <c r="E26" s="161"/>
      <c r="F26" s="482" t="s">
        <v>361</v>
      </c>
      <c r="G26" s="482"/>
      <c r="H26" s="482"/>
      <c r="I26" s="175">
        <v>3.29</v>
      </c>
      <c r="J26" s="175">
        <v>76.91</v>
      </c>
      <c r="K26" s="161" t="s">
        <v>356</v>
      </c>
    </row>
    <row r="27" spans="1:31" ht="14.25" x14ac:dyDescent="0.2">
      <c r="A27" s="161"/>
      <c r="B27" s="161"/>
      <c r="C27" s="161"/>
      <c r="D27" s="161"/>
      <c r="E27" s="161"/>
      <c r="F27" s="482" t="s">
        <v>360</v>
      </c>
      <c r="G27" s="482"/>
      <c r="H27" s="482"/>
      <c r="I27" s="175">
        <v>245.46</v>
      </c>
      <c r="J27" s="175"/>
      <c r="K27" s="161" t="s">
        <v>359</v>
      </c>
    </row>
    <row r="28" spans="1:31" ht="14.25" hidden="1" x14ac:dyDescent="0.2">
      <c r="A28" s="161"/>
      <c r="B28" s="161"/>
      <c r="C28" s="161"/>
      <c r="D28" s="161"/>
      <c r="E28" s="161"/>
      <c r="F28" s="216" t="s">
        <v>358</v>
      </c>
      <c r="G28" s="216"/>
      <c r="H28" s="216"/>
      <c r="I28" s="175"/>
      <c r="J28" s="175"/>
      <c r="K28" s="161"/>
    </row>
    <row r="29" spans="1:31" ht="14.25" hidden="1" x14ac:dyDescent="0.2">
      <c r="A29" s="161"/>
      <c r="B29" s="161"/>
      <c r="C29" s="161"/>
      <c r="D29" s="161"/>
      <c r="E29" s="161"/>
      <c r="F29" s="457" t="s">
        <v>357</v>
      </c>
      <c r="G29" s="483"/>
      <c r="H29" s="483"/>
      <c r="I29" s="175">
        <v>0</v>
      </c>
      <c r="J29" s="175">
        <v>0</v>
      </c>
      <c r="K29" s="161" t="s">
        <v>356</v>
      </c>
    </row>
    <row r="30" spans="1:31" ht="14.25" x14ac:dyDescent="0.2">
      <c r="A30" s="161"/>
      <c r="B30" s="161"/>
      <c r="C30" s="161"/>
      <c r="D30" s="161"/>
      <c r="E30" s="161"/>
      <c r="F30" s="216"/>
      <c r="G30" s="216"/>
      <c r="H30" s="216"/>
      <c r="I30" s="175"/>
      <c r="J30" s="175"/>
      <c r="K30" s="161"/>
    </row>
    <row r="31" spans="1:31" ht="14.25" x14ac:dyDescent="0.2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31" ht="28.5" x14ac:dyDescent="0.2">
      <c r="A32" s="458" t="s">
        <v>354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AE32" s="278" t="s">
        <v>354</v>
      </c>
    </row>
    <row r="33" spans="1:22" ht="85.5" x14ac:dyDescent="0.2">
      <c r="A33" s="172" t="s">
        <v>81</v>
      </c>
      <c r="B33" s="172" t="s">
        <v>353</v>
      </c>
      <c r="C33" s="172" t="s">
        <v>83</v>
      </c>
      <c r="D33" s="172" t="s">
        <v>352</v>
      </c>
      <c r="E33" s="172" t="s">
        <v>351</v>
      </c>
      <c r="F33" s="172" t="s">
        <v>350</v>
      </c>
      <c r="G33" s="173" t="s">
        <v>349</v>
      </c>
      <c r="H33" s="173" t="s">
        <v>348</v>
      </c>
      <c r="I33" s="172" t="s">
        <v>347</v>
      </c>
      <c r="J33" s="172" t="s">
        <v>346</v>
      </c>
      <c r="K33" s="172" t="s">
        <v>345</v>
      </c>
    </row>
    <row r="34" spans="1:22" ht="14.25" x14ac:dyDescent="0.2">
      <c r="A34" s="172">
        <v>1</v>
      </c>
      <c r="B34" s="172">
        <v>2</v>
      </c>
      <c r="C34" s="172">
        <v>3</v>
      </c>
      <c r="D34" s="172">
        <v>4</v>
      </c>
      <c r="E34" s="172">
        <v>5</v>
      </c>
      <c r="F34" s="172">
        <v>6</v>
      </c>
      <c r="G34" s="172">
        <v>7</v>
      </c>
      <c r="H34" s="172">
        <v>8</v>
      </c>
      <c r="I34" s="172">
        <v>9</v>
      </c>
      <c r="J34" s="172">
        <v>10</v>
      </c>
      <c r="K34" s="172">
        <v>11</v>
      </c>
    </row>
    <row r="36" spans="1:22" ht="16.5" x14ac:dyDescent="0.25">
      <c r="A36" s="479" t="s">
        <v>3443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</row>
    <row r="37" spans="1:22" ht="28.5" x14ac:dyDescent="0.2">
      <c r="A37" s="168" t="s">
        <v>709</v>
      </c>
      <c r="B37" s="167" t="s">
        <v>3191</v>
      </c>
      <c r="C37" s="167" t="s">
        <v>1033</v>
      </c>
      <c r="D37" s="166" t="s">
        <v>1693</v>
      </c>
      <c r="E37" s="163">
        <v>1</v>
      </c>
      <c r="F37" s="165"/>
      <c r="G37" s="164"/>
      <c r="H37" s="163"/>
      <c r="I37" s="214"/>
      <c r="J37" s="163"/>
      <c r="K37" s="214"/>
      <c r="Q37" s="160">
        <v>21.59</v>
      </c>
      <c r="R37" s="160">
        <v>340.53</v>
      </c>
      <c r="S37" s="160">
        <v>12.69</v>
      </c>
      <c r="T37" s="160">
        <v>181.32</v>
      </c>
      <c r="U37" s="160">
        <v>0</v>
      </c>
      <c r="V37" s="160">
        <v>0</v>
      </c>
    </row>
    <row r="38" spans="1:22" ht="14.25" x14ac:dyDescent="0.2">
      <c r="A38" s="168"/>
      <c r="B38" s="167"/>
      <c r="C38" s="167" t="s">
        <v>187</v>
      </c>
      <c r="D38" s="166"/>
      <c r="E38" s="163"/>
      <c r="F38" s="165">
        <v>18.940000000000001</v>
      </c>
      <c r="G38" s="164" t="s">
        <v>185</v>
      </c>
      <c r="H38" s="163">
        <v>1</v>
      </c>
      <c r="I38" s="214">
        <v>18.940000000000001</v>
      </c>
      <c r="J38" s="163">
        <v>23.35</v>
      </c>
      <c r="K38" s="214">
        <v>442.25</v>
      </c>
    </row>
    <row r="39" spans="1:22" ht="14.25" x14ac:dyDescent="0.2">
      <c r="A39" s="168"/>
      <c r="B39" s="167"/>
      <c r="C39" s="167" t="s">
        <v>174</v>
      </c>
      <c r="D39" s="166"/>
      <c r="E39" s="163"/>
      <c r="F39" s="165">
        <v>0.05</v>
      </c>
      <c r="G39" s="164" t="s">
        <v>185</v>
      </c>
      <c r="H39" s="163">
        <v>1</v>
      </c>
      <c r="I39" s="214">
        <v>0.05</v>
      </c>
      <c r="J39" s="163">
        <v>5.4</v>
      </c>
      <c r="K39" s="214">
        <v>0.27</v>
      </c>
    </row>
    <row r="40" spans="1:22" ht="14.25" x14ac:dyDescent="0.2">
      <c r="A40" s="168"/>
      <c r="B40" s="167"/>
      <c r="C40" s="167" t="s">
        <v>195</v>
      </c>
      <c r="D40" s="166"/>
      <c r="E40" s="163"/>
      <c r="F40" s="165">
        <v>1.5</v>
      </c>
      <c r="G40" s="164" t="s">
        <v>185</v>
      </c>
      <c r="H40" s="163">
        <v>1</v>
      </c>
      <c r="I40" s="214">
        <v>1.5</v>
      </c>
      <c r="J40" s="163">
        <v>5.42</v>
      </c>
      <c r="K40" s="214">
        <v>8.1300000000000008</v>
      </c>
    </row>
    <row r="41" spans="1:22" ht="42.75" x14ac:dyDescent="0.2">
      <c r="A41" s="189" t="s">
        <v>1321</v>
      </c>
      <c r="B41" s="188" t="s">
        <v>3433</v>
      </c>
      <c r="C41" s="188" t="s">
        <v>1215</v>
      </c>
      <c r="D41" s="187" t="s">
        <v>1451</v>
      </c>
      <c r="E41" s="184">
        <v>1</v>
      </c>
      <c r="F41" s="186">
        <v>759.13</v>
      </c>
      <c r="G41" s="185" t="s">
        <v>185</v>
      </c>
      <c r="H41" s="184">
        <v>1</v>
      </c>
      <c r="I41" s="183">
        <v>759.13</v>
      </c>
      <c r="J41" s="184">
        <v>4.67</v>
      </c>
      <c r="K41" s="183">
        <v>3545.14</v>
      </c>
      <c r="Q41" s="160">
        <v>0</v>
      </c>
      <c r="R41" s="160">
        <v>0</v>
      </c>
      <c r="S41" s="160">
        <v>0</v>
      </c>
      <c r="T41" s="160">
        <v>0</v>
      </c>
      <c r="U41" s="160">
        <v>0</v>
      </c>
      <c r="V41" s="160">
        <v>0</v>
      </c>
    </row>
    <row r="42" spans="1:22" ht="42.75" x14ac:dyDescent="0.2">
      <c r="A42" s="189" t="s">
        <v>2925</v>
      </c>
      <c r="B42" s="188" t="s">
        <v>3246</v>
      </c>
      <c r="C42" s="188" t="s">
        <v>1191</v>
      </c>
      <c r="D42" s="187" t="s">
        <v>1451</v>
      </c>
      <c r="E42" s="184">
        <v>2</v>
      </c>
      <c r="F42" s="186">
        <v>89.39</v>
      </c>
      <c r="G42" s="185" t="s">
        <v>185</v>
      </c>
      <c r="H42" s="184">
        <v>1</v>
      </c>
      <c r="I42" s="183">
        <v>178.78</v>
      </c>
      <c r="J42" s="184">
        <v>4.96</v>
      </c>
      <c r="K42" s="183">
        <v>886.75</v>
      </c>
      <c r="Q42" s="160">
        <v>0</v>
      </c>
      <c r="R42" s="160">
        <v>0</v>
      </c>
      <c r="S42" s="160">
        <v>0</v>
      </c>
      <c r="T42" s="160">
        <v>0</v>
      </c>
      <c r="U42" s="160">
        <v>0</v>
      </c>
      <c r="V42" s="160">
        <v>0</v>
      </c>
    </row>
    <row r="43" spans="1:22" ht="14.25" x14ac:dyDescent="0.2">
      <c r="A43" s="168"/>
      <c r="B43" s="167"/>
      <c r="C43" s="167" t="s">
        <v>184</v>
      </c>
      <c r="D43" s="166" t="s">
        <v>177</v>
      </c>
      <c r="E43" s="163">
        <v>114</v>
      </c>
      <c r="F43" s="165"/>
      <c r="G43" s="164"/>
      <c r="H43" s="163"/>
      <c r="I43" s="214">
        <v>21.59</v>
      </c>
      <c r="J43" s="163">
        <v>77</v>
      </c>
      <c r="K43" s="214">
        <v>340.53</v>
      </c>
    </row>
    <row r="44" spans="1:22" ht="14.25" x14ac:dyDescent="0.2">
      <c r="A44" s="168"/>
      <c r="B44" s="167"/>
      <c r="C44" s="167" t="s">
        <v>183</v>
      </c>
      <c r="D44" s="166" t="s">
        <v>177</v>
      </c>
      <c r="E44" s="163">
        <v>67</v>
      </c>
      <c r="F44" s="165"/>
      <c r="G44" s="164"/>
      <c r="H44" s="163"/>
      <c r="I44" s="214">
        <v>12.69</v>
      </c>
      <c r="J44" s="163">
        <v>41</v>
      </c>
      <c r="K44" s="214">
        <v>181.32</v>
      </c>
    </row>
    <row r="45" spans="1:22" ht="14.25" x14ac:dyDescent="0.2">
      <c r="A45" s="205"/>
      <c r="B45" s="204"/>
      <c r="C45" s="204" t="s">
        <v>182</v>
      </c>
      <c r="D45" s="203" t="s">
        <v>181</v>
      </c>
      <c r="E45" s="201">
        <v>1.36</v>
      </c>
      <c r="F45" s="206"/>
      <c r="G45" s="202" t="s">
        <v>185</v>
      </c>
      <c r="H45" s="201">
        <v>1</v>
      </c>
      <c r="I45" s="200">
        <v>1.36</v>
      </c>
      <c r="J45" s="201"/>
      <c r="K45" s="200"/>
    </row>
    <row r="46" spans="1:22" ht="15" x14ac:dyDescent="0.25">
      <c r="A46" s="198"/>
      <c r="B46" s="198"/>
      <c r="C46" s="199" t="s">
        <v>173</v>
      </c>
      <c r="D46" s="198"/>
      <c r="E46" s="198"/>
      <c r="F46" s="198"/>
      <c r="G46" s="198"/>
      <c r="H46" s="480">
        <v>992.68</v>
      </c>
      <c r="I46" s="480"/>
      <c r="J46" s="480">
        <v>5404.39</v>
      </c>
      <c r="K46" s="480"/>
      <c r="O46" s="162">
        <v>992.68</v>
      </c>
      <c r="P46" s="162">
        <v>5404.39</v>
      </c>
    </row>
    <row r="48" spans="1:22" ht="28.5" x14ac:dyDescent="0.2">
      <c r="A48" s="168" t="s">
        <v>1324</v>
      </c>
      <c r="B48" s="167" t="s">
        <v>3444</v>
      </c>
      <c r="C48" s="167" t="s">
        <v>1255</v>
      </c>
      <c r="D48" s="166" t="s">
        <v>1693</v>
      </c>
      <c r="E48" s="163">
        <v>2</v>
      </c>
      <c r="F48" s="165"/>
      <c r="G48" s="164"/>
      <c r="H48" s="163"/>
      <c r="I48" s="214"/>
      <c r="J48" s="163"/>
      <c r="K48" s="214"/>
      <c r="Q48" s="160">
        <v>97.81</v>
      </c>
      <c r="R48" s="160">
        <v>1542.64</v>
      </c>
      <c r="S48" s="160">
        <v>57.49</v>
      </c>
      <c r="T48" s="160">
        <v>821.41</v>
      </c>
      <c r="U48" s="160">
        <v>0.04</v>
      </c>
      <c r="V48" s="160">
        <v>0.74</v>
      </c>
    </row>
    <row r="49" spans="1:22" ht="14.25" x14ac:dyDescent="0.2">
      <c r="A49" s="168"/>
      <c r="B49" s="167"/>
      <c r="C49" s="167" t="s">
        <v>187</v>
      </c>
      <c r="D49" s="166"/>
      <c r="E49" s="163"/>
      <c r="F49" s="165">
        <v>42.9</v>
      </c>
      <c r="G49" s="164" t="s">
        <v>185</v>
      </c>
      <c r="H49" s="163">
        <v>1</v>
      </c>
      <c r="I49" s="214">
        <v>85.8</v>
      </c>
      <c r="J49" s="163">
        <v>23.35</v>
      </c>
      <c r="K49" s="214">
        <v>2003.43</v>
      </c>
    </row>
    <row r="50" spans="1:22" ht="14.25" x14ac:dyDescent="0.2">
      <c r="A50" s="168"/>
      <c r="B50" s="167"/>
      <c r="C50" s="167" t="s">
        <v>174</v>
      </c>
      <c r="D50" s="166"/>
      <c r="E50" s="163"/>
      <c r="F50" s="165">
        <v>0.05</v>
      </c>
      <c r="G50" s="164" t="s">
        <v>185</v>
      </c>
      <c r="H50" s="163">
        <v>1</v>
      </c>
      <c r="I50" s="214">
        <v>0.1</v>
      </c>
      <c r="J50" s="163">
        <v>9</v>
      </c>
      <c r="K50" s="214">
        <v>0.9</v>
      </c>
    </row>
    <row r="51" spans="1:22" ht="14.25" x14ac:dyDescent="0.2">
      <c r="A51" s="168"/>
      <c r="B51" s="167"/>
      <c r="C51" s="167" t="s">
        <v>179</v>
      </c>
      <c r="D51" s="166"/>
      <c r="E51" s="163"/>
      <c r="F51" s="165">
        <v>0.01</v>
      </c>
      <c r="G51" s="164" t="s">
        <v>185</v>
      </c>
      <c r="H51" s="163">
        <v>1</v>
      </c>
      <c r="I51" s="169">
        <v>0.02</v>
      </c>
      <c r="J51" s="163">
        <v>23.35</v>
      </c>
      <c r="K51" s="169">
        <v>0.47</v>
      </c>
    </row>
    <row r="52" spans="1:22" ht="14.25" x14ac:dyDescent="0.2">
      <c r="A52" s="168"/>
      <c r="B52" s="167"/>
      <c r="C52" s="167" t="s">
        <v>195</v>
      </c>
      <c r="D52" s="166"/>
      <c r="E52" s="163"/>
      <c r="F52" s="165">
        <v>3.15</v>
      </c>
      <c r="G52" s="164" t="s">
        <v>185</v>
      </c>
      <c r="H52" s="163">
        <v>1</v>
      </c>
      <c r="I52" s="214">
        <v>6.3</v>
      </c>
      <c r="J52" s="163">
        <v>5.42</v>
      </c>
      <c r="K52" s="214">
        <v>34.15</v>
      </c>
    </row>
    <row r="53" spans="1:22" ht="85.5" x14ac:dyDescent="0.2">
      <c r="A53" s="189" t="s">
        <v>1328</v>
      </c>
      <c r="B53" s="188" t="s">
        <v>3445</v>
      </c>
      <c r="C53" s="188" t="s">
        <v>1256</v>
      </c>
      <c r="D53" s="187" t="s">
        <v>1451</v>
      </c>
      <c r="E53" s="184">
        <v>2</v>
      </c>
      <c r="F53" s="186">
        <v>1306.02</v>
      </c>
      <c r="G53" s="185" t="s">
        <v>185</v>
      </c>
      <c r="H53" s="184">
        <v>1</v>
      </c>
      <c r="I53" s="183">
        <v>2612.04</v>
      </c>
      <c r="J53" s="184">
        <v>2.88</v>
      </c>
      <c r="K53" s="183">
        <v>7522.68</v>
      </c>
      <c r="Q53" s="160">
        <v>0</v>
      </c>
      <c r="R53" s="160">
        <v>0</v>
      </c>
      <c r="S53" s="160">
        <v>0</v>
      </c>
      <c r="T53" s="160">
        <v>0</v>
      </c>
      <c r="U53" s="160">
        <v>0</v>
      </c>
      <c r="V53" s="160">
        <v>0</v>
      </c>
    </row>
    <row r="54" spans="1:22" ht="14.25" x14ac:dyDescent="0.2">
      <c r="A54" s="168"/>
      <c r="B54" s="167"/>
      <c r="C54" s="167" t="s">
        <v>184</v>
      </c>
      <c r="D54" s="166" t="s">
        <v>177</v>
      </c>
      <c r="E54" s="163">
        <v>114</v>
      </c>
      <c r="F54" s="165"/>
      <c r="G54" s="164"/>
      <c r="H54" s="163"/>
      <c r="I54" s="214">
        <v>97.81</v>
      </c>
      <c r="J54" s="163">
        <v>77</v>
      </c>
      <c r="K54" s="214">
        <v>1542.64</v>
      </c>
    </row>
    <row r="55" spans="1:22" ht="14.25" x14ac:dyDescent="0.2">
      <c r="A55" s="168"/>
      <c r="B55" s="167"/>
      <c r="C55" s="167" t="s">
        <v>183</v>
      </c>
      <c r="D55" s="166" t="s">
        <v>177</v>
      </c>
      <c r="E55" s="163">
        <v>67</v>
      </c>
      <c r="F55" s="165"/>
      <c r="G55" s="164"/>
      <c r="H55" s="163"/>
      <c r="I55" s="214">
        <v>57.49</v>
      </c>
      <c r="J55" s="163">
        <v>41</v>
      </c>
      <c r="K55" s="214">
        <v>821.41</v>
      </c>
    </row>
    <row r="56" spans="1:22" ht="14.25" x14ac:dyDescent="0.2">
      <c r="A56" s="168"/>
      <c r="B56" s="167"/>
      <c r="C56" s="167" t="s">
        <v>178</v>
      </c>
      <c r="D56" s="166" t="s">
        <v>177</v>
      </c>
      <c r="E56" s="163">
        <v>175</v>
      </c>
      <c r="F56" s="165"/>
      <c r="G56" s="164"/>
      <c r="H56" s="163"/>
      <c r="I56" s="214">
        <v>0.04</v>
      </c>
      <c r="J56" s="163">
        <v>157</v>
      </c>
      <c r="K56" s="214">
        <v>0.74</v>
      </c>
    </row>
    <row r="57" spans="1:22" ht="14.25" x14ac:dyDescent="0.2">
      <c r="A57" s="205"/>
      <c r="B57" s="204"/>
      <c r="C57" s="204" t="s">
        <v>182</v>
      </c>
      <c r="D57" s="203" t="s">
        <v>181</v>
      </c>
      <c r="E57" s="201">
        <v>3.3</v>
      </c>
      <c r="F57" s="206"/>
      <c r="G57" s="202" t="s">
        <v>185</v>
      </c>
      <c r="H57" s="201">
        <v>1</v>
      </c>
      <c r="I57" s="200">
        <v>6.6</v>
      </c>
      <c r="J57" s="201"/>
      <c r="K57" s="200"/>
    </row>
    <row r="58" spans="1:22" ht="15" x14ac:dyDescent="0.25">
      <c r="A58" s="198"/>
      <c r="B58" s="198"/>
      <c r="C58" s="199" t="s">
        <v>173</v>
      </c>
      <c r="D58" s="198"/>
      <c r="E58" s="198"/>
      <c r="F58" s="198"/>
      <c r="G58" s="198"/>
      <c r="H58" s="480">
        <v>2859.58</v>
      </c>
      <c r="I58" s="480"/>
      <c r="J58" s="480">
        <v>11925.95</v>
      </c>
      <c r="K58" s="480"/>
      <c r="O58" s="162">
        <v>2859.58</v>
      </c>
      <c r="P58" s="162">
        <v>11925.95</v>
      </c>
    </row>
    <row r="61" spans="1:22" ht="15" x14ac:dyDescent="0.25">
      <c r="A61" s="476" t="s">
        <v>3446</v>
      </c>
      <c r="B61" s="476"/>
      <c r="C61" s="476"/>
      <c r="D61" s="476"/>
      <c r="E61" s="476"/>
      <c r="F61" s="476"/>
      <c r="G61" s="476"/>
      <c r="H61" s="477">
        <v>3852.26</v>
      </c>
      <c r="I61" s="478"/>
      <c r="J61" s="477">
        <v>17330.34</v>
      </c>
      <c r="K61" s="478"/>
    </row>
    <row r="62" spans="1:22" hidden="1" x14ac:dyDescent="0.2">
      <c r="A62" s="160" t="s">
        <v>172</v>
      </c>
      <c r="I62" s="160">
        <v>0</v>
      </c>
      <c r="J62" s="160">
        <v>0</v>
      </c>
    </row>
    <row r="63" spans="1:22" hidden="1" x14ac:dyDescent="0.2">
      <c r="A63" s="160" t="s">
        <v>171</v>
      </c>
      <c r="I63" s="160">
        <v>0</v>
      </c>
      <c r="J63" s="160">
        <v>0</v>
      </c>
    </row>
    <row r="65" spans="1:22" ht="16.5" x14ac:dyDescent="0.25">
      <c r="A65" s="479" t="s">
        <v>3447</v>
      </c>
      <c r="B65" s="479"/>
      <c r="C65" s="479"/>
      <c r="D65" s="479"/>
      <c r="E65" s="479"/>
      <c r="F65" s="479"/>
      <c r="G65" s="479"/>
      <c r="H65" s="479"/>
      <c r="I65" s="479"/>
      <c r="J65" s="479"/>
      <c r="K65" s="479"/>
    </row>
    <row r="66" spans="1:22" ht="28.5" x14ac:dyDescent="0.2">
      <c r="A66" s="168" t="s">
        <v>104</v>
      </c>
      <c r="B66" s="167" t="s">
        <v>3444</v>
      </c>
      <c r="C66" s="167" t="s">
        <v>1255</v>
      </c>
      <c r="D66" s="166" t="s">
        <v>1693</v>
      </c>
      <c r="E66" s="163">
        <v>1</v>
      </c>
      <c r="F66" s="165"/>
      <c r="G66" s="164"/>
      <c r="H66" s="163"/>
      <c r="I66" s="214"/>
      <c r="J66" s="163"/>
      <c r="K66" s="214"/>
      <c r="Q66" s="160">
        <v>48.91</v>
      </c>
      <c r="R66" s="160">
        <v>771.32</v>
      </c>
      <c r="S66" s="160">
        <v>28.74</v>
      </c>
      <c r="T66" s="160">
        <v>410.71</v>
      </c>
      <c r="U66" s="160">
        <v>0.02</v>
      </c>
      <c r="V66" s="160">
        <v>0.36</v>
      </c>
    </row>
    <row r="67" spans="1:22" ht="14.25" x14ac:dyDescent="0.2">
      <c r="A67" s="168"/>
      <c r="B67" s="167"/>
      <c r="C67" s="167" t="s">
        <v>187</v>
      </c>
      <c r="D67" s="166"/>
      <c r="E67" s="163"/>
      <c r="F67" s="165">
        <v>42.9</v>
      </c>
      <c r="G67" s="164" t="s">
        <v>185</v>
      </c>
      <c r="H67" s="163">
        <v>1</v>
      </c>
      <c r="I67" s="214">
        <v>42.9</v>
      </c>
      <c r="J67" s="163">
        <v>23.35</v>
      </c>
      <c r="K67" s="214">
        <v>1001.72</v>
      </c>
    </row>
    <row r="68" spans="1:22" ht="14.25" x14ac:dyDescent="0.2">
      <c r="A68" s="168"/>
      <c r="B68" s="167"/>
      <c r="C68" s="167" t="s">
        <v>174</v>
      </c>
      <c r="D68" s="166"/>
      <c r="E68" s="163"/>
      <c r="F68" s="165">
        <v>0.05</v>
      </c>
      <c r="G68" s="164" t="s">
        <v>185</v>
      </c>
      <c r="H68" s="163">
        <v>1</v>
      </c>
      <c r="I68" s="214">
        <v>0.05</v>
      </c>
      <c r="J68" s="163">
        <v>9</v>
      </c>
      <c r="K68" s="214">
        <v>0.45</v>
      </c>
    </row>
    <row r="69" spans="1:22" ht="14.25" x14ac:dyDescent="0.2">
      <c r="A69" s="168"/>
      <c r="B69" s="167"/>
      <c r="C69" s="167" t="s">
        <v>179</v>
      </c>
      <c r="D69" s="166"/>
      <c r="E69" s="163"/>
      <c r="F69" s="165">
        <v>0.01</v>
      </c>
      <c r="G69" s="164" t="s">
        <v>185</v>
      </c>
      <c r="H69" s="163">
        <v>1</v>
      </c>
      <c r="I69" s="169">
        <v>0.01</v>
      </c>
      <c r="J69" s="163">
        <v>23.35</v>
      </c>
      <c r="K69" s="169">
        <v>0.23</v>
      </c>
    </row>
    <row r="70" spans="1:22" ht="14.25" x14ac:dyDescent="0.2">
      <c r="A70" s="168"/>
      <c r="B70" s="167"/>
      <c r="C70" s="167" t="s">
        <v>195</v>
      </c>
      <c r="D70" s="166"/>
      <c r="E70" s="163"/>
      <c r="F70" s="165">
        <v>3.15</v>
      </c>
      <c r="G70" s="164" t="s">
        <v>185</v>
      </c>
      <c r="H70" s="163">
        <v>1</v>
      </c>
      <c r="I70" s="214">
        <v>3.15</v>
      </c>
      <c r="J70" s="163">
        <v>5.42</v>
      </c>
      <c r="K70" s="214">
        <v>17.07</v>
      </c>
    </row>
    <row r="71" spans="1:22" ht="142.5" x14ac:dyDescent="0.2">
      <c r="A71" s="189" t="s">
        <v>1332</v>
      </c>
      <c r="B71" s="188" t="s">
        <v>3448</v>
      </c>
      <c r="C71" s="188" t="s">
        <v>1254</v>
      </c>
      <c r="D71" s="187" t="s">
        <v>1703</v>
      </c>
      <c r="E71" s="184">
        <v>1</v>
      </c>
      <c r="F71" s="186">
        <v>580.54</v>
      </c>
      <c r="G71" s="185" t="s">
        <v>185</v>
      </c>
      <c r="H71" s="184">
        <v>1</v>
      </c>
      <c r="I71" s="183">
        <v>580.54</v>
      </c>
      <c r="J71" s="184">
        <v>9.8000000000000007</v>
      </c>
      <c r="K71" s="183">
        <v>5689.29</v>
      </c>
      <c r="Q71" s="160">
        <v>0</v>
      </c>
      <c r="R71" s="160">
        <v>0</v>
      </c>
      <c r="S71" s="160">
        <v>0</v>
      </c>
      <c r="T71" s="160">
        <v>0</v>
      </c>
      <c r="U71" s="160">
        <v>0</v>
      </c>
      <c r="V71" s="160">
        <v>0</v>
      </c>
    </row>
    <row r="72" spans="1:22" ht="57" x14ac:dyDescent="0.2">
      <c r="A72" s="189" t="s">
        <v>3019</v>
      </c>
      <c r="B72" s="188" t="s">
        <v>3449</v>
      </c>
      <c r="C72" s="188" t="s">
        <v>1253</v>
      </c>
      <c r="D72" s="187" t="s">
        <v>1451</v>
      </c>
      <c r="E72" s="184">
        <v>2</v>
      </c>
      <c r="F72" s="186">
        <v>99.15</v>
      </c>
      <c r="G72" s="185" t="s">
        <v>185</v>
      </c>
      <c r="H72" s="184">
        <v>1</v>
      </c>
      <c r="I72" s="183">
        <v>198.3</v>
      </c>
      <c r="J72" s="184">
        <v>4.87</v>
      </c>
      <c r="K72" s="183">
        <v>965.72</v>
      </c>
      <c r="Q72" s="160">
        <v>0</v>
      </c>
      <c r="R72" s="160">
        <v>0</v>
      </c>
      <c r="S72" s="160">
        <v>0</v>
      </c>
      <c r="T72" s="160">
        <v>0</v>
      </c>
      <c r="U72" s="160">
        <v>0</v>
      </c>
      <c r="V72" s="160">
        <v>0</v>
      </c>
    </row>
    <row r="73" spans="1:22" ht="14.25" x14ac:dyDescent="0.2">
      <c r="A73" s="168"/>
      <c r="B73" s="167"/>
      <c r="C73" s="167" t="s">
        <v>184</v>
      </c>
      <c r="D73" s="166" t="s">
        <v>177</v>
      </c>
      <c r="E73" s="163">
        <v>114</v>
      </c>
      <c r="F73" s="165"/>
      <c r="G73" s="164"/>
      <c r="H73" s="163"/>
      <c r="I73" s="214">
        <v>48.91</v>
      </c>
      <c r="J73" s="163">
        <v>77</v>
      </c>
      <c r="K73" s="214">
        <v>771.32</v>
      </c>
    </row>
    <row r="74" spans="1:22" ht="14.25" x14ac:dyDescent="0.2">
      <c r="A74" s="168"/>
      <c r="B74" s="167"/>
      <c r="C74" s="167" t="s">
        <v>183</v>
      </c>
      <c r="D74" s="166" t="s">
        <v>177</v>
      </c>
      <c r="E74" s="163">
        <v>67</v>
      </c>
      <c r="F74" s="165"/>
      <c r="G74" s="164"/>
      <c r="H74" s="163"/>
      <c r="I74" s="214">
        <v>28.74</v>
      </c>
      <c r="J74" s="163">
        <v>41</v>
      </c>
      <c r="K74" s="214">
        <v>410.71</v>
      </c>
    </row>
    <row r="75" spans="1:22" ht="14.25" x14ac:dyDescent="0.2">
      <c r="A75" s="168"/>
      <c r="B75" s="167"/>
      <c r="C75" s="167" t="s">
        <v>178</v>
      </c>
      <c r="D75" s="166" t="s">
        <v>177</v>
      </c>
      <c r="E75" s="163">
        <v>175</v>
      </c>
      <c r="F75" s="165"/>
      <c r="G75" s="164"/>
      <c r="H75" s="163"/>
      <c r="I75" s="214">
        <v>0.02</v>
      </c>
      <c r="J75" s="163">
        <v>157</v>
      </c>
      <c r="K75" s="214">
        <v>0.36</v>
      </c>
    </row>
    <row r="76" spans="1:22" ht="14.25" x14ac:dyDescent="0.2">
      <c r="A76" s="205"/>
      <c r="B76" s="204"/>
      <c r="C76" s="204" t="s">
        <v>182</v>
      </c>
      <c r="D76" s="203" t="s">
        <v>181</v>
      </c>
      <c r="E76" s="201">
        <v>3.3</v>
      </c>
      <c r="F76" s="206"/>
      <c r="G76" s="202" t="s">
        <v>185</v>
      </c>
      <c r="H76" s="201">
        <v>1</v>
      </c>
      <c r="I76" s="200">
        <v>3.3</v>
      </c>
      <c r="J76" s="201"/>
      <c r="K76" s="200"/>
    </row>
    <row r="77" spans="1:22" ht="15" x14ac:dyDescent="0.25">
      <c r="A77" s="198"/>
      <c r="B77" s="198"/>
      <c r="C77" s="199" t="s">
        <v>173</v>
      </c>
      <c r="D77" s="198"/>
      <c r="E77" s="198"/>
      <c r="F77" s="198"/>
      <c r="G77" s="198"/>
      <c r="H77" s="480">
        <v>902.61</v>
      </c>
      <c r="I77" s="480"/>
      <c r="J77" s="480">
        <v>8856.64</v>
      </c>
      <c r="K77" s="480"/>
      <c r="O77" s="162">
        <v>902.61</v>
      </c>
      <c r="P77" s="162">
        <v>8856.64</v>
      </c>
    </row>
    <row r="79" spans="1:22" ht="42.75" x14ac:dyDescent="0.2">
      <c r="A79" s="168" t="s">
        <v>1336</v>
      </c>
      <c r="B79" s="167" t="s">
        <v>3450</v>
      </c>
      <c r="C79" s="167" t="s">
        <v>1252</v>
      </c>
      <c r="D79" s="166" t="s">
        <v>3431</v>
      </c>
      <c r="E79" s="163">
        <v>0.1</v>
      </c>
      <c r="F79" s="165"/>
      <c r="G79" s="164"/>
      <c r="H79" s="163"/>
      <c r="I79" s="214"/>
      <c r="J79" s="163"/>
      <c r="K79" s="214"/>
      <c r="Q79" s="160">
        <v>8</v>
      </c>
      <c r="R79" s="160">
        <v>126.22</v>
      </c>
      <c r="S79" s="160">
        <v>4.7</v>
      </c>
      <c r="T79" s="160">
        <v>67.209999999999994</v>
      </c>
      <c r="U79" s="160">
        <v>0</v>
      </c>
      <c r="V79" s="160">
        <v>0</v>
      </c>
    </row>
    <row r="80" spans="1:22" x14ac:dyDescent="0.2">
      <c r="C80" s="170" t="s">
        <v>1681</v>
      </c>
    </row>
    <row r="81" spans="1:22" ht="14.25" x14ac:dyDescent="0.2">
      <c r="A81" s="168"/>
      <c r="B81" s="167"/>
      <c r="C81" s="167" t="s">
        <v>187</v>
      </c>
      <c r="D81" s="166"/>
      <c r="E81" s="163"/>
      <c r="F81" s="165">
        <v>70.2</v>
      </c>
      <c r="G81" s="164" t="s">
        <v>185</v>
      </c>
      <c r="H81" s="163">
        <v>1</v>
      </c>
      <c r="I81" s="214">
        <v>7.02</v>
      </c>
      <c r="J81" s="163">
        <v>23.35</v>
      </c>
      <c r="K81" s="214">
        <v>163.92</v>
      </c>
    </row>
    <row r="82" spans="1:22" ht="14.25" x14ac:dyDescent="0.2">
      <c r="A82" s="168"/>
      <c r="B82" s="167"/>
      <c r="C82" s="167" t="s">
        <v>174</v>
      </c>
      <c r="D82" s="166"/>
      <c r="E82" s="163"/>
      <c r="F82" s="165">
        <v>0.06</v>
      </c>
      <c r="G82" s="164" t="s">
        <v>185</v>
      </c>
      <c r="H82" s="163">
        <v>1</v>
      </c>
      <c r="I82" s="214">
        <v>0.01</v>
      </c>
      <c r="J82" s="163">
        <v>8.33</v>
      </c>
      <c r="K82" s="214">
        <v>0.08</v>
      </c>
    </row>
    <row r="83" spans="1:22" ht="14.25" x14ac:dyDescent="0.2">
      <c r="A83" s="168"/>
      <c r="B83" s="167"/>
      <c r="C83" s="167" t="s">
        <v>195</v>
      </c>
      <c r="D83" s="166"/>
      <c r="E83" s="163"/>
      <c r="F83" s="165">
        <v>9.0299999999999994</v>
      </c>
      <c r="G83" s="164" t="s">
        <v>185</v>
      </c>
      <c r="H83" s="163">
        <v>1</v>
      </c>
      <c r="I83" s="214">
        <v>0.9</v>
      </c>
      <c r="J83" s="163">
        <v>5.42</v>
      </c>
      <c r="K83" s="214">
        <v>4.88</v>
      </c>
    </row>
    <row r="84" spans="1:22" ht="285" x14ac:dyDescent="0.2">
      <c r="A84" s="189" t="s">
        <v>1340</v>
      </c>
      <c r="B84" s="188" t="s">
        <v>3418</v>
      </c>
      <c r="C84" s="188" t="s">
        <v>1086</v>
      </c>
      <c r="D84" s="187" t="s">
        <v>1451</v>
      </c>
      <c r="E84" s="184">
        <v>1</v>
      </c>
      <c r="F84" s="186">
        <v>560.04999999999995</v>
      </c>
      <c r="G84" s="185" t="s">
        <v>185</v>
      </c>
      <c r="H84" s="184">
        <v>1</v>
      </c>
      <c r="I84" s="183">
        <v>560.04999999999995</v>
      </c>
      <c r="J84" s="184">
        <v>4.05</v>
      </c>
      <c r="K84" s="183">
        <v>2268.1999999999998</v>
      </c>
      <c r="Q84" s="160">
        <v>0</v>
      </c>
      <c r="R84" s="160">
        <v>0</v>
      </c>
      <c r="S84" s="160">
        <v>0</v>
      </c>
      <c r="T84" s="160">
        <v>0</v>
      </c>
      <c r="U84" s="160">
        <v>0</v>
      </c>
      <c r="V84" s="160">
        <v>0</v>
      </c>
    </row>
    <row r="85" spans="1:22" ht="14.25" x14ac:dyDescent="0.2">
      <c r="A85" s="168"/>
      <c r="B85" s="167"/>
      <c r="C85" s="167" t="s">
        <v>184</v>
      </c>
      <c r="D85" s="166" t="s">
        <v>177</v>
      </c>
      <c r="E85" s="163">
        <v>114</v>
      </c>
      <c r="F85" s="165"/>
      <c r="G85" s="164"/>
      <c r="H85" s="163"/>
      <c r="I85" s="214">
        <v>8</v>
      </c>
      <c r="J85" s="163">
        <v>77</v>
      </c>
      <c r="K85" s="214">
        <v>126.22</v>
      </c>
    </row>
    <row r="86" spans="1:22" ht="14.25" x14ac:dyDescent="0.2">
      <c r="A86" s="168"/>
      <c r="B86" s="167"/>
      <c r="C86" s="167" t="s">
        <v>183</v>
      </c>
      <c r="D86" s="166" t="s">
        <v>177</v>
      </c>
      <c r="E86" s="163">
        <v>67</v>
      </c>
      <c r="F86" s="165"/>
      <c r="G86" s="164"/>
      <c r="H86" s="163"/>
      <c r="I86" s="214">
        <v>4.7</v>
      </c>
      <c r="J86" s="163">
        <v>41</v>
      </c>
      <c r="K86" s="214">
        <v>67.209999999999994</v>
      </c>
    </row>
    <row r="87" spans="1:22" ht="14.25" x14ac:dyDescent="0.2">
      <c r="A87" s="205"/>
      <c r="B87" s="204"/>
      <c r="C87" s="204" t="s">
        <v>182</v>
      </c>
      <c r="D87" s="203" t="s">
        <v>181</v>
      </c>
      <c r="E87" s="201">
        <v>5.4</v>
      </c>
      <c r="F87" s="206"/>
      <c r="G87" s="202" t="s">
        <v>185</v>
      </c>
      <c r="H87" s="201">
        <v>1</v>
      </c>
      <c r="I87" s="200">
        <v>0.54</v>
      </c>
      <c r="J87" s="201"/>
      <c r="K87" s="200"/>
    </row>
    <row r="88" spans="1:22" ht="15" x14ac:dyDescent="0.25">
      <c r="A88" s="198"/>
      <c r="B88" s="198"/>
      <c r="C88" s="199" t="s">
        <v>173</v>
      </c>
      <c r="D88" s="198"/>
      <c r="E88" s="198"/>
      <c r="F88" s="198"/>
      <c r="G88" s="198"/>
      <c r="H88" s="480">
        <v>580.67999999999995</v>
      </c>
      <c r="I88" s="480"/>
      <c r="J88" s="480">
        <v>2630.51</v>
      </c>
      <c r="K88" s="480"/>
      <c r="O88" s="162">
        <v>580.67999999999995</v>
      </c>
      <c r="P88" s="162">
        <v>2630.51</v>
      </c>
    </row>
    <row r="90" spans="1:22" ht="57" x14ac:dyDescent="0.2">
      <c r="A90" s="168" t="s">
        <v>105</v>
      </c>
      <c r="B90" s="167" t="s">
        <v>3451</v>
      </c>
      <c r="C90" s="167" t="s">
        <v>1251</v>
      </c>
      <c r="D90" s="166" t="s">
        <v>3452</v>
      </c>
      <c r="E90" s="163">
        <v>1</v>
      </c>
      <c r="F90" s="165"/>
      <c r="G90" s="164"/>
      <c r="H90" s="163"/>
      <c r="I90" s="214"/>
      <c r="J90" s="163"/>
      <c r="K90" s="214"/>
      <c r="Q90" s="160">
        <v>28.48</v>
      </c>
      <c r="R90" s="160">
        <v>449.13</v>
      </c>
      <c r="S90" s="160">
        <v>16.739999999999998</v>
      </c>
      <c r="T90" s="160">
        <v>239.14</v>
      </c>
      <c r="U90" s="160">
        <v>0.54</v>
      </c>
      <c r="V90" s="160">
        <v>11.37</v>
      </c>
    </row>
    <row r="91" spans="1:22" ht="14.25" x14ac:dyDescent="0.2">
      <c r="A91" s="168"/>
      <c r="B91" s="167"/>
      <c r="C91" s="167" t="s">
        <v>187</v>
      </c>
      <c r="D91" s="166"/>
      <c r="E91" s="163"/>
      <c r="F91" s="165">
        <v>24.98</v>
      </c>
      <c r="G91" s="164" t="s">
        <v>185</v>
      </c>
      <c r="H91" s="163">
        <v>1</v>
      </c>
      <c r="I91" s="214">
        <v>24.98</v>
      </c>
      <c r="J91" s="163">
        <v>23.35</v>
      </c>
      <c r="K91" s="214">
        <v>583.28</v>
      </c>
    </row>
    <row r="92" spans="1:22" ht="14.25" x14ac:dyDescent="0.2">
      <c r="A92" s="168"/>
      <c r="B92" s="167"/>
      <c r="C92" s="167" t="s">
        <v>174</v>
      </c>
      <c r="D92" s="166"/>
      <c r="E92" s="163"/>
      <c r="F92" s="165">
        <v>4.8499999999999996</v>
      </c>
      <c r="G92" s="164" t="s">
        <v>185</v>
      </c>
      <c r="H92" s="163">
        <v>1</v>
      </c>
      <c r="I92" s="214">
        <v>4.8499999999999996</v>
      </c>
      <c r="J92" s="163">
        <v>6.5</v>
      </c>
      <c r="K92" s="214">
        <v>31.53</v>
      </c>
    </row>
    <row r="93" spans="1:22" ht="14.25" x14ac:dyDescent="0.2">
      <c r="A93" s="168"/>
      <c r="B93" s="167"/>
      <c r="C93" s="167" t="s">
        <v>179</v>
      </c>
      <c r="D93" s="166"/>
      <c r="E93" s="163"/>
      <c r="F93" s="165">
        <v>0.31</v>
      </c>
      <c r="G93" s="164" t="s">
        <v>185</v>
      </c>
      <c r="H93" s="163">
        <v>1</v>
      </c>
      <c r="I93" s="169">
        <v>0.31</v>
      </c>
      <c r="J93" s="163">
        <v>23.35</v>
      </c>
      <c r="K93" s="169">
        <v>7.24</v>
      </c>
    </row>
    <row r="94" spans="1:22" ht="14.25" x14ac:dyDescent="0.2">
      <c r="A94" s="168"/>
      <c r="B94" s="167"/>
      <c r="C94" s="167" t="s">
        <v>195</v>
      </c>
      <c r="D94" s="166"/>
      <c r="E94" s="163"/>
      <c r="F94" s="165">
        <v>11.55</v>
      </c>
      <c r="G94" s="164" t="s">
        <v>185</v>
      </c>
      <c r="H94" s="163">
        <v>1</v>
      </c>
      <c r="I94" s="214">
        <v>11.55</v>
      </c>
      <c r="J94" s="163">
        <v>5.42</v>
      </c>
      <c r="K94" s="214">
        <v>62.6</v>
      </c>
    </row>
    <row r="95" spans="1:22" ht="68.25" x14ac:dyDescent="0.2">
      <c r="A95" s="189" t="s">
        <v>1348</v>
      </c>
      <c r="B95" s="188" t="s">
        <v>3453</v>
      </c>
      <c r="C95" s="188" t="s">
        <v>1250</v>
      </c>
      <c r="D95" s="187" t="s">
        <v>1451</v>
      </c>
      <c r="E95" s="184">
        <v>1</v>
      </c>
      <c r="F95" s="186">
        <v>81.92</v>
      </c>
      <c r="G95" s="185" t="s">
        <v>185</v>
      </c>
      <c r="H95" s="184">
        <v>1</v>
      </c>
      <c r="I95" s="183">
        <v>81.92</v>
      </c>
      <c r="J95" s="184">
        <v>4.4000000000000004</v>
      </c>
      <c r="K95" s="183">
        <v>360.45</v>
      </c>
      <c r="Q95" s="160">
        <v>0</v>
      </c>
      <c r="R95" s="160">
        <v>0</v>
      </c>
      <c r="S95" s="160">
        <v>0</v>
      </c>
      <c r="T95" s="160">
        <v>0</v>
      </c>
      <c r="U95" s="160">
        <v>0</v>
      </c>
      <c r="V95" s="160">
        <v>0</v>
      </c>
    </row>
    <row r="96" spans="1:22" ht="14.25" x14ac:dyDescent="0.2">
      <c r="A96" s="168"/>
      <c r="B96" s="167"/>
      <c r="C96" s="167" t="s">
        <v>184</v>
      </c>
      <c r="D96" s="166" t="s">
        <v>177</v>
      </c>
      <c r="E96" s="163">
        <v>114</v>
      </c>
      <c r="F96" s="165"/>
      <c r="G96" s="164"/>
      <c r="H96" s="163"/>
      <c r="I96" s="214">
        <v>28.48</v>
      </c>
      <c r="J96" s="163">
        <v>77</v>
      </c>
      <c r="K96" s="214">
        <v>449.13</v>
      </c>
    </row>
    <row r="97" spans="1:22" ht="14.25" x14ac:dyDescent="0.2">
      <c r="A97" s="168"/>
      <c r="B97" s="167"/>
      <c r="C97" s="167" t="s">
        <v>183</v>
      </c>
      <c r="D97" s="166" t="s">
        <v>177</v>
      </c>
      <c r="E97" s="163">
        <v>67</v>
      </c>
      <c r="F97" s="165"/>
      <c r="G97" s="164"/>
      <c r="H97" s="163"/>
      <c r="I97" s="214">
        <v>16.739999999999998</v>
      </c>
      <c r="J97" s="163">
        <v>41</v>
      </c>
      <c r="K97" s="214">
        <v>239.14</v>
      </c>
    </row>
    <row r="98" spans="1:22" ht="14.25" x14ac:dyDescent="0.2">
      <c r="A98" s="168"/>
      <c r="B98" s="167"/>
      <c r="C98" s="167" t="s">
        <v>178</v>
      </c>
      <c r="D98" s="166" t="s">
        <v>177</v>
      </c>
      <c r="E98" s="163">
        <v>175</v>
      </c>
      <c r="F98" s="165"/>
      <c r="G98" s="164"/>
      <c r="H98" s="163"/>
      <c r="I98" s="214">
        <v>0.54</v>
      </c>
      <c r="J98" s="163">
        <v>157</v>
      </c>
      <c r="K98" s="214">
        <v>11.37</v>
      </c>
    </row>
    <row r="99" spans="1:22" ht="14.25" x14ac:dyDescent="0.2">
      <c r="A99" s="205"/>
      <c r="B99" s="204"/>
      <c r="C99" s="204" t="s">
        <v>182</v>
      </c>
      <c r="D99" s="203" t="s">
        <v>181</v>
      </c>
      <c r="E99" s="201">
        <v>2</v>
      </c>
      <c r="F99" s="206"/>
      <c r="G99" s="202" t="s">
        <v>185</v>
      </c>
      <c r="H99" s="201">
        <v>1</v>
      </c>
      <c r="I99" s="200">
        <v>2</v>
      </c>
      <c r="J99" s="201"/>
      <c r="K99" s="200"/>
    </row>
    <row r="100" spans="1:22" ht="15" x14ac:dyDescent="0.25">
      <c r="A100" s="198"/>
      <c r="B100" s="198"/>
      <c r="C100" s="199" t="s">
        <v>173</v>
      </c>
      <c r="D100" s="198"/>
      <c r="E100" s="198"/>
      <c r="F100" s="198"/>
      <c r="G100" s="198"/>
      <c r="H100" s="480">
        <v>169.06</v>
      </c>
      <c r="I100" s="480"/>
      <c r="J100" s="480">
        <v>1737.5</v>
      </c>
      <c r="K100" s="480"/>
      <c r="O100" s="162">
        <v>169.06</v>
      </c>
      <c r="P100" s="162">
        <v>1737.5</v>
      </c>
    </row>
    <row r="102" spans="1:22" ht="57" x14ac:dyDescent="0.2">
      <c r="A102" s="168" t="s">
        <v>1350</v>
      </c>
      <c r="B102" s="167" t="s">
        <v>3391</v>
      </c>
      <c r="C102" s="167" t="s">
        <v>1106</v>
      </c>
      <c r="D102" s="166" t="s">
        <v>1693</v>
      </c>
      <c r="E102" s="163">
        <v>3</v>
      </c>
      <c r="F102" s="165"/>
      <c r="G102" s="164"/>
      <c r="H102" s="163"/>
      <c r="I102" s="214"/>
      <c r="J102" s="163"/>
      <c r="K102" s="214"/>
      <c r="Q102" s="160">
        <v>72.5</v>
      </c>
      <c r="R102" s="160">
        <v>1143.5</v>
      </c>
      <c r="S102" s="160">
        <v>42.61</v>
      </c>
      <c r="T102" s="160">
        <v>608.87</v>
      </c>
      <c r="U102" s="160">
        <v>0.05</v>
      </c>
      <c r="V102" s="160">
        <v>1.1000000000000001</v>
      </c>
    </row>
    <row r="103" spans="1:22" ht="14.25" x14ac:dyDescent="0.2">
      <c r="A103" s="168"/>
      <c r="B103" s="167"/>
      <c r="C103" s="167" t="s">
        <v>187</v>
      </c>
      <c r="D103" s="166"/>
      <c r="E103" s="163"/>
      <c r="F103" s="165">
        <v>21.2</v>
      </c>
      <c r="G103" s="164" t="s">
        <v>185</v>
      </c>
      <c r="H103" s="163">
        <v>1</v>
      </c>
      <c r="I103" s="214">
        <v>63.6</v>
      </c>
      <c r="J103" s="163">
        <v>23.35</v>
      </c>
      <c r="K103" s="214">
        <v>1485.06</v>
      </c>
    </row>
    <row r="104" spans="1:22" ht="14.25" x14ac:dyDescent="0.2">
      <c r="A104" s="168"/>
      <c r="B104" s="167"/>
      <c r="C104" s="167" t="s">
        <v>174</v>
      </c>
      <c r="D104" s="166"/>
      <c r="E104" s="163"/>
      <c r="F104" s="165">
        <v>0.06</v>
      </c>
      <c r="G104" s="164" t="s">
        <v>185</v>
      </c>
      <c r="H104" s="163">
        <v>1</v>
      </c>
      <c r="I104" s="214">
        <v>0.18</v>
      </c>
      <c r="J104" s="163">
        <v>8.33</v>
      </c>
      <c r="K104" s="214">
        <v>1.5</v>
      </c>
    </row>
    <row r="105" spans="1:22" ht="14.25" x14ac:dyDescent="0.2">
      <c r="A105" s="168"/>
      <c r="B105" s="167"/>
      <c r="C105" s="167" t="s">
        <v>179</v>
      </c>
      <c r="D105" s="166"/>
      <c r="E105" s="163"/>
      <c r="F105" s="165">
        <v>0.01</v>
      </c>
      <c r="G105" s="164" t="s">
        <v>185</v>
      </c>
      <c r="H105" s="163">
        <v>1</v>
      </c>
      <c r="I105" s="169">
        <v>0.03</v>
      </c>
      <c r="J105" s="163">
        <v>23.35</v>
      </c>
      <c r="K105" s="169">
        <v>0.7</v>
      </c>
    </row>
    <row r="106" spans="1:22" ht="14.25" x14ac:dyDescent="0.2">
      <c r="A106" s="168"/>
      <c r="B106" s="167"/>
      <c r="C106" s="167" t="s">
        <v>195</v>
      </c>
      <c r="D106" s="166"/>
      <c r="E106" s="163"/>
      <c r="F106" s="165">
        <v>1.26</v>
      </c>
      <c r="G106" s="164" t="s">
        <v>185</v>
      </c>
      <c r="H106" s="163">
        <v>1</v>
      </c>
      <c r="I106" s="214">
        <v>3.78</v>
      </c>
      <c r="J106" s="163">
        <v>5.42</v>
      </c>
      <c r="K106" s="214">
        <v>20.49</v>
      </c>
    </row>
    <row r="107" spans="1:22" ht="54" x14ac:dyDescent="0.2">
      <c r="A107" s="168" t="s">
        <v>1352</v>
      </c>
      <c r="B107" s="167" t="s">
        <v>3454</v>
      </c>
      <c r="C107" s="167" t="s">
        <v>1249</v>
      </c>
      <c r="D107" s="166" t="s">
        <v>1451</v>
      </c>
      <c r="E107" s="163">
        <v>3</v>
      </c>
      <c r="F107" s="165">
        <v>40.65</v>
      </c>
      <c r="G107" s="171" t="s">
        <v>185</v>
      </c>
      <c r="H107" s="163">
        <v>1</v>
      </c>
      <c r="I107" s="214">
        <v>121.95</v>
      </c>
      <c r="J107" s="163">
        <v>5.42</v>
      </c>
      <c r="K107" s="214">
        <v>660.97</v>
      </c>
      <c r="Q107" s="160">
        <v>0</v>
      </c>
      <c r="R107" s="160">
        <v>0</v>
      </c>
      <c r="S107" s="160">
        <v>0</v>
      </c>
      <c r="T107" s="160">
        <v>0</v>
      </c>
      <c r="U107" s="160">
        <v>0</v>
      </c>
      <c r="V107" s="160">
        <v>0</v>
      </c>
    </row>
    <row r="108" spans="1:22" ht="14.25" x14ac:dyDescent="0.2">
      <c r="A108" s="168"/>
      <c r="B108" s="167"/>
      <c r="C108" s="167" t="s">
        <v>184</v>
      </c>
      <c r="D108" s="166" t="s">
        <v>177</v>
      </c>
      <c r="E108" s="163">
        <v>114</v>
      </c>
      <c r="F108" s="165"/>
      <c r="G108" s="164"/>
      <c r="H108" s="163"/>
      <c r="I108" s="214">
        <v>72.5</v>
      </c>
      <c r="J108" s="163">
        <v>77</v>
      </c>
      <c r="K108" s="214">
        <v>1143.5</v>
      </c>
    </row>
    <row r="109" spans="1:22" ht="14.25" x14ac:dyDescent="0.2">
      <c r="A109" s="168"/>
      <c r="B109" s="167"/>
      <c r="C109" s="167" t="s">
        <v>183</v>
      </c>
      <c r="D109" s="166" t="s">
        <v>177</v>
      </c>
      <c r="E109" s="163">
        <v>67</v>
      </c>
      <c r="F109" s="165"/>
      <c r="G109" s="164"/>
      <c r="H109" s="163"/>
      <c r="I109" s="214">
        <v>42.61</v>
      </c>
      <c r="J109" s="163">
        <v>41</v>
      </c>
      <c r="K109" s="214">
        <v>608.87</v>
      </c>
    </row>
    <row r="110" spans="1:22" ht="14.25" x14ac:dyDescent="0.2">
      <c r="A110" s="168"/>
      <c r="B110" s="167"/>
      <c r="C110" s="167" t="s">
        <v>178</v>
      </c>
      <c r="D110" s="166" t="s">
        <v>177</v>
      </c>
      <c r="E110" s="163">
        <v>175</v>
      </c>
      <c r="F110" s="165"/>
      <c r="G110" s="164"/>
      <c r="H110" s="163"/>
      <c r="I110" s="214">
        <v>0.05</v>
      </c>
      <c r="J110" s="163">
        <v>157</v>
      </c>
      <c r="K110" s="214">
        <v>1.1000000000000001</v>
      </c>
    </row>
    <row r="111" spans="1:22" ht="14.25" x14ac:dyDescent="0.2">
      <c r="A111" s="205"/>
      <c r="B111" s="204"/>
      <c r="C111" s="204" t="s">
        <v>182</v>
      </c>
      <c r="D111" s="203" t="s">
        <v>181</v>
      </c>
      <c r="E111" s="201">
        <v>1.68</v>
      </c>
      <c r="F111" s="206"/>
      <c r="G111" s="202" t="s">
        <v>185</v>
      </c>
      <c r="H111" s="201">
        <v>1</v>
      </c>
      <c r="I111" s="200">
        <v>5.04</v>
      </c>
      <c r="J111" s="201"/>
      <c r="K111" s="200"/>
    </row>
    <row r="112" spans="1:22" ht="15" x14ac:dyDescent="0.25">
      <c r="A112" s="198"/>
      <c r="B112" s="198"/>
      <c r="C112" s="199" t="s">
        <v>173</v>
      </c>
      <c r="D112" s="198"/>
      <c r="E112" s="198"/>
      <c r="F112" s="198"/>
      <c r="G112" s="198"/>
      <c r="H112" s="480">
        <v>304.67</v>
      </c>
      <c r="I112" s="480"/>
      <c r="J112" s="480">
        <v>3921.49</v>
      </c>
      <c r="K112" s="480"/>
      <c r="O112" s="162">
        <v>304.67</v>
      </c>
      <c r="P112" s="162">
        <v>3921.49</v>
      </c>
    </row>
    <row r="114" spans="1:22" ht="57" x14ac:dyDescent="0.2">
      <c r="A114" s="168" t="s">
        <v>1355</v>
      </c>
      <c r="B114" s="167" t="s">
        <v>3391</v>
      </c>
      <c r="C114" s="167" t="s">
        <v>1106</v>
      </c>
      <c r="D114" s="166" t="s">
        <v>1693</v>
      </c>
      <c r="E114" s="163">
        <v>1</v>
      </c>
      <c r="F114" s="165"/>
      <c r="G114" s="164"/>
      <c r="H114" s="163"/>
      <c r="I114" s="214"/>
      <c r="J114" s="163"/>
      <c r="K114" s="214"/>
      <c r="Q114" s="160">
        <v>24.17</v>
      </c>
      <c r="R114" s="160">
        <v>381.17</v>
      </c>
      <c r="S114" s="160">
        <v>14.2</v>
      </c>
      <c r="T114" s="160">
        <v>202.96</v>
      </c>
      <c r="U114" s="160">
        <v>0.02</v>
      </c>
      <c r="V114" s="160">
        <v>0.36</v>
      </c>
    </row>
    <row r="115" spans="1:22" ht="14.25" x14ac:dyDescent="0.2">
      <c r="A115" s="168"/>
      <c r="B115" s="167"/>
      <c r="C115" s="167" t="s">
        <v>187</v>
      </c>
      <c r="D115" s="166"/>
      <c r="E115" s="163"/>
      <c r="F115" s="165">
        <v>21.2</v>
      </c>
      <c r="G115" s="164" t="s">
        <v>185</v>
      </c>
      <c r="H115" s="163">
        <v>1</v>
      </c>
      <c r="I115" s="214">
        <v>21.2</v>
      </c>
      <c r="J115" s="163">
        <v>23.35</v>
      </c>
      <c r="K115" s="214">
        <v>495.02</v>
      </c>
    </row>
    <row r="116" spans="1:22" ht="14.25" x14ac:dyDescent="0.2">
      <c r="A116" s="168"/>
      <c r="B116" s="167"/>
      <c r="C116" s="167" t="s">
        <v>174</v>
      </c>
      <c r="D116" s="166"/>
      <c r="E116" s="163"/>
      <c r="F116" s="165">
        <v>0.06</v>
      </c>
      <c r="G116" s="164" t="s">
        <v>185</v>
      </c>
      <c r="H116" s="163">
        <v>1</v>
      </c>
      <c r="I116" s="214">
        <v>0.06</v>
      </c>
      <c r="J116" s="163">
        <v>8.33</v>
      </c>
      <c r="K116" s="214">
        <v>0.5</v>
      </c>
    </row>
    <row r="117" spans="1:22" ht="14.25" x14ac:dyDescent="0.2">
      <c r="A117" s="168"/>
      <c r="B117" s="167"/>
      <c r="C117" s="167" t="s">
        <v>179</v>
      </c>
      <c r="D117" s="166"/>
      <c r="E117" s="163"/>
      <c r="F117" s="165">
        <v>0.01</v>
      </c>
      <c r="G117" s="164" t="s">
        <v>185</v>
      </c>
      <c r="H117" s="163">
        <v>1</v>
      </c>
      <c r="I117" s="169">
        <v>0.01</v>
      </c>
      <c r="J117" s="163">
        <v>23.35</v>
      </c>
      <c r="K117" s="169">
        <v>0.23</v>
      </c>
    </row>
    <row r="118" spans="1:22" ht="14.25" x14ac:dyDescent="0.2">
      <c r="A118" s="168"/>
      <c r="B118" s="167"/>
      <c r="C118" s="167" t="s">
        <v>195</v>
      </c>
      <c r="D118" s="166"/>
      <c r="E118" s="163"/>
      <c r="F118" s="165">
        <v>1.26</v>
      </c>
      <c r="G118" s="164" t="s">
        <v>185</v>
      </c>
      <c r="H118" s="163">
        <v>1</v>
      </c>
      <c r="I118" s="214">
        <v>1.26</v>
      </c>
      <c r="J118" s="163">
        <v>5.42</v>
      </c>
      <c r="K118" s="214">
        <v>6.83</v>
      </c>
    </row>
    <row r="119" spans="1:22" ht="39.75" x14ac:dyDescent="0.2">
      <c r="A119" s="168" t="s">
        <v>1358</v>
      </c>
      <c r="B119" s="167" t="s">
        <v>3455</v>
      </c>
      <c r="C119" s="167" t="s">
        <v>1237</v>
      </c>
      <c r="D119" s="166" t="s">
        <v>3025</v>
      </c>
      <c r="E119" s="163">
        <v>1</v>
      </c>
      <c r="F119" s="165">
        <v>25.56</v>
      </c>
      <c r="G119" s="171" t="s">
        <v>185</v>
      </c>
      <c r="H119" s="163">
        <v>1</v>
      </c>
      <c r="I119" s="214">
        <v>25.56</v>
      </c>
      <c r="J119" s="163">
        <v>5.42</v>
      </c>
      <c r="K119" s="214">
        <v>138.54</v>
      </c>
      <c r="Q119" s="160">
        <v>0</v>
      </c>
      <c r="R119" s="160">
        <v>0</v>
      </c>
      <c r="S119" s="160">
        <v>0</v>
      </c>
      <c r="T119" s="160">
        <v>0</v>
      </c>
      <c r="U119" s="160">
        <v>0</v>
      </c>
      <c r="V119" s="160">
        <v>0</v>
      </c>
    </row>
    <row r="120" spans="1:22" ht="14.25" x14ac:dyDescent="0.2">
      <c r="A120" s="168"/>
      <c r="B120" s="167"/>
      <c r="C120" s="167" t="s">
        <v>184</v>
      </c>
      <c r="D120" s="166" t="s">
        <v>177</v>
      </c>
      <c r="E120" s="163">
        <v>114</v>
      </c>
      <c r="F120" s="165"/>
      <c r="G120" s="164"/>
      <c r="H120" s="163"/>
      <c r="I120" s="214">
        <v>24.17</v>
      </c>
      <c r="J120" s="163">
        <v>77</v>
      </c>
      <c r="K120" s="214">
        <v>381.17</v>
      </c>
    </row>
    <row r="121" spans="1:22" ht="14.25" x14ac:dyDescent="0.2">
      <c r="A121" s="168"/>
      <c r="B121" s="167"/>
      <c r="C121" s="167" t="s">
        <v>183</v>
      </c>
      <c r="D121" s="166" t="s">
        <v>177</v>
      </c>
      <c r="E121" s="163">
        <v>67</v>
      </c>
      <c r="F121" s="165"/>
      <c r="G121" s="164"/>
      <c r="H121" s="163"/>
      <c r="I121" s="214">
        <v>14.2</v>
      </c>
      <c r="J121" s="163">
        <v>41</v>
      </c>
      <c r="K121" s="214">
        <v>202.96</v>
      </c>
    </row>
    <row r="122" spans="1:22" ht="14.25" x14ac:dyDescent="0.2">
      <c r="A122" s="168"/>
      <c r="B122" s="167"/>
      <c r="C122" s="167" t="s">
        <v>178</v>
      </c>
      <c r="D122" s="166" t="s">
        <v>177</v>
      </c>
      <c r="E122" s="163">
        <v>175</v>
      </c>
      <c r="F122" s="165"/>
      <c r="G122" s="164"/>
      <c r="H122" s="163"/>
      <c r="I122" s="214">
        <v>0.02</v>
      </c>
      <c r="J122" s="163">
        <v>157</v>
      </c>
      <c r="K122" s="214">
        <v>0.36</v>
      </c>
    </row>
    <row r="123" spans="1:22" ht="14.25" x14ac:dyDescent="0.2">
      <c r="A123" s="205"/>
      <c r="B123" s="204"/>
      <c r="C123" s="204" t="s">
        <v>182</v>
      </c>
      <c r="D123" s="203" t="s">
        <v>181</v>
      </c>
      <c r="E123" s="201">
        <v>1.68</v>
      </c>
      <c r="F123" s="206"/>
      <c r="G123" s="202" t="s">
        <v>185</v>
      </c>
      <c r="H123" s="201">
        <v>1</v>
      </c>
      <c r="I123" s="200">
        <v>1.68</v>
      </c>
      <c r="J123" s="201"/>
      <c r="K123" s="200"/>
    </row>
    <row r="124" spans="1:22" ht="15" x14ac:dyDescent="0.25">
      <c r="A124" s="198"/>
      <c r="B124" s="198"/>
      <c r="C124" s="199" t="s">
        <v>173</v>
      </c>
      <c r="D124" s="198"/>
      <c r="E124" s="198"/>
      <c r="F124" s="198"/>
      <c r="G124" s="198"/>
      <c r="H124" s="480">
        <v>86.47</v>
      </c>
      <c r="I124" s="480"/>
      <c r="J124" s="480">
        <v>1225.3800000000001</v>
      </c>
      <c r="K124" s="480"/>
      <c r="O124" s="162">
        <v>86.47</v>
      </c>
      <c r="P124" s="162">
        <v>1225.3800000000001</v>
      </c>
    </row>
    <row r="126" spans="1:22" ht="28.5" x14ac:dyDescent="0.2">
      <c r="A126" s="168" t="s">
        <v>1362</v>
      </c>
      <c r="B126" s="167" t="s">
        <v>3456</v>
      </c>
      <c r="C126" s="167" t="s">
        <v>1248</v>
      </c>
      <c r="D126" s="166" t="s">
        <v>1693</v>
      </c>
      <c r="E126" s="163">
        <v>1</v>
      </c>
      <c r="F126" s="165"/>
      <c r="G126" s="164"/>
      <c r="H126" s="163"/>
      <c r="I126" s="214"/>
      <c r="J126" s="163"/>
      <c r="K126" s="214"/>
      <c r="Q126" s="160">
        <v>18.32</v>
      </c>
      <c r="R126" s="160">
        <v>288.93</v>
      </c>
      <c r="S126" s="160">
        <v>10.77</v>
      </c>
      <c r="T126" s="160">
        <v>153.84</v>
      </c>
      <c r="U126" s="160">
        <v>0.02</v>
      </c>
      <c r="V126" s="160">
        <v>0.36</v>
      </c>
    </row>
    <row r="127" spans="1:22" ht="14.25" x14ac:dyDescent="0.2">
      <c r="A127" s="168"/>
      <c r="B127" s="167"/>
      <c r="C127" s="167" t="s">
        <v>187</v>
      </c>
      <c r="D127" s="166"/>
      <c r="E127" s="163"/>
      <c r="F127" s="165">
        <v>16.07</v>
      </c>
      <c r="G127" s="164" t="s">
        <v>185</v>
      </c>
      <c r="H127" s="163">
        <v>1</v>
      </c>
      <c r="I127" s="214">
        <v>16.07</v>
      </c>
      <c r="J127" s="163">
        <v>23.35</v>
      </c>
      <c r="K127" s="214">
        <v>375.23</v>
      </c>
    </row>
    <row r="128" spans="1:22" ht="14.25" x14ac:dyDescent="0.2">
      <c r="A128" s="168"/>
      <c r="B128" s="167"/>
      <c r="C128" s="167" t="s">
        <v>174</v>
      </c>
      <c r="D128" s="166"/>
      <c r="E128" s="163"/>
      <c r="F128" s="165">
        <v>0.05</v>
      </c>
      <c r="G128" s="164" t="s">
        <v>185</v>
      </c>
      <c r="H128" s="163">
        <v>1</v>
      </c>
      <c r="I128" s="214">
        <v>0.05</v>
      </c>
      <c r="J128" s="163">
        <v>9</v>
      </c>
      <c r="K128" s="214">
        <v>0.45</v>
      </c>
    </row>
    <row r="129" spans="1:22" ht="14.25" x14ac:dyDescent="0.2">
      <c r="A129" s="168"/>
      <c r="B129" s="167"/>
      <c r="C129" s="167" t="s">
        <v>179</v>
      </c>
      <c r="D129" s="166"/>
      <c r="E129" s="163"/>
      <c r="F129" s="165">
        <v>0.01</v>
      </c>
      <c r="G129" s="164" t="s">
        <v>185</v>
      </c>
      <c r="H129" s="163">
        <v>1</v>
      </c>
      <c r="I129" s="169">
        <v>0.01</v>
      </c>
      <c r="J129" s="163">
        <v>23.35</v>
      </c>
      <c r="K129" s="169">
        <v>0.23</v>
      </c>
    </row>
    <row r="130" spans="1:22" ht="14.25" x14ac:dyDescent="0.2">
      <c r="A130" s="168"/>
      <c r="B130" s="167"/>
      <c r="C130" s="167" t="s">
        <v>195</v>
      </c>
      <c r="D130" s="166"/>
      <c r="E130" s="163"/>
      <c r="F130" s="165">
        <v>1.96</v>
      </c>
      <c r="G130" s="164" t="s">
        <v>185</v>
      </c>
      <c r="H130" s="163">
        <v>1</v>
      </c>
      <c r="I130" s="214">
        <v>1.96</v>
      </c>
      <c r="J130" s="163">
        <v>5.42</v>
      </c>
      <c r="K130" s="214">
        <v>10.62</v>
      </c>
    </row>
    <row r="131" spans="1:22" ht="68.25" x14ac:dyDescent="0.2">
      <c r="A131" s="189" t="s">
        <v>1364</v>
      </c>
      <c r="B131" s="188" t="s">
        <v>3457</v>
      </c>
      <c r="C131" s="188" t="s">
        <v>1247</v>
      </c>
      <c r="D131" s="187" t="s">
        <v>1451</v>
      </c>
      <c r="E131" s="184">
        <v>1</v>
      </c>
      <c r="F131" s="186">
        <v>130.30000000000001</v>
      </c>
      <c r="G131" s="185" t="s">
        <v>185</v>
      </c>
      <c r="H131" s="184">
        <v>1</v>
      </c>
      <c r="I131" s="183">
        <v>130.30000000000001</v>
      </c>
      <c r="J131" s="184">
        <v>4.4000000000000004</v>
      </c>
      <c r="K131" s="183">
        <v>573.32000000000005</v>
      </c>
      <c r="Q131" s="160">
        <v>0</v>
      </c>
      <c r="R131" s="160">
        <v>0</v>
      </c>
      <c r="S131" s="160">
        <v>0</v>
      </c>
      <c r="T131" s="160">
        <v>0</v>
      </c>
      <c r="U131" s="160">
        <v>0</v>
      </c>
      <c r="V131" s="160">
        <v>0</v>
      </c>
    </row>
    <row r="132" spans="1:22" ht="14.25" x14ac:dyDescent="0.2">
      <c r="A132" s="168"/>
      <c r="B132" s="167"/>
      <c r="C132" s="167" t="s">
        <v>184</v>
      </c>
      <c r="D132" s="166" t="s">
        <v>177</v>
      </c>
      <c r="E132" s="163">
        <v>114</v>
      </c>
      <c r="F132" s="165"/>
      <c r="G132" s="164"/>
      <c r="H132" s="163"/>
      <c r="I132" s="214">
        <v>18.32</v>
      </c>
      <c r="J132" s="163">
        <v>77</v>
      </c>
      <c r="K132" s="214">
        <v>288.93</v>
      </c>
    </row>
    <row r="133" spans="1:22" ht="14.25" x14ac:dyDescent="0.2">
      <c r="A133" s="168"/>
      <c r="B133" s="167"/>
      <c r="C133" s="167" t="s">
        <v>183</v>
      </c>
      <c r="D133" s="166" t="s">
        <v>177</v>
      </c>
      <c r="E133" s="163">
        <v>67</v>
      </c>
      <c r="F133" s="165"/>
      <c r="G133" s="164"/>
      <c r="H133" s="163"/>
      <c r="I133" s="214">
        <v>10.77</v>
      </c>
      <c r="J133" s="163">
        <v>41</v>
      </c>
      <c r="K133" s="214">
        <v>153.84</v>
      </c>
    </row>
    <row r="134" spans="1:22" ht="14.25" x14ac:dyDescent="0.2">
      <c r="A134" s="168"/>
      <c r="B134" s="167"/>
      <c r="C134" s="167" t="s">
        <v>178</v>
      </c>
      <c r="D134" s="166" t="s">
        <v>177</v>
      </c>
      <c r="E134" s="163">
        <v>175</v>
      </c>
      <c r="F134" s="165"/>
      <c r="G134" s="164"/>
      <c r="H134" s="163"/>
      <c r="I134" s="214">
        <v>0.02</v>
      </c>
      <c r="J134" s="163">
        <v>157</v>
      </c>
      <c r="K134" s="214">
        <v>0.36</v>
      </c>
    </row>
    <row r="135" spans="1:22" ht="14.25" x14ac:dyDescent="0.2">
      <c r="A135" s="205"/>
      <c r="B135" s="204"/>
      <c r="C135" s="204" t="s">
        <v>182</v>
      </c>
      <c r="D135" s="203" t="s">
        <v>181</v>
      </c>
      <c r="E135" s="201">
        <v>1.2</v>
      </c>
      <c r="F135" s="206"/>
      <c r="G135" s="202" t="s">
        <v>185</v>
      </c>
      <c r="H135" s="201">
        <v>1</v>
      </c>
      <c r="I135" s="200">
        <v>1.2</v>
      </c>
      <c r="J135" s="201"/>
      <c r="K135" s="200"/>
    </row>
    <row r="136" spans="1:22" ht="15" x14ac:dyDescent="0.25">
      <c r="A136" s="198"/>
      <c r="B136" s="198"/>
      <c r="C136" s="199" t="s">
        <v>173</v>
      </c>
      <c r="D136" s="198"/>
      <c r="E136" s="198"/>
      <c r="F136" s="198"/>
      <c r="G136" s="198"/>
      <c r="H136" s="480">
        <v>177.49</v>
      </c>
      <c r="I136" s="480"/>
      <c r="J136" s="480">
        <v>1402.75</v>
      </c>
      <c r="K136" s="480"/>
      <c r="O136" s="162">
        <v>177.49</v>
      </c>
      <c r="P136" s="162">
        <v>1402.75</v>
      </c>
    </row>
    <row r="139" spans="1:22" ht="15" x14ac:dyDescent="0.25">
      <c r="A139" s="476" t="s">
        <v>3458</v>
      </c>
      <c r="B139" s="476"/>
      <c r="C139" s="476"/>
      <c r="D139" s="476"/>
      <c r="E139" s="476"/>
      <c r="F139" s="476"/>
      <c r="G139" s="476"/>
      <c r="H139" s="477">
        <v>2220.98</v>
      </c>
      <c r="I139" s="478"/>
      <c r="J139" s="477">
        <v>19774.27</v>
      </c>
      <c r="K139" s="478"/>
    </row>
    <row r="140" spans="1:22" hidden="1" x14ac:dyDescent="0.2">
      <c r="A140" s="160" t="s">
        <v>172</v>
      </c>
      <c r="I140" s="160">
        <v>0</v>
      </c>
      <c r="J140" s="160">
        <v>0</v>
      </c>
    </row>
    <row r="141" spans="1:22" hidden="1" x14ac:dyDescent="0.2">
      <c r="A141" s="160" t="s">
        <v>171</v>
      </c>
      <c r="I141" s="160">
        <v>0</v>
      </c>
      <c r="J141" s="160">
        <v>0</v>
      </c>
    </row>
    <row r="143" spans="1:22" ht="16.5" x14ac:dyDescent="0.25">
      <c r="A143" s="479" t="s">
        <v>3459</v>
      </c>
      <c r="B143" s="479"/>
      <c r="C143" s="479"/>
      <c r="D143" s="479"/>
      <c r="E143" s="479"/>
      <c r="F143" s="479"/>
      <c r="G143" s="479"/>
      <c r="H143" s="479"/>
      <c r="I143" s="479"/>
      <c r="J143" s="479"/>
      <c r="K143" s="479"/>
    </row>
    <row r="144" spans="1:22" ht="28.5" x14ac:dyDescent="0.2">
      <c r="A144" s="168" t="s">
        <v>1368</v>
      </c>
      <c r="B144" s="167" t="s">
        <v>3444</v>
      </c>
      <c r="C144" s="167" t="s">
        <v>1255</v>
      </c>
      <c r="D144" s="166" t="s">
        <v>1693</v>
      </c>
      <c r="E144" s="163">
        <v>1</v>
      </c>
      <c r="F144" s="165"/>
      <c r="G144" s="164"/>
      <c r="H144" s="163"/>
      <c r="I144" s="214"/>
      <c r="J144" s="163"/>
      <c r="K144" s="214"/>
      <c r="Q144" s="160">
        <v>48.91</v>
      </c>
      <c r="R144" s="160">
        <v>771.32</v>
      </c>
      <c r="S144" s="160">
        <v>28.74</v>
      </c>
      <c r="T144" s="160">
        <v>410.71</v>
      </c>
      <c r="U144" s="160">
        <v>0.02</v>
      </c>
      <c r="V144" s="160">
        <v>0.36</v>
      </c>
    </row>
    <row r="145" spans="1:22" ht="14.25" x14ac:dyDescent="0.2">
      <c r="A145" s="168"/>
      <c r="B145" s="167"/>
      <c r="C145" s="167" t="s">
        <v>187</v>
      </c>
      <c r="D145" s="166"/>
      <c r="E145" s="163"/>
      <c r="F145" s="165">
        <v>42.9</v>
      </c>
      <c r="G145" s="164" t="s">
        <v>185</v>
      </c>
      <c r="H145" s="163">
        <v>1</v>
      </c>
      <c r="I145" s="214">
        <v>42.9</v>
      </c>
      <c r="J145" s="163">
        <v>23.35</v>
      </c>
      <c r="K145" s="214">
        <v>1001.72</v>
      </c>
    </row>
    <row r="146" spans="1:22" ht="14.25" x14ac:dyDescent="0.2">
      <c r="A146" s="168"/>
      <c r="B146" s="167"/>
      <c r="C146" s="167" t="s">
        <v>174</v>
      </c>
      <c r="D146" s="166"/>
      <c r="E146" s="163"/>
      <c r="F146" s="165">
        <v>0.05</v>
      </c>
      <c r="G146" s="164" t="s">
        <v>185</v>
      </c>
      <c r="H146" s="163">
        <v>1</v>
      </c>
      <c r="I146" s="214">
        <v>0.05</v>
      </c>
      <c r="J146" s="163">
        <v>9</v>
      </c>
      <c r="K146" s="214">
        <v>0.45</v>
      </c>
    </row>
    <row r="147" spans="1:22" ht="14.25" x14ac:dyDescent="0.2">
      <c r="A147" s="168"/>
      <c r="B147" s="167"/>
      <c r="C147" s="167" t="s">
        <v>179</v>
      </c>
      <c r="D147" s="166"/>
      <c r="E147" s="163"/>
      <c r="F147" s="165">
        <v>0.01</v>
      </c>
      <c r="G147" s="164" t="s">
        <v>185</v>
      </c>
      <c r="H147" s="163">
        <v>1</v>
      </c>
      <c r="I147" s="169">
        <v>0.01</v>
      </c>
      <c r="J147" s="163">
        <v>23.35</v>
      </c>
      <c r="K147" s="169">
        <v>0.23</v>
      </c>
    </row>
    <row r="148" spans="1:22" ht="14.25" x14ac:dyDescent="0.2">
      <c r="A148" s="168"/>
      <c r="B148" s="167"/>
      <c r="C148" s="167" t="s">
        <v>195</v>
      </c>
      <c r="D148" s="166"/>
      <c r="E148" s="163"/>
      <c r="F148" s="165">
        <v>3.15</v>
      </c>
      <c r="G148" s="164" t="s">
        <v>185</v>
      </c>
      <c r="H148" s="163">
        <v>1</v>
      </c>
      <c r="I148" s="214">
        <v>3.15</v>
      </c>
      <c r="J148" s="163">
        <v>5.42</v>
      </c>
      <c r="K148" s="214">
        <v>17.07</v>
      </c>
    </row>
    <row r="149" spans="1:22" ht="142.5" x14ac:dyDescent="0.2">
      <c r="A149" s="189" t="s">
        <v>1371</v>
      </c>
      <c r="B149" s="188" t="s">
        <v>3448</v>
      </c>
      <c r="C149" s="188" t="s">
        <v>1254</v>
      </c>
      <c r="D149" s="187" t="s">
        <v>1703</v>
      </c>
      <c r="E149" s="184">
        <v>1</v>
      </c>
      <c r="F149" s="186">
        <v>580.54</v>
      </c>
      <c r="G149" s="185" t="s">
        <v>185</v>
      </c>
      <c r="H149" s="184">
        <v>1</v>
      </c>
      <c r="I149" s="183">
        <v>580.54</v>
      </c>
      <c r="J149" s="184">
        <v>9.8000000000000007</v>
      </c>
      <c r="K149" s="183">
        <v>5689.29</v>
      </c>
      <c r="Q149" s="160">
        <v>0</v>
      </c>
      <c r="R149" s="160">
        <v>0</v>
      </c>
      <c r="S149" s="160">
        <v>0</v>
      </c>
      <c r="T149" s="160">
        <v>0</v>
      </c>
      <c r="U149" s="160">
        <v>0</v>
      </c>
      <c r="V149" s="160">
        <v>0</v>
      </c>
    </row>
    <row r="150" spans="1:22" ht="57" x14ac:dyDescent="0.2">
      <c r="A150" s="189" t="s">
        <v>1372</v>
      </c>
      <c r="B150" s="188" t="s">
        <v>3449</v>
      </c>
      <c r="C150" s="188" t="s">
        <v>1253</v>
      </c>
      <c r="D150" s="187" t="s">
        <v>1451</v>
      </c>
      <c r="E150" s="184">
        <v>2</v>
      </c>
      <c r="F150" s="186">
        <v>99.15</v>
      </c>
      <c r="G150" s="185" t="s">
        <v>185</v>
      </c>
      <c r="H150" s="184">
        <v>1</v>
      </c>
      <c r="I150" s="183">
        <v>198.3</v>
      </c>
      <c r="J150" s="184">
        <v>4.87</v>
      </c>
      <c r="K150" s="183">
        <v>965.72</v>
      </c>
      <c r="Q150" s="160">
        <v>0</v>
      </c>
      <c r="R150" s="160">
        <v>0</v>
      </c>
      <c r="S150" s="160">
        <v>0</v>
      </c>
      <c r="T150" s="160">
        <v>0</v>
      </c>
      <c r="U150" s="160">
        <v>0</v>
      </c>
      <c r="V150" s="160">
        <v>0</v>
      </c>
    </row>
    <row r="151" spans="1:22" ht="14.25" x14ac:dyDescent="0.2">
      <c r="A151" s="168"/>
      <c r="B151" s="167"/>
      <c r="C151" s="167" t="s">
        <v>184</v>
      </c>
      <c r="D151" s="166" t="s">
        <v>177</v>
      </c>
      <c r="E151" s="163">
        <v>114</v>
      </c>
      <c r="F151" s="165"/>
      <c r="G151" s="164"/>
      <c r="H151" s="163"/>
      <c r="I151" s="214">
        <v>48.91</v>
      </c>
      <c r="J151" s="163">
        <v>77</v>
      </c>
      <c r="K151" s="214">
        <v>771.32</v>
      </c>
    </row>
    <row r="152" spans="1:22" ht="14.25" x14ac:dyDescent="0.2">
      <c r="A152" s="168"/>
      <c r="B152" s="167"/>
      <c r="C152" s="167" t="s">
        <v>183</v>
      </c>
      <c r="D152" s="166" t="s">
        <v>177</v>
      </c>
      <c r="E152" s="163">
        <v>67</v>
      </c>
      <c r="F152" s="165"/>
      <c r="G152" s="164"/>
      <c r="H152" s="163"/>
      <c r="I152" s="214">
        <v>28.74</v>
      </c>
      <c r="J152" s="163">
        <v>41</v>
      </c>
      <c r="K152" s="214">
        <v>410.71</v>
      </c>
    </row>
    <row r="153" spans="1:22" ht="14.25" x14ac:dyDescent="0.2">
      <c r="A153" s="168"/>
      <c r="B153" s="167"/>
      <c r="C153" s="167" t="s">
        <v>178</v>
      </c>
      <c r="D153" s="166" t="s">
        <v>177</v>
      </c>
      <c r="E153" s="163">
        <v>175</v>
      </c>
      <c r="F153" s="165"/>
      <c r="G153" s="164"/>
      <c r="H153" s="163"/>
      <c r="I153" s="214">
        <v>0.02</v>
      </c>
      <c r="J153" s="163">
        <v>157</v>
      </c>
      <c r="K153" s="214">
        <v>0.36</v>
      </c>
    </row>
    <row r="154" spans="1:22" ht="14.25" x14ac:dyDescent="0.2">
      <c r="A154" s="205"/>
      <c r="B154" s="204"/>
      <c r="C154" s="204" t="s">
        <v>182</v>
      </c>
      <c r="D154" s="203" t="s">
        <v>181</v>
      </c>
      <c r="E154" s="201">
        <v>3.3</v>
      </c>
      <c r="F154" s="206"/>
      <c r="G154" s="202" t="s">
        <v>185</v>
      </c>
      <c r="H154" s="201">
        <v>1</v>
      </c>
      <c r="I154" s="200">
        <v>3.3</v>
      </c>
      <c r="J154" s="201"/>
      <c r="K154" s="200"/>
    </row>
    <row r="155" spans="1:22" ht="15" x14ac:dyDescent="0.25">
      <c r="A155" s="198"/>
      <c r="B155" s="198"/>
      <c r="C155" s="199" t="s">
        <v>173</v>
      </c>
      <c r="D155" s="198"/>
      <c r="E155" s="198"/>
      <c r="F155" s="198"/>
      <c r="G155" s="198"/>
      <c r="H155" s="480">
        <v>902.61</v>
      </c>
      <c r="I155" s="480"/>
      <c r="J155" s="480">
        <v>8856.64</v>
      </c>
      <c r="K155" s="480"/>
      <c r="O155" s="162">
        <v>902.61</v>
      </c>
      <c r="P155" s="162">
        <v>8856.64</v>
      </c>
    </row>
    <row r="157" spans="1:22" ht="57" x14ac:dyDescent="0.2">
      <c r="A157" s="168" t="s">
        <v>1377</v>
      </c>
      <c r="B157" s="167" t="s">
        <v>3451</v>
      </c>
      <c r="C157" s="167" t="s">
        <v>1251</v>
      </c>
      <c r="D157" s="166" t="s">
        <v>3452</v>
      </c>
      <c r="E157" s="163">
        <v>1</v>
      </c>
      <c r="F157" s="165"/>
      <c r="G157" s="164"/>
      <c r="H157" s="163"/>
      <c r="I157" s="214"/>
      <c r="J157" s="163"/>
      <c r="K157" s="214"/>
      <c r="Q157" s="160">
        <v>28.48</v>
      </c>
      <c r="R157" s="160">
        <v>449.13</v>
      </c>
      <c r="S157" s="160">
        <v>16.739999999999998</v>
      </c>
      <c r="T157" s="160">
        <v>239.14</v>
      </c>
      <c r="U157" s="160">
        <v>0.54</v>
      </c>
      <c r="V157" s="160">
        <v>11.37</v>
      </c>
    </row>
    <row r="158" spans="1:22" ht="14.25" x14ac:dyDescent="0.2">
      <c r="A158" s="168"/>
      <c r="B158" s="167"/>
      <c r="C158" s="167" t="s">
        <v>187</v>
      </c>
      <c r="D158" s="166"/>
      <c r="E158" s="163"/>
      <c r="F158" s="165">
        <v>24.98</v>
      </c>
      <c r="G158" s="164" t="s">
        <v>185</v>
      </c>
      <c r="H158" s="163">
        <v>1</v>
      </c>
      <c r="I158" s="214">
        <v>24.98</v>
      </c>
      <c r="J158" s="163">
        <v>23.35</v>
      </c>
      <c r="K158" s="214">
        <v>583.28</v>
      </c>
    </row>
    <row r="159" spans="1:22" ht="14.25" x14ac:dyDescent="0.2">
      <c r="A159" s="168"/>
      <c r="B159" s="167"/>
      <c r="C159" s="167" t="s">
        <v>174</v>
      </c>
      <c r="D159" s="166"/>
      <c r="E159" s="163"/>
      <c r="F159" s="165">
        <v>4.8499999999999996</v>
      </c>
      <c r="G159" s="164" t="s">
        <v>185</v>
      </c>
      <c r="H159" s="163">
        <v>1</v>
      </c>
      <c r="I159" s="214">
        <v>4.8499999999999996</v>
      </c>
      <c r="J159" s="163">
        <v>6.5</v>
      </c>
      <c r="K159" s="214">
        <v>31.53</v>
      </c>
    </row>
    <row r="160" spans="1:22" ht="14.25" x14ac:dyDescent="0.2">
      <c r="A160" s="168"/>
      <c r="B160" s="167"/>
      <c r="C160" s="167" t="s">
        <v>179</v>
      </c>
      <c r="D160" s="166"/>
      <c r="E160" s="163"/>
      <c r="F160" s="165">
        <v>0.31</v>
      </c>
      <c r="G160" s="164" t="s">
        <v>185</v>
      </c>
      <c r="H160" s="163">
        <v>1</v>
      </c>
      <c r="I160" s="169">
        <v>0.31</v>
      </c>
      <c r="J160" s="163">
        <v>23.35</v>
      </c>
      <c r="K160" s="169">
        <v>7.24</v>
      </c>
    </row>
    <row r="161" spans="1:22" ht="14.25" x14ac:dyDescent="0.2">
      <c r="A161" s="168"/>
      <c r="B161" s="167"/>
      <c r="C161" s="167" t="s">
        <v>195</v>
      </c>
      <c r="D161" s="166"/>
      <c r="E161" s="163"/>
      <c r="F161" s="165">
        <v>11.55</v>
      </c>
      <c r="G161" s="164" t="s">
        <v>185</v>
      </c>
      <c r="H161" s="163">
        <v>1</v>
      </c>
      <c r="I161" s="214">
        <v>11.55</v>
      </c>
      <c r="J161" s="163">
        <v>5.42</v>
      </c>
      <c r="K161" s="214">
        <v>62.6</v>
      </c>
    </row>
    <row r="162" spans="1:22" ht="68.25" x14ac:dyDescent="0.2">
      <c r="A162" s="189" t="s">
        <v>1378</v>
      </c>
      <c r="B162" s="188" t="s">
        <v>3453</v>
      </c>
      <c r="C162" s="188" t="s">
        <v>1250</v>
      </c>
      <c r="D162" s="187" t="s">
        <v>1451</v>
      </c>
      <c r="E162" s="184">
        <v>1</v>
      </c>
      <c r="F162" s="186">
        <v>81.92</v>
      </c>
      <c r="G162" s="185" t="s">
        <v>185</v>
      </c>
      <c r="H162" s="184">
        <v>1</v>
      </c>
      <c r="I162" s="183">
        <v>81.92</v>
      </c>
      <c r="J162" s="184">
        <v>4.4000000000000004</v>
      </c>
      <c r="K162" s="183">
        <v>360.45</v>
      </c>
      <c r="Q162" s="160">
        <v>0</v>
      </c>
      <c r="R162" s="160">
        <v>0</v>
      </c>
      <c r="S162" s="160">
        <v>0</v>
      </c>
      <c r="T162" s="160">
        <v>0</v>
      </c>
      <c r="U162" s="160">
        <v>0</v>
      </c>
      <c r="V162" s="160">
        <v>0</v>
      </c>
    </row>
    <row r="163" spans="1:22" ht="14.25" x14ac:dyDescent="0.2">
      <c r="A163" s="168"/>
      <c r="B163" s="167"/>
      <c r="C163" s="167" t="s">
        <v>184</v>
      </c>
      <c r="D163" s="166" t="s">
        <v>177</v>
      </c>
      <c r="E163" s="163">
        <v>114</v>
      </c>
      <c r="F163" s="165"/>
      <c r="G163" s="164"/>
      <c r="H163" s="163"/>
      <c r="I163" s="214">
        <v>28.48</v>
      </c>
      <c r="J163" s="163">
        <v>77</v>
      </c>
      <c r="K163" s="214">
        <v>449.13</v>
      </c>
    </row>
    <row r="164" spans="1:22" ht="14.25" x14ac:dyDescent="0.2">
      <c r="A164" s="168"/>
      <c r="B164" s="167"/>
      <c r="C164" s="167" t="s">
        <v>183</v>
      </c>
      <c r="D164" s="166" t="s">
        <v>177</v>
      </c>
      <c r="E164" s="163">
        <v>67</v>
      </c>
      <c r="F164" s="165"/>
      <c r="G164" s="164"/>
      <c r="H164" s="163"/>
      <c r="I164" s="214">
        <v>16.739999999999998</v>
      </c>
      <c r="J164" s="163">
        <v>41</v>
      </c>
      <c r="K164" s="214">
        <v>239.14</v>
      </c>
    </row>
    <row r="165" spans="1:22" ht="14.25" x14ac:dyDescent="0.2">
      <c r="A165" s="168"/>
      <c r="B165" s="167"/>
      <c r="C165" s="167" t="s">
        <v>178</v>
      </c>
      <c r="D165" s="166" t="s">
        <v>177</v>
      </c>
      <c r="E165" s="163">
        <v>175</v>
      </c>
      <c r="F165" s="165"/>
      <c r="G165" s="164"/>
      <c r="H165" s="163"/>
      <c r="I165" s="214">
        <v>0.54</v>
      </c>
      <c r="J165" s="163">
        <v>157</v>
      </c>
      <c r="K165" s="214">
        <v>11.37</v>
      </c>
    </row>
    <row r="166" spans="1:22" ht="14.25" x14ac:dyDescent="0.2">
      <c r="A166" s="205"/>
      <c r="B166" s="204"/>
      <c r="C166" s="204" t="s">
        <v>182</v>
      </c>
      <c r="D166" s="203" t="s">
        <v>181</v>
      </c>
      <c r="E166" s="201">
        <v>2</v>
      </c>
      <c r="F166" s="206"/>
      <c r="G166" s="202" t="s">
        <v>185</v>
      </c>
      <c r="H166" s="201">
        <v>1</v>
      </c>
      <c r="I166" s="200">
        <v>2</v>
      </c>
      <c r="J166" s="201"/>
      <c r="K166" s="200"/>
    </row>
    <row r="167" spans="1:22" ht="15" x14ac:dyDescent="0.25">
      <c r="A167" s="198"/>
      <c r="B167" s="198"/>
      <c r="C167" s="199" t="s">
        <v>173</v>
      </c>
      <c r="D167" s="198"/>
      <c r="E167" s="198"/>
      <c r="F167" s="198"/>
      <c r="G167" s="198"/>
      <c r="H167" s="480">
        <v>169.06</v>
      </c>
      <c r="I167" s="480"/>
      <c r="J167" s="480">
        <v>1737.5</v>
      </c>
      <c r="K167" s="480"/>
      <c r="O167" s="162">
        <v>169.06</v>
      </c>
      <c r="P167" s="162">
        <v>1737.5</v>
      </c>
    </row>
    <row r="169" spans="1:22" ht="57" x14ac:dyDescent="0.2">
      <c r="A169" s="168" t="s">
        <v>1379</v>
      </c>
      <c r="B169" s="167" t="s">
        <v>3391</v>
      </c>
      <c r="C169" s="167" t="s">
        <v>1106</v>
      </c>
      <c r="D169" s="166" t="s">
        <v>1693</v>
      </c>
      <c r="E169" s="163">
        <v>3</v>
      </c>
      <c r="F169" s="165"/>
      <c r="G169" s="164"/>
      <c r="H169" s="163"/>
      <c r="I169" s="214"/>
      <c r="J169" s="163"/>
      <c r="K169" s="214"/>
      <c r="Q169" s="160">
        <v>72.5</v>
      </c>
      <c r="R169" s="160">
        <v>1143.5</v>
      </c>
      <c r="S169" s="160">
        <v>42.61</v>
      </c>
      <c r="T169" s="160">
        <v>608.87</v>
      </c>
      <c r="U169" s="160">
        <v>0.05</v>
      </c>
      <c r="V169" s="160">
        <v>1.1000000000000001</v>
      </c>
    </row>
    <row r="170" spans="1:22" ht="14.25" x14ac:dyDescent="0.2">
      <c r="A170" s="168"/>
      <c r="B170" s="167"/>
      <c r="C170" s="167" t="s">
        <v>187</v>
      </c>
      <c r="D170" s="166"/>
      <c r="E170" s="163"/>
      <c r="F170" s="165">
        <v>21.2</v>
      </c>
      <c r="G170" s="164" t="s">
        <v>185</v>
      </c>
      <c r="H170" s="163">
        <v>1</v>
      </c>
      <c r="I170" s="214">
        <v>63.6</v>
      </c>
      <c r="J170" s="163">
        <v>23.35</v>
      </c>
      <c r="K170" s="214">
        <v>1485.06</v>
      </c>
    </row>
    <row r="171" spans="1:22" ht="14.25" x14ac:dyDescent="0.2">
      <c r="A171" s="168"/>
      <c r="B171" s="167"/>
      <c r="C171" s="167" t="s">
        <v>174</v>
      </c>
      <c r="D171" s="166"/>
      <c r="E171" s="163"/>
      <c r="F171" s="165">
        <v>0.06</v>
      </c>
      <c r="G171" s="164" t="s">
        <v>185</v>
      </c>
      <c r="H171" s="163">
        <v>1</v>
      </c>
      <c r="I171" s="214">
        <v>0.18</v>
      </c>
      <c r="J171" s="163">
        <v>8.33</v>
      </c>
      <c r="K171" s="214">
        <v>1.5</v>
      </c>
    </row>
    <row r="172" spans="1:22" ht="14.25" x14ac:dyDescent="0.2">
      <c r="A172" s="168"/>
      <c r="B172" s="167"/>
      <c r="C172" s="167" t="s">
        <v>179</v>
      </c>
      <c r="D172" s="166"/>
      <c r="E172" s="163"/>
      <c r="F172" s="165">
        <v>0.01</v>
      </c>
      <c r="G172" s="164" t="s">
        <v>185</v>
      </c>
      <c r="H172" s="163">
        <v>1</v>
      </c>
      <c r="I172" s="169">
        <v>0.03</v>
      </c>
      <c r="J172" s="163">
        <v>23.35</v>
      </c>
      <c r="K172" s="169">
        <v>0.7</v>
      </c>
    </row>
    <row r="173" spans="1:22" ht="14.25" x14ac:dyDescent="0.2">
      <c r="A173" s="168"/>
      <c r="B173" s="167"/>
      <c r="C173" s="167" t="s">
        <v>195</v>
      </c>
      <c r="D173" s="166"/>
      <c r="E173" s="163"/>
      <c r="F173" s="165">
        <v>1.26</v>
      </c>
      <c r="G173" s="164" t="s">
        <v>185</v>
      </c>
      <c r="H173" s="163">
        <v>1</v>
      </c>
      <c r="I173" s="214">
        <v>3.78</v>
      </c>
      <c r="J173" s="163">
        <v>5.42</v>
      </c>
      <c r="K173" s="214">
        <v>20.49</v>
      </c>
    </row>
    <row r="174" spans="1:22" ht="54" x14ac:dyDescent="0.2">
      <c r="A174" s="168" t="s">
        <v>1382</v>
      </c>
      <c r="B174" s="167" t="s">
        <v>3454</v>
      </c>
      <c r="C174" s="167" t="s">
        <v>1249</v>
      </c>
      <c r="D174" s="166" t="s">
        <v>1451</v>
      </c>
      <c r="E174" s="163">
        <v>3</v>
      </c>
      <c r="F174" s="165">
        <v>40.65</v>
      </c>
      <c r="G174" s="171" t="s">
        <v>185</v>
      </c>
      <c r="H174" s="163">
        <v>1</v>
      </c>
      <c r="I174" s="214">
        <v>121.95</v>
      </c>
      <c r="J174" s="163">
        <v>5.42</v>
      </c>
      <c r="K174" s="214">
        <v>660.97</v>
      </c>
      <c r="Q174" s="160">
        <v>0</v>
      </c>
      <c r="R174" s="160">
        <v>0</v>
      </c>
      <c r="S174" s="160">
        <v>0</v>
      </c>
      <c r="T174" s="160">
        <v>0</v>
      </c>
      <c r="U174" s="160">
        <v>0</v>
      </c>
      <c r="V174" s="160">
        <v>0</v>
      </c>
    </row>
    <row r="175" spans="1:22" ht="14.25" x14ac:dyDescent="0.2">
      <c r="A175" s="168"/>
      <c r="B175" s="167"/>
      <c r="C175" s="167" t="s">
        <v>184</v>
      </c>
      <c r="D175" s="166" t="s">
        <v>177</v>
      </c>
      <c r="E175" s="163">
        <v>114</v>
      </c>
      <c r="F175" s="165"/>
      <c r="G175" s="164"/>
      <c r="H175" s="163"/>
      <c r="I175" s="214">
        <v>72.5</v>
      </c>
      <c r="J175" s="163">
        <v>77</v>
      </c>
      <c r="K175" s="214">
        <v>1143.5</v>
      </c>
    </row>
    <row r="176" spans="1:22" ht="14.25" x14ac:dyDescent="0.2">
      <c r="A176" s="168"/>
      <c r="B176" s="167"/>
      <c r="C176" s="167" t="s">
        <v>183</v>
      </c>
      <c r="D176" s="166" t="s">
        <v>177</v>
      </c>
      <c r="E176" s="163">
        <v>67</v>
      </c>
      <c r="F176" s="165"/>
      <c r="G176" s="164"/>
      <c r="H176" s="163"/>
      <c r="I176" s="214">
        <v>42.61</v>
      </c>
      <c r="J176" s="163">
        <v>41</v>
      </c>
      <c r="K176" s="214">
        <v>608.87</v>
      </c>
    </row>
    <row r="177" spans="1:22" ht="14.25" x14ac:dyDescent="0.2">
      <c r="A177" s="168"/>
      <c r="B177" s="167"/>
      <c r="C177" s="167" t="s">
        <v>178</v>
      </c>
      <c r="D177" s="166" t="s">
        <v>177</v>
      </c>
      <c r="E177" s="163">
        <v>175</v>
      </c>
      <c r="F177" s="165"/>
      <c r="G177" s="164"/>
      <c r="H177" s="163"/>
      <c r="I177" s="214">
        <v>0.05</v>
      </c>
      <c r="J177" s="163">
        <v>157</v>
      </c>
      <c r="K177" s="214">
        <v>1.1000000000000001</v>
      </c>
    </row>
    <row r="178" spans="1:22" ht="14.25" x14ac:dyDescent="0.2">
      <c r="A178" s="205"/>
      <c r="B178" s="204"/>
      <c r="C178" s="204" t="s">
        <v>182</v>
      </c>
      <c r="D178" s="203" t="s">
        <v>181</v>
      </c>
      <c r="E178" s="201">
        <v>1.68</v>
      </c>
      <c r="F178" s="206"/>
      <c r="G178" s="202" t="s">
        <v>185</v>
      </c>
      <c r="H178" s="201">
        <v>1</v>
      </c>
      <c r="I178" s="200">
        <v>5.04</v>
      </c>
      <c r="J178" s="201"/>
      <c r="K178" s="200"/>
    </row>
    <row r="179" spans="1:22" ht="15" x14ac:dyDescent="0.25">
      <c r="A179" s="198"/>
      <c r="B179" s="198"/>
      <c r="C179" s="199" t="s">
        <v>173</v>
      </c>
      <c r="D179" s="198"/>
      <c r="E179" s="198"/>
      <c r="F179" s="198"/>
      <c r="G179" s="198"/>
      <c r="H179" s="480">
        <v>304.67</v>
      </c>
      <c r="I179" s="480"/>
      <c r="J179" s="480">
        <v>3921.49</v>
      </c>
      <c r="K179" s="480"/>
      <c r="O179" s="162">
        <v>304.67</v>
      </c>
      <c r="P179" s="162">
        <v>3921.49</v>
      </c>
    </row>
    <row r="181" spans="1:22" ht="57" x14ac:dyDescent="0.2">
      <c r="A181" s="168" t="s">
        <v>1389</v>
      </c>
      <c r="B181" s="167" t="s">
        <v>3391</v>
      </c>
      <c r="C181" s="167" t="s">
        <v>1106</v>
      </c>
      <c r="D181" s="166" t="s">
        <v>1693</v>
      </c>
      <c r="E181" s="163">
        <v>1</v>
      </c>
      <c r="F181" s="165"/>
      <c r="G181" s="164"/>
      <c r="H181" s="163"/>
      <c r="I181" s="214"/>
      <c r="J181" s="163"/>
      <c r="K181" s="214"/>
      <c r="Q181" s="160">
        <v>24.17</v>
      </c>
      <c r="R181" s="160">
        <v>381.17</v>
      </c>
      <c r="S181" s="160">
        <v>14.2</v>
      </c>
      <c r="T181" s="160">
        <v>202.96</v>
      </c>
      <c r="U181" s="160">
        <v>0.02</v>
      </c>
      <c r="V181" s="160">
        <v>0.36</v>
      </c>
    </row>
    <row r="182" spans="1:22" ht="14.25" x14ac:dyDescent="0.2">
      <c r="A182" s="168"/>
      <c r="B182" s="167"/>
      <c r="C182" s="167" t="s">
        <v>187</v>
      </c>
      <c r="D182" s="166"/>
      <c r="E182" s="163"/>
      <c r="F182" s="165">
        <v>21.2</v>
      </c>
      <c r="G182" s="164" t="s">
        <v>185</v>
      </c>
      <c r="H182" s="163">
        <v>1</v>
      </c>
      <c r="I182" s="214">
        <v>21.2</v>
      </c>
      <c r="J182" s="163">
        <v>23.35</v>
      </c>
      <c r="K182" s="214">
        <v>495.02</v>
      </c>
    </row>
    <row r="183" spans="1:22" ht="14.25" x14ac:dyDescent="0.2">
      <c r="A183" s="168"/>
      <c r="B183" s="167"/>
      <c r="C183" s="167" t="s">
        <v>174</v>
      </c>
      <c r="D183" s="166"/>
      <c r="E183" s="163"/>
      <c r="F183" s="165">
        <v>0.06</v>
      </c>
      <c r="G183" s="164" t="s">
        <v>185</v>
      </c>
      <c r="H183" s="163">
        <v>1</v>
      </c>
      <c r="I183" s="214">
        <v>0.06</v>
      </c>
      <c r="J183" s="163">
        <v>8.33</v>
      </c>
      <c r="K183" s="214">
        <v>0.5</v>
      </c>
    </row>
    <row r="184" spans="1:22" ht="14.25" x14ac:dyDescent="0.2">
      <c r="A184" s="168"/>
      <c r="B184" s="167"/>
      <c r="C184" s="167" t="s">
        <v>179</v>
      </c>
      <c r="D184" s="166"/>
      <c r="E184" s="163"/>
      <c r="F184" s="165">
        <v>0.01</v>
      </c>
      <c r="G184" s="164" t="s">
        <v>185</v>
      </c>
      <c r="H184" s="163">
        <v>1</v>
      </c>
      <c r="I184" s="169">
        <v>0.01</v>
      </c>
      <c r="J184" s="163">
        <v>23.35</v>
      </c>
      <c r="K184" s="169">
        <v>0.23</v>
      </c>
    </row>
    <row r="185" spans="1:22" ht="14.25" x14ac:dyDescent="0.2">
      <c r="A185" s="168"/>
      <c r="B185" s="167"/>
      <c r="C185" s="167" t="s">
        <v>195</v>
      </c>
      <c r="D185" s="166"/>
      <c r="E185" s="163"/>
      <c r="F185" s="165">
        <v>1.26</v>
      </c>
      <c r="G185" s="164" t="s">
        <v>185</v>
      </c>
      <c r="H185" s="163">
        <v>1</v>
      </c>
      <c r="I185" s="214">
        <v>1.26</v>
      </c>
      <c r="J185" s="163">
        <v>5.42</v>
      </c>
      <c r="K185" s="214">
        <v>6.83</v>
      </c>
    </row>
    <row r="186" spans="1:22" ht="39.75" x14ac:dyDescent="0.2">
      <c r="A186" s="168" t="s">
        <v>1390</v>
      </c>
      <c r="B186" s="167" t="s">
        <v>3455</v>
      </c>
      <c r="C186" s="167" t="s">
        <v>1237</v>
      </c>
      <c r="D186" s="166" t="s">
        <v>3025</v>
      </c>
      <c r="E186" s="163">
        <v>1</v>
      </c>
      <c r="F186" s="165">
        <v>25.56</v>
      </c>
      <c r="G186" s="171" t="s">
        <v>185</v>
      </c>
      <c r="H186" s="163">
        <v>1</v>
      </c>
      <c r="I186" s="214">
        <v>25.56</v>
      </c>
      <c r="J186" s="163">
        <v>5.42</v>
      </c>
      <c r="K186" s="214">
        <v>138.54</v>
      </c>
      <c r="Q186" s="160">
        <v>0</v>
      </c>
      <c r="R186" s="160">
        <v>0</v>
      </c>
      <c r="S186" s="160">
        <v>0</v>
      </c>
      <c r="T186" s="160">
        <v>0</v>
      </c>
      <c r="U186" s="160">
        <v>0</v>
      </c>
      <c r="V186" s="160">
        <v>0</v>
      </c>
    </row>
    <row r="187" spans="1:22" ht="14.25" x14ac:dyDescent="0.2">
      <c r="A187" s="168"/>
      <c r="B187" s="167"/>
      <c r="C187" s="167" t="s">
        <v>184</v>
      </c>
      <c r="D187" s="166" t="s">
        <v>177</v>
      </c>
      <c r="E187" s="163">
        <v>114</v>
      </c>
      <c r="F187" s="165"/>
      <c r="G187" s="164"/>
      <c r="H187" s="163"/>
      <c r="I187" s="214">
        <v>24.17</v>
      </c>
      <c r="J187" s="163">
        <v>77</v>
      </c>
      <c r="K187" s="214">
        <v>381.17</v>
      </c>
    </row>
    <row r="188" spans="1:22" ht="14.25" x14ac:dyDescent="0.2">
      <c r="A188" s="168"/>
      <c r="B188" s="167"/>
      <c r="C188" s="167" t="s">
        <v>183</v>
      </c>
      <c r="D188" s="166" t="s">
        <v>177</v>
      </c>
      <c r="E188" s="163">
        <v>67</v>
      </c>
      <c r="F188" s="165"/>
      <c r="G188" s="164"/>
      <c r="H188" s="163"/>
      <c r="I188" s="214">
        <v>14.2</v>
      </c>
      <c r="J188" s="163">
        <v>41</v>
      </c>
      <c r="K188" s="214">
        <v>202.96</v>
      </c>
    </row>
    <row r="189" spans="1:22" ht="14.25" x14ac:dyDescent="0.2">
      <c r="A189" s="168"/>
      <c r="B189" s="167"/>
      <c r="C189" s="167" t="s">
        <v>178</v>
      </c>
      <c r="D189" s="166" t="s">
        <v>177</v>
      </c>
      <c r="E189" s="163">
        <v>175</v>
      </c>
      <c r="F189" s="165"/>
      <c r="G189" s="164"/>
      <c r="H189" s="163"/>
      <c r="I189" s="214">
        <v>0.02</v>
      </c>
      <c r="J189" s="163">
        <v>157</v>
      </c>
      <c r="K189" s="214">
        <v>0.36</v>
      </c>
    </row>
    <row r="190" spans="1:22" ht="14.25" x14ac:dyDescent="0.2">
      <c r="A190" s="205"/>
      <c r="B190" s="204"/>
      <c r="C190" s="204" t="s">
        <v>182</v>
      </c>
      <c r="D190" s="203" t="s">
        <v>181</v>
      </c>
      <c r="E190" s="201">
        <v>1.68</v>
      </c>
      <c r="F190" s="206"/>
      <c r="G190" s="202" t="s">
        <v>185</v>
      </c>
      <c r="H190" s="201">
        <v>1</v>
      </c>
      <c r="I190" s="200">
        <v>1.68</v>
      </c>
      <c r="J190" s="201"/>
      <c r="K190" s="200"/>
    </row>
    <row r="191" spans="1:22" ht="15" x14ac:dyDescent="0.25">
      <c r="A191" s="198"/>
      <c r="B191" s="198"/>
      <c r="C191" s="199" t="s">
        <v>173</v>
      </c>
      <c r="D191" s="198"/>
      <c r="E191" s="198"/>
      <c r="F191" s="198"/>
      <c r="G191" s="198"/>
      <c r="H191" s="480">
        <v>86.47</v>
      </c>
      <c r="I191" s="480"/>
      <c r="J191" s="480">
        <v>1225.3800000000001</v>
      </c>
      <c r="K191" s="480"/>
      <c r="O191" s="162">
        <v>86.47</v>
      </c>
      <c r="P191" s="162">
        <v>1225.3800000000001</v>
      </c>
    </row>
    <row r="193" spans="1:22" ht="28.5" x14ac:dyDescent="0.2">
      <c r="A193" s="168" t="s">
        <v>1392</v>
      </c>
      <c r="B193" s="167" t="s">
        <v>3456</v>
      </c>
      <c r="C193" s="167" t="s">
        <v>1248</v>
      </c>
      <c r="D193" s="166" t="s">
        <v>1693</v>
      </c>
      <c r="E193" s="163">
        <v>1</v>
      </c>
      <c r="F193" s="165"/>
      <c r="G193" s="164"/>
      <c r="H193" s="163"/>
      <c r="I193" s="214"/>
      <c r="J193" s="163"/>
      <c r="K193" s="214"/>
      <c r="Q193" s="160">
        <v>18.32</v>
      </c>
      <c r="R193" s="160">
        <v>288.93</v>
      </c>
      <c r="S193" s="160">
        <v>10.77</v>
      </c>
      <c r="T193" s="160">
        <v>153.84</v>
      </c>
      <c r="U193" s="160">
        <v>0.02</v>
      </c>
      <c r="V193" s="160">
        <v>0.36</v>
      </c>
    </row>
    <row r="194" spans="1:22" ht="14.25" x14ac:dyDescent="0.2">
      <c r="A194" s="168"/>
      <c r="B194" s="167"/>
      <c r="C194" s="167" t="s">
        <v>187</v>
      </c>
      <c r="D194" s="166"/>
      <c r="E194" s="163"/>
      <c r="F194" s="165">
        <v>16.07</v>
      </c>
      <c r="G194" s="164" t="s">
        <v>185</v>
      </c>
      <c r="H194" s="163">
        <v>1</v>
      </c>
      <c r="I194" s="214">
        <v>16.07</v>
      </c>
      <c r="J194" s="163">
        <v>23.35</v>
      </c>
      <c r="K194" s="214">
        <v>375.23</v>
      </c>
    </row>
    <row r="195" spans="1:22" ht="14.25" x14ac:dyDescent="0.2">
      <c r="A195" s="168"/>
      <c r="B195" s="167"/>
      <c r="C195" s="167" t="s">
        <v>174</v>
      </c>
      <c r="D195" s="166"/>
      <c r="E195" s="163"/>
      <c r="F195" s="165">
        <v>0.05</v>
      </c>
      <c r="G195" s="164" t="s">
        <v>185</v>
      </c>
      <c r="H195" s="163">
        <v>1</v>
      </c>
      <c r="I195" s="214">
        <v>0.05</v>
      </c>
      <c r="J195" s="163">
        <v>9</v>
      </c>
      <c r="K195" s="214">
        <v>0.45</v>
      </c>
    </row>
    <row r="196" spans="1:22" ht="14.25" x14ac:dyDescent="0.2">
      <c r="A196" s="168"/>
      <c r="B196" s="167"/>
      <c r="C196" s="167" t="s">
        <v>179</v>
      </c>
      <c r="D196" s="166"/>
      <c r="E196" s="163"/>
      <c r="F196" s="165">
        <v>0.01</v>
      </c>
      <c r="G196" s="164" t="s">
        <v>185</v>
      </c>
      <c r="H196" s="163">
        <v>1</v>
      </c>
      <c r="I196" s="169">
        <v>0.01</v>
      </c>
      <c r="J196" s="163">
        <v>23.35</v>
      </c>
      <c r="K196" s="169">
        <v>0.23</v>
      </c>
    </row>
    <row r="197" spans="1:22" ht="14.25" x14ac:dyDescent="0.2">
      <c r="A197" s="168"/>
      <c r="B197" s="167"/>
      <c r="C197" s="167" t="s">
        <v>195</v>
      </c>
      <c r="D197" s="166"/>
      <c r="E197" s="163"/>
      <c r="F197" s="165">
        <v>1.96</v>
      </c>
      <c r="G197" s="164" t="s">
        <v>185</v>
      </c>
      <c r="H197" s="163">
        <v>1</v>
      </c>
      <c r="I197" s="214">
        <v>1.96</v>
      </c>
      <c r="J197" s="163">
        <v>5.42</v>
      </c>
      <c r="K197" s="214">
        <v>10.62</v>
      </c>
    </row>
    <row r="198" spans="1:22" ht="68.25" x14ac:dyDescent="0.2">
      <c r="A198" s="189" t="s">
        <v>1394</v>
      </c>
      <c r="B198" s="188" t="s">
        <v>3457</v>
      </c>
      <c r="C198" s="188" t="s">
        <v>1247</v>
      </c>
      <c r="D198" s="187" t="s">
        <v>1451</v>
      </c>
      <c r="E198" s="184">
        <v>1</v>
      </c>
      <c r="F198" s="186">
        <v>130.30000000000001</v>
      </c>
      <c r="G198" s="185" t="s">
        <v>185</v>
      </c>
      <c r="H198" s="184">
        <v>1</v>
      </c>
      <c r="I198" s="183">
        <v>130.30000000000001</v>
      </c>
      <c r="J198" s="184">
        <v>4.4000000000000004</v>
      </c>
      <c r="K198" s="183">
        <v>573.32000000000005</v>
      </c>
      <c r="Q198" s="160">
        <v>0</v>
      </c>
      <c r="R198" s="160">
        <v>0</v>
      </c>
      <c r="S198" s="160">
        <v>0</v>
      </c>
      <c r="T198" s="160">
        <v>0</v>
      </c>
      <c r="U198" s="160">
        <v>0</v>
      </c>
      <c r="V198" s="160">
        <v>0</v>
      </c>
    </row>
    <row r="199" spans="1:22" ht="14.25" x14ac:dyDescent="0.2">
      <c r="A199" s="168"/>
      <c r="B199" s="167"/>
      <c r="C199" s="167" t="s">
        <v>184</v>
      </c>
      <c r="D199" s="166" t="s">
        <v>177</v>
      </c>
      <c r="E199" s="163">
        <v>114</v>
      </c>
      <c r="F199" s="165"/>
      <c r="G199" s="164"/>
      <c r="H199" s="163"/>
      <c r="I199" s="214">
        <v>18.32</v>
      </c>
      <c r="J199" s="163">
        <v>77</v>
      </c>
      <c r="K199" s="214">
        <v>288.93</v>
      </c>
    </row>
    <row r="200" spans="1:22" ht="14.25" x14ac:dyDescent="0.2">
      <c r="A200" s="168"/>
      <c r="B200" s="167"/>
      <c r="C200" s="167" t="s">
        <v>183</v>
      </c>
      <c r="D200" s="166" t="s">
        <v>177</v>
      </c>
      <c r="E200" s="163">
        <v>67</v>
      </c>
      <c r="F200" s="165"/>
      <c r="G200" s="164"/>
      <c r="H200" s="163"/>
      <c r="I200" s="214">
        <v>10.77</v>
      </c>
      <c r="J200" s="163">
        <v>41</v>
      </c>
      <c r="K200" s="214">
        <v>153.84</v>
      </c>
    </row>
    <row r="201" spans="1:22" ht="14.25" x14ac:dyDescent="0.2">
      <c r="A201" s="168"/>
      <c r="B201" s="167"/>
      <c r="C201" s="167" t="s">
        <v>178</v>
      </c>
      <c r="D201" s="166" t="s">
        <v>177</v>
      </c>
      <c r="E201" s="163">
        <v>175</v>
      </c>
      <c r="F201" s="165"/>
      <c r="G201" s="164"/>
      <c r="H201" s="163"/>
      <c r="I201" s="214">
        <v>0.02</v>
      </c>
      <c r="J201" s="163">
        <v>157</v>
      </c>
      <c r="K201" s="214">
        <v>0.36</v>
      </c>
    </row>
    <row r="202" spans="1:22" ht="14.25" x14ac:dyDescent="0.2">
      <c r="A202" s="205"/>
      <c r="B202" s="204"/>
      <c r="C202" s="204" t="s">
        <v>182</v>
      </c>
      <c r="D202" s="203" t="s">
        <v>181</v>
      </c>
      <c r="E202" s="201">
        <v>1.2</v>
      </c>
      <c r="F202" s="206"/>
      <c r="G202" s="202" t="s">
        <v>185</v>
      </c>
      <c r="H202" s="201">
        <v>1</v>
      </c>
      <c r="I202" s="200">
        <v>1.2</v>
      </c>
      <c r="J202" s="201"/>
      <c r="K202" s="200"/>
    </row>
    <row r="203" spans="1:22" ht="15" x14ac:dyDescent="0.25">
      <c r="A203" s="198"/>
      <c r="B203" s="198"/>
      <c r="C203" s="199" t="s">
        <v>173</v>
      </c>
      <c r="D203" s="198"/>
      <c r="E203" s="198"/>
      <c r="F203" s="198"/>
      <c r="G203" s="198"/>
      <c r="H203" s="480">
        <v>177.49</v>
      </c>
      <c r="I203" s="480"/>
      <c r="J203" s="480">
        <v>1402.75</v>
      </c>
      <c r="K203" s="480"/>
      <c r="O203" s="162">
        <v>177.49</v>
      </c>
      <c r="P203" s="162">
        <v>1402.75</v>
      </c>
    </row>
    <row r="206" spans="1:22" ht="15" x14ac:dyDescent="0.25">
      <c r="A206" s="476" t="s">
        <v>3460</v>
      </c>
      <c r="B206" s="476"/>
      <c r="C206" s="476"/>
      <c r="D206" s="476"/>
      <c r="E206" s="476"/>
      <c r="F206" s="476"/>
      <c r="G206" s="476"/>
      <c r="H206" s="477">
        <v>1640.3</v>
      </c>
      <c r="I206" s="478"/>
      <c r="J206" s="477">
        <v>17143.759999999998</v>
      </c>
      <c r="K206" s="478"/>
    </row>
    <row r="207" spans="1:22" hidden="1" x14ac:dyDescent="0.2">
      <c r="A207" s="160" t="s">
        <v>172</v>
      </c>
      <c r="I207" s="160">
        <v>0</v>
      </c>
      <c r="J207" s="160">
        <v>0</v>
      </c>
    </row>
    <row r="208" spans="1:22" hidden="1" x14ac:dyDescent="0.2">
      <c r="A208" s="160" t="s">
        <v>171</v>
      </c>
      <c r="I208" s="160">
        <v>0</v>
      </c>
      <c r="J208" s="160">
        <v>0</v>
      </c>
    </row>
    <row r="210" spans="1:22" ht="16.5" x14ac:dyDescent="0.25">
      <c r="A210" s="479" t="s">
        <v>3461</v>
      </c>
      <c r="B210" s="479"/>
      <c r="C210" s="479"/>
      <c r="D210" s="479"/>
      <c r="E210" s="479"/>
      <c r="F210" s="479"/>
      <c r="G210" s="479"/>
      <c r="H210" s="479"/>
      <c r="I210" s="479"/>
      <c r="J210" s="479"/>
      <c r="K210" s="479"/>
    </row>
    <row r="211" spans="1:22" ht="28.5" x14ac:dyDescent="0.2">
      <c r="A211" s="168" t="s">
        <v>1397</v>
      </c>
      <c r="B211" s="167" t="s">
        <v>3444</v>
      </c>
      <c r="C211" s="167" t="s">
        <v>1255</v>
      </c>
      <c r="D211" s="166" t="s">
        <v>1693</v>
      </c>
      <c r="E211" s="163">
        <v>1</v>
      </c>
      <c r="F211" s="165"/>
      <c r="G211" s="164"/>
      <c r="H211" s="163"/>
      <c r="I211" s="214"/>
      <c r="J211" s="163"/>
      <c r="K211" s="214"/>
      <c r="Q211" s="160">
        <v>48.91</v>
      </c>
      <c r="R211" s="160">
        <v>771.32</v>
      </c>
      <c r="S211" s="160">
        <v>28.74</v>
      </c>
      <c r="T211" s="160">
        <v>410.71</v>
      </c>
      <c r="U211" s="160">
        <v>0.02</v>
      </c>
      <c r="V211" s="160">
        <v>0.36</v>
      </c>
    </row>
    <row r="212" spans="1:22" ht="14.25" x14ac:dyDescent="0.2">
      <c r="A212" s="168"/>
      <c r="B212" s="167"/>
      <c r="C212" s="167" t="s">
        <v>187</v>
      </c>
      <c r="D212" s="166"/>
      <c r="E212" s="163"/>
      <c r="F212" s="165">
        <v>42.9</v>
      </c>
      <c r="G212" s="164" t="s">
        <v>185</v>
      </c>
      <c r="H212" s="163">
        <v>1</v>
      </c>
      <c r="I212" s="214">
        <v>42.9</v>
      </c>
      <c r="J212" s="163">
        <v>23.35</v>
      </c>
      <c r="K212" s="214">
        <v>1001.72</v>
      </c>
    </row>
    <row r="213" spans="1:22" ht="14.25" x14ac:dyDescent="0.2">
      <c r="A213" s="168"/>
      <c r="B213" s="167"/>
      <c r="C213" s="167" t="s">
        <v>174</v>
      </c>
      <c r="D213" s="166"/>
      <c r="E213" s="163"/>
      <c r="F213" s="165">
        <v>0.05</v>
      </c>
      <c r="G213" s="164" t="s">
        <v>185</v>
      </c>
      <c r="H213" s="163">
        <v>1</v>
      </c>
      <c r="I213" s="214">
        <v>0.05</v>
      </c>
      <c r="J213" s="163">
        <v>9</v>
      </c>
      <c r="K213" s="214">
        <v>0.45</v>
      </c>
    </row>
    <row r="214" spans="1:22" ht="14.25" x14ac:dyDescent="0.2">
      <c r="A214" s="168"/>
      <c r="B214" s="167"/>
      <c r="C214" s="167" t="s">
        <v>179</v>
      </c>
      <c r="D214" s="166"/>
      <c r="E214" s="163"/>
      <c r="F214" s="165">
        <v>0.01</v>
      </c>
      <c r="G214" s="164" t="s">
        <v>185</v>
      </c>
      <c r="H214" s="163">
        <v>1</v>
      </c>
      <c r="I214" s="169">
        <v>0.01</v>
      </c>
      <c r="J214" s="163">
        <v>23.35</v>
      </c>
      <c r="K214" s="169">
        <v>0.23</v>
      </c>
    </row>
    <row r="215" spans="1:22" ht="14.25" x14ac:dyDescent="0.2">
      <c r="A215" s="168"/>
      <c r="B215" s="167"/>
      <c r="C215" s="167" t="s">
        <v>195</v>
      </c>
      <c r="D215" s="166"/>
      <c r="E215" s="163"/>
      <c r="F215" s="165">
        <v>3.15</v>
      </c>
      <c r="G215" s="164" t="s">
        <v>185</v>
      </c>
      <c r="H215" s="163">
        <v>1</v>
      </c>
      <c r="I215" s="214">
        <v>3.15</v>
      </c>
      <c r="J215" s="163">
        <v>5.42</v>
      </c>
      <c r="K215" s="214">
        <v>17.07</v>
      </c>
    </row>
    <row r="216" spans="1:22" ht="142.5" x14ac:dyDescent="0.2">
      <c r="A216" s="189" t="s">
        <v>1398</v>
      </c>
      <c r="B216" s="188" t="s">
        <v>3448</v>
      </c>
      <c r="C216" s="188" t="s">
        <v>1254</v>
      </c>
      <c r="D216" s="187" t="s">
        <v>1703</v>
      </c>
      <c r="E216" s="184">
        <v>1</v>
      </c>
      <c r="F216" s="186">
        <v>580.54</v>
      </c>
      <c r="G216" s="185" t="s">
        <v>185</v>
      </c>
      <c r="H216" s="184">
        <v>1</v>
      </c>
      <c r="I216" s="183">
        <v>580.54</v>
      </c>
      <c r="J216" s="184">
        <v>9.8000000000000007</v>
      </c>
      <c r="K216" s="183">
        <v>5689.29</v>
      </c>
      <c r="Q216" s="160">
        <v>0</v>
      </c>
      <c r="R216" s="160">
        <v>0</v>
      </c>
      <c r="S216" s="160">
        <v>0</v>
      </c>
      <c r="T216" s="160">
        <v>0</v>
      </c>
      <c r="U216" s="160">
        <v>0</v>
      </c>
      <c r="V216" s="160">
        <v>0</v>
      </c>
    </row>
    <row r="217" spans="1:22" ht="57" x14ac:dyDescent="0.2">
      <c r="A217" s="189" t="s">
        <v>2272</v>
      </c>
      <c r="B217" s="188" t="s">
        <v>3449</v>
      </c>
      <c r="C217" s="188" t="s">
        <v>1253</v>
      </c>
      <c r="D217" s="187" t="s">
        <v>1451</v>
      </c>
      <c r="E217" s="184">
        <v>2</v>
      </c>
      <c r="F217" s="186">
        <v>99.15</v>
      </c>
      <c r="G217" s="185" t="s">
        <v>185</v>
      </c>
      <c r="H217" s="184">
        <v>1</v>
      </c>
      <c r="I217" s="183">
        <v>198.3</v>
      </c>
      <c r="J217" s="184">
        <v>4.87</v>
      </c>
      <c r="K217" s="183">
        <v>965.72</v>
      </c>
      <c r="Q217" s="160">
        <v>0</v>
      </c>
      <c r="R217" s="160">
        <v>0</v>
      </c>
      <c r="S217" s="160">
        <v>0</v>
      </c>
      <c r="T217" s="160">
        <v>0</v>
      </c>
      <c r="U217" s="160">
        <v>0</v>
      </c>
      <c r="V217" s="160">
        <v>0</v>
      </c>
    </row>
    <row r="218" spans="1:22" ht="14.25" x14ac:dyDescent="0.2">
      <c r="A218" s="168"/>
      <c r="B218" s="167"/>
      <c r="C218" s="167" t="s">
        <v>184</v>
      </c>
      <c r="D218" s="166" t="s">
        <v>177</v>
      </c>
      <c r="E218" s="163">
        <v>114</v>
      </c>
      <c r="F218" s="165"/>
      <c r="G218" s="164"/>
      <c r="H218" s="163"/>
      <c r="I218" s="214">
        <v>48.91</v>
      </c>
      <c r="J218" s="163">
        <v>77</v>
      </c>
      <c r="K218" s="214">
        <v>771.32</v>
      </c>
    </row>
    <row r="219" spans="1:22" ht="14.25" x14ac:dyDescent="0.2">
      <c r="A219" s="168"/>
      <c r="B219" s="167"/>
      <c r="C219" s="167" t="s">
        <v>183</v>
      </c>
      <c r="D219" s="166" t="s">
        <v>177</v>
      </c>
      <c r="E219" s="163">
        <v>67</v>
      </c>
      <c r="F219" s="165"/>
      <c r="G219" s="164"/>
      <c r="H219" s="163"/>
      <c r="I219" s="214">
        <v>28.74</v>
      </c>
      <c r="J219" s="163">
        <v>41</v>
      </c>
      <c r="K219" s="214">
        <v>410.71</v>
      </c>
    </row>
    <row r="220" spans="1:22" ht="14.25" x14ac:dyDescent="0.2">
      <c r="A220" s="168"/>
      <c r="B220" s="167"/>
      <c r="C220" s="167" t="s">
        <v>178</v>
      </c>
      <c r="D220" s="166" t="s">
        <v>177</v>
      </c>
      <c r="E220" s="163">
        <v>175</v>
      </c>
      <c r="F220" s="165"/>
      <c r="G220" s="164"/>
      <c r="H220" s="163"/>
      <c r="I220" s="214">
        <v>0.02</v>
      </c>
      <c r="J220" s="163">
        <v>157</v>
      </c>
      <c r="K220" s="214">
        <v>0.36</v>
      </c>
    </row>
    <row r="221" spans="1:22" ht="14.25" x14ac:dyDescent="0.2">
      <c r="A221" s="205"/>
      <c r="B221" s="204"/>
      <c r="C221" s="204" t="s">
        <v>182</v>
      </c>
      <c r="D221" s="203" t="s">
        <v>181</v>
      </c>
      <c r="E221" s="201">
        <v>3.3</v>
      </c>
      <c r="F221" s="206"/>
      <c r="G221" s="202" t="s">
        <v>185</v>
      </c>
      <c r="H221" s="201">
        <v>1</v>
      </c>
      <c r="I221" s="200">
        <v>3.3</v>
      </c>
      <c r="J221" s="201"/>
      <c r="K221" s="200"/>
    </row>
    <row r="222" spans="1:22" ht="15" x14ac:dyDescent="0.25">
      <c r="A222" s="198"/>
      <c r="B222" s="198"/>
      <c r="C222" s="199" t="s">
        <v>173</v>
      </c>
      <c r="D222" s="198"/>
      <c r="E222" s="198"/>
      <c r="F222" s="198"/>
      <c r="G222" s="198"/>
      <c r="H222" s="480">
        <v>902.61</v>
      </c>
      <c r="I222" s="480"/>
      <c r="J222" s="480">
        <v>8856.64</v>
      </c>
      <c r="K222" s="480"/>
      <c r="O222" s="162">
        <v>902.61</v>
      </c>
      <c r="P222" s="162">
        <v>8856.64</v>
      </c>
    </row>
    <row r="224" spans="1:22" ht="42.75" x14ac:dyDescent="0.2">
      <c r="A224" s="168" t="s">
        <v>1399</v>
      </c>
      <c r="B224" s="167" t="s">
        <v>3450</v>
      </c>
      <c r="C224" s="167" t="s">
        <v>1252</v>
      </c>
      <c r="D224" s="166" t="s">
        <v>3431</v>
      </c>
      <c r="E224" s="163">
        <v>0.1</v>
      </c>
      <c r="F224" s="165"/>
      <c r="G224" s="164"/>
      <c r="H224" s="163"/>
      <c r="I224" s="214"/>
      <c r="J224" s="163"/>
      <c r="K224" s="214"/>
      <c r="Q224" s="160">
        <v>8</v>
      </c>
      <c r="R224" s="160">
        <v>126.22</v>
      </c>
      <c r="S224" s="160">
        <v>4.7</v>
      </c>
      <c r="T224" s="160">
        <v>67.209999999999994</v>
      </c>
      <c r="U224" s="160">
        <v>0</v>
      </c>
      <c r="V224" s="160">
        <v>0</v>
      </c>
    </row>
    <row r="225" spans="1:22" x14ac:dyDescent="0.2">
      <c r="C225" s="170" t="s">
        <v>1681</v>
      </c>
    </row>
    <row r="226" spans="1:22" ht="14.25" x14ac:dyDescent="0.2">
      <c r="A226" s="168"/>
      <c r="B226" s="167"/>
      <c r="C226" s="167" t="s">
        <v>187</v>
      </c>
      <c r="D226" s="166"/>
      <c r="E226" s="163"/>
      <c r="F226" s="165">
        <v>70.2</v>
      </c>
      <c r="G226" s="164" t="s">
        <v>185</v>
      </c>
      <c r="H226" s="163">
        <v>1</v>
      </c>
      <c r="I226" s="214">
        <v>7.02</v>
      </c>
      <c r="J226" s="163">
        <v>23.35</v>
      </c>
      <c r="K226" s="214">
        <v>163.92</v>
      </c>
    </row>
    <row r="227" spans="1:22" ht="14.25" x14ac:dyDescent="0.2">
      <c r="A227" s="168"/>
      <c r="B227" s="167"/>
      <c r="C227" s="167" t="s">
        <v>174</v>
      </c>
      <c r="D227" s="166"/>
      <c r="E227" s="163"/>
      <c r="F227" s="165">
        <v>0.06</v>
      </c>
      <c r="G227" s="164" t="s">
        <v>185</v>
      </c>
      <c r="H227" s="163">
        <v>1</v>
      </c>
      <c r="I227" s="214">
        <v>0.01</v>
      </c>
      <c r="J227" s="163">
        <v>8.33</v>
      </c>
      <c r="K227" s="214">
        <v>0.08</v>
      </c>
    </row>
    <row r="228" spans="1:22" ht="14.25" x14ac:dyDescent="0.2">
      <c r="A228" s="168"/>
      <c r="B228" s="167"/>
      <c r="C228" s="167" t="s">
        <v>195</v>
      </c>
      <c r="D228" s="166"/>
      <c r="E228" s="163"/>
      <c r="F228" s="165">
        <v>9.0299999999999994</v>
      </c>
      <c r="G228" s="164" t="s">
        <v>185</v>
      </c>
      <c r="H228" s="163">
        <v>1</v>
      </c>
      <c r="I228" s="214">
        <v>0.9</v>
      </c>
      <c r="J228" s="163">
        <v>5.42</v>
      </c>
      <c r="K228" s="214">
        <v>4.88</v>
      </c>
    </row>
    <row r="229" spans="1:22" ht="285" x14ac:dyDescent="0.2">
      <c r="A229" s="189" t="s">
        <v>1401</v>
      </c>
      <c r="B229" s="188" t="s">
        <v>3418</v>
      </c>
      <c r="C229" s="188" t="s">
        <v>1086</v>
      </c>
      <c r="D229" s="187" t="s">
        <v>1451</v>
      </c>
      <c r="E229" s="184">
        <v>1</v>
      </c>
      <c r="F229" s="186">
        <v>560.04999999999995</v>
      </c>
      <c r="G229" s="185" t="s">
        <v>185</v>
      </c>
      <c r="H229" s="184">
        <v>1</v>
      </c>
      <c r="I229" s="183">
        <v>560.04999999999995</v>
      </c>
      <c r="J229" s="184">
        <v>4.05</v>
      </c>
      <c r="K229" s="183">
        <v>2268.1999999999998</v>
      </c>
      <c r="Q229" s="160">
        <v>0</v>
      </c>
      <c r="R229" s="160">
        <v>0</v>
      </c>
      <c r="S229" s="160">
        <v>0</v>
      </c>
      <c r="T229" s="160">
        <v>0</v>
      </c>
      <c r="U229" s="160">
        <v>0</v>
      </c>
      <c r="V229" s="160">
        <v>0</v>
      </c>
    </row>
    <row r="230" spans="1:22" ht="14.25" x14ac:dyDescent="0.2">
      <c r="A230" s="168"/>
      <c r="B230" s="167"/>
      <c r="C230" s="167" t="s">
        <v>184</v>
      </c>
      <c r="D230" s="166" t="s">
        <v>177</v>
      </c>
      <c r="E230" s="163">
        <v>114</v>
      </c>
      <c r="F230" s="165"/>
      <c r="G230" s="164"/>
      <c r="H230" s="163"/>
      <c r="I230" s="214">
        <v>8</v>
      </c>
      <c r="J230" s="163">
        <v>77</v>
      </c>
      <c r="K230" s="214">
        <v>126.22</v>
      </c>
    </row>
    <row r="231" spans="1:22" ht="14.25" x14ac:dyDescent="0.2">
      <c r="A231" s="168"/>
      <c r="B231" s="167"/>
      <c r="C231" s="167" t="s">
        <v>183</v>
      </c>
      <c r="D231" s="166" t="s">
        <v>177</v>
      </c>
      <c r="E231" s="163">
        <v>67</v>
      </c>
      <c r="F231" s="165"/>
      <c r="G231" s="164"/>
      <c r="H231" s="163"/>
      <c r="I231" s="214">
        <v>4.7</v>
      </c>
      <c r="J231" s="163">
        <v>41</v>
      </c>
      <c r="K231" s="214">
        <v>67.209999999999994</v>
      </c>
    </row>
    <row r="232" spans="1:22" ht="14.25" x14ac:dyDescent="0.2">
      <c r="A232" s="205"/>
      <c r="B232" s="204"/>
      <c r="C232" s="204" t="s">
        <v>182</v>
      </c>
      <c r="D232" s="203" t="s">
        <v>181</v>
      </c>
      <c r="E232" s="201">
        <v>5.4</v>
      </c>
      <c r="F232" s="206"/>
      <c r="G232" s="202" t="s">
        <v>185</v>
      </c>
      <c r="H232" s="201">
        <v>1</v>
      </c>
      <c r="I232" s="200">
        <v>0.54</v>
      </c>
      <c r="J232" s="201"/>
      <c r="K232" s="200"/>
    </row>
    <row r="233" spans="1:22" ht="15" x14ac:dyDescent="0.25">
      <c r="A233" s="198"/>
      <c r="B233" s="198"/>
      <c r="C233" s="199" t="s">
        <v>173</v>
      </c>
      <c r="D233" s="198"/>
      <c r="E233" s="198"/>
      <c r="F233" s="198"/>
      <c r="G233" s="198"/>
      <c r="H233" s="480">
        <v>580.67999999999995</v>
      </c>
      <c r="I233" s="480"/>
      <c r="J233" s="480">
        <v>2630.51</v>
      </c>
      <c r="K233" s="480"/>
      <c r="O233" s="162">
        <v>580.67999999999995</v>
      </c>
      <c r="P233" s="162">
        <v>2630.51</v>
      </c>
    </row>
    <row r="235" spans="1:22" ht="57" x14ac:dyDescent="0.2">
      <c r="A235" s="168" t="s">
        <v>1407</v>
      </c>
      <c r="B235" s="167" t="s">
        <v>3451</v>
      </c>
      <c r="C235" s="167" t="s">
        <v>1251</v>
      </c>
      <c r="D235" s="166" t="s">
        <v>3452</v>
      </c>
      <c r="E235" s="163">
        <v>1</v>
      </c>
      <c r="F235" s="165"/>
      <c r="G235" s="164"/>
      <c r="H235" s="163"/>
      <c r="I235" s="214"/>
      <c r="J235" s="163"/>
      <c r="K235" s="214"/>
      <c r="Q235" s="160">
        <v>28.48</v>
      </c>
      <c r="R235" s="160">
        <v>449.13</v>
      </c>
      <c r="S235" s="160">
        <v>16.739999999999998</v>
      </c>
      <c r="T235" s="160">
        <v>239.14</v>
      </c>
      <c r="U235" s="160">
        <v>0.54</v>
      </c>
      <c r="V235" s="160">
        <v>11.37</v>
      </c>
    </row>
    <row r="236" spans="1:22" ht="14.25" x14ac:dyDescent="0.2">
      <c r="A236" s="168"/>
      <c r="B236" s="167"/>
      <c r="C236" s="167" t="s">
        <v>187</v>
      </c>
      <c r="D236" s="166"/>
      <c r="E236" s="163"/>
      <c r="F236" s="165">
        <v>24.98</v>
      </c>
      <c r="G236" s="164" t="s">
        <v>185</v>
      </c>
      <c r="H236" s="163">
        <v>1</v>
      </c>
      <c r="I236" s="214">
        <v>24.98</v>
      </c>
      <c r="J236" s="163">
        <v>23.35</v>
      </c>
      <c r="K236" s="214">
        <v>583.28</v>
      </c>
    </row>
    <row r="237" spans="1:22" ht="14.25" x14ac:dyDescent="0.2">
      <c r="A237" s="168"/>
      <c r="B237" s="167"/>
      <c r="C237" s="167" t="s">
        <v>174</v>
      </c>
      <c r="D237" s="166"/>
      <c r="E237" s="163"/>
      <c r="F237" s="165">
        <v>4.8499999999999996</v>
      </c>
      <c r="G237" s="164" t="s">
        <v>185</v>
      </c>
      <c r="H237" s="163">
        <v>1</v>
      </c>
      <c r="I237" s="214">
        <v>4.8499999999999996</v>
      </c>
      <c r="J237" s="163">
        <v>6.5</v>
      </c>
      <c r="K237" s="214">
        <v>31.53</v>
      </c>
    </row>
    <row r="238" spans="1:22" ht="14.25" x14ac:dyDescent="0.2">
      <c r="A238" s="168"/>
      <c r="B238" s="167"/>
      <c r="C238" s="167" t="s">
        <v>179</v>
      </c>
      <c r="D238" s="166"/>
      <c r="E238" s="163"/>
      <c r="F238" s="165">
        <v>0.31</v>
      </c>
      <c r="G238" s="164" t="s">
        <v>185</v>
      </c>
      <c r="H238" s="163">
        <v>1</v>
      </c>
      <c r="I238" s="169">
        <v>0.31</v>
      </c>
      <c r="J238" s="163">
        <v>23.35</v>
      </c>
      <c r="K238" s="169">
        <v>7.24</v>
      </c>
    </row>
    <row r="239" spans="1:22" ht="14.25" x14ac:dyDescent="0.2">
      <c r="A239" s="168"/>
      <c r="B239" s="167"/>
      <c r="C239" s="167" t="s">
        <v>195</v>
      </c>
      <c r="D239" s="166"/>
      <c r="E239" s="163"/>
      <c r="F239" s="165">
        <v>11.55</v>
      </c>
      <c r="G239" s="164" t="s">
        <v>185</v>
      </c>
      <c r="H239" s="163">
        <v>1</v>
      </c>
      <c r="I239" s="214">
        <v>11.55</v>
      </c>
      <c r="J239" s="163">
        <v>5.42</v>
      </c>
      <c r="K239" s="214">
        <v>62.6</v>
      </c>
    </row>
    <row r="240" spans="1:22" ht="68.25" x14ac:dyDescent="0.2">
      <c r="A240" s="189" t="s">
        <v>1409</v>
      </c>
      <c r="B240" s="188" t="s">
        <v>3453</v>
      </c>
      <c r="C240" s="188" t="s">
        <v>1250</v>
      </c>
      <c r="D240" s="187" t="s">
        <v>1451</v>
      </c>
      <c r="E240" s="184">
        <v>1</v>
      </c>
      <c r="F240" s="186">
        <v>81.92</v>
      </c>
      <c r="G240" s="185" t="s">
        <v>185</v>
      </c>
      <c r="H240" s="184">
        <v>1</v>
      </c>
      <c r="I240" s="183">
        <v>81.92</v>
      </c>
      <c r="J240" s="184">
        <v>4.4000000000000004</v>
      </c>
      <c r="K240" s="183">
        <v>360.45</v>
      </c>
      <c r="Q240" s="160">
        <v>0</v>
      </c>
      <c r="R240" s="160">
        <v>0</v>
      </c>
      <c r="S240" s="160">
        <v>0</v>
      </c>
      <c r="T240" s="160">
        <v>0</v>
      </c>
      <c r="U240" s="160">
        <v>0</v>
      </c>
      <c r="V240" s="160">
        <v>0</v>
      </c>
    </row>
    <row r="241" spans="1:22" ht="14.25" x14ac:dyDescent="0.2">
      <c r="A241" s="168"/>
      <c r="B241" s="167"/>
      <c r="C241" s="167" t="s">
        <v>184</v>
      </c>
      <c r="D241" s="166" t="s">
        <v>177</v>
      </c>
      <c r="E241" s="163">
        <v>114</v>
      </c>
      <c r="F241" s="165"/>
      <c r="G241" s="164"/>
      <c r="H241" s="163"/>
      <c r="I241" s="214">
        <v>28.48</v>
      </c>
      <c r="J241" s="163">
        <v>77</v>
      </c>
      <c r="K241" s="214">
        <v>449.13</v>
      </c>
    </row>
    <row r="242" spans="1:22" ht="14.25" x14ac:dyDescent="0.2">
      <c r="A242" s="168"/>
      <c r="B242" s="167"/>
      <c r="C242" s="167" t="s">
        <v>183</v>
      </c>
      <c r="D242" s="166" t="s">
        <v>177</v>
      </c>
      <c r="E242" s="163">
        <v>67</v>
      </c>
      <c r="F242" s="165"/>
      <c r="G242" s="164"/>
      <c r="H242" s="163"/>
      <c r="I242" s="214">
        <v>16.739999999999998</v>
      </c>
      <c r="J242" s="163">
        <v>41</v>
      </c>
      <c r="K242" s="214">
        <v>239.14</v>
      </c>
    </row>
    <row r="243" spans="1:22" ht="14.25" x14ac:dyDescent="0.2">
      <c r="A243" s="168"/>
      <c r="B243" s="167"/>
      <c r="C243" s="167" t="s">
        <v>178</v>
      </c>
      <c r="D243" s="166" t="s">
        <v>177</v>
      </c>
      <c r="E243" s="163">
        <v>175</v>
      </c>
      <c r="F243" s="165"/>
      <c r="G243" s="164"/>
      <c r="H243" s="163"/>
      <c r="I243" s="214">
        <v>0.54</v>
      </c>
      <c r="J243" s="163">
        <v>157</v>
      </c>
      <c r="K243" s="214">
        <v>11.37</v>
      </c>
    </row>
    <row r="244" spans="1:22" ht="14.25" x14ac:dyDescent="0.2">
      <c r="A244" s="205"/>
      <c r="B244" s="204"/>
      <c r="C244" s="204" t="s">
        <v>182</v>
      </c>
      <c r="D244" s="203" t="s">
        <v>181</v>
      </c>
      <c r="E244" s="201">
        <v>2</v>
      </c>
      <c r="F244" s="206"/>
      <c r="G244" s="202" t="s">
        <v>185</v>
      </c>
      <c r="H244" s="201">
        <v>1</v>
      </c>
      <c r="I244" s="200">
        <v>2</v>
      </c>
      <c r="J244" s="201"/>
      <c r="K244" s="200"/>
    </row>
    <row r="245" spans="1:22" ht="15" x14ac:dyDescent="0.25">
      <c r="A245" s="198"/>
      <c r="B245" s="198"/>
      <c r="C245" s="199" t="s">
        <v>173</v>
      </c>
      <c r="D245" s="198"/>
      <c r="E245" s="198"/>
      <c r="F245" s="198"/>
      <c r="G245" s="198"/>
      <c r="H245" s="480">
        <v>169.06</v>
      </c>
      <c r="I245" s="480"/>
      <c r="J245" s="480">
        <v>1737.5</v>
      </c>
      <c r="K245" s="480"/>
      <c r="O245" s="162">
        <v>169.06</v>
      </c>
      <c r="P245" s="162">
        <v>1737.5</v>
      </c>
    </row>
    <row r="247" spans="1:22" ht="57" x14ac:dyDescent="0.2">
      <c r="A247" s="168" t="s">
        <v>1412</v>
      </c>
      <c r="B247" s="167" t="s">
        <v>3391</v>
      </c>
      <c r="C247" s="167" t="s">
        <v>1106</v>
      </c>
      <c r="D247" s="166" t="s">
        <v>1693</v>
      </c>
      <c r="E247" s="163">
        <v>3</v>
      </c>
      <c r="F247" s="165"/>
      <c r="G247" s="164"/>
      <c r="H247" s="163"/>
      <c r="I247" s="214"/>
      <c r="J247" s="163"/>
      <c r="K247" s="214"/>
      <c r="Q247" s="160">
        <v>72.5</v>
      </c>
      <c r="R247" s="160">
        <v>1143.5</v>
      </c>
      <c r="S247" s="160">
        <v>42.61</v>
      </c>
      <c r="T247" s="160">
        <v>608.87</v>
      </c>
      <c r="U247" s="160">
        <v>0.05</v>
      </c>
      <c r="V247" s="160">
        <v>1.1000000000000001</v>
      </c>
    </row>
    <row r="248" spans="1:22" ht="14.25" x14ac:dyDescent="0.2">
      <c r="A248" s="168"/>
      <c r="B248" s="167"/>
      <c r="C248" s="167" t="s">
        <v>187</v>
      </c>
      <c r="D248" s="166"/>
      <c r="E248" s="163"/>
      <c r="F248" s="165">
        <v>21.2</v>
      </c>
      <c r="G248" s="164" t="s">
        <v>185</v>
      </c>
      <c r="H248" s="163">
        <v>1</v>
      </c>
      <c r="I248" s="214">
        <v>63.6</v>
      </c>
      <c r="J248" s="163">
        <v>23.35</v>
      </c>
      <c r="K248" s="214">
        <v>1485.06</v>
      </c>
    </row>
    <row r="249" spans="1:22" ht="14.25" x14ac:dyDescent="0.2">
      <c r="A249" s="168"/>
      <c r="B249" s="167"/>
      <c r="C249" s="167" t="s">
        <v>174</v>
      </c>
      <c r="D249" s="166"/>
      <c r="E249" s="163"/>
      <c r="F249" s="165">
        <v>0.06</v>
      </c>
      <c r="G249" s="164" t="s">
        <v>185</v>
      </c>
      <c r="H249" s="163">
        <v>1</v>
      </c>
      <c r="I249" s="214">
        <v>0.18</v>
      </c>
      <c r="J249" s="163">
        <v>8.33</v>
      </c>
      <c r="K249" s="214">
        <v>1.5</v>
      </c>
    </row>
    <row r="250" spans="1:22" ht="14.25" x14ac:dyDescent="0.2">
      <c r="A250" s="168"/>
      <c r="B250" s="167"/>
      <c r="C250" s="167" t="s">
        <v>179</v>
      </c>
      <c r="D250" s="166"/>
      <c r="E250" s="163"/>
      <c r="F250" s="165">
        <v>0.01</v>
      </c>
      <c r="G250" s="164" t="s">
        <v>185</v>
      </c>
      <c r="H250" s="163">
        <v>1</v>
      </c>
      <c r="I250" s="169">
        <v>0.03</v>
      </c>
      <c r="J250" s="163">
        <v>23.35</v>
      </c>
      <c r="K250" s="169">
        <v>0.7</v>
      </c>
    </row>
    <row r="251" spans="1:22" ht="14.25" x14ac:dyDescent="0.2">
      <c r="A251" s="168"/>
      <c r="B251" s="167"/>
      <c r="C251" s="167" t="s">
        <v>195</v>
      </c>
      <c r="D251" s="166"/>
      <c r="E251" s="163"/>
      <c r="F251" s="165">
        <v>1.26</v>
      </c>
      <c r="G251" s="164" t="s">
        <v>185</v>
      </c>
      <c r="H251" s="163">
        <v>1</v>
      </c>
      <c r="I251" s="214">
        <v>3.78</v>
      </c>
      <c r="J251" s="163">
        <v>5.42</v>
      </c>
      <c r="K251" s="214">
        <v>20.49</v>
      </c>
    </row>
    <row r="252" spans="1:22" ht="54" x14ac:dyDescent="0.2">
      <c r="A252" s="168" t="s">
        <v>1413</v>
      </c>
      <c r="B252" s="167" t="s">
        <v>3454</v>
      </c>
      <c r="C252" s="167" t="s">
        <v>1249</v>
      </c>
      <c r="D252" s="166" t="s">
        <v>1451</v>
      </c>
      <c r="E252" s="163">
        <v>3</v>
      </c>
      <c r="F252" s="165">
        <v>40.65</v>
      </c>
      <c r="G252" s="171" t="s">
        <v>185</v>
      </c>
      <c r="H252" s="163">
        <v>1</v>
      </c>
      <c r="I252" s="214">
        <v>121.95</v>
      </c>
      <c r="J252" s="163">
        <v>5.42</v>
      </c>
      <c r="K252" s="214">
        <v>660.97</v>
      </c>
      <c r="Q252" s="160">
        <v>0</v>
      </c>
      <c r="R252" s="160">
        <v>0</v>
      </c>
      <c r="S252" s="160">
        <v>0</v>
      </c>
      <c r="T252" s="160">
        <v>0</v>
      </c>
      <c r="U252" s="160">
        <v>0</v>
      </c>
      <c r="V252" s="160">
        <v>0</v>
      </c>
    </row>
    <row r="253" spans="1:22" ht="14.25" x14ac:dyDescent="0.2">
      <c r="A253" s="168"/>
      <c r="B253" s="167"/>
      <c r="C253" s="167" t="s">
        <v>184</v>
      </c>
      <c r="D253" s="166" t="s">
        <v>177</v>
      </c>
      <c r="E253" s="163">
        <v>114</v>
      </c>
      <c r="F253" s="165"/>
      <c r="G253" s="164"/>
      <c r="H253" s="163"/>
      <c r="I253" s="214">
        <v>72.5</v>
      </c>
      <c r="J253" s="163">
        <v>77</v>
      </c>
      <c r="K253" s="214">
        <v>1143.5</v>
      </c>
    </row>
    <row r="254" spans="1:22" ht="14.25" x14ac:dyDescent="0.2">
      <c r="A254" s="168"/>
      <c r="B254" s="167"/>
      <c r="C254" s="167" t="s">
        <v>183</v>
      </c>
      <c r="D254" s="166" t="s">
        <v>177</v>
      </c>
      <c r="E254" s="163">
        <v>67</v>
      </c>
      <c r="F254" s="165"/>
      <c r="G254" s="164"/>
      <c r="H254" s="163"/>
      <c r="I254" s="214">
        <v>42.61</v>
      </c>
      <c r="J254" s="163">
        <v>41</v>
      </c>
      <c r="K254" s="214">
        <v>608.87</v>
      </c>
    </row>
    <row r="255" spans="1:22" ht="14.25" x14ac:dyDescent="0.2">
      <c r="A255" s="168"/>
      <c r="B255" s="167"/>
      <c r="C255" s="167" t="s">
        <v>178</v>
      </c>
      <c r="D255" s="166" t="s">
        <v>177</v>
      </c>
      <c r="E255" s="163">
        <v>175</v>
      </c>
      <c r="F255" s="165"/>
      <c r="G255" s="164"/>
      <c r="H255" s="163"/>
      <c r="I255" s="214">
        <v>0.05</v>
      </c>
      <c r="J255" s="163">
        <v>157</v>
      </c>
      <c r="K255" s="214">
        <v>1.1000000000000001</v>
      </c>
    </row>
    <row r="256" spans="1:22" ht="14.25" x14ac:dyDescent="0.2">
      <c r="A256" s="205"/>
      <c r="B256" s="204"/>
      <c r="C256" s="204" t="s">
        <v>182</v>
      </c>
      <c r="D256" s="203" t="s">
        <v>181</v>
      </c>
      <c r="E256" s="201">
        <v>1.68</v>
      </c>
      <c r="F256" s="206"/>
      <c r="G256" s="202" t="s">
        <v>185</v>
      </c>
      <c r="H256" s="201">
        <v>1</v>
      </c>
      <c r="I256" s="200">
        <v>5.04</v>
      </c>
      <c r="J256" s="201"/>
      <c r="K256" s="200"/>
    </row>
    <row r="257" spans="1:22" ht="15" x14ac:dyDescent="0.25">
      <c r="A257" s="198"/>
      <c r="B257" s="198"/>
      <c r="C257" s="199" t="s">
        <v>173</v>
      </c>
      <c r="D257" s="198"/>
      <c r="E257" s="198"/>
      <c r="F257" s="198"/>
      <c r="G257" s="198"/>
      <c r="H257" s="480">
        <v>304.67</v>
      </c>
      <c r="I257" s="480"/>
      <c r="J257" s="480">
        <v>3921.49</v>
      </c>
      <c r="K257" s="480"/>
      <c r="O257" s="162">
        <v>304.67</v>
      </c>
      <c r="P257" s="162">
        <v>3921.49</v>
      </c>
    </row>
    <row r="259" spans="1:22" ht="57" x14ac:dyDescent="0.2">
      <c r="A259" s="168" t="s">
        <v>1415</v>
      </c>
      <c r="B259" s="167" t="s">
        <v>3391</v>
      </c>
      <c r="C259" s="167" t="s">
        <v>1106</v>
      </c>
      <c r="D259" s="166" t="s">
        <v>1693</v>
      </c>
      <c r="E259" s="163">
        <v>1</v>
      </c>
      <c r="F259" s="165"/>
      <c r="G259" s="164"/>
      <c r="H259" s="163"/>
      <c r="I259" s="214"/>
      <c r="J259" s="163"/>
      <c r="K259" s="214"/>
      <c r="Q259" s="160">
        <v>24.17</v>
      </c>
      <c r="R259" s="160">
        <v>381.17</v>
      </c>
      <c r="S259" s="160">
        <v>14.2</v>
      </c>
      <c r="T259" s="160">
        <v>202.96</v>
      </c>
      <c r="U259" s="160">
        <v>0.02</v>
      </c>
      <c r="V259" s="160">
        <v>0.36</v>
      </c>
    </row>
    <row r="260" spans="1:22" ht="14.25" x14ac:dyDescent="0.2">
      <c r="A260" s="168"/>
      <c r="B260" s="167"/>
      <c r="C260" s="167" t="s">
        <v>187</v>
      </c>
      <c r="D260" s="166"/>
      <c r="E260" s="163"/>
      <c r="F260" s="165">
        <v>21.2</v>
      </c>
      <c r="G260" s="164" t="s">
        <v>185</v>
      </c>
      <c r="H260" s="163">
        <v>1</v>
      </c>
      <c r="I260" s="214">
        <v>21.2</v>
      </c>
      <c r="J260" s="163">
        <v>23.35</v>
      </c>
      <c r="K260" s="214">
        <v>495.02</v>
      </c>
    </row>
    <row r="261" spans="1:22" ht="14.25" x14ac:dyDescent="0.2">
      <c r="A261" s="168"/>
      <c r="B261" s="167"/>
      <c r="C261" s="167" t="s">
        <v>174</v>
      </c>
      <c r="D261" s="166"/>
      <c r="E261" s="163"/>
      <c r="F261" s="165">
        <v>0.06</v>
      </c>
      <c r="G261" s="164" t="s">
        <v>185</v>
      </c>
      <c r="H261" s="163">
        <v>1</v>
      </c>
      <c r="I261" s="214">
        <v>0.06</v>
      </c>
      <c r="J261" s="163">
        <v>8.33</v>
      </c>
      <c r="K261" s="214">
        <v>0.5</v>
      </c>
    </row>
    <row r="262" spans="1:22" ht="14.25" x14ac:dyDescent="0.2">
      <c r="A262" s="168"/>
      <c r="B262" s="167"/>
      <c r="C262" s="167" t="s">
        <v>179</v>
      </c>
      <c r="D262" s="166"/>
      <c r="E262" s="163"/>
      <c r="F262" s="165">
        <v>0.01</v>
      </c>
      <c r="G262" s="164" t="s">
        <v>185</v>
      </c>
      <c r="H262" s="163">
        <v>1</v>
      </c>
      <c r="I262" s="169">
        <v>0.01</v>
      </c>
      <c r="J262" s="163">
        <v>23.35</v>
      </c>
      <c r="K262" s="169">
        <v>0.23</v>
      </c>
    </row>
    <row r="263" spans="1:22" ht="14.25" x14ac:dyDescent="0.2">
      <c r="A263" s="168"/>
      <c r="B263" s="167"/>
      <c r="C263" s="167" t="s">
        <v>195</v>
      </c>
      <c r="D263" s="166"/>
      <c r="E263" s="163"/>
      <c r="F263" s="165">
        <v>1.26</v>
      </c>
      <c r="G263" s="164" t="s">
        <v>185</v>
      </c>
      <c r="H263" s="163">
        <v>1</v>
      </c>
      <c r="I263" s="214">
        <v>1.26</v>
      </c>
      <c r="J263" s="163">
        <v>5.42</v>
      </c>
      <c r="K263" s="214">
        <v>6.83</v>
      </c>
    </row>
    <row r="264" spans="1:22" ht="39.75" x14ac:dyDescent="0.2">
      <c r="A264" s="168" t="s">
        <v>1417</v>
      </c>
      <c r="B264" s="167" t="s">
        <v>3455</v>
      </c>
      <c r="C264" s="167" t="s">
        <v>1237</v>
      </c>
      <c r="D264" s="166" t="s">
        <v>3025</v>
      </c>
      <c r="E264" s="163">
        <v>1</v>
      </c>
      <c r="F264" s="165">
        <v>25.56</v>
      </c>
      <c r="G264" s="171" t="s">
        <v>185</v>
      </c>
      <c r="H264" s="163">
        <v>1</v>
      </c>
      <c r="I264" s="214">
        <v>25.56</v>
      </c>
      <c r="J264" s="163">
        <v>5.42</v>
      </c>
      <c r="K264" s="214">
        <v>138.54</v>
      </c>
      <c r="Q264" s="160">
        <v>0</v>
      </c>
      <c r="R264" s="160">
        <v>0</v>
      </c>
      <c r="S264" s="160">
        <v>0</v>
      </c>
      <c r="T264" s="160">
        <v>0</v>
      </c>
      <c r="U264" s="160">
        <v>0</v>
      </c>
      <c r="V264" s="160">
        <v>0</v>
      </c>
    </row>
    <row r="265" spans="1:22" ht="14.25" x14ac:dyDescent="0.2">
      <c r="A265" s="168"/>
      <c r="B265" s="167"/>
      <c r="C265" s="167" t="s">
        <v>184</v>
      </c>
      <c r="D265" s="166" t="s">
        <v>177</v>
      </c>
      <c r="E265" s="163">
        <v>114</v>
      </c>
      <c r="F265" s="165"/>
      <c r="G265" s="164"/>
      <c r="H265" s="163"/>
      <c r="I265" s="214">
        <v>24.17</v>
      </c>
      <c r="J265" s="163">
        <v>77</v>
      </c>
      <c r="K265" s="214">
        <v>381.17</v>
      </c>
    </row>
    <row r="266" spans="1:22" ht="14.25" x14ac:dyDescent="0.2">
      <c r="A266" s="168"/>
      <c r="B266" s="167"/>
      <c r="C266" s="167" t="s">
        <v>183</v>
      </c>
      <c r="D266" s="166" t="s">
        <v>177</v>
      </c>
      <c r="E266" s="163">
        <v>67</v>
      </c>
      <c r="F266" s="165"/>
      <c r="G266" s="164"/>
      <c r="H266" s="163"/>
      <c r="I266" s="214">
        <v>14.2</v>
      </c>
      <c r="J266" s="163">
        <v>41</v>
      </c>
      <c r="K266" s="214">
        <v>202.96</v>
      </c>
    </row>
    <row r="267" spans="1:22" ht="14.25" x14ac:dyDescent="0.2">
      <c r="A267" s="168"/>
      <c r="B267" s="167"/>
      <c r="C267" s="167" t="s">
        <v>178</v>
      </c>
      <c r="D267" s="166" t="s">
        <v>177</v>
      </c>
      <c r="E267" s="163">
        <v>175</v>
      </c>
      <c r="F267" s="165"/>
      <c r="G267" s="164"/>
      <c r="H267" s="163"/>
      <c r="I267" s="214">
        <v>0.02</v>
      </c>
      <c r="J267" s="163">
        <v>157</v>
      </c>
      <c r="K267" s="214">
        <v>0.36</v>
      </c>
    </row>
    <row r="268" spans="1:22" ht="14.25" x14ac:dyDescent="0.2">
      <c r="A268" s="205"/>
      <c r="B268" s="204"/>
      <c r="C268" s="204" t="s">
        <v>182</v>
      </c>
      <c r="D268" s="203" t="s">
        <v>181</v>
      </c>
      <c r="E268" s="201">
        <v>1.68</v>
      </c>
      <c r="F268" s="206"/>
      <c r="G268" s="202" t="s">
        <v>185</v>
      </c>
      <c r="H268" s="201">
        <v>1</v>
      </c>
      <c r="I268" s="200">
        <v>1.68</v>
      </c>
      <c r="J268" s="201"/>
      <c r="K268" s="200"/>
    </row>
    <row r="269" spans="1:22" ht="15" x14ac:dyDescent="0.25">
      <c r="A269" s="198"/>
      <c r="B269" s="198"/>
      <c r="C269" s="199" t="s">
        <v>173</v>
      </c>
      <c r="D269" s="198"/>
      <c r="E269" s="198"/>
      <c r="F269" s="198"/>
      <c r="G269" s="198"/>
      <c r="H269" s="480">
        <v>86.47</v>
      </c>
      <c r="I269" s="480"/>
      <c r="J269" s="480">
        <v>1225.3800000000001</v>
      </c>
      <c r="K269" s="480"/>
      <c r="O269" s="162">
        <v>86.47</v>
      </c>
      <c r="P269" s="162">
        <v>1225.3800000000001</v>
      </c>
    </row>
    <row r="271" spans="1:22" ht="28.5" x14ac:dyDescent="0.2">
      <c r="A271" s="168" t="s">
        <v>1419</v>
      </c>
      <c r="B271" s="167" t="s">
        <v>3456</v>
      </c>
      <c r="C271" s="167" t="s">
        <v>1248</v>
      </c>
      <c r="D271" s="166" t="s">
        <v>1693</v>
      </c>
      <c r="E271" s="163">
        <v>1</v>
      </c>
      <c r="F271" s="165"/>
      <c r="G271" s="164"/>
      <c r="H271" s="163"/>
      <c r="I271" s="214"/>
      <c r="J271" s="163"/>
      <c r="K271" s="214"/>
      <c r="Q271" s="160">
        <v>18.32</v>
      </c>
      <c r="R271" s="160">
        <v>288.93</v>
      </c>
      <c r="S271" s="160">
        <v>10.77</v>
      </c>
      <c r="T271" s="160">
        <v>153.84</v>
      </c>
      <c r="U271" s="160">
        <v>0.02</v>
      </c>
      <c r="V271" s="160">
        <v>0.36</v>
      </c>
    </row>
    <row r="272" spans="1:22" ht="14.25" x14ac:dyDescent="0.2">
      <c r="A272" s="168"/>
      <c r="B272" s="167"/>
      <c r="C272" s="167" t="s">
        <v>187</v>
      </c>
      <c r="D272" s="166"/>
      <c r="E272" s="163"/>
      <c r="F272" s="165">
        <v>16.07</v>
      </c>
      <c r="G272" s="164" t="s">
        <v>185</v>
      </c>
      <c r="H272" s="163">
        <v>1</v>
      </c>
      <c r="I272" s="214">
        <v>16.07</v>
      </c>
      <c r="J272" s="163">
        <v>23.35</v>
      </c>
      <c r="K272" s="214">
        <v>375.23</v>
      </c>
    </row>
    <row r="273" spans="1:22" ht="14.25" x14ac:dyDescent="0.2">
      <c r="A273" s="168"/>
      <c r="B273" s="167"/>
      <c r="C273" s="167" t="s">
        <v>174</v>
      </c>
      <c r="D273" s="166"/>
      <c r="E273" s="163"/>
      <c r="F273" s="165">
        <v>0.05</v>
      </c>
      <c r="G273" s="164" t="s">
        <v>185</v>
      </c>
      <c r="H273" s="163">
        <v>1</v>
      </c>
      <c r="I273" s="214">
        <v>0.05</v>
      </c>
      <c r="J273" s="163">
        <v>9</v>
      </c>
      <c r="K273" s="214">
        <v>0.45</v>
      </c>
    </row>
    <row r="274" spans="1:22" ht="14.25" x14ac:dyDescent="0.2">
      <c r="A274" s="168"/>
      <c r="B274" s="167"/>
      <c r="C274" s="167" t="s">
        <v>179</v>
      </c>
      <c r="D274" s="166"/>
      <c r="E274" s="163"/>
      <c r="F274" s="165">
        <v>0.01</v>
      </c>
      <c r="G274" s="164" t="s">
        <v>185</v>
      </c>
      <c r="H274" s="163">
        <v>1</v>
      </c>
      <c r="I274" s="169">
        <v>0.01</v>
      </c>
      <c r="J274" s="163">
        <v>23.35</v>
      </c>
      <c r="K274" s="169">
        <v>0.23</v>
      </c>
    </row>
    <row r="275" spans="1:22" ht="14.25" x14ac:dyDescent="0.2">
      <c r="A275" s="168"/>
      <c r="B275" s="167"/>
      <c r="C275" s="167" t="s">
        <v>195</v>
      </c>
      <c r="D275" s="166"/>
      <c r="E275" s="163"/>
      <c r="F275" s="165">
        <v>1.96</v>
      </c>
      <c r="G275" s="164" t="s">
        <v>185</v>
      </c>
      <c r="H275" s="163">
        <v>1</v>
      </c>
      <c r="I275" s="214">
        <v>1.96</v>
      </c>
      <c r="J275" s="163">
        <v>5.42</v>
      </c>
      <c r="K275" s="214">
        <v>10.62</v>
      </c>
    </row>
    <row r="276" spans="1:22" ht="68.25" x14ac:dyDescent="0.2">
      <c r="A276" s="189" t="s">
        <v>1420</v>
      </c>
      <c r="B276" s="188" t="s">
        <v>3457</v>
      </c>
      <c r="C276" s="188" t="s">
        <v>1247</v>
      </c>
      <c r="D276" s="187" t="s">
        <v>1451</v>
      </c>
      <c r="E276" s="184">
        <v>1</v>
      </c>
      <c r="F276" s="186">
        <v>130.30000000000001</v>
      </c>
      <c r="G276" s="185" t="s">
        <v>185</v>
      </c>
      <c r="H276" s="184">
        <v>1</v>
      </c>
      <c r="I276" s="183">
        <v>130.30000000000001</v>
      </c>
      <c r="J276" s="184">
        <v>4.4000000000000004</v>
      </c>
      <c r="K276" s="183">
        <v>573.32000000000005</v>
      </c>
      <c r="Q276" s="160">
        <v>0</v>
      </c>
      <c r="R276" s="160">
        <v>0</v>
      </c>
      <c r="S276" s="160">
        <v>0</v>
      </c>
      <c r="T276" s="160">
        <v>0</v>
      </c>
      <c r="U276" s="160">
        <v>0</v>
      </c>
      <c r="V276" s="160">
        <v>0</v>
      </c>
    </row>
    <row r="277" spans="1:22" ht="14.25" x14ac:dyDescent="0.2">
      <c r="A277" s="168"/>
      <c r="B277" s="167"/>
      <c r="C277" s="167" t="s">
        <v>184</v>
      </c>
      <c r="D277" s="166" t="s">
        <v>177</v>
      </c>
      <c r="E277" s="163">
        <v>114</v>
      </c>
      <c r="F277" s="165"/>
      <c r="G277" s="164"/>
      <c r="H277" s="163"/>
      <c r="I277" s="214">
        <v>18.32</v>
      </c>
      <c r="J277" s="163">
        <v>77</v>
      </c>
      <c r="K277" s="214">
        <v>288.93</v>
      </c>
    </row>
    <row r="278" spans="1:22" ht="14.25" x14ac:dyDescent="0.2">
      <c r="A278" s="168"/>
      <c r="B278" s="167"/>
      <c r="C278" s="167" t="s">
        <v>183</v>
      </c>
      <c r="D278" s="166" t="s">
        <v>177</v>
      </c>
      <c r="E278" s="163">
        <v>67</v>
      </c>
      <c r="F278" s="165"/>
      <c r="G278" s="164"/>
      <c r="H278" s="163"/>
      <c r="I278" s="214">
        <v>10.77</v>
      </c>
      <c r="J278" s="163">
        <v>41</v>
      </c>
      <c r="K278" s="214">
        <v>153.84</v>
      </c>
    </row>
    <row r="279" spans="1:22" ht="14.25" x14ac:dyDescent="0.2">
      <c r="A279" s="168"/>
      <c r="B279" s="167"/>
      <c r="C279" s="167" t="s">
        <v>178</v>
      </c>
      <c r="D279" s="166" t="s">
        <v>177</v>
      </c>
      <c r="E279" s="163">
        <v>175</v>
      </c>
      <c r="F279" s="165"/>
      <c r="G279" s="164"/>
      <c r="H279" s="163"/>
      <c r="I279" s="214">
        <v>0.02</v>
      </c>
      <c r="J279" s="163">
        <v>157</v>
      </c>
      <c r="K279" s="214">
        <v>0.36</v>
      </c>
    </row>
    <row r="280" spans="1:22" ht="14.25" x14ac:dyDescent="0.2">
      <c r="A280" s="205"/>
      <c r="B280" s="204"/>
      <c r="C280" s="204" t="s">
        <v>182</v>
      </c>
      <c r="D280" s="203" t="s">
        <v>181</v>
      </c>
      <c r="E280" s="201">
        <v>1.2</v>
      </c>
      <c r="F280" s="206"/>
      <c r="G280" s="202" t="s">
        <v>185</v>
      </c>
      <c r="H280" s="201">
        <v>1</v>
      </c>
      <c r="I280" s="200">
        <v>1.2</v>
      </c>
      <c r="J280" s="201"/>
      <c r="K280" s="200"/>
    </row>
    <row r="281" spans="1:22" ht="15" x14ac:dyDescent="0.25">
      <c r="A281" s="198"/>
      <c r="B281" s="198"/>
      <c r="C281" s="199" t="s">
        <v>173</v>
      </c>
      <c r="D281" s="198"/>
      <c r="E281" s="198"/>
      <c r="F281" s="198"/>
      <c r="G281" s="198"/>
      <c r="H281" s="480">
        <v>177.49</v>
      </c>
      <c r="I281" s="480"/>
      <c r="J281" s="480">
        <v>1402.75</v>
      </c>
      <c r="K281" s="480"/>
      <c r="O281" s="162">
        <v>177.49</v>
      </c>
      <c r="P281" s="162">
        <v>1402.75</v>
      </c>
    </row>
    <row r="284" spans="1:22" ht="15" x14ac:dyDescent="0.25">
      <c r="A284" s="476" t="s">
        <v>3462</v>
      </c>
      <c r="B284" s="476"/>
      <c r="C284" s="476"/>
      <c r="D284" s="476"/>
      <c r="E284" s="476"/>
      <c r="F284" s="476"/>
      <c r="G284" s="476"/>
      <c r="H284" s="477">
        <v>2220.98</v>
      </c>
      <c r="I284" s="478"/>
      <c r="J284" s="477">
        <v>19774.27</v>
      </c>
      <c r="K284" s="478"/>
    </row>
    <row r="285" spans="1:22" hidden="1" x14ac:dyDescent="0.2">
      <c r="A285" s="160" t="s">
        <v>172</v>
      </c>
      <c r="I285" s="160">
        <v>0</v>
      </c>
      <c r="J285" s="160">
        <v>0</v>
      </c>
    </row>
    <row r="286" spans="1:22" hidden="1" x14ac:dyDescent="0.2">
      <c r="A286" s="160" t="s">
        <v>171</v>
      </c>
      <c r="I286" s="160">
        <v>0</v>
      </c>
      <c r="J286" s="160">
        <v>0</v>
      </c>
    </row>
    <row r="288" spans="1:22" ht="16.5" x14ac:dyDescent="0.25">
      <c r="A288" s="479" t="s">
        <v>3463</v>
      </c>
      <c r="B288" s="479"/>
      <c r="C288" s="479"/>
      <c r="D288" s="479"/>
      <c r="E288" s="479"/>
      <c r="F288" s="479"/>
      <c r="G288" s="479"/>
      <c r="H288" s="479"/>
      <c r="I288" s="479"/>
      <c r="J288" s="479"/>
      <c r="K288" s="479"/>
    </row>
    <row r="289" spans="1:22" ht="28.5" x14ac:dyDescent="0.2">
      <c r="A289" s="168" t="s">
        <v>1423</v>
      </c>
      <c r="B289" s="167" t="s">
        <v>3444</v>
      </c>
      <c r="C289" s="167" t="s">
        <v>1255</v>
      </c>
      <c r="D289" s="166" t="s">
        <v>1693</v>
      </c>
      <c r="E289" s="163">
        <v>1</v>
      </c>
      <c r="F289" s="165"/>
      <c r="G289" s="164"/>
      <c r="H289" s="163"/>
      <c r="I289" s="214"/>
      <c r="J289" s="163"/>
      <c r="K289" s="214"/>
      <c r="Q289" s="160">
        <v>48.91</v>
      </c>
      <c r="R289" s="160">
        <v>771.32</v>
      </c>
      <c r="S289" s="160">
        <v>28.74</v>
      </c>
      <c r="T289" s="160">
        <v>410.71</v>
      </c>
      <c r="U289" s="160">
        <v>0.02</v>
      </c>
      <c r="V289" s="160">
        <v>0.36</v>
      </c>
    </row>
    <row r="290" spans="1:22" ht="14.25" x14ac:dyDescent="0.2">
      <c r="A290" s="168"/>
      <c r="B290" s="167"/>
      <c r="C290" s="167" t="s">
        <v>187</v>
      </c>
      <c r="D290" s="166"/>
      <c r="E290" s="163"/>
      <c r="F290" s="165">
        <v>42.9</v>
      </c>
      <c r="G290" s="164" t="s">
        <v>185</v>
      </c>
      <c r="H290" s="163">
        <v>1</v>
      </c>
      <c r="I290" s="214">
        <v>42.9</v>
      </c>
      <c r="J290" s="163">
        <v>23.35</v>
      </c>
      <c r="K290" s="214">
        <v>1001.72</v>
      </c>
    </row>
    <row r="291" spans="1:22" ht="14.25" x14ac:dyDescent="0.2">
      <c r="A291" s="168"/>
      <c r="B291" s="167"/>
      <c r="C291" s="167" t="s">
        <v>174</v>
      </c>
      <c r="D291" s="166"/>
      <c r="E291" s="163"/>
      <c r="F291" s="165">
        <v>0.05</v>
      </c>
      <c r="G291" s="164" t="s">
        <v>185</v>
      </c>
      <c r="H291" s="163">
        <v>1</v>
      </c>
      <c r="I291" s="214">
        <v>0.05</v>
      </c>
      <c r="J291" s="163">
        <v>9</v>
      </c>
      <c r="K291" s="214">
        <v>0.45</v>
      </c>
    </row>
    <row r="292" spans="1:22" ht="14.25" x14ac:dyDescent="0.2">
      <c r="A292" s="168"/>
      <c r="B292" s="167"/>
      <c r="C292" s="167" t="s">
        <v>179</v>
      </c>
      <c r="D292" s="166"/>
      <c r="E292" s="163"/>
      <c r="F292" s="165">
        <v>0.01</v>
      </c>
      <c r="G292" s="164" t="s">
        <v>185</v>
      </c>
      <c r="H292" s="163">
        <v>1</v>
      </c>
      <c r="I292" s="169">
        <v>0.01</v>
      </c>
      <c r="J292" s="163">
        <v>23.35</v>
      </c>
      <c r="K292" s="169">
        <v>0.23</v>
      </c>
    </row>
    <row r="293" spans="1:22" ht="14.25" x14ac:dyDescent="0.2">
      <c r="A293" s="168"/>
      <c r="B293" s="167"/>
      <c r="C293" s="167" t="s">
        <v>195</v>
      </c>
      <c r="D293" s="166"/>
      <c r="E293" s="163"/>
      <c r="F293" s="165">
        <v>3.15</v>
      </c>
      <c r="G293" s="164" t="s">
        <v>185</v>
      </c>
      <c r="H293" s="163">
        <v>1</v>
      </c>
      <c r="I293" s="214">
        <v>3.15</v>
      </c>
      <c r="J293" s="163">
        <v>5.42</v>
      </c>
      <c r="K293" s="214">
        <v>17.07</v>
      </c>
    </row>
    <row r="294" spans="1:22" ht="142.5" x14ac:dyDescent="0.2">
      <c r="A294" s="189" t="s">
        <v>1424</v>
      </c>
      <c r="B294" s="188" t="s">
        <v>3448</v>
      </c>
      <c r="C294" s="188" t="s">
        <v>1254</v>
      </c>
      <c r="D294" s="187" t="s">
        <v>1703</v>
      </c>
      <c r="E294" s="184">
        <v>1</v>
      </c>
      <c r="F294" s="186">
        <v>580.54</v>
      </c>
      <c r="G294" s="185" t="s">
        <v>185</v>
      </c>
      <c r="H294" s="184">
        <v>1</v>
      </c>
      <c r="I294" s="183">
        <v>580.54</v>
      </c>
      <c r="J294" s="184">
        <v>9.8000000000000007</v>
      </c>
      <c r="K294" s="183">
        <v>5689.29</v>
      </c>
      <c r="Q294" s="160">
        <v>0</v>
      </c>
      <c r="R294" s="160">
        <v>0</v>
      </c>
      <c r="S294" s="160">
        <v>0</v>
      </c>
      <c r="T294" s="160">
        <v>0</v>
      </c>
      <c r="U294" s="160">
        <v>0</v>
      </c>
      <c r="V294" s="160">
        <v>0</v>
      </c>
    </row>
    <row r="295" spans="1:22" ht="57" x14ac:dyDescent="0.2">
      <c r="A295" s="189" t="s">
        <v>2982</v>
      </c>
      <c r="B295" s="188" t="s">
        <v>3449</v>
      </c>
      <c r="C295" s="188" t="s">
        <v>1253</v>
      </c>
      <c r="D295" s="187" t="s">
        <v>1451</v>
      </c>
      <c r="E295" s="184">
        <v>2</v>
      </c>
      <c r="F295" s="186">
        <v>99.15</v>
      </c>
      <c r="G295" s="185" t="s">
        <v>185</v>
      </c>
      <c r="H295" s="184">
        <v>1</v>
      </c>
      <c r="I295" s="183">
        <v>198.3</v>
      </c>
      <c r="J295" s="184">
        <v>4.87</v>
      </c>
      <c r="K295" s="183">
        <v>965.72</v>
      </c>
      <c r="Q295" s="160">
        <v>0</v>
      </c>
      <c r="R295" s="160">
        <v>0</v>
      </c>
      <c r="S295" s="160">
        <v>0</v>
      </c>
      <c r="T295" s="160">
        <v>0</v>
      </c>
      <c r="U295" s="160">
        <v>0</v>
      </c>
      <c r="V295" s="160">
        <v>0</v>
      </c>
    </row>
    <row r="296" spans="1:22" ht="14.25" x14ac:dyDescent="0.2">
      <c r="A296" s="168"/>
      <c r="B296" s="167"/>
      <c r="C296" s="167" t="s">
        <v>184</v>
      </c>
      <c r="D296" s="166" t="s">
        <v>177</v>
      </c>
      <c r="E296" s="163">
        <v>114</v>
      </c>
      <c r="F296" s="165"/>
      <c r="G296" s="164"/>
      <c r="H296" s="163"/>
      <c r="I296" s="214">
        <v>48.91</v>
      </c>
      <c r="J296" s="163">
        <v>77</v>
      </c>
      <c r="K296" s="214">
        <v>771.32</v>
      </c>
    </row>
    <row r="297" spans="1:22" ht="14.25" x14ac:dyDescent="0.2">
      <c r="A297" s="168"/>
      <c r="B297" s="167"/>
      <c r="C297" s="167" t="s">
        <v>183</v>
      </c>
      <c r="D297" s="166" t="s">
        <v>177</v>
      </c>
      <c r="E297" s="163">
        <v>67</v>
      </c>
      <c r="F297" s="165"/>
      <c r="G297" s="164"/>
      <c r="H297" s="163"/>
      <c r="I297" s="214">
        <v>28.74</v>
      </c>
      <c r="J297" s="163">
        <v>41</v>
      </c>
      <c r="K297" s="214">
        <v>410.71</v>
      </c>
    </row>
    <row r="298" spans="1:22" ht="14.25" x14ac:dyDescent="0.2">
      <c r="A298" s="168"/>
      <c r="B298" s="167"/>
      <c r="C298" s="167" t="s">
        <v>178</v>
      </c>
      <c r="D298" s="166" t="s">
        <v>177</v>
      </c>
      <c r="E298" s="163">
        <v>175</v>
      </c>
      <c r="F298" s="165"/>
      <c r="G298" s="164"/>
      <c r="H298" s="163"/>
      <c r="I298" s="214">
        <v>0.02</v>
      </c>
      <c r="J298" s="163">
        <v>157</v>
      </c>
      <c r="K298" s="214">
        <v>0.36</v>
      </c>
    </row>
    <row r="299" spans="1:22" ht="14.25" x14ac:dyDescent="0.2">
      <c r="A299" s="205"/>
      <c r="B299" s="204"/>
      <c r="C299" s="204" t="s">
        <v>182</v>
      </c>
      <c r="D299" s="203" t="s">
        <v>181</v>
      </c>
      <c r="E299" s="201">
        <v>3.3</v>
      </c>
      <c r="F299" s="206"/>
      <c r="G299" s="202" t="s">
        <v>185</v>
      </c>
      <c r="H299" s="201">
        <v>1</v>
      </c>
      <c r="I299" s="200">
        <v>3.3</v>
      </c>
      <c r="J299" s="201"/>
      <c r="K299" s="200"/>
    </row>
    <row r="300" spans="1:22" ht="15" x14ac:dyDescent="0.25">
      <c r="A300" s="198"/>
      <c r="B300" s="198"/>
      <c r="C300" s="199" t="s">
        <v>173</v>
      </c>
      <c r="D300" s="198"/>
      <c r="E300" s="198"/>
      <c r="F300" s="198"/>
      <c r="G300" s="198"/>
      <c r="H300" s="480">
        <v>902.61</v>
      </c>
      <c r="I300" s="480"/>
      <c r="J300" s="480">
        <v>8856.64</v>
      </c>
      <c r="K300" s="480"/>
      <c r="O300" s="162">
        <v>902.61</v>
      </c>
      <c r="P300" s="162">
        <v>8856.64</v>
      </c>
    </row>
    <row r="302" spans="1:22" ht="42.75" x14ac:dyDescent="0.2">
      <c r="A302" s="168" t="s">
        <v>1425</v>
      </c>
      <c r="B302" s="167" t="s">
        <v>3450</v>
      </c>
      <c r="C302" s="167" t="s">
        <v>1252</v>
      </c>
      <c r="D302" s="166" t="s">
        <v>3431</v>
      </c>
      <c r="E302" s="163">
        <v>0.1</v>
      </c>
      <c r="F302" s="165"/>
      <c r="G302" s="164"/>
      <c r="H302" s="163"/>
      <c r="I302" s="214"/>
      <c r="J302" s="163"/>
      <c r="K302" s="214"/>
      <c r="Q302" s="160">
        <v>8</v>
      </c>
      <c r="R302" s="160">
        <v>126.22</v>
      </c>
      <c r="S302" s="160">
        <v>4.7</v>
      </c>
      <c r="T302" s="160">
        <v>67.209999999999994</v>
      </c>
      <c r="U302" s="160">
        <v>0</v>
      </c>
      <c r="V302" s="160">
        <v>0</v>
      </c>
    </row>
    <row r="303" spans="1:22" x14ac:dyDescent="0.2">
      <c r="C303" s="170" t="s">
        <v>1681</v>
      </c>
    </row>
    <row r="304" spans="1:22" ht="14.25" x14ac:dyDescent="0.2">
      <c r="A304" s="168"/>
      <c r="B304" s="167"/>
      <c r="C304" s="167" t="s">
        <v>187</v>
      </c>
      <c r="D304" s="166"/>
      <c r="E304" s="163"/>
      <c r="F304" s="165">
        <v>70.2</v>
      </c>
      <c r="G304" s="164" t="s">
        <v>185</v>
      </c>
      <c r="H304" s="163">
        <v>1</v>
      </c>
      <c r="I304" s="214">
        <v>7.02</v>
      </c>
      <c r="J304" s="163">
        <v>23.35</v>
      </c>
      <c r="K304" s="214">
        <v>163.92</v>
      </c>
    </row>
    <row r="305" spans="1:22" ht="14.25" x14ac:dyDescent="0.2">
      <c r="A305" s="168"/>
      <c r="B305" s="167"/>
      <c r="C305" s="167" t="s">
        <v>174</v>
      </c>
      <c r="D305" s="166"/>
      <c r="E305" s="163"/>
      <c r="F305" s="165">
        <v>0.06</v>
      </c>
      <c r="G305" s="164" t="s">
        <v>185</v>
      </c>
      <c r="H305" s="163">
        <v>1</v>
      </c>
      <c r="I305" s="214">
        <v>0.01</v>
      </c>
      <c r="J305" s="163">
        <v>8.33</v>
      </c>
      <c r="K305" s="214">
        <v>0.08</v>
      </c>
    </row>
    <row r="306" spans="1:22" ht="14.25" x14ac:dyDescent="0.2">
      <c r="A306" s="168"/>
      <c r="B306" s="167"/>
      <c r="C306" s="167" t="s">
        <v>195</v>
      </c>
      <c r="D306" s="166"/>
      <c r="E306" s="163"/>
      <c r="F306" s="165">
        <v>9.0299999999999994</v>
      </c>
      <c r="G306" s="164" t="s">
        <v>185</v>
      </c>
      <c r="H306" s="163">
        <v>1</v>
      </c>
      <c r="I306" s="214">
        <v>0.9</v>
      </c>
      <c r="J306" s="163">
        <v>5.42</v>
      </c>
      <c r="K306" s="214">
        <v>4.88</v>
      </c>
    </row>
    <row r="307" spans="1:22" ht="285" x14ac:dyDescent="0.2">
      <c r="A307" s="189" t="s">
        <v>1428</v>
      </c>
      <c r="B307" s="188" t="s">
        <v>3418</v>
      </c>
      <c r="C307" s="188" t="s">
        <v>1086</v>
      </c>
      <c r="D307" s="187" t="s">
        <v>1451</v>
      </c>
      <c r="E307" s="184">
        <v>1</v>
      </c>
      <c r="F307" s="186">
        <v>560.04999999999995</v>
      </c>
      <c r="G307" s="185" t="s">
        <v>185</v>
      </c>
      <c r="H307" s="184">
        <v>1</v>
      </c>
      <c r="I307" s="183">
        <v>560.04999999999995</v>
      </c>
      <c r="J307" s="184">
        <v>4.05</v>
      </c>
      <c r="K307" s="183">
        <v>2268.1999999999998</v>
      </c>
      <c r="Q307" s="160">
        <v>0</v>
      </c>
      <c r="R307" s="160">
        <v>0</v>
      </c>
      <c r="S307" s="160">
        <v>0</v>
      </c>
      <c r="T307" s="160">
        <v>0</v>
      </c>
      <c r="U307" s="160">
        <v>0</v>
      </c>
      <c r="V307" s="160">
        <v>0</v>
      </c>
    </row>
    <row r="308" spans="1:22" ht="14.25" x14ac:dyDescent="0.2">
      <c r="A308" s="168"/>
      <c r="B308" s="167"/>
      <c r="C308" s="167" t="s">
        <v>184</v>
      </c>
      <c r="D308" s="166" t="s">
        <v>177</v>
      </c>
      <c r="E308" s="163">
        <v>114</v>
      </c>
      <c r="F308" s="165"/>
      <c r="G308" s="164"/>
      <c r="H308" s="163"/>
      <c r="I308" s="214">
        <v>8</v>
      </c>
      <c r="J308" s="163">
        <v>77</v>
      </c>
      <c r="K308" s="214">
        <v>126.22</v>
      </c>
    </row>
    <row r="309" spans="1:22" ht="14.25" x14ac:dyDescent="0.2">
      <c r="A309" s="168"/>
      <c r="B309" s="167"/>
      <c r="C309" s="167" t="s">
        <v>183</v>
      </c>
      <c r="D309" s="166" t="s">
        <v>177</v>
      </c>
      <c r="E309" s="163">
        <v>67</v>
      </c>
      <c r="F309" s="165"/>
      <c r="G309" s="164"/>
      <c r="H309" s="163"/>
      <c r="I309" s="214">
        <v>4.7</v>
      </c>
      <c r="J309" s="163">
        <v>41</v>
      </c>
      <c r="K309" s="214">
        <v>67.209999999999994</v>
      </c>
    </row>
    <row r="310" spans="1:22" ht="14.25" x14ac:dyDescent="0.2">
      <c r="A310" s="205"/>
      <c r="B310" s="204"/>
      <c r="C310" s="204" t="s">
        <v>182</v>
      </c>
      <c r="D310" s="203" t="s">
        <v>181</v>
      </c>
      <c r="E310" s="201">
        <v>5.4</v>
      </c>
      <c r="F310" s="206"/>
      <c r="G310" s="202" t="s">
        <v>185</v>
      </c>
      <c r="H310" s="201">
        <v>1</v>
      </c>
      <c r="I310" s="200">
        <v>0.54</v>
      </c>
      <c r="J310" s="201"/>
      <c r="K310" s="200"/>
    </row>
    <row r="311" spans="1:22" ht="15" x14ac:dyDescent="0.25">
      <c r="A311" s="198"/>
      <c r="B311" s="198"/>
      <c r="C311" s="199" t="s">
        <v>173</v>
      </c>
      <c r="D311" s="198"/>
      <c r="E311" s="198"/>
      <c r="F311" s="198"/>
      <c r="G311" s="198"/>
      <c r="H311" s="480">
        <v>580.67999999999995</v>
      </c>
      <c r="I311" s="480"/>
      <c r="J311" s="480">
        <v>2630.51</v>
      </c>
      <c r="K311" s="480"/>
      <c r="O311" s="162">
        <v>580.67999999999995</v>
      </c>
      <c r="P311" s="162">
        <v>2630.51</v>
      </c>
    </row>
    <row r="313" spans="1:22" ht="57" x14ac:dyDescent="0.2">
      <c r="A313" s="168" t="s">
        <v>1435</v>
      </c>
      <c r="B313" s="167" t="s">
        <v>3451</v>
      </c>
      <c r="C313" s="167" t="s">
        <v>1251</v>
      </c>
      <c r="D313" s="166" t="s">
        <v>3452</v>
      </c>
      <c r="E313" s="163">
        <v>1</v>
      </c>
      <c r="F313" s="165"/>
      <c r="G313" s="164"/>
      <c r="H313" s="163"/>
      <c r="I313" s="214"/>
      <c r="J313" s="163"/>
      <c r="K313" s="214"/>
      <c r="Q313" s="160">
        <v>28.48</v>
      </c>
      <c r="R313" s="160">
        <v>449.13</v>
      </c>
      <c r="S313" s="160">
        <v>16.739999999999998</v>
      </c>
      <c r="T313" s="160">
        <v>239.14</v>
      </c>
      <c r="U313" s="160">
        <v>0.54</v>
      </c>
      <c r="V313" s="160">
        <v>11.37</v>
      </c>
    </row>
    <row r="314" spans="1:22" ht="14.25" x14ac:dyDescent="0.2">
      <c r="A314" s="168"/>
      <c r="B314" s="167"/>
      <c r="C314" s="167" t="s">
        <v>187</v>
      </c>
      <c r="D314" s="166"/>
      <c r="E314" s="163"/>
      <c r="F314" s="165">
        <v>24.98</v>
      </c>
      <c r="G314" s="164" t="s">
        <v>185</v>
      </c>
      <c r="H314" s="163">
        <v>1</v>
      </c>
      <c r="I314" s="214">
        <v>24.98</v>
      </c>
      <c r="J314" s="163">
        <v>23.35</v>
      </c>
      <c r="K314" s="214">
        <v>583.28</v>
      </c>
    </row>
    <row r="315" spans="1:22" ht="14.25" x14ac:dyDescent="0.2">
      <c r="A315" s="168"/>
      <c r="B315" s="167"/>
      <c r="C315" s="167" t="s">
        <v>174</v>
      </c>
      <c r="D315" s="166"/>
      <c r="E315" s="163"/>
      <c r="F315" s="165">
        <v>4.8499999999999996</v>
      </c>
      <c r="G315" s="164" t="s">
        <v>185</v>
      </c>
      <c r="H315" s="163">
        <v>1</v>
      </c>
      <c r="I315" s="214">
        <v>4.8499999999999996</v>
      </c>
      <c r="J315" s="163">
        <v>6.5</v>
      </c>
      <c r="K315" s="214">
        <v>31.53</v>
      </c>
    </row>
    <row r="316" spans="1:22" ht="14.25" x14ac:dyDescent="0.2">
      <c r="A316" s="168"/>
      <c r="B316" s="167"/>
      <c r="C316" s="167" t="s">
        <v>179</v>
      </c>
      <c r="D316" s="166"/>
      <c r="E316" s="163"/>
      <c r="F316" s="165">
        <v>0.31</v>
      </c>
      <c r="G316" s="164" t="s">
        <v>185</v>
      </c>
      <c r="H316" s="163">
        <v>1</v>
      </c>
      <c r="I316" s="169">
        <v>0.31</v>
      </c>
      <c r="J316" s="163">
        <v>23.35</v>
      </c>
      <c r="K316" s="169">
        <v>7.24</v>
      </c>
    </row>
    <row r="317" spans="1:22" ht="14.25" x14ac:dyDescent="0.2">
      <c r="A317" s="168"/>
      <c r="B317" s="167"/>
      <c r="C317" s="167" t="s">
        <v>195</v>
      </c>
      <c r="D317" s="166"/>
      <c r="E317" s="163"/>
      <c r="F317" s="165">
        <v>11.55</v>
      </c>
      <c r="G317" s="164" t="s">
        <v>185</v>
      </c>
      <c r="H317" s="163">
        <v>1</v>
      </c>
      <c r="I317" s="214">
        <v>11.55</v>
      </c>
      <c r="J317" s="163">
        <v>5.42</v>
      </c>
      <c r="K317" s="214">
        <v>62.6</v>
      </c>
    </row>
    <row r="318" spans="1:22" ht="68.25" x14ac:dyDescent="0.2">
      <c r="A318" s="189" t="s">
        <v>1437</v>
      </c>
      <c r="B318" s="188" t="s">
        <v>3453</v>
      </c>
      <c r="C318" s="188" t="s">
        <v>1250</v>
      </c>
      <c r="D318" s="187" t="s">
        <v>1451</v>
      </c>
      <c r="E318" s="184">
        <v>1</v>
      </c>
      <c r="F318" s="186">
        <v>81.92</v>
      </c>
      <c r="G318" s="185" t="s">
        <v>185</v>
      </c>
      <c r="H318" s="184">
        <v>1</v>
      </c>
      <c r="I318" s="183">
        <v>81.92</v>
      </c>
      <c r="J318" s="184">
        <v>4.4000000000000004</v>
      </c>
      <c r="K318" s="183">
        <v>360.45</v>
      </c>
      <c r="Q318" s="160">
        <v>0</v>
      </c>
      <c r="R318" s="160">
        <v>0</v>
      </c>
      <c r="S318" s="160">
        <v>0</v>
      </c>
      <c r="T318" s="160">
        <v>0</v>
      </c>
      <c r="U318" s="160">
        <v>0</v>
      </c>
      <c r="V318" s="160">
        <v>0</v>
      </c>
    </row>
    <row r="319" spans="1:22" ht="14.25" x14ac:dyDescent="0.2">
      <c r="A319" s="168"/>
      <c r="B319" s="167"/>
      <c r="C319" s="167" t="s">
        <v>184</v>
      </c>
      <c r="D319" s="166" t="s">
        <v>177</v>
      </c>
      <c r="E319" s="163">
        <v>114</v>
      </c>
      <c r="F319" s="165"/>
      <c r="G319" s="164"/>
      <c r="H319" s="163"/>
      <c r="I319" s="214">
        <v>28.48</v>
      </c>
      <c r="J319" s="163">
        <v>77</v>
      </c>
      <c r="K319" s="214">
        <v>449.13</v>
      </c>
    </row>
    <row r="320" spans="1:22" ht="14.25" x14ac:dyDescent="0.2">
      <c r="A320" s="168"/>
      <c r="B320" s="167"/>
      <c r="C320" s="167" t="s">
        <v>183</v>
      </c>
      <c r="D320" s="166" t="s">
        <v>177</v>
      </c>
      <c r="E320" s="163">
        <v>67</v>
      </c>
      <c r="F320" s="165"/>
      <c r="G320" s="164"/>
      <c r="H320" s="163"/>
      <c r="I320" s="214">
        <v>16.739999999999998</v>
      </c>
      <c r="J320" s="163">
        <v>41</v>
      </c>
      <c r="K320" s="214">
        <v>239.14</v>
      </c>
    </row>
    <row r="321" spans="1:22" ht="14.25" x14ac:dyDescent="0.2">
      <c r="A321" s="168"/>
      <c r="B321" s="167"/>
      <c r="C321" s="167" t="s">
        <v>178</v>
      </c>
      <c r="D321" s="166" t="s">
        <v>177</v>
      </c>
      <c r="E321" s="163">
        <v>175</v>
      </c>
      <c r="F321" s="165"/>
      <c r="G321" s="164"/>
      <c r="H321" s="163"/>
      <c r="I321" s="214">
        <v>0.54</v>
      </c>
      <c r="J321" s="163">
        <v>157</v>
      </c>
      <c r="K321" s="214">
        <v>11.37</v>
      </c>
    </row>
    <row r="322" spans="1:22" ht="14.25" x14ac:dyDescent="0.2">
      <c r="A322" s="205"/>
      <c r="B322" s="204"/>
      <c r="C322" s="204" t="s">
        <v>182</v>
      </c>
      <c r="D322" s="203" t="s">
        <v>181</v>
      </c>
      <c r="E322" s="201">
        <v>2</v>
      </c>
      <c r="F322" s="206"/>
      <c r="G322" s="202" t="s">
        <v>185</v>
      </c>
      <c r="H322" s="201">
        <v>1</v>
      </c>
      <c r="I322" s="200">
        <v>2</v>
      </c>
      <c r="J322" s="201"/>
      <c r="K322" s="200"/>
    </row>
    <row r="323" spans="1:22" ht="15" x14ac:dyDescent="0.25">
      <c r="A323" s="198"/>
      <c r="B323" s="198"/>
      <c r="C323" s="199" t="s">
        <v>173</v>
      </c>
      <c r="D323" s="198"/>
      <c r="E323" s="198"/>
      <c r="F323" s="198"/>
      <c r="G323" s="198"/>
      <c r="H323" s="480">
        <v>169.06</v>
      </c>
      <c r="I323" s="480"/>
      <c r="J323" s="480">
        <v>1737.5</v>
      </c>
      <c r="K323" s="480"/>
      <c r="O323" s="162">
        <v>169.06</v>
      </c>
      <c r="P323" s="162">
        <v>1737.5</v>
      </c>
    </row>
    <row r="325" spans="1:22" ht="57" x14ac:dyDescent="0.2">
      <c r="A325" s="168" t="s">
        <v>1442</v>
      </c>
      <c r="B325" s="167" t="s">
        <v>3391</v>
      </c>
      <c r="C325" s="167" t="s">
        <v>1106</v>
      </c>
      <c r="D325" s="166" t="s">
        <v>1693</v>
      </c>
      <c r="E325" s="163">
        <v>3</v>
      </c>
      <c r="F325" s="165"/>
      <c r="G325" s="164"/>
      <c r="H325" s="163"/>
      <c r="I325" s="214"/>
      <c r="J325" s="163"/>
      <c r="K325" s="214"/>
      <c r="Q325" s="160">
        <v>72.5</v>
      </c>
      <c r="R325" s="160">
        <v>1143.5</v>
      </c>
      <c r="S325" s="160">
        <v>42.61</v>
      </c>
      <c r="T325" s="160">
        <v>608.87</v>
      </c>
      <c r="U325" s="160">
        <v>0.05</v>
      </c>
      <c r="V325" s="160">
        <v>1.1000000000000001</v>
      </c>
    </row>
    <row r="326" spans="1:22" ht="14.25" x14ac:dyDescent="0.2">
      <c r="A326" s="168"/>
      <c r="B326" s="167"/>
      <c r="C326" s="167" t="s">
        <v>187</v>
      </c>
      <c r="D326" s="166"/>
      <c r="E326" s="163"/>
      <c r="F326" s="165">
        <v>21.2</v>
      </c>
      <c r="G326" s="164" t="s">
        <v>185</v>
      </c>
      <c r="H326" s="163">
        <v>1</v>
      </c>
      <c r="I326" s="214">
        <v>63.6</v>
      </c>
      <c r="J326" s="163">
        <v>23.35</v>
      </c>
      <c r="K326" s="214">
        <v>1485.06</v>
      </c>
    </row>
    <row r="327" spans="1:22" ht="14.25" x14ac:dyDescent="0.2">
      <c r="A327" s="168"/>
      <c r="B327" s="167"/>
      <c r="C327" s="167" t="s">
        <v>174</v>
      </c>
      <c r="D327" s="166"/>
      <c r="E327" s="163"/>
      <c r="F327" s="165">
        <v>0.06</v>
      </c>
      <c r="G327" s="164" t="s">
        <v>185</v>
      </c>
      <c r="H327" s="163">
        <v>1</v>
      </c>
      <c r="I327" s="214">
        <v>0.18</v>
      </c>
      <c r="J327" s="163">
        <v>8.33</v>
      </c>
      <c r="K327" s="214">
        <v>1.5</v>
      </c>
    </row>
    <row r="328" spans="1:22" ht="14.25" x14ac:dyDescent="0.2">
      <c r="A328" s="168"/>
      <c r="B328" s="167"/>
      <c r="C328" s="167" t="s">
        <v>179</v>
      </c>
      <c r="D328" s="166"/>
      <c r="E328" s="163"/>
      <c r="F328" s="165">
        <v>0.01</v>
      </c>
      <c r="G328" s="164" t="s">
        <v>185</v>
      </c>
      <c r="H328" s="163">
        <v>1</v>
      </c>
      <c r="I328" s="169">
        <v>0.03</v>
      </c>
      <c r="J328" s="163">
        <v>23.35</v>
      </c>
      <c r="K328" s="169">
        <v>0.7</v>
      </c>
    </row>
    <row r="329" spans="1:22" ht="14.25" x14ac:dyDescent="0.2">
      <c r="A329" s="168"/>
      <c r="B329" s="167"/>
      <c r="C329" s="167" t="s">
        <v>195</v>
      </c>
      <c r="D329" s="166"/>
      <c r="E329" s="163"/>
      <c r="F329" s="165">
        <v>1.26</v>
      </c>
      <c r="G329" s="164" t="s">
        <v>185</v>
      </c>
      <c r="H329" s="163">
        <v>1</v>
      </c>
      <c r="I329" s="214">
        <v>3.78</v>
      </c>
      <c r="J329" s="163">
        <v>5.42</v>
      </c>
      <c r="K329" s="214">
        <v>20.49</v>
      </c>
    </row>
    <row r="330" spans="1:22" ht="54" x14ac:dyDescent="0.2">
      <c r="A330" s="168" t="s">
        <v>1445</v>
      </c>
      <c r="B330" s="167" t="s">
        <v>3454</v>
      </c>
      <c r="C330" s="167" t="s">
        <v>1249</v>
      </c>
      <c r="D330" s="166" t="s">
        <v>1451</v>
      </c>
      <c r="E330" s="163">
        <v>3</v>
      </c>
      <c r="F330" s="165">
        <v>40.65</v>
      </c>
      <c r="G330" s="171" t="s">
        <v>185</v>
      </c>
      <c r="H330" s="163">
        <v>1</v>
      </c>
      <c r="I330" s="214">
        <v>121.95</v>
      </c>
      <c r="J330" s="163">
        <v>5.42</v>
      </c>
      <c r="K330" s="214">
        <v>660.97</v>
      </c>
      <c r="Q330" s="160">
        <v>0</v>
      </c>
      <c r="R330" s="160">
        <v>0</v>
      </c>
      <c r="S330" s="160">
        <v>0</v>
      </c>
      <c r="T330" s="160">
        <v>0</v>
      </c>
      <c r="U330" s="160">
        <v>0</v>
      </c>
      <c r="V330" s="160">
        <v>0</v>
      </c>
    </row>
    <row r="331" spans="1:22" ht="14.25" x14ac:dyDescent="0.2">
      <c r="A331" s="168"/>
      <c r="B331" s="167"/>
      <c r="C331" s="167" t="s">
        <v>184</v>
      </c>
      <c r="D331" s="166" t="s">
        <v>177</v>
      </c>
      <c r="E331" s="163">
        <v>114</v>
      </c>
      <c r="F331" s="165"/>
      <c r="G331" s="164"/>
      <c r="H331" s="163"/>
      <c r="I331" s="214">
        <v>72.5</v>
      </c>
      <c r="J331" s="163">
        <v>77</v>
      </c>
      <c r="K331" s="214">
        <v>1143.5</v>
      </c>
    </row>
    <row r="332" spans="1:22" ht="14.25" x14ac:dyDescent="0.2">
      <c r="A332" s="168"/>
      <c r="B332" s="167"/>
      <c r="C332" s="167" t="s">
        <v>183</v>
      </c>
      <c r="D332" s="166" t="s">
        <v>177</v>
      </c>
      <c r="E332" s="163">
        <v>67</v>
      </c>
      <c r="F332" s="165"/>
      <c r="G332" s="164"/>
      <c r="H332" s="163"/>
      <c r="I332" s="214">
        <v>42.61</v>
      </c>
      <c r="J332" s="163">
        <v>41</v>
      </c>
      <c r="K332" s="214">
        <v>608.87</v>
      </c>
    </row>
    <row r="333" spans="1:22" ht="14.25" x14ac:dyDescent="0.2">
      <c r="A333" s="168"/>
      <c r="B333" s="167"/>
      <c r="C333" s="167" t="s">
        <v>178</v>
      </c>
      <c r="D333" s="166" t="s">
        <v>177</v>
      </c>
      <c r="E333" s="163">
        <v>175</v>
      </c>
      <c r="F333" s="165"/>
      <c r="G333" s="164"/>
      <c r="H333" s="163"/>
      <c r="I333" s="214">
        <v>0.05</v>
      </c>
      <c r="J333" s="163">
        <v>157</v>
      </c>
      <c r="K333" s="214">
        <v>1.1000000000000001</v>
      </c>
    </row>
    <row r="334" spans="1:22" ht="14.25" x14ac:dyDescent="0.2">
      <c r="A334" s="205"/>
      <c r="B334" s="204"/>
      <c r="C334" s="204" t="s">
        <v>182</v>
      </c>
      <c r="D334" s="203" t="s">
        <v>181</v>
      </c>
      <c r="E334" s="201">
        <v>1.68</v>
      </c>
      <c r="F334" s="206"/>
      <c r="G334" s="202" t="s">
        <v>185</v>
      </c>
      <c r="H334" s="201">
        <v>1</v>
      </c>
      <c r="I334" s="200">
        <v>5.04</v>
      </c>
      <c r="J334" s="201"/>
      <c r="K334" s="200"/>
    </row>
    <row r="335" spans="1:22" ht="15" x14ac:dyDescent="0.25">
      <c r="A335" s="198"/>
      <c r="B335" s="198"/>
      <c r="C335" s="199" t="s">
        <v>173</v>
      </c>
      <c r="D335" s="198"/>
      <c r="E335" s="198"/>
      <c r="F335" s="198"/>
      <c r="G335" s="198"/>
      <c r="H335" s="480">
        <v>304.67</v>
      </c>
      <c r="I335" s="480"/>
      <c r="J335" s="480">
        <v>3921.49</v>
      </c>
      <c r="K335" s="480"/>
      <c r="O335" s="162">
        <v>304.67</v>
      </c>
      <c r="P335" s="162">
        <v>3921.49</v>
      </c>
    </row>
    <row r="337" spans="1:22" ht="57" x14ac:dyDescent="0.2">
      <c r="A337" s="168" t="s">
        <v>1455</v>
      </c>
      <c r="B337" s="167" t="s">
        <v>3391</v>
      </c>
      <c r="C337" s="167" t="s">
        <v>1106</v>
      </c>
      <c r="D337" s="166" t="s">
        <v>1693</v>
      </c>
      <c r="E337" s="163">
        <v>1</v>
      </c>
      <c r="F337" s="165"/>
      <c r="G337" s="164"/>
      <c r="H337" s="163"/>
      <c r="I337" s="214"/>
      <c r="J337" s="163"/>
      <c r="K337" s="214"/>
      <c r="Q337" s="160">
        <v>24.17</v>
      </c>
      <c r="R337" s="160">
        <v>381.17</v>
      </c>
      <c r="S337" s="160">
        <v>14.2</v>
      </c>
      <c r="T337" s="160">
        <v>202.96</v>
      </c>
      <c r="U337" s="160">
        <v>0.02</v>
      </c>
      <c r="V337" s="160">
        <v>0.36</v>
      </c>
    </row>
    <row r="338" spans="1:22" ht="14.25" x14ac:dyDescent="0.2">
      <c r="A338" s="168"/>
      <c r="B338" s="167"/>
      <c r="C338" s="167" t="s">
        <v>187</v>
      </c>
      <c r="D338" s="166"/>
      <c r="E338" s="163"/>
      <c r="F338" s="165">
        <v>21.2</v>
      </c>
      <c r="G338" s="164" t="s">
        <v>185</v>
      </c>
      <c r="H338" s="163">
        <v>1</v>
      </c>
      <c r="I338" s="214">
        <v>21.2</v>
      </c>
      <c r="J338" s="163">
        <v>23.35</v>
      </c>
      <c r="K338" s="214">
        <v>495.02</v>
      </c>
    </row>
    <row r="339" spans="1:22" ht="14.25" x14ac:dyDescent="0.2">
      <c r="A339" s="168"/>
      <c r="B339" s="167"/>
      <c r="C339" s="167" t="s">
        <v>174</v>
      </c>
      <c r="D339" s="166"/>
      <c r="E339" s="163"/>
      <c r="F339" s="165">
        <v>0.06</v>
      </c>
      <c r="G339" s="164" t="s">
        <v>185</v>
      </c>
      <c r="H339" s="163">
        <v>1</v>
      </c>
      <c r="I339" s="214">
        <v>0.06</v>
      </c>
      <c r="J339" s="163">
        <v>8.33</v>
      </c>
      <c r="K339" s="214">
        <v>0.5</v>
      </c>
    </row>
    <row r="340" spans="1:22" ht="14.25" x14ac:dyDescent="0.2">
      <c r="A340" s="168"/>
      <c r="B340" s="167"/>
      <c r="C340" s="167" t="s">
        <v>179</v>
      </c>
      <c r="D340" s="166"/>
      <c r="E340" s="163"/>
      <c r="F340" s="165">
        <v>0.01</v>
      </c>
      <c r="G340" s="164" t="s">
        <v>185</v>
      </c>
      <c r="H340" s="163">
        <v>1</v>
      </c>
      <c r="I340" s="169">
        <v>0.01</v>
      </c>
      <c r="J340" s="163">
        <v>23.35</v>
      </c>
      <c r="K340" s="169">
        <v>0.23</v>
      </c>
    </row>
    <row r="341" spans="1:22" ht="14.25" x14ac:dyDescent="0.2">
      <c r="A341" s="168"/>
      <c r="B341" s="167"/>
      <c r="C341" s="167" t="s">
        <v>195</v>
      </c>
      <c r="D341" s="166"/>
      <c r="E341" s="163"/>
      <c r="F341" s="165">
        <v>1.26</v>
      </c>
      <c r="G341" s="164" t="s">
        <v>185</v>
      </c>
      <c r="H341" s="163">
        <v>1</v>
      </c>
      <c r="I341" s="214">
        <v>1.26</v>
      </c>
      <c r="J341" s="163">
        <v>5.42</v>
      </c>
      <c r="K341" s="214">
        <v>6.83</v>
      </c>
    </row>
    <row r="342" spans="1:22" ht="39.75" x14ac:dyDescent="0.2">
      <c r="A342" s="168" t="s">
        <v>1457</v>
      </c>
      <c r="B342" s="167" t="s">
        <v>3455</v>
      </c>
      <c r="C342" s="167" t="s">
        <v>1237</v>
      </c>
      <c r="D342" s="166" t="s">
        <v>3025</v>
      </c>
      <c r="E342" s="163">
        <v>1</v>
      </c>
      <c r="F342" s="165">
        <v>25.56</v>
      </c>
      <c r="G342" s="171" t="s">
        <v>185</v>
      </c>
      <c r="H342" s="163">
        <v>1</v>
      </c>
      <c r="I342" s="214">
        <v>25.56</v>
      </c>
      <c r="J342" s="163">
        <v>5.42</v>
      </c>
      <c r="K342" s="214">
        <v>138.54</v>
      </c>
      <c r="Q342" s="160">
        <v>0</v>
      </c>
      <c r="R342" s="160">
        <v>0</v>
      </c>
      <c r="S342" s="160">
        <v>0</v>
      </c>
      <c r="T342" s="160">
        <v>0</v>
      </c>
      <c r="U342" s="160">
        <v>0</v>
      </c>
      <c r="V342" s="160">
        <v>0</v>
      </c>
    </row>
    <row r="343" spans="1:22" ht="14.25" x14ac:dyDescent="0.2">
      <c r="A343" s="168"/>
      <c r="B343" s="167"/>
      <c r="C343" s="167" t="s">
        <v>184</v>
      </c>
      <c r="D343" s="166" t="s">
        <v>177</v>
      </c>
      <c r="E343" s="163">
        <v>114</v>
      </c>
      <c r="F343" s="165"/>
      <c r="G343" s="164"/>
      <c r="H343" s="163"/>
      <c r="I343" s="214">
        <v>24.17</v>
      </c>
      <c r="J343" s="163">
        <v>77</v>
      </c>
      <c r="K343" s="214">
        <v>381.17</v>
      </c>
    </row>
    <row r="344" spans="1:22" ht="14.25" x14ac:dyDescent="0.2">
      <c r="A344" s="168"/>
      <c r="B344" s="167"/>
      <c r="C344" s="167" t="s">
        <v>183</v>
      </c>
      <c r="D344" s="166" t="s">
        <v>177</v>
      </c>
      <c r="E344" s="163">
        <v>67</v>
      </c>
      <c r="F344" s="165"/>
      <c r="G344" s="164"/>
      <c r="H344" s="163"/>
      <c r="I344" s="214">
        <v>14.2</v>
      </c>
      <c r="J344" s="163">
        <v>41</v>
      </c>
      <c r="K344" s="214">
        <v>202.96</v>
      </c>
    </row>
    <row r="345" spans="1:22" ht="14.25" x14ac:dyDescent="0.2">
      <c r="A345" s="168"/>
      <c r="B345" s="167"/>
      <c r="C345" s="167" t="s">
        <v>178</v>
      </c>
      <c r="D345" s="166" t="s">
        <v>177</v>
      </c>
      <c r="E345" s="163">
        <v>175</v>
      </c>
      <c r="F345" s="165"/>
      <c r="G345" s="164"/>
      <c r="H345" s="163"/>
      <c r="I345" s="214">
        <v>0.02</v>
      </c>
      <c r="J345" s="163">
        <v>157</v>
      </c>
      <c r="K345" s="214">
        <v>0.36</v>
      </c>
    </row>
    <row r="346" spans="1:22" ht="14.25" x14ac:dyDescent="0.2">
      <c r="A346" s="205"/>
      <c r="B346" s="204"/>
      <c r="C346" s="204" t="s">
        <v>182</v>
      </c>
      <c r="D346" s="203" t="s">
        <v>181</v>
      </c>
      <c r="E346" s="201">
        <v>1.68</v>
      </c>
      <c r="F346" s="206"/>
      <c r="G346" s="202" t="s">
        <v>185</v>
      </c>
      <c r="H346" s="201">
        <v>1</v>
      </c>
      <c r="I346" s="200">
        <v>1.68</v>
      </c>
      <c r="J346" s="201"/>
      <c r="K346" s="200"/>
    </row>
    <row r="347" spans="1:22" ht="15" x14ac:dyDescent="0.25">
      <c r="A347" s="198"/>
      <c r="B347" s="198"/>
      <c r="C347" s="199" t="s">
        <v>173</v>
      </c>
      <c r="D347" s="198"/>
      <c r="E347" s="198"/>
      <c r="F347" s="198"/>
      <c r="G347" s="198"/>
      <c r="H347" s="480">
        <v>86.47</v>
      </c>
      <c r="I347" s="480"/>
      <c r="J347" s="480">
        <v>1225.3800000000001</v>
      </c>
      <c r="K347" s="480"/>
      <c r="O347" s="162">
        <v>86.47</v>
      </c>
      <c r="P347" s="162">
        <v>1225.3800000000001</v>
      </c>
    </row>
    <row r="349" spans="1:22" ht="28.5" x14ac:dyDescent="0.2">
      <c r="A349" s="168" t="s">
        <v>1462</v>
      </c>
      <c r="B349" s="167" t="s">
        <v>3456</v>
      </c>
      <c r="C349" s="167" t="s">
        <v>1248</v>
      </c>
      <c r="D349" s="166" t="s">
        <v>1693</v>
      </c>
      <c r="E349" s="163">
        <v>1</v>
      </c>
      <c r="F349" s="165"/>
      <c r="G349" s="164"/>
      <c r="H349" s="163"/>
      <c r="I349" s="214"/>
      <c r="J349" s="163"/>
      <c r="K349" s="214"/>
      <c r="Q349" s="160">
        <v>18.32</v>
      </c>
      <c r="R349" s="160">
        <v>288.93</v>
      </c>
      <c r="S349" s="160">
        <v>10.77</v>
      </c>
      <c r="T349" s="160">
        <v>153.84</v>
      </c>
      <c r="U349" s="160">
        <v>0.02</v>
      </c>
      <c r="V349" s="160">
        <v>0.36</v>
      </c>
    </row>
    <row r="350" spans="1:22" ht="14.25" x14ac:dyDescent="0.2">
      <c r="A350" s="168"/>
      <c r="B350" s="167"/>
      <c r="C350" s="167" t="s">
        <v>187</v>
      </c>
      <c r="D350" s="166"/>
      <c r="E350" s="163"/>
      <c r="F350" s="165">
        <v>16.07</v>
      </c>
      <c r="G350" s="164" t="s">
        <v>185</v>
      </c>
      <c r="H350" s="163">
        <v>1</v>
      </c>
      <c r="I350" s="214">
        <v>16.07</v>
      </c>
      <c r="J350" s="163">
        <v>23.35</v>
      </c>
      <c r="K350" s="214">
        <v>375.23</v>
      </c>
    </row>
    <row r="351" spans="1:22" ht="14.25" x14ac:dyDescent="0.2">
      <c r="A351" s="168"/>
      <c r="B351" s="167"/>
      <c r="C351" s="167" t="s">
        <v>174</v>
      </c>
      <c r="D351" s="166"/>
      <c r="E351" s="163"/>
      <c r="F351" s="165">
        <v>0.05</v>
      </c>
      <c r="G351" s="164" t="s">
        <v>185</v>
      </c>
      <c r="H351" s="163">
        <v>1</v>
      </c>
      <c r="I351" s="214">
        <v>0.05</v>
      </c>
      <c r="J351" s="163">
        <v>9</v>
      </c>
      <c r="K351" s="214">
        <v>0.45</v>
      </c>
    </row>
    <row r="352" spans="1:22" ht="14.25" x14ac:dyDescent="0.2">
      <c r="A352" s="168"/>
      <c r="B352" s="167"/>
      <c r="C352" s="167" t="s">
        <v>179</v>
      </c>
      <c r="D352" s="166"/>
      <c r="E352" s="163"/>
      <c r="F352" s="165">
        <v>0.01</v>
      </c>
      <c r="G352" s="164" t="s">
        <v>185</v>
      </c>
      <c r="H352" s="163">
        <v>1</v>
      </c>
      <c r="I352" s="169">
        <v>0.01</v>
      </c>
      <c r="J352" s="163">
        <v>23.35</v>
      </c>
      <c r="K352" s="169">
        <v>0.23</v>
      </c>
    </row>
    <row r="353" spans="1:22" ht="14.25" x14ac:dyDescent="0.2">
      <c r="A353" s="168"/>
      <c r="B353" s="167"/>
      <c r="C353" s="167" t="s">
        <v>195</v>
      </c>
      <c r="D353" s="166"/>
      <c r="E353" s="163"/>
      <c r="F353" s="165">
        <v>1.96</v>
      </c>
      <c r="G353" s="164" t="s">
        <v>185</v>
      </c>
      <c r="H353" s="163">
        <v>1</v>
      </c>
      <c r="I353" s="214">
        <v>1.96</v>
      </c>
      <c r="J353" s="163">
        <v>5.42</v>
      </c>
      <c r="K353" s="214">
        <v>10.62</v>
      </c>
    </row>
    <row r="354" spans="1:22" ht="68.25" x14ac:dyDescent="0.2">
      <c r="A354" s="189" t="s">
        <v>1465</v>
      </c>
      <c r="B354" s="188" t="s">
        <v>3457</v>
      </c>
      <c r="C354" s="188" t="s">
        <v>1247</v>
      </c>
      <c r="D354" s="187" t="s">
        <v>1451</v>
      </c>
      <c r="E354" s="184">
        <v>1</v>
      </c>
      <c r="F354" s="186">
        <v>130.30000000000001</v>
      </c>
      <c r="G354" s="185" t="s">
        <v>185</v>
      </c>
      <c r="H354" s="184">
        <v>1</v>
      </c>
      <c r="I354" s="183">
        <v>130.30000000000001</v>
      </c>
      <c r="J354" s="184">
        <v>4.4000000000000004</v>
      </c>
      <c r="K354" s="183">
        <v>573.32000000000005</v>
      </c>
      <c r="Q354" s="160">
        <v>0</v>
      </c>
      <c r="R354" s="160">
        <v>0</v>
      </c>
      <c r="S354" s="160">
        <v>0</v>
      </c>
      <c r="T354" s="160">
        <v>0</v>
      </c>
      <c r="U354" s="160">
        <v>0</v>
      </c>
      <c r="V354" s="160">
        <v>0</v>
      </c>
    </row>
    <row r="355" spans="1:22" ht="14.25" x14ac:dyDescent="0.2">
      <c r="A355" s="168"/>
      <c r="B355" s="167"/>
      <c r="C355" s="167" t="s">
        <v>184</v>
      </c>
      <c r="D355" s="166" t="s">
        <v>177</v>
      </c>
      <c r="E355" s="163">
        <v>114</v>
      </c>
      <c r="F355" s="165"/>
      <c r="G355" s="164"/>
      <c r="H355" s="163"/>
      <c r="I355" s="214">
        <v>18.32</v>
      </c>
      <c r="J355" s="163">
        <v>77</v>
      </c>
      <c r="K355" s="214">
        <v>288.93</v>
      </c>
    </row>
    <row r="356" spans="1:22" ht="14.25" x14ac:dyDescent="0.2">
      <c r="A356" s="168"/>
      <c r="B356" s="167"/>
      <c r="C356" s="167" t="s">
        <v>183</v>
      </c>
      <c r="D356" s="166" t="s">
        <v>177</v>
      </c>
      <c r="E356" s="163">
        <v>67</v>
      </c>
      <c r="F356" s="165"/>
      <c r="G356" s="164"/>
      <c r="H356" s="163"/>
      <c r="I356" s="214">
        <v>10.77</v>
      </c>
      <c r="J356" s="163">
        <v>41</v>
      </c>
      <c r="K356" s="214">
        <v>153.84</v>
      </c>
    </row>
    <row r="357" spans="1:22" ht="14.25" x14ac:dyDescent="0.2">
      <c r="A357" s="168"/>
      <c r="B357" s="167"/>
      <c r="C357" s="167" t="s">
        <v>178</v>
      </c>
      <c r="D357" s="166" t="s">
        <v>177</v>
      </c>
      <c r="E357" s="163">
        <v>175</v>
      </c>
      <c r="F357" s="165"/>
      <c r="G357" s="164"/>
      <c r="H357" s="163"/>
      <c r="I357" s="214">
        <v>0.02</v>
      </c>
      <c r="J357" s="163">
        <v>157</v>
      </c>
      <c r="K357" s="214">
        <v>0.36</v>
      </c>
    </row>
    <row r="358" spans="1:22" ht="14.25" x14ac:dyDescent="0.2">
      <c r="A358" s="205"/>
      <c r="B358" s="204"/>
      <c r="C358" s="204" t="s">
        <v>182</v>
      </c>
      <c r="D358" s="203" t="s">
        <v>181</v>
      </c>
      <c r="E358" s="201">
        <v>1.2</v>
      </c>
      <c r="F358" s="206"/>
      <c r="G358" s="202" t="s">
        <v>185</v>
      </c>
      <c r="H358" s="201">
        <v>1</v>
      </c>
      <c r="I358" s="200">
        <v>1.2</v>
      </c>
      <c r="J358" s="201"/>
      <c r="K358" s="200"/>
    </row>
    <row r="359" spans="1:22" ht="15" x14ac:dyDescent="0.25">
      <c r="A359" s="198"/>
      <c r="B359" s="198"/>
      <c r="C359" s="199" t="s">
        <v>173</v>
      </c>
      <c r="D359" s="198"/>
      <c r="E359" s="198"/>
      <c r="F359" s="198"/>
      <c r="G359" s="198"/>
      <c r="H359" s="480">
        <v>177.49</v>
      </c>
      <c r="I359" s="480"/>
      <c r="J359" s="480">
        <v>1402.75</v>
      </c>
      <c r="K359" s="480"/>
      <c r="O359" s="162">
        <v>177.49</v>
      </c>
      <c r="P359" s="162">
        <v>1402.75</v>
      </c>
    </row>
    <row r="362" spans="1:22" ht="15" x14ac:dyDescent="0.25">
      <c r="A362" s="476" t="s">
        <v>3464</v>
      </c>
      <c r="B362" s="476"/>
      <c r="C362" s="476"/>
      <c r="D362" s="476"/>
      <c r="E362" s="476"/>
      <c r="F362" s="476"/>
      <c r="G362" s="476"/>
      <c r="H362" s="477">
        <v>2220.98</v>
      </c>
      <c r="I362" s="478"/>
      <c r="J362" s="477">
        <v>19774.27</v>
      </c>
      <c r="K362" s="478"/>
    </row>
    <row r="363" spans="1:22" hidden="1" x14ac:dyDescent="0.2">
      <c r="A363" s="160" t="s">
        <v>172</v>
      </c>
      <c r="I363" s="160">
        <v>0</v>
      </c>
      <c r="J363" s="160">
        <v>0</v>
      </c>
    </row>
    <row r="364" spans="1:22" hidden="1" x14ac:dyDescent="0.2">
      <c r="A364" s="160" t="s">
        <v>171</v>
      </c>
      <c r="I364" s="160">
        <v>0</v>
      </c>
      <c r="J364" s="160">
        <v>0</v>
      </c>
    </row>
    <row r="366" spans="1:22" ht="16.5" x14ac:dyDescent="0.25">
      <c r="A366" s="479" t="s">
        <v>3465</v>
      </c>
      <c r="B366" s="479"/>
      <c r="C366" s="479"/>
      <c r="D366" s="479"/>
      <c r="E366" s="479"/>
      <c r="F366" s="479"/>
      <c r="G366" s="479"/>
      <c r="H366" s="479"/>
      <c r="I366" s="479"/>
      <c r="J366" s="479"/>
      <c r="K366" s="479"/>
    </row>
    <row r="367" spans="1:22" ht="28.5" x14ac:dyDescent="0.2">
      <c r="A367" s="168" t="s">
        <v>1475</v>
      </c>
      <c r="B367" s="167" t="s">
        <v>3444</v>
      </c>
      <c r="C367" s="167" t="s">
        <v>1255</v>
      </c>
      <c r="D367" s="166" t="s">
        <v>1693</v>
      </c>
      <c r="E367" s="163">
        <v>1</v>
      </c>
      <c r="F367" s="165"/>
      <c r="G367" s="164"/>
      <c r="H367" s="163"/>
      <c r="I367" s="214"/>
      <c r="J367" s="163"/>
      <c r="K367" s="214"/>
      <c r="Q367" s="160">
        <v>48.91</v>
      </c>
      <c r="R367" s="160">
        <v>771.32</v>
      </c>
      <c r="S367" s="160">
        <v>28.74</v>
      </c>
      <c r="T367" s="160">
        <v>410.71</v>
      </c>
      <c r="U367" s="160">
        <v>0.02</v>
      </c>
      <c r="V367" s="160">
        <v>0.36</v>
      </c>
    </row>
    <row r="368" spans="1:22" ht="14.25" x14ac:dyDescent="0.2">
      <c r="A368" s="168"/>
      <c r="B368" s="167"/>
      <c r="C368" s="167" t="s">
        <v>187</v>
      </c>
      <c r="D368" s="166"/>
      <c r="E368" s="163"/>
      <c r="F368" s="165">
        <v>42.9</v>
      </c>
      <c r="G368" s="164" t="s">
        <v>185</v>
      </c>
      <c r="H368" s="163">
        <v>1</v>
      </c>
      <c r="I368" s="214">
        <v>42.9</v>
      </c>
      <c r="J368" s="163">
        <v>23.35</v>
      </c>
      <c r="K368" s="214">
        <v>1001.72</v>
      </c>
    </row>
    <row r="369" spans="1:22" ht="14.25" x14ac:dyDescent="0.2">
      <c r="A369" s="168"/>
      <c r="B369" s="167"/>
      <c r="C369" s="167" t="s">
        <v>174</v>
      </c>
      <c r="D369" s="166"/>
      <c r="E369" s="163"/>
      <c r="F369" s="165">
        <v>0.05</v>
      </c>
      <c r="G369" s="164" t="s">
        <v>185</v>
      </c>
      <c r="H369" s="163">
        <v>1</v>
      </c>
      <c r="I369" s="214">
        <v>0.05</v>
      </c>
      <c r="J369" s="163">
        <v>9</v>
      </c>
      <c r="K369" s="214">
        <v>0.45</v>
      </c>
    </row>
    <row r="370" spans="1:22" ht="14.25" x14ac:dyDescent="0.2">
      <c r="A370" s="168"/>
      <c r="B370" s="167"/>
      <c r="C370" s="167" t="s">
        <v>179</v>
      </c>
      <c r="D370" s="166"/>
      <c r="E370" s="163"/>
      <c r="F370" s="165">
        <v>0.01</v>
      </c>
      <c r="G370" s="164" t="s">
        <v>185</v>
      </c>
      <c r="H370" s="163">
        <v>1</v>
      </c>
      <c r="I370" s="169">
        <v>0.01</v>
      </c>
      <c r="J370" s="163">
        <v>23.35</v>
      </c>
      <c r="K370" s="169">
        <v>0.23</v>
      </c>
    </row>
    <row r="371" spans="1:22" ht="14.25" x14ac:dyDescent="0.2">
      <c r="A371" s="168"/>
      <c r="B371" s="167"/>
      <c r="C371" s="167" t="s">
        <v>195</v>
      </c>
      <c r="D371" s="166"/>
      <c r="E371" s="163"/>
      <c r="F371" s="165">
        <v>3.15</v>
      </c>
      <c r="G371" s="164" t="s">
        <v>185</v>
      </c>
      <c r="H371" s="163">
        <v>1</v>
      </c>
      <c r="I371" s="214">
        <v>3.15</v>
      </c>
      <c r="J371" s="163">
        <v>5.42</v>
      </c>
      <c r="K371" s="214">
        <v>17.07</v>
      </c>
    </row>
    <row r="372" spans="1:22" ht="142.5" x14ac:dyDescent="0.2">
      <c r="A372" s="189" t="s">
        <v>1478</v>
      </c>
      <c r="B372" s="188" t="s">
        <v>3448</v>
      </c>
      <c r="C372" s="188" t="s">
        <v>1254</v>
      </c>
      <c r="D372" s="187" t="s">
        <v>1703</v>
      </c>
      <c r="E372" s="184">
        <v>1</v>
      </c>
      <c r="F372" s="186">
        <v>580.54</v>
      </c>
      <c r="G372" s="185" t="s">
        <v>185</v>
      </c>
      <c r="H372" s="184">
        <v>1</v>
      </c>
      <c r="I372" s="183">
        <v>580.54</v>
      </c>
      <c r="J372" s="184">
        <v>9.8000000000000007</v>
      </c>
      <c r="K372" s="183">
        <v>5689.29</v>
      </c>
      <c r="Q372" s="160">
        <v>0</v>
      </c>
      <c r="R372" s="160">
        <v>0</v>
      </c>
      <c r="S372" s="160">
        <v>0</v>
      </c>
      <c r="T372" s="160">
        <v>0</v>
      </c>
      <c r="U372" s="160">
        <v>0</v>
      </c>
      <c r="V372" s="160">
        <v>0</v>
      </c>
    </row>
    <row r="373" spans="1:22" ht="57" x14ac:dyDescent="0.2">
      <c r="A373" s="189" t="s">
        <v>1480</v>
      </c>
      <c r="B373" s="188" t="s">
        <v>3449</v>
      </c>
      <c r="C373" s="188" t="s">
        <v>1253</v>
      </c>
      <c r="D373" s="187" t="s">
        <v>1451</v>
      </c>
      <c r="E373" s="184">
        <v>2</v>
      </c>
      <c r="F373" s="186">
        <v>99.15</v>
      </c>
      <c r="G373" s="185" t="s">
        <v>185</v>
      </c>
      <c r="H373" s="184">
        <v>1</v>
      </c>
      <c r="I373" s="183">
        <v>198.3</v>
      </c>
      <c r="J373" s="184">
        <v>4.87</v>
      </c>
      <c r="K373" s="183">
        <v>965.72</v>
      </c>
      <c r="Q373" s="160">
        <v>0</v>
      </c>
      <c r="R373" s="160">
        <v>0</v>
      </c>
      <c r="S373" s="160">
        <v>0</v>
      </c>
      <c r="T373" s="160">
        <v>0</v>
      </c>
      <c r="U373" s="160">
        <v>0</v>
      </c>
      <c r="V373" s="160">
        <v>0</v>
      </c>
    </row>
    <row r="374" spans="1:22" ht="14.25" x14ac:dyDescent="0.2">
      <c r="A374" s="168"/>
      <c r="B374" s="167"/>
      <c r="C374" s="167" t="s">
        <v>184</v>
      </c>
      <c r="D374" s="166" t="s">
        <v>177</v>
      </c>
      <c r="E374" s="163">
        <v>114</v>
      </c>
      <c r="F374" s="165"/>
      <c r="G374" s="164"/>
      <c r="H374" s="163"/>
      <c r="I374" s="214">
        <v>48.91</v>
      </c>
      <c r="J374" s="163">
        <v>77</v>
      </c>
      <c r="K374" s="214">
        <v>771.32</v>
      </c>
    </row>
    <row r="375" spans="1:22" ht="14.25" x14ac:dyDescent="0.2">
      <c r="A375" s="168"/>
      <c r="B375" s="167"/>
      <c r="C375" s="167" t="s">
        <v>183</v>
      </c>
      <c r="D375" s="166" t="s">
        <v>177</v>
      </c>
      <c r="E375" s="163">
        <v>67</v>
      </c>
      <c r="F375" s="165"/>
      <c r="G375" s="164"/>
      <c r="H375" s="163"/>
      <c r="I375" s="214">
        <v>28.74</v>
      </c>
      <c r="J375" s="163">
        <v>41</v>
      </c>
      <c r="K375" s="214">
        <v>410.71</v>
      </c>
    </row>
    <row r="376" spans="1:22" ht="14.25" x14ac:dyDescent="0.2">
      <c r="A376" s="168"/>
      <c r="B376" s="167"/>
      <c r="C376" s="167" t="s">
        <v>178</v>
      </c>
      <c r="D376" s="166" t="s">
        <v>177</v>
      </c>
      <c r="E376" s="163">
        <v>175</v>
      </c>
      <c r="F376" s="165"/>
      <c r="G376" s="164"/>
      <c r="H376" s="163"/>
      <c r="I376" s="214">
        <v>0.02</v>
      </c>
      <c r="J376" s="163">
        <v>157</v>
      </c>
      <c r="K376" s="214">
        <v>0.36</v>
      </c>
    </row>
    <row r="377" spans="1:22" ht="14.25" x14ac:dyDescent="0.2">
      <c r="A377" s="205"/>
      <c r="B377" s="204"/>
      <c r="C377" s="204" t="s">
        <v>182</v>
      </c>
      <c r="D377" s="203" t="s">
        <v>181</v>
      </c>
      <c r="E377" s="201">
        <v>3.3</v>
      </c>
      <c r="F377" s="206"/>
      <c r="G377" s="202" t="s">
        <v>185</v>
      </c>
      <c r="H377" s="201">
        <v>1</v>
      </c>
      <c r="I377" s="200">
        <v>3.3</v>
      </c>
      <c r="J377" s="201"/>
      <c r="K377" s="200"/>
    </row>
    <row r="378" spans="1:22" ht="15" x14ac:dyDescent="0.25">
      <c r="A378" s="198"/>
      <c r="B378" s="198"/>
      <c r="C378" s="199" t="s">
        <v>173</v>
      </c>
      <c r="D378" s="198"/>
      <c r="E378" s="198"/>
      <c r="F378" s="198"/>
      <c r="G378" s="198"/>
      <c r="H378" s="480">
        <v>902.61</v>
      </c>
      <c r="I378" s="480"/>
      <c r="J378" s="480">
        <v>8856.64</v>
      </c>
      <c r="K378" s="480"/>
      <c r="O378" s="162">
        <v>902.61</v>
      </c>
      <c r="P378" s="162">
        <v>8856.64</v>
      </c>
    </row>
    <row r="380" spans="1:22" ht="42.75" x14ac:dyDescent="0.2">
      <c r="A380" s="168" t="s">
        <v>1486</v>
      </c>
      <c r="B380" s="167" t="s">
        <v>3450</v>
      </c>
      <c r="C380" s="167" t="s">
        <v>1252</v>
      </c>
      <c r="D380" s="166" t="s">
        <v>3431</v>
      </c>
      <c r="E380" s="163">
        <v>0.2</v>
      </c>
      <c r="F380" s="165"/>
      <c r="G380" s="164"/>
      <c r="H380" s="163"/>
      <c r="I380" s="214"/>
      <c r="J380" s="163"/>
      <c r="K380" s="214"/>
      <c r="Q380" s="160">
        <v>16.010000000000002</v>
      </c>
      <c r="R380" s="160">
        <v>252.43</v>
      </c>
      <c r="S380" s="160">
        <v>9.41</v>
      </c>
      <c r="T380" s="160">
        <v>134.41</v>
      </c>
      <c r="U380" s="160">
        <v>0</v>
      </c>
      <c r="V380" s="160">
        <v>0</v>
      </c>
    </row>
    <row r="381" spans="1:22" x14ac:dyDescent="0.2">
      <c r="C381" s="170" t="s">
        <v>3356</v>
      </c>
    </row>
    <row r="382" spans="1:22" ht="14.25" x14ac:dyDescent="0.2">
      <c r="A382" s="168"/>
      <c r="B382" s="167"/>
      <c r="C382" s="167" t="s">
        <v>187</v>
      </c>
      <c r="D382" s="166"/>
      <c r="E382" s="163"/>
      <c r="F382" s="165">
        <v>70.2</v>
      </c>
      <c r="G382" s="164" t="s">
        <v>185</v>
      </c>
      <c r="H382" s="163">
        <v>1</v>
      </c>
      <c r="I382" s="214">
        <v>14.04</v>
      </c>
      <c r="J382" s="163">
        <v>23.35</v>
      </c>
      <c r="K382" s="214">
        <v>327.83</v>
      </c>
    </row>
    <row r="383" spans="1:22" ht="14.25" x14ac:dyDescent="0.2">
      <c r="A383" s="168"/>
      <c r="B383" s="167"/>
      <c r="C383" s="167" t="s">
        <v>174</v>
      </c>
      <c r="D383" s="166"/>
      <c r="E383" s="163"/>
      <c r="F383" s="165">
        <v>0.06</v>
      </c>
      <c r="G383" s="164" t="s">
        <v>185</v>
      </c>
      <c r="H383" s="163">
        <v>1</v>
      </c>
      <c r="I383" s="214">
        <v>0.01</v>
      </c>
      <c r="J383" s="163">
        <v>8.33</v>
      </c>
      <c r="K383" s="214">
        <v>0.08</v>
      </c>
    </row>
    <row r="384" spans="1:22" ht="14.25" x14ac:dyDescent="0.2">
      <c r="A384" s="168"/>
      <c r="B384" s="167"/>
      <c r="C384" s="167" t="s">
        <v>195</v>
      </c>
      <c r="D384" s="166"/>
      <c r="E384" s="163"/>
      <c r="F384" s="165">
        <v>9.0299999999999994</v>
      </c>
      <c r="G384" s="164" t="s">
        <v>185</v>
      </c>
      <c r="H384" s="163">
        <v>1</v>
      </c>
      <c r="I384" s="214">
        <v>1.81</v>
      </c>
      <c r="J384" s="163">
        <v>5.42</v>
      </c>
      <c r="K384" s="214">
        <v>9.81</v>
      </c>
    </row>
    <row r="385" spans="1:22" ht="285" x14ac:dyDescent="0.2">
      <c r="A385" s="189" t="s">
        <v>1489</v>
      </c>
      <c r="B385" s="188" t="s">
        <v>3418</v>
      </c>
      <c r="C385" s="188" t="s">
        <v>1086</v>
      </c>
      <c r="D385" s="187" t="s">
        <v>1451</v>
      </c>
      <c r="E385" s="184">
        <v>2</v>
      </c>
      <c r="F385" s="186">
        <v>560.04999999999995</v>
      </c>
      <c r="G385" s="185" t="s">
        <v>185</v>
      </c>
      <c r="H385" s="184">
        <v>1</v>
      </c>
      <c r="I385" s="183">
        <v>1120.0999999999999</v>
      </c>
      <c r="J385" s="184">
        <v>4.05</v>
      </c>
      <c r="K385" s="183">
        <v>4536.41</v>
      </c>
      <c r="Q385" s="160">
        <v>0</v>
      </c>
      <c r="R385" s="160">
        <v>0</v>
      </c>
      <c r="S385" s="160">
        <v>0</v>
      </c>
      <c r="T385" s="160">
        <v>0</v>
      </c>
      <c r="U385" s="160">
        <v>0</v>
      </c>
      <c r="V385" s="160">
        <v>0</v>
      </c>
    </row>
    <row r="386" spans="1:22" ht="14.25" x14ac:dyDescent="0.2">
      <c r="A386" s="168"/>
      <c r="B386" s="167"/>
      <c r="C386" s="167" t="s">
        <v>184</v>
      </c>
      <c r="D386" s="166" t="s">
        <v>177</v>
      </c>
      <c r="E386" s="163">
        <v>114</v>
      </c>
      <c r="F386" s="165"/>
      <c r="G386" s="164"/>
      <c r="H386" s="163"/>
      <c r="I386" s="214">
        <v>16.010000000000002</v>
      </c>
      <c r="J386" s="163">
        <v>77</v>
      </c>
      <c r="K386" s="214">
        <v>252.43</v>
      </c>
    </row>
    <row r="387" spans="1:22" ht="14.25" x14ac:dyDescent="0.2">
      <c r="A387" s="168"/>
      <c r="B387" s="167"/>
      <c r="C387" s="167" t="s">
        <v>183</v>
      </c>
      <c r="D387" s="166" t="s">
        <v>177</v>
      </c>
      <c r="E387" s="163">
        <v>67</v>
      </c>
      <c r="F387" s="165"/>
      <c r="G387" s="164"/>
      <c r="H387" s="163"/>
      <c r="I387" s="214">
        <v>9.41</v>
      </c>
      <c r="J387" s="163">
        <v>41</v>
      </c>
      <c r="K387" s="214">
        <v>134.41</v>
      </c>
    </row>
    <row r="388" spans="1:22" ht="14.25" x14ac:dyDescent="0.2">
      <c r="A388" s="205"/>
      <c r="B388" s="204"/>
      <c r="C388" s="204" t="s">
        <v>182</v>
      </c>
      <c r="D388" s="203" t="s">
        <v>181</v>
      </c>
      <c r="E388" s="201">
        <v>5.4</v>
      </c>
      <c r="F388" s="206"/>
      <c r="G388" s="202" t="s">
        <v>185</v>
      </c>
      <c r="H388" s="201">
        <v>1</v>
      </c>
      <c r="I388" s="200">
        <v>1.08</v>
      </c>
      <c r="J388" s="201"/>
      <c r="K388" s="200"/>
    </row>
    <row r="389" spans="1:22" ht="15" x14ac:dyDescent="0.25">
      <c r="A389" s="198"/>
      <c r="B389" s="198"/>
      <c r="C389" s="199" t="s">
        <v>173</v>
      </c>
      <c r="D389" s="198"/>
      <c r="E389" s="198"/>
      <c r="F389" s="198"/>
      <c r="G389" s="198"/>
      <c r="H389" s="480">
        <v>1161.3800000000001</v>
      </c>
      <c r="I389" s="480"/>
      <c r="J389" s="480">
        <v>5260.97</v>
      </c>
      <c r="K389" s="480"/>
      <c r="O389" s="162">
        <v>1161.3800000000001</v>
      </c>
      <c r="P389" s="162">
        <v>5260.97</v>
      </c>
    </row>
    <row r="391" spans="1:22" ht="57" x14ac:dyDescent="0.2">
      <c r="A391" s="168" t="s">
        <v>1495</v>
      </c>
      <c r="B391" s="167" t="s">
        <v>3451</v>
      </c>
      <c r="C391" s="167" t="s">
        <v>1251</v>
      </c>
      <c r="D391" s="166" t="s">
        <v>3452</v>
      </c>
      <c r="E391" s="163">
        <v>1</v>
      </c>
      <c r="F391" s="165"/>
      <c r="G391" s="164"/>
      <c r="H391" s="163"/>
      <c r="I391" s="214"/>
      <c r="J391" s="163"/>
      <c r="K391" s="214"/>
      <c r="Q391" s="160">
        <v>28.48</v>
      </c>
      <c r="R391" s="160">
        <v>449.13</v>
      </c>
      <c r="S391" s="160">
        <v>16.739999999999998</v>
      </c>
      <c r="T391" s="160">
        <v>239.14</v>
      </c>
      <c r="U391" s="160">
        <v>0.54</v>
      </c>
      <c r="V391" s="160">
        <v>11.37</v>
      </c>
    </row>
    <row r="392" spans="1:22" ht="14.25" x14ac:dyDescent="0.2">
      <c r="A392" s="168"/>
      <c r="B392" s="167"/>
      <c r="C392" s="167" t="s">
        <v>187</v>
      </c>
      <c r="D392" s="166"/>
      <c r="E392" s="163"/>
      <c r="F392" s="165">
        <v>24.98</v>
      </c>
      <c r="G392" s="164" t="s">
        <v>185</v>
      </c>
      <c r="H392" s="163">
        <v>1</v>
      </c>
      <c r="I392" s="214">
        <v>24.98</v>
      </c>
      <c r="J392" s="163">
        <v>23.35</v>
      </c>
      <c r="K392" s="214">
        <v>583.28</v>
      </c>
    </row>
    <row r="393" spans="1:22" ht="14.25" x14ac:dyDescent="0.2">
      <c r="A393" s="168"/>
      <c r="B393" s="167"/>
      <c r="C393" s="167" t="s">
        <v>174</v>
      </c>
      <c r="D393" s="166"/>
      <c r="E393" s="163"/>
      <c r="F393" s="165">
        <v>4.8499999999999996</v>
      </c>
      <c r="G393" s="164" t="s">
        <v>185</v>
      </c>
      <c r="H393" s="163">
        <v>1</v>
      </c>
      <c r="I393" s="214">
        <v>4.8499999999999996</v>
      </c>
      <c r="J393" s="163">
        <v>6.5</v>
      </c>
      <c r="K393" s="214">
        <v>31.53</v>
      </c>
    </row>
    <row r="394" spans="1:22" ht="14.25" x14ac:dyDescent="0.2">
      <c r="A394" s="168"/>
      <c r="B394" s="167"/>
      <c r="C394" s="167" t="s">
        <v>179</v>
      </c>
      <c r="D394" s="166"/>
      <c r="E394" s="163"/>
      <c r="F394" s="165">
        <v>0.31</v>
      </c>
      <c r="G394" s="164" t="s">
        <v>185</v>
      </c>
      <c r="H394" s="163">
        <v>1</v>
      </c>
      <c r="I394" s="169">
        <v>0.31</v>
      </c>
      <c r="J394" s="163">
        <v>23.35</v>
      </c>
      <c r="K394" s="169">
        <v>7.24</v>
      </c>
    </row>
    <row r="395" spans="1:22" ht="14.25" x14ac:dyDescent="0.2">
      <c r="A395" s="168"/>
      <c r="B395" s="167"/>
      <c r="C395" s="167" t="s">
        <v>195</v>
      </c>
      <c r="D395" s="166"/>
      <c r="E395" s="163"/>
      <c r="F395" s="165">
        <v>11.55</v>
      </c>
      <c r="G395" s="164" t="s">
        <v>185</v>
      </c>
      <c r="H395" s="163">
        <v>1</v>
      </c>
      <c r="I395" s="214">
        <v>11.55</v>
      </c>
      <c r="J395" s="163">
        <v>5.42</v>
      </c>
      <c r="K395" s="214">
        <v>62.6</v>
      </c>
    </row>
    <row r="396" spans="1:22" ht="68.25" x14ac:dyDescent="0.2">
      <c r="A396" s="189" t="s">
        <v>1497</v>
      </c>
      <c r="B396" s="188" t="s">
        <v>3453</v>
      </c>
      <c r="C396" s="188" t="s">
        <v>1250</v>
      </c>
      <c r="D396" s="187" t="s">
        <v>1451</v>
      </c>
      <c r="E396" s="184">
        <v>1</v>
      </c>
      <c r="F396" s="186">
        <v>81.92</v>
      </c>
      <c r="G396" s="185" t="s">
        <v>185</v>
      </c>
      <c r="H396" s="184">
        <v>1</v>
      </c>
      <c r="I396" s="183">
        <v>81.92</v>
      </c>
      <c r="J396" s="184">
        <v>4.4000000000000004</v>
      </c>
      <c r="K396" s="183">
        <v>360.45</v>
      </c>
      <c r="Q396" s="160">
        <v>0</v>
      </c>
      <c r="R396" s="160">
        <v>0</v>
      </c>
      <c r="S396" s="160">
        <v>0</v>
      </c>
      <c r="T396" s="160">
        <v>0</v>
      </c>
      <c r="U396" s="160">
        <v>0</v>
      </c>
      <c r="V396" s="160">
        <v>0</v>
      </c>
    </row>
    <row r="397" spans="1:22" ht="14.25" x14ac:dyDescent="0.2">
      <c r="A397" s="168"/>
      <c r="B397" s="167"/>
      <c r="C397" s="167" t="s">
        <v>184</v>
      </c>
      <c r="D397" s="166" t="s">
        <v>177</v>
      </c>
      <c r="E397" s="163">
        <v>114</v>
      </c>
      <c r="F397" s="165"/>
      <c r="G397" s="164"/>
      <c r="H397" s="163"/>
      <c r="I397" s="214">
        <v>28.48</v>
      </c>
      <c r="J397" s="163">
        <v>77</v>
      </c>
      <c r="K397" s="214">
        <v>449.13</v>
      </c>
    </row>
    <row r="398" spans="1:22" ht="14.25" x14ac:dyDescent="0.2">
      <c r="A398" s="168"/>
      <c r="B398" s="167"/>
      <c r="C398" s="167" t="s">
        <v>183</v>
      </c>
      <c r="D398" s="166" t="s">
        <v>177</v>
      </c>
      <c r="E398" s="163">
        <v>67</v>
      </c>
      <c r="F398" s="165"/>
      <c r="G398" s="164"/>
      <c r="H398" s="163"/>
      <c r="I398" s="214">
        <v>16.739999999999998</v>
      </c>
      <c r="J398" s="163">
        <v>41</v>
      </c>
      <c r="K398" s="214">
        <v>239.14</v>
      </c>
    </row>
    <row r="399" spans="1:22" ht="14.25" x14ac:dyDescent="0.2">
      <c r="A399" s="168"/>
      <c r="B399" s="167"/>
      <c r="C399" s="167" t="s">
        <v>178</v>
      </c>
      <c r="D399" s="166" t="s">
        <v>177</v>
      </c>
      <c r="E399" s="163">
        <v>175</v>
      </c>
      <c r="F399" s="165"/>
      <c r="G399" s="164"/>
      <c r="H399" s="163"/>
      <c r="I399" s="214">
        <v>0.54</v>
      </c>
      <c r="J399" s="163">
        <v>157</v>
      </c>
      <c r="K399" s="214">
        <v>11.37</v>
      </c>
    </row>
    <row r="400" spans="1:22" ht="14.25" x14ac:dyDescent="0.2">
      <c r="A400" s="205"/>
      <c r="B400" s="204"/>
      <c r="C400" s="204" t="s">
        <v>182</v>
      </c>
      <c r="D400" s="203" t="s">
        <v>181</v>
      </c>
      <c r="E400" s="201">
        <v>2</v>
      </c>
      <c r="F400" s="206"/>
      <c r="G400" s="202" t="s">
        <v>185</v>
      </c>
      <c r="H400" s="201">
        <v>1</v>
      </c>
      <c r="I400" s="200">
        <v>2</v>
      </c>
      <c r="J400" s="201"/>
      <c r="K400" s="200"/>
    </row>
    <row r="401" spans="1:22" ht="15" x14ac:dyDescent="0.25">
      <c r="A401" s="198"/>
      <c r="B401" s="198"/>
      <c r="C401" s="199" t="s">
        <v>173</v>
      </c>
      <c r="D401" s="198"/>
      <c r="E401" s="198"/>
      <c r="F401" s="198"/>
      <c r="G401" s="198"/>
      <c r="H401" s="480">
        <v>169.06</v>
      </c>
      <c r="I401" s="480"/>
      <c r="J401" s="480">
        <v>1737.5</v>
      </c>
      <c r="K401" s="480"/>
      <c r="O401" s="162">
        <v>169.06</v>
      </c>
      <c r="P401" s="162">
        <v>1737.5</v>
      </c>
    </row>
    <row r="403" spans="1:22" ht="57" x14ac:dyDescent="0.2">
      <c r="A403" s="168" t="s">
        <v>1502</v>
      </c>
      <c r="B403" s="167" t="s">
        <v>3391</v>
      </c>
      <c r="C403" s="167" t="s">
        <v>1106</v>
      </c>
      <c r="D403" s="166" t="s">
        <v>1693</v>
      </c>
      <c r="E403" s="163">
        <v>6</v>
      </c>
      <c r="F403" s="165"/>
      <c r="G403" s="164"/>
      <c r="H403" s="163"/>
      <c r="I403" s="214"/>
      <c r="J403" s="163"/>
      <c r="K403" s="214"/>
      <c r="Q403" s="160">
        <v>145.01</v>
      </c>
      <c r="R403" s="160">
        <v>2286.9899999999998</v>
      </c>
      <c r="S403" s="160">
        <v>85.22</v>
      </c>
      <c r="T403" s="160">
        <v>1217.75</v>
      </c>
      <c r="U403" s="160">
        <v>0.11</v>
      </c>
      <c r="V403" s="160">
        <v>2.2000000000000002</v>
      </c>
    </row>
    <row r="404" spans="1:22" ht="14.25" x14ac:dyDescent="0.2">
      <c r="A404" s="168"/>
      <c r="B404" s="167"/>
      <c r="C404" s="167" t="s">
        <v>187</v>
      </c>
      <c r="D404" s="166"/>
      <c r="E404" s="163"/>
      <c r="F404" s="165">
        <v>21.2</v>
      </c>
      <c r="G404" s="164" t="s">
        <v>185</v>
      </c>
      <c r="H404" s="163">
        <v>1</v>
      </c>
      <c r="I404" s="214">
        <v>127.2</v>
      </c>
      <c r="J404" s="163">
        <v>23.35</v>
      </c>
      <c r="K404" s="214">
        <v>2970.12</v>
      </c>
    </row>
    <row r="405" spans="1:22" ht="14.25" x14ac:dyDescent="0.2">
      <c r="A405" s="168"/>
      <c r="B405" s="167"/>
      <c r="C405" s="167" t="s">
        <v>174</v>
      </c>
      <c r="D405" s="166"/>
      <c r="E405" s="163"/>
      <c r="F405" s="165">
        <v>0.06</v>
      </c>
      <c r="G405" s="164" t="s">
        <v>185</v>
      </c>
      <c r="H405" s="163">
        <v>1</v>
      </c>
      <c r="I405" s="214">
        <v>0.36</v>
      </c>
      <c r="J405" s="163">
        <v>8.33</v>
      </c>
      <c r="K405" s="214">
        <v>3</v>
      </c>
    </row>
    <row r="406" spans="1:22" ht="14.25" x14ac:dyDescent="0.2">
      <c r="A406" s="168"/>
      <c r="B406" s="167"/>
      <c r="C406" s="167" t="s">
        <v>179</v>
      </c>
      <c r="D406" s="166"/>
      <c r="E406" s="163"/>
      <c r="F406" s="165">
        <v>0.01</v>
      </c>
      <c r="G406" s="164" t="s">
        <v>185</v>
      </c>
      <c r="H406" s="163">
        <v>1</v>
      </c>
      <c r="I406" s="169">
        <v>0.06</v>
      </c>
      <c r="J406" s="163">
        <v>23.35</v>
      </c>
      <c r="K406" s="169">
        <v>1.4</v>
      </c>
    </row>
    <row r="407" spans="1:22" ht="14.25" x14ac:dyDescent="0.2">
      <c r="A407" s="168"/>
      <c r="B407" s="167"/>
      <c r="C407" s="167" t="s">
        <v>195</v>
      </c>
      <c r="D407" s="166"/>
      <c r="E407" s="163"/>
      <c r="F407" s="165">
        <v>1.26</v>
      </c>
      <c r="G407" s="164" t="s">
        <v>185</v>
      </c>
      <c r="H407" s="163">
        <v>1</v>
      </c>
      <c r="I407" s="214">
        <v>7.56</v>
      </c>
      <c r="J407" s="163">
        <v>5.42</v>
      </c>
      <c r="K407" s="214">
        <v>40.98</v>
      </c>
    </row>
    <row r="408" spans="1:22" ht="54" x14ac:dyDescent="0.2">
      <c r="A408" s="168" t="s">
        <v>1505</v>
      </c>
      <c r="B408" s="167" t="s">
        <v>3454</v>
      </c>
      <c r="C408" s="167" t="s">
        <v>1249</v>
      </c>
      <c r="D408" s="166" t="s">
        <v>1451</v>
      </c>
      <c r="E408" s="163">
        <v>6</v>
      </c>
      <c r="F408" s="165">
        <v>40.65</v>
      </c>
      <c r="G408" s="171" t="s">
        <v>185</v>
      </c>
      <c r="H408" s="163">
        <v>1</v>
      </c>
      <c r="I408" s="214">
        <v>243.9</v>
      </c>
      <c r="J408" s="163">
        <v>5.42</v>
      </c>
      <c r="K408" s="214">
        <v>1321.94</v>
      </c>
      <c r="Q408" s="160">
        <v>0</v>
      </c>
      <c r="R408" s="160">
        <v>0</v>
      </c>
      <c r="S408" s="160">
        <v>0</v>
      </c>
      <c r="T408" s="160">
        <v>0</v>
      </c>
      <c r="U408" s="160">
        <v>0</v>
      </c>
      <c r="V408" s="160">
        <v>0</v>
      </c>
    </row>
    <row r="409" spans="1:22" ht="14.25" x14ac:dyDescent="0.2">
      <c r="A409" s="168"/>
      <c r="B409" s="167"/>
      <c r="C409" s="167" t="s">
        <v>184</v>
      </c>
      <c r="D409" s="166" t="s">
        <v>177</v>
      </c>
      <c r="E409" s="163">
        <v>114</v>
      </c>
      <c r="F409" s="165"/>
      <c r="G409" s="164"/>
      <c r="H409" s="163"/>
      <c r="I409" s="214">
        <v>145.01</v>
      </c>
      <c r="J409" s="163">
        <v>77</v>
      </c>
      <c r="K409" s="214">
        <v>2286.9899999999998</v>
      </c>
    </row>
    <row r="410" spans="1:22" ht="14.25" x14ac:dyDescent="0.2">
      <c r="A410" s="168"/>
      <c r="B410" s="167"/>
      <c r="C410" s="167" t="s">
        <v>183</v>
      </c>
      <c r="D410" s="166" t="s">
        <v>177</v>
      </c>
      <c r="E410" s="163">
        <v>67</v>
      </c>
      <c r="F410" s="165"/>
      <c r="G410" s="164"/>
      <c r="H410" s="163"/>
      <c r="I410" s="214">
        <v>85.22</v>
      </c>
      <c r="J410" s="163">
        <v>41</v>
      </c>
      <c r="K410" s="214">
        <v>1217.75</v>
      </c>
    </row>
    <row r="411" spans="1:22" ht="14.25" x14ac:dyDescent="0.2">
      <c r="A411" s="168"/>
      <c r="B411" s="167"/>
      <c r="C411" s="167" t="s">
        <v>178</v>
      </c>
      <c r="D411" s="166" t="s">
        <v>177</v>
      </c>
      <c r="E411" s="163">
        <v>175</v>
      </c>
      <c r="F411" s="165"/>
      <c r="G411" s="164"/>
      <c r="H411" s="163"/>
      <c r="I411" s="214">
        <v>0.11</v>
      </c>
      <c r="J411" s="163">
        <v>157</v>
      </c>
      <c r="K411" s="214">
        <v>2.2000000000000002</v>
      </c>
    </row>
    <row r="412" spans="1:22" ht="14.25" x14ac:dyDescent="0.2">
      <c r="A412" s="205"/>
      <c r="B412" s="204"/>
      <c r="C412" s="204" t="s">
        <v>182</v>
      </c>
      <c r="D412" s="203" t="s">
        <v>181</v>
      </c>
      <c r="E412" s="201">
        <v>1.68</v>
      </c>
      <c r="F412" s="206"/>
      <c r="G412" s="202" t="s">
        <v>185</v>
      </c>
      <c r="H412" s="201">
        <v>1</v>
      </c>
      <c r="I412" s="200">
        <v>10.08</v>
      </c>
      <c r="J412" s="201"/>
      <c r="K412" s="200"/>
    </row>
    <row r="413" spans="1:22" ht="15" x14ac:dyDescent="0.25">
      <c r="A413" s="198"/>
      <c r="B413" s="198"/>
      <c r="C413" s="199" t="s">
        <v>173</v>
      </c>
      <c r="D413" s="198"/>
      <c r="E413" s="198"/>
      <c r="F413" s="198"/>
      <c r="G413" s="198"/>
      <c r="H413" s="480">
        <v>609.36</v>
      </c>
      <c r="I413" s="480"/>
      <c r="J413" s="480">
        <v>7842.98</v>
      </c>
      <c r="K413" s="480"/>
      <c r="O413" s="162">
        <v>609.36</v>
      </c>
      <c r="P413" s="162">
        <v>7842.98</v>
      </c>
    </row>
    <row r="415" spans="1:22" ht="57" x14ac:dyDescent="0.2">
      <c r="A415" s="168" t="s">
        <v>1509</v>
      </c>
      <c r="B415" s="167" t="s">
        <v>3391</v>
      </c>
      <c r="C415" s="167" t="s">
        <v>1106</v>
      </c>
      <c r="D415" s="166" t="s">
        <v>1693</v>
      </c>
      <c r="E415" s="163">
        <v>2</v>
      </c>
      <c r="F415" s="165"/>
      <c r="G415" s="164"/>
      <c r="H415" s="163"/>
      <c r="I415" s="214"/>
      <c r="J415" s="163"/>
      <c r="K415" s="214"/>
      <c r="Q415" s="160">
        <v>48.34</v>
      </c>
      <c r="R415" s="160">
        <v>762.33</v>
      </c>
      <c r="S415" s="160">
        <v>28.41</v>
      </c>
      <c r="T415" s="160">
        <v>405.92</v>
      </c>
      <c r="U415" s="160">
        <v>0.04</v>
      </c>
      <c r="V415" s="160">
        <v>0.74</v>
      </c>
    </row>
    <row r="416" spans="1:22" ht="14.25" x14ac:dyDescent="0.2">
      <c r="A416" s="168"/>
      <c r="B416" s="167"/>
      <c r="C416" s="167" t="s">
        <v>187</v>
      </c>
      <c r="D416" s="166"/>
      <c r="E416" s="163"/>
      <c r="F416" s="165">
        <v>21.2</v>
      </c>
      <c r="G416" s="164" t="s">
        <v>185</v>
      </c>
      <c r="H416" s="163">
        <v>1</v>
      </c>
      <c r="I416" s="214">
        <v>42.4</v>
      </c>
      <c r="J416" s="163">
        <v>23.35</v>
      </c>
      <c r="K416" s="214">
        <v>990.04</v>
      </c>
    </row>
    <row r="417" spans="1:22" ht="14.25" x14ac:dyDescent="0.2">
      <c r="A417" s="168"/>
      <c r="B417" s="167"/>
      <c r="C417" s="167" t="s">
        <v>174</v>
      </c>
      <c r="D417" s="166"/>
      <c r="E417" s="163"/>
      <c r="F417" s="165">
        <v>0.06</v>
      </c>
      <c r="G417" s="164" t="s">
        <v>185</v>
      </c>
      <c r="H417" s="163">
        <v>1</v>
      </c>
      <c r="I417" s="214">
        <v>0.12</v>
      </c>
      <c r="J417" s="163">
        <v>8.33</v>
      </c>
      <c r="K417" s="214">
        <v>1</v>
      </c>
    </row>
    <row r="418" spans="1:22" ht="14.25" x14ac:dyDescent="0.2">
      <c r="A418" s="168"/>
      <c r="B418" s="167"/>
      <c r="C418" s="167" t="s">
        <v>179</v>
      </c>
      <c r="D418" s="166"/>
      <c r="E418" s="163"/>
      <c r="F418" s="165">
        <v>0.01</v>
      </c>
      <c r="G418" s="164" t="s">
        <v>185</v>
      </c>
      <c r="H418" s="163">
        <v>1</v>
      </c>
      <c r="I418" s="169">
        <v>0.02</v>
      </c>
      <c r="J418" s="163">
        <v>23.35</v>
      </c>
      <c r="K418" s="169">
        <v>0.47</v>
      </c>
    </row>
    <row r="419" spans="1:22" ht="14.25" x14ac:dyDescent="0.2">
      <c r="A419" s="168"/>
      <c r="B419" s="167"/>
      <c r="C419" s="167" t="s">
        <v>195</v>
      </c>
      <c r="D419" s="166"/>
      <c r="E419" s="163"/>
      <c r="F419" s="165">
        <v>1.26</v>
      </c>
      <c r="G419" s="164" t="s">
        <v>185</v>
      </c>
      <c r="H419" s="163">
        <v>1</v>
      </c>
      <c r="I419" s="214">
        <v>2.52</v>
      </c>
      <c r="J419" s="163">
        <v>5.42</v>
      </c>
      <c r="K419" s="214">
        <v>13.66</v>
      </c>
    </row>
    <row r="420" spans="1:22" ht="39.75" x14ac:dyDescent="0.2">
      <c r="A420" s="168" t="s">
        <v>1510</v>
      </c>
      <c r="B420" s="167" t="s">
        <v>3455</v>
      </c>
      <c r="C420" s="167" t="s">
        <v>1237</v>
      </c>
      <c r="D420" s="166" t="s">
        <v>3025</v>
      </c>
      <c r="E420" s="163">
        <v>2</v>
      </c>
      <c r="F420" s="165">
        <v>25.56</v>
      </c>
      <c r="G420" s="171" t="s">
        <v>185</v>
      </c>
      <c r="H420" s="163">
        <v>1</v>
      </c>
      <c r="I420" s="214">
        <v>51.12</v>
      </c>
      <c r="J420" s="163">
        <v>5.42</v>
      </c>
      <c r="K420" s="214">
        <v>277.07</v>
      </c>
      <c r="Q420" s="160">
        <v>0</v>
      </c>
      <c r="R420" s="160">
        <v>0</v>
      </c>
      <c r="S420" s="160">
        <v>0</v>
      </c>
      <c r="T420" s="160">
        <v>0</v>
      </c>
      <c r="U420" s="160">
        <v>0</v>
      </c>
      <c r="V420" s="160">
        <v>0</v>
      </c>
    </row>
    <row r="421" spans="1:22" ht="14.25" x14ac:dyDescent="0.2">
      <c r="A421" s="168"/>
      <c r="B421" s="167"/>
      <c r="C421" s="167" t="s">
        <v>184</v>
      </c>
      <c r="D421" s="166" t="s">
        <v>177</v>
      </c>
      <c r="E421" s="163">
        <v>114</v>
      </c>
      <c r="F421" s="165"/>
      <c r="G421" s="164"/>
      <c r="H421" s="163"/>
      <c r="I421" s="214">
        <v>48.34</v>
      </c>
      <c r="J421" s="163">
        <v>77</v>
      </c>
      <c r="K421" s="214">
        <v>762.33</v>
      </c>
    </row>
    <row r="422" spans="1:22" ht="14.25" x14ac:dyDescent="0.2">
      <c r="A422" s="168"/>
      <c r="B422" s="167"/>
      <c r="C422" s="167" t="s">
        <v>183</v>
      </c>
      <c r="D422" s="166" t="s">
        <v>177</v>
      </c>
      <c r="E422" s="163">
        <v>67</v>
      </c>
      <c r="F422" s="165"/>
      <c r="G422" s="164"/>
      <c r="H422" s="163"/>
      <c r="I422" s="214">
        <v>28.41</v>
      </c>
      <c r="J422" s="163">
        <v>41</v>
      </c>
      <c r="K422" s="214">
        <v>405.92</v>
      </c>
    </row>
    <row r="423" spans="1:22" ht="14.25" x14ac:dyDescent="0.2">
      <c r="A423" s="168"/>
      <c r="B423" s="167"/>
      <c r="C423" s="167" t="s">
        <v>178</v>
      </c>
      <c r="D423" s="166" t="s">
        <v>177</v>
      </c>
      <c r="E423" s="163">
        <v>175</v>
      </c>
      <c r="F423" s="165"/>
      <c r="G423" s="164"/>
      <c r="H423" s="163"/>
      <c r="I423" s="214">
        <v>0.04</v>
      </c>
      <c r="J423" s="163">
        <v>157</v>
      </c>
      <c r="K423" s="214">
        <v>0.74</v>
      </c>
    </row>
    <row r="424" spans="1:22" ht="14.25" x14ac:dyDescent="0.2">
      <c r="A424" s="205"/>
      <c r="B424" s="204"/>
      <c r="C424" s="204" t="s">
        <v>182</v>
      </c>
      <c r="D424" s="203" t="s">
        <v>181</v>
      </c>
      <c r="E424" s="201">
        <v>1.68</v>
      </c>
      <c r="F424" s="206"/>
      <c r="G424" s="202" t="s">
        <v>185</v>
      </c>
      <c r="H424" s="201">
        <v>1</v>
      </c>
      <c r="I424" s="200">
        <v>3.36</v>
      </c>
      <c r="J424" s="201"/>
      <c r="K424" s="200"/>
    </row>
    <row r="425" spans="1:22" ht="15" x14ac:dyDescent="0.25">
      <c r="A425" s="198"/>
      <c r="B425" s="198"/>
      <c r="C425" s="199" t="s">
        <v>173</v>
      </c>
      <c r="D425" s="198"/>
      <c r="E425" s="198"/>
      <c r="F425" s="198"/>
      <c r="G425" s="198"/>
      <c r="H425" s="480">
        <v>172.95</v>
      </c>
      <c r="I425" s="480"/>
      <c r="J425" s="480">
        <v>2450.7600000000002</v>
      </c>
      <c r="K425" s="480"/>
      <c r="O425" s="162">
        <v>172.95</v>
      </c>
      <c r="P425" s="162">
        <v>2450.7600000000002</v>
      </c>
    </row>
    <row r="427" spans="1:22" ht="28.5" x14ac:dyDescent="0.2">
      <c r="A427" s="168" t="s">
        <v>1512</v>
      </c>
      <c r="B427" s="167" t="s">
        <v>3456</v>
      </c>
      <c r="C427" s="167" t="s">
        <v>1248</v>
      </c>
      <c r="D427" s="166" t="s">
        <v>1693</v>
      </c>
      <c r="E427" s="163">
        <v>1</v>
      </c>
      <c r="F427" s="165"/>
      <c r="G427" s="164"/>
      <c r="H427" s="163"/>
      <c r="I427" s="214"/>
      <c r="J427" s="163"/>
      <c r="K427" s="214"/>
      <c r="Q427" s="160">
        <v>18.32</v>
      </c>
      <c r="R427" s="160">
        <v>288.93</v>
      </c>
      <c r="S427" s="160">
        <v>10.77</v>
      </c>
      <c r="T427" s="160">
        <v>153.84</v>
      </c>
      <c r="U427" s="160">
        <v>0.02</v>
      </c>
      <c r="V427" s="160">
        <v>0.36</v>
      </c>
    </row>
    <row r="428" spans="1:22" ht="14.25" x14ac:dyDescent="0.2">
      <c r="A428" s="168"/>
      <c r="B428" s="167"/>
      <c r="C428" s="167" t="s">
        <v>187</v>
      </c>
      <c r="D428" s="166"/>
      <c r="E428" s="163"/>
      <c r="F428" s="165">
        <v>16.07</v>
      </c>
      <c r="G428" s="164" t="s">
        <v>185</v>
      </c>
      <c r="H428" s="163">
        <v>1</v>
      </c>
      <c r="I428" s="214">
        <v>16.07</v>
      </c>
      <c r="J428" s="163">
        <v>23.35</v>
      </c>
      <c r="K428" s="214">
        <v>375.23</v>
      </c>
    </row>
    <row r="429" spans="1:22" ht="14.25" x14ac:dyDescent="0.2">
      <c r="A429" s="168"/>
      <c r="B429" s="167"/>
      <c r="C429" s="167" t="s">
        <v>174</v>
      </c>
      <c r="D429" s="166"/>
      <c r="E429" s="163"/>
      <c r="F429" s="165">
        <v>0.05</v>
      </c>
      <c r="G429" s="164" t="s">
        <v>185</v>
      </c>
      <c r="H429" s="163">
        <v>1</v>
      </c>
      <c r="I429" s="214">
        <v>0.05</v>
      </c>
      <c r="J429" s="163">
        <v>9</v>
      </c>
      <c r="K429" s="214">
        <v>0.45</v>
      </c>
    </row>
    <row r="430" spans="1:22" ht="14.25" x14ac:dyDescent="0.2">
      <c r="A430" s="168"/>
      <c r="B430" s="167"/>
      <c r="C430" s="167" t="s">
        <v>179</v>
      </c>
      <c r="D430" s="166"/>
      <c r="E430" s="163"/>
      <c r="F430" s="165">
        <v>0.01</v>
      </c>
      <c r="G430" s="164" t="s">
        <v>185</v>
      </c>
      <c r="H430" s="163">
        <v>1</v>
      </c>
      <c r="I430" s="169">
        <v>0.01</v>
      </c>
      <c r="J430" s="163">
        <v>23.35</v>
      </c>
      <c r="K430" s="169">
        <v>0.23</v>
      </c>
    </row>
    <row r="431" spans="1:22" ht="14.25" x14ac:dyDescent="0.2">
      <c r="A431" s="168"/>
      <c r="B431" s="167"/>
      <c r="C431" s="167" t="s">
        <v>195</v>
      </c>
      <c r="D431" s="166"/>
      <c r="E431" s="163"/>
      <c r="F431" s="165">
        <v>1.96</v>
      </c>
      <c r="G431" s="164" t="s">
        <v>185</v>
      </c>
      <c r="H431" s="163">
        <v>1</v>
      </c>
      <c r="I431" s="214">
        <v>1.96</v>
      </c>
      <c r="J431" s="163">
        <v>5.42</v>
      </c>
      <c r="K431" s="214">
        <v>10.62</v>
      </c>
    </row>
    <row r="432" spans="1:22" ht="68.25" x14ac:dyDescent="0.2">
      <c r="A432" s="189" t="s">
        <v>1514</v>
      </c>
      <c r="B432" s="188" t="s">
        <v>3457</v>
      </c>
      <c r="C432" s="188" t="s">
        <v>1247</v>
      </c>
      <c r="D432" s="187" t="s">
        <v>1451</v>
      </c>
      <c r="E432" s="184">
        <v>1</v>
      </c>
      <c r="F432" s="186">
        <v>130.30000000000001</v>
      </c>
      <c r="G432" s="185" t="s">
        <v>185</v>
      </c>
      <c r="H432" s="184">
        <v>1</v>
      </c>
      <c r="I432" s="183">
        <v>130.30000000000001</v>
      </c>
      <c r="J432" s="184">
        <v>4.4000000000000004</v>
      </c>
      <c r="K432" s="183">
        <v>573.32000000000005</v>
      </c>
      <c r="Q432" s="160">
        <v>0</v>
      </c>
      <c r="R432" s="160">
        <v>0</v>
      </c>
      <c r="S432" s="160">
        <v>0</v>
      </c>
      <c r="T432" s="160">
        <v>0</v>
      </c>
      <c r="U432" s="160">
        <v>0</v>
      </c>
      <c r="V432" s="160">
        <v>0</v>
      </c>
    </row>
    <row r="433" spans="1:22" ht="14.25" x14ac:dyDescent="0.2">
      <c r="A433" s="168"/>
      <c r="B433" s="167"/>
      <c r="C433" s="167" t="s">
        <v>184</v>
      </c>
      <c r="D433" s="166" t="s">
        <v>177</v>
      </c>
      <c r="E433" s="163">
        <v>114</v>
      </c>
      <c r="F433" s="165"/>
      <c r="G433" s="164"/>
      <c r="H433" s="163"/>
      <c r="I433" s="214">
        <v>18.32</v>
      </c>
      <c r="J433" s="163">
        <v>77</v>
      </c>
      <c r="K433" s="214">
        <v>288.93</v>
      </c>
    </row>
    <row r="434" spans="1:22" ht="14.25" x14ac:dyDescent="0.2">
      <c r="A434" s="168"/>
      <c r="B434" s="167"/>
      <c r="C434" s="167" t="s">
        <v>183</v>
      </c>
      <c r="D434" s="166" t="s">
        <v>177</v>
      </c>
      <c r="E434" s="163">
        <v>67</v>
      </c>
      <c r="F434" s="165"/>
      <c r="G434" s="164"/>
      <c r="H434" s="163"/>
      <c r="I434" s="214">
        <v>10.77</v>
      </c>
      <c r="J434" s="163">
        <v>41</v>
      </c>
      <c r="K434" s="214">
        <v>153.84</v>
      </c>
    </row>
    <row r="435" spans="1:22" ht="14.25" x14ac:dyDescent="0.2">
      <c r="A435" s="168"/>
      <c r="B435" s="167"/>
      <c r="C435" s="167" t="s">
        <v>178</v>
      </c>
      <c r="D435" s="166" t="s">
        <v>177</v>
      </c>
      <c r="E435" s="163">
        <v>175</v>
      </c>
      <c r="F435" s="165"/>
      <c r="G435" s="164"/>
      <c r="H435" s="163"/>
      <c r="I435" s="214">
        <v>0.02</v>
      </c>
      <c r="J435" s="163">
        <v>157</v>
      </c>
      <c r="K435" s="214">
        <v>0.36</v>
      </c>
    </row>
    <row r="436" spans="1:22" ht="14.25" x14ac:dyDescent="0.2">
      <c r="A436" s="205"/>
      <c r="B436" s="204"/>
      <c r="C436" s="204" t="s">
        <v>182</v>
      </c>
      <c r="D436" s="203" t="s">
        <v>181</v>
      </c>
      <c r="E436" s="201">
        <v>1.2</v>
      </c>
      <c r="F436" s="206"/>
      <c r="G436" s="202" t="s">
        <v>185</v>
      </c>
      <c r="H436" s="201">
        <v>1</v>
      </c>
      <c r="I436" s="200">
        <v>1.2</v>
      </c>
      <c r="J436" s="201"/>
      <c r="K436" s="200"/>
    </row>
    <row r="437" spans="1:22" ht="15" x14ac:dyDescent="0.25">
      <c r="A437" s="198"/>
      <c r="B437" s="198"/>
      <c r="C437" s="199" t="s">
        <v>173</v>
      </c>
      <c r="D437" s="198"/>
      <c r="E437" s="198"/>
      <c r="F437" s="198"/>
      <c r="G437" s="198"/>
      <c r="H437" s="480">
        <v>177.49</v>
      </c>
      <c r="I437" s="480"/>
      <c r="J437" s="480">
        <v>1402.75</v>
      </c>
      <c r="K437" s="480"/>
      <c r="O437" s="162">
        <v>177.49</v>
      </c>
      <c r="P437" s="162">
        <v>1402.75</v>
      </c>
    </row>
    <row r="440" spans="1:22" ht="15" x14ac:dyDescent="0.25">
      <c r="A440" s="476" t="s">
        <v>3466</v>
      </c>
      <c r="B440" s="476"/>
      <c r="C440" s="476"/>
      <c r="D440" s="476"/>
      <c r="E440" s="476"/>
      <c r="F440" s="476"/>
      <c r="G440" s="476"/>
      <c r="H440" s="477">
        <v>3192.85</v>
      </c>
      <c r="I440" s="478"/>
      <c r="J440" s="477">
        <v>27551.599999999999</v>
      </c>
      <c r="K440" s="478"/>
    </row>
    <row r="441" spans="1:22" hidden="1" x14ac:dyDescent="0.2">
      <c r="A441" s="160" t="s">
        <v>172</v>
      </c>
      <c r="I441" s="160">
        <v>0</v>
      </c>
      <c r="J441" s="160">
        <v>0</v>
      </c>
    </row>
    <row r="442" spans="1:22" hidden="1" x14ac:dyDescent="0.2">
      <c r="A442" s="160" t="s">
        <v>171</v>
      </c>
      <c r="I442" s="160">
        <v>0</v>
      </c>
      <c r="J442" s="160">
        <v>0</v>
      </c>
    </row>
    <row r="444" spans="1:22" ht="16.5" x14ac:dyDescent="0.25">
      <c r="A444" s="479" t="s">
        <v>3467</v>
      </c>
      <c r="B444" s="479"/>
      <c r="C444" s="479"/>
      <c r="D444" s="479"/>
      <c r="E444" s="479"/>
      <c r="F444" s="479"/>
      <c r="G444" s="479"/>
      <c r="H444" s="479"/>
      <c r="I444" s="479"/>
      <c r="J444" s="479"/>
      <c r="K444" s="479"/>
    </row>
    <row r="445" spans="1:22" ht="57" x14ac:dyDescent="0.2">
      <c r="A445" s="168" t="s">
        <v>1519</v>
      </c>
      <c r="B445" s="167" t="s">
        <v>3147</v>
      </c>
      <c r="C445" s="167" t="s">
        <v>1152</v>
      </c>
      <c r="D445" s="166" t="s">
        <v>1476</v>
      </c>
      <c r="E445" s="163">
        <v>0.3</v>
      </c>
      <c r="F445" s="165"/>
      <c r="G445" s="164"/>
      <c r="H445" s="163"/>
      <c r="I445" s="214"/>
      <c r="J445" s="163"/>
      <c r="K445" s="214"/>
      <c r="Q445" s="160">
        <v>169.52</v>
      </c>
      <c r="R445" s="160">
        <v>2673.56</v>
      </c>
      <c r="S445" s="160">
        <v>99.63</v>
      </c>
      <c r="T445" s="160">
        <v>1423.58</v>
      </c>
      <c r="U445" s="160">
        <v>0.89</v>
      </c>
      <c r="V445" s="160">
        <v>18.7</v>
      </c>
    </row>
    <row r="446" spans="1:22" x14ac:dyDescent="0.2">
      <c r="C446" s="170" t="s">
        <v>3117</v>
      </c>
    </row>
    <row r="447" spans="1:22" ht="14.25" x14ac:dyDescent="0.2">
      <c r="A447" s="168"/>
      <c r="B447" s="167"/>
      <c r="C447" s="167" t="s">
        <v>187</v>
      </c>
      <c r="D447" s="166"/>
      <c r="E447" s="163"/>
      <c r="F447" s="165">
        <v>495.67</v>
      </c>
      <c r="G447" s="164" t="s">
        <v>185</v>
      </c>
      <c r="H447" s="163">
        <v>1</v>
      </c>
      <c r="I447" s="214">
        <v>148.69999999999999</v>
      </c>
      <c r="J447" s="163">
        <v>23.35</v>
      </c>
      <c r="K447" s="214">
        <v>3472.15</v>
      </c>
    </row>
    <row r="448" spans="1:22" ht="14.25" x14ac:dyDescent="0.2">
      <c r="A448" s="168"/>
      <c r="B448" s="167"/>
      <c r="C448" s="167" t="s">
        <v>174</v>
      </c>
      <c r="D448" s="166"/>
      <c r="E448" s="163"/>
      <c r="F448" s="165">
        <v>28.5</v>
      </c>
      <c r="G448" s="164" t="s">
        <v>185</v>
      </c>
      <c r="H448" s="163">
        <v>1</v>
      </c>
      <c r="I448" s="214">
        <v>8.5500000000000007</v>
      </c>
      <c r="J448" s="163">
        <v>6.42</v>
      </c>
      <c r="K448" s="214">
        <v>54.89</v>
      </c>
    </row>
    <row r="449" spans="1:22" ht="14.25" x14ac:dyDescent="0.2">
      <c r="A449" s="168"/>
      <c r="B449" s="167"/>
      <c r="C449" s="167" t="s">
        <v>179</v>
      </c>
      <c r="D449" s="166"/>
      <c r="E449" s="163"/>
      <c r="F449" s="165">
        <v>1.69</v>
      </c>
      <c r="G449" s="164" t="s">
        <v>185</v>
      </c>
      <c r="H449" s="163">
        <v>1</v>
      </c>
      <c r="I449" s="169">
        <v>0.51</v>
      </c>
      <c r="J449" s="163">
        <v>23.35</v>
      </c>
      <c r="K449" s="169">
        <v>11.91</v>
      </c>
    </row>
    <row r="450" spans="1:22" ht="14.25" x14ac:dyDescent="0.2">
      <c r="A450" s="168"/>
      <c r="B450" s="167"/>
      <c r="C450" s="167" t="s">
        <v>195</v>
      </c>
      <c r="D450" s="166"/>
      <c r="E450" s="163"/>
      <c r="F450" s="165">
        <v>68.81</v>
      </c>
      <c r="G450" s="164" t="s">
        <v>185</v>
      </c>
      <c r="H450" s="163">
        <v>1</v>
      </c>
      <c r="I450" s="214">
        <v>20.64</v>
      </c>
      <c r="J450" s="163">
        <v>5.42</v>
      </c>
      <c r="K450" s="214">
        <v>111.87</v>
      </c>
    </row>
    <row r="451" spans="1:22" ht="57" x14ac:dyDescent="0.2">
      <c r="A451" s="168" t="s">
        <v>1520</v>
      </c>
      <c r="B451" s="167" t="s">
        <v>3468</v>
      </c>
      <c r="C451" s="167" t="s">
        <v>1246</v>
      </c>
      <c r="D451" s="166" t="s">
        <v>3150</v>
      </c>
      <c r="E451" s="163">
        <v>3.0599999999999999E-2</v>
      </c>
      <c r="F451" s="165">
        <v>21909.42</v>
      </c>
      <c r="G451" s="171" t="s">
        <v>185</v>
      </c>
      <c r="H451" s="163">
        <v>1</v>
      </c>
      <c r="I451" s="214">
        <v>670.43</v>
      </c>
      <c r="J451" s="163">
        <v>5.09</v>
      </c>
      <c r="K451" s="214">
        <v>3412.49</v>
      </c>
      <c r="Q451" s="160">
        <v>0</v>
      </c>
      <c r="R451" s="160">
        <v>0</v>
      </c>
      <c r="S451" s="160">
        <v>0</v>
      </c>
      <c r="T451" s="160">
        <v>0</v>
      </c>
      <c r="U451" s="160">
        <v>0</v>
      </c>
      <c r="V451" s="160">
        <v>0</v>
      </c>
    </row>
    <row r="452" spans="1:22" ht="14.25" x14ac:dyDescent="0.2">
      <c r="A452" s="168"/>
      <c r="B452" s="167"/>
      <c r="C452" s="167" t="s">
        <v>184</v>
      </c>
      <c r="D452" s="166" t="s">
        <v>177</v>
      </c>
      <c r="E452" s="163">
        <v>114</v>
      </c>
      <c r="F452" s="165"/>
      <c r="G452" s="164"/>
      <c r="H452" s="163"/>
      <c r="I452" s="214">
        <v>169.52</v>
      </c>
      <c r="J452" s="163">
        <v>77</v>
      </c>
      <c r="K452" s="214">
        <v>2673.56</v>
      </c>
    </row>
    <row r="453" spans="1:22" ht="14.25" x14ac:dyDescent="0.2">
      <c r="A453" s="168"/>
      <c r="B453" s="167"/>
      <c r="C453" s="167" t="s">
        <v>183</v>
      </c>
      <c r="D453" s="166" t="s">
        <v>177</v>
      </c>
      <c r="E453" s="163">
        <v>67</v>
      </c>
      <c r="F453" s="165"/>
      <c r="G453" s="164"/>
      <c r="H453" s="163"/>
      <c r="I453" s="214">
        <v>99.63</v>
      </c>
      <c r="J453" s="163">
        <v>41</v>
      </c>
      <c r="K453" s="214">
        <v>1423.58</v>
      </c>
    </row>
    <row r="454" spans="1:22" ht="14.25" x14ac:dyDescent="0.2">
      <c r="A454" s="168"/>
      <c r="B454" s="167"/>
      <c r="C454" s="167" t="s">
        <v>178</v>
      </c>
      <c r="D454" s="166" t="s">
        <v>177</v>
      </c>
      <c r="E454" s="163">
        <v>175</v>
      </c>
      <c r="F454" s="165"/>
      <c r="G454" s="164"/>
      <c r="H454" s="163"/>
      <c r="I454" s="214">
        <v>0.89</v>
      </c>
      <c r="J454" s="163">
        <v>157</v>
      </c>
      <c r="K454" s="214">
        <v>18.7</v>
      </c>
    </row>
    <row r="455" spans="1:22" ht="14.25" x14ac:dyDescent="0.2">
      <c r="A455" s="205"/>
      <c r="B455" s="204"/>
      <c r="C455" s="204" t="s">
        <v>182</v>
      </c>
      <c r="D455" s="203" t="s">
        <v>181</v>
      </c>
      <c r="E455" s="201">
        <v>40.200000000000003</v>
      </c>
      <c r="F455" s="206"/>
      <c r="G455" s="202" t="s">
        <v>185</v>
      </c>
      <c r="H455" s="201">
        <v>1</v>
      </c>
      <c r="I455" s="200">
        <v>12.06</v>
      </c>
      <c r="J455" s="201"/>
      <c r="K455" s="200"/>
    </row>
    <row r="456" spans="1:22" ht="15" x14ac:dyDescent="0.25">
      <c r="A456" s="198"/>
      <c r="B456" s="198"/>
      <c r="C456" s="199" t="s">
        <v>173</v>
      </c>
      <c r="D456" s="198"/>
      <c r="E456" s="198"/>
      <c r="F456" s="198"/>
      <c r="G456" s="198"/>
      <c r="H456" s="480">
        <v>1118.3599999999999</v>
      </c>
      <c r="I456" s="480"/>
      <c r="J456" s="480">
        <v>11167.24</v>
      </c>
      <c r="K456" s="480"/>
      <c r="O456" s="162">
        <v>1118.3599999999999</v>
      </c>
      <c r="P456" s="162">
        <v>11167.24</v>
      </c>
    </row>
    <row r="458" spans="1:22" ht="71.25" x14ac:dyDescent="0.2">
      <c r="A458" s="168" t="s">
        <v>1527</v>
      </c>
      <c r="B458" s="167" t="s">
        <v>3130</v>
      </c>
      <c r="C458" s="167" t="s">
        <v>1055</v>
      </c>
      <c r="D458" s="166" t="s">
        <v>1476</v>
      </c>
      <c r="E458" s="163">
        <v>3.5</v>
      </c>
      <c r="F458" s="165"/>
      <c r="G458" s="164"/>
      <c r="H458" s="163"/>
      <c r="I458" s="214"/>
      <c r="J458" s="163"/>
      <c r="K458" s="214"/>
      <c r="Q458" s="160">
        <v>767.12</v>
      </c>
      <c r="R458" s="160">
        <v>12098.59</v>
      </c>
      <c r="S458" s="160">
        <v>450.85</v>
      </c>
      <c r="T458" s="160">
        <v>6442.1</v>
      </c>
      <c r="U458" s="160">
        <v>34.979999999999997</v>
      </c>
      <c r="V458" s="160">
        <v>732.83</v>
      </c>
    </row>
    <row r="459" spans="1:22" x14ac:dyDescent="0.2">
      <c r="C459" s="170" t="s">
        <v>3469</v>
      </c>
    </row>
    <row r="460" spans="1:22" ht="14.25" x14ac:dyDescent="0.2">
      <c r="A460" s="168"/>
      <c r="B460" s="167"/>
      <c r="C460" s="167" t="s">
        <v>187</v>
      </c>
      <c r="D460" s="166"/>
      <c r="E460" s="163"/>
      <c r="F460" s="165">
        <v>192.26</v>
      </c>
      <c r="G460" s="164" t="s">
        <v>185</v>
      </c>
      <c r="H460" s="163">
        <v>1</v>
      </c>
      <c r="I460" s="214">
        <v>672.91</v>
      </c>
      <c r="J460" s="163">
        <v>23.35</v>
      </c>
      <c r="K460" s="214">
        <v>15712.45</v>
      </c>
    </row>
    <row r="461" spans="1:22" ht="14.25" x14ac:dyDescent="0.2">
      <c r="A461" s="168"/>
      <c r="B461" s="167"/>
      <c r="C461" s="167" t="s">
        <v>174</v>
      </c>
      <c r="D461" s="166"/>
      <c r="E461" s="163"/>
      <c r="F461" s="165">
        <v>32.869999999999997</v>
      </c>
      <c r="G461" s="164" t="s">
        <v>185</v>
      </c>
      <c r="H461" s="163">
        <v>1</v>
      </c>
      <c r="I461" s="214">
        <v>115.05</v>
      </c>
      <c r="J461" s="163">
        <v>8.48</v>
      </c>
      <c r="K461" s="214">
        <v>975.62</v>
      </c>
    </row>
    <row r="462" spans="1:22" ht="14.25" x14ac:dyDescent="0.2">
      <c r="A462" s="168"/>
      <c r="B462" s="167"/>
      <c r="C462" s="167" t="s">
        <v>179</v>
      </c>
      <c r="D462" s="166"/>
      <c r="E462" s="163"/>
      <c r="F462" s="165">
        <v>5.71</v>
      </c>
      <c r="G462" s="164" t="s">
        <v>185</v>
      </c>
      <c r="H462" s="163">
        <v>1</v>
      </c>
      <c r="I462" s="169">
        <v>19.989999999999998</v>
      </c>
      <c r="J462" s="163">
        <v>23.35</v>
      </c>
      <c r="K462" s="169">
        <v>466.77</v>
      </c>
    </row>
    <row r="463" spans="1:22" ht="14.25" x14ac:dyDescent="0.2">
      <c r="A463" s="168"/>
      <c r="B463" s="167"/>
      <c r="C463" s="167" t="s">
        <v>195</v>
      </c>
      <c r="D463" s="166"/>
      <c r="E463" s="163"/>
      <c r="F463" s="165">
        <v>314.29000000000002</v>
      </c>
      <c r="G463" s="164" t="s">
        <v>185</v>
      </c>
      <c r="H463" s="163">
        <v>1</v>
      </c>
      <c r="I463" s="214">
        <v>1100.02</v>
      </c>
      <c r="J463" s="163">
        <v>5.42</v>
      </c>
      <c r="K463" s="214">
        <v>5962.11</v>
      </c>
    </row>
    <row r="464" spans="1:22" ht="57" x14ac:dyDescent="0.2">
      <c r="A464" s="168" t="s">
        <v>1970</v>
      </c>
      <c r="B464" s="167" t="s">
        <v>3132</v>
      </c>
      <c r="C464" s="167" t="s">
        <v>1095</v>
      </c>
      <c r="D464" s="166" t="s">
        <v>1342</v>
      </c>
      <c r="E464" s="163">
        <v>357</v>
      </c>
      <c r="F464" s="165">
        <v>3.45</v>
      </c>
      <c r="G464" s="171" t="s">
        <v>185</v>
      </c>
      <c r="H464" s="163">
        <v>1</v>
      </c>
      <c r="I464" s="214">
        <v>1231.6500000000001</v>
      </c>
      <c r="J464" s="163">
        <v>6.37</v>
      </c>
      <c r="K464" s="214">
        <v>7845.61</v>
      </c>
      <c r="Q464" s="160">
        <v>0</v>
      </c>
      <c r="R464" s="160">
        <v>0</v>
      </c>
      <c r="S464" s="160">
        <v>0</v>
      </c>
      <c r="T464" s="160">
        <v>0</v>
      </c>
      <c r="U464" s="160">
        <v>0</v>
      </c>
      <c r="V464" s="160">
        <v>0</v>
      </c>
    </row>
    <row r="465" spans="1:22" ht="42.75" x14ac:dyDescent="0.2">
      <c r="A465" s="168" t="s">
        <v>3470</v>
      </c>
      <c r="B465" s="167" t="s">
        <v>3133</v>
      </c>
      <c r="C465" s="167" t="s">
        <v>1053</v>
      </c>
      <c r="D465" s="166" t="s">
        <v>1326</v>
      </c>
      <c r="E465" s="163">
        <v>3.5</v>
      </c>
      <c r="F465" s="165">
        <v>146.88999999999999</v>
      </c>
      <c r="G465" s="171" t="s">
        <v>185</v>
      </c>
      <c r="H465" s="163">
        <v>1</v>
      </c>
      <c r="I465" s="214">
        <v>514.12</v>
      </c>
      <c r="J465" s="163">
        <v>1.19</v>
      </c>
      <c r="K465" s="214">
        <v>611.79999999999995</v>
      </c>
      <c r="Q465" s="160">
        <v>0</v>
      </c>
      <c r="R465" s="160">
        <v>0</v>
      </c>
      <c r="S465" s="160">
        <v>0</v>
      </c>
      <c r="T465" s="160">
        <v>0</v>
      </c>
      <c r="U465" s="160">
        <v>0</v>
      </c>
      <c r="V465" s="160">
        <v>0</v>
      </c>
    </row>
    <row r="466" spans="1:22" ht="71.25" x14ac:dyDescent="0.2">
      <c r="A466" s="168" t="s">
        <v>3471</v>
      </c>
      <c r="B466" s="167" t="s">
        <v>3472</v>
      </c>
      <c r="C466" s="167" t="s">
        <v>1245</v>
      </c>
      <c r="D466" s="166" t="s">
        <v>1451</v>
      </c>
      <c r="E466" s="163">
        <v>20</v>
      </c>
      <c r="F466" s="165">
        <v>92.62</v>
      </c>
      <c r="G466" s="171" t="s">
        <v>185</v>
      </c>
      <c r="H466" s="163">
        <v>1</v>
      </c>
      <c r="I466" s="214">
        <v>1852.4</v>
      </c>
      <c r="J466" s="163">
        <v>5.86</v>
      </c>
      <c r="K466" s="214">
        <v>10855.06</v>
      </c>
      <c r="Q466" s="160">
        <v>0</v>
      </c>
      <c r="R466" s="160">
        <v>0</v>
      </c>
      <c r="S466" s="160">
        <v>0</v>
      </c>
      <c r="T466" s="160">
        <v>0</v>
      </c>
      <c r="U466" s="160">
        <v>0</v>
      </c>
      <c r="V466" s="160">
        <v>0</v>
      </c>
    </row>
    <row r="467" spans="1:22" ht="14.25" x14ac:dyDescent="0.2">
      <c r="A467" s="168"/>
      <c r="B467" s="167"/>
      <c r="C467" s="167" t="s">
        <v>184</v>
      </c>
      <c r="D467" s="166" t="s">
        <v>177</v>
      </c>
      <c r="E467" s="163">
        <v>114</v>
      </c>
      <c r="F467" s="165"/>
      <c r="G467" s="164"/>
      <c r="H467" s="163"/>
      <c r="I467" s="214">
        <v>767.12</v>
      </c>
      <c r="J467" s="163">
        <v>77</v>
      </c>
      <c r="K467" s="214">
        <v>12098.59</v>
      </c>
    </row>
    <row r="468" spans="1:22" ht="14.25" x14ac:dyDescent="0.2">
      <c r="A468" s="168"/>
      <c r="B468" s="167"/>
      <c r="C468" s="167" t="s">
        <v>183</v>
      </c>
      <c r="D468" s="166" t="s">
        <v>177</v>
      </c>
      <c r="E468" s="163">
        <v>67</v>
      </c>
      <c r="F468" s="165"/>
      <c r="G468" s="164"/>
      <c r="H468" s="163"/>
      <c r="I468" s="214">
        <v>450.85</v>
      </c>
      <c r="J468" s="163">
        <v>41</v>
      </c>
      <c r="K468" s="214">
        <v>6442.1</v>
      </c>
    </row>
    <row r="469" spans="1:22" ht="14.25" x14ac:dyDescent="0.2">
      <c r="A469" s="168"/>
      <c r="B469" s="167"/>
      <c r="C469" s="167" t="s">
        <v>178</v>
      </c>
      <c r="D469" s="166" t="s">
        <v>177</v>
      </c>
      <c r="E469" s="163">
        <v>175</v>
      </c>
      <c r="F469" s="165"/>
      <c r="G469" s="164"/>
      <c r="H469" s="163"/>
      <c r="I469" s="214">
        <v>34.979999999999997</v>
      </c>
      <c r="J469" s="163">
        <v>157</v>
      </c>
      <c r="K469" s="214">
        <v>732.83</v>
      </c>
    </row>
    <row r="470" spans="1:22" ht="14.25" x14ac:dyDescent="0.2">
      <c r="A470" s="205"/>
      <c r="B470" s="204"/>
      <c r="C470" s="204" t="s">
        <v>182</v>
      </c>
      <c r="D470" s="203" t="s">
        <v>181</v>
      </c>
      <c r="E470" s="201">
        <v>15</v>
      </c>
      <c r="F470" s="206"/>
      <c r="G470" s="202" t="s">
        <v>185</v>
      </c>
      <c r="H470" s="201">
        <v>1</v>
      </c>
      <c r="I470" s="200">
        <v>52.5</v>
      </c>
      <c r="J470" s="201"/>
      <c r="K470" s="200"/>
    </row>
    <row r="471" spans="1:22" ht="15" x14ac:dyDescent="0.25">
      <c r="A471" s="198"/>
      <c r="B471" s="198"/>
      <c r="C471" s="199" t="s">
        <v>173</v>
      </c>
      <c r="D471" s="198"/>
      <c r="E471" s="198"/>
      <c r="F471" s="198"/>
      <c r="G471" s="198"/>
      <c r="H471" s="480">
        <v>6739.1</v>
      </c>
      <c r="I471" s="480"/>
      <c r="J471" s="480">
        <v>61236.17</v>
      </c>
      <c r="K471" s="480"/>
      <c r="O471" s="162">
        <v>6739.1</v>
      </c>
      <c r="P471" s="162">
        <v>61236.17</v>
      </c>
    </row>
    <row r="473" spans="1:22" ht="71.25" x14ac:dyDescent="0.2">
      <c r="A473" s="168" t="s">
        <v>1530</v>
      </c>
      <c r="B473" s="167" t="s">
        <v>3137</v>
      </c>
      <c r="C473" s="167" t="s">
        <v>1025</v>
      </c>
      <c r="D473" s="166" t="s">
        <v>1476</v>
      </c>
      <c r="E473" s="163">
        <v>3.5</v>
      </c>
      <c r="F473" s="165"/>
      <c r="G473" s="164"/>
      <c r="H473" s="163"/>
      <c r="I473" s="214"/>
      <c r="J473" s="163"/>
      <c r="K473" s="214"/>
      <c r="Q473" s="160">
        <v>304.04000000000002</v>
      </c>
      <c r="R473" s="160">
        <v>4795.1400000000003</v>
      </c>
      <c r="S473" s="160">
        <v>178.69</v>
      </c>
      <c r="T473" s="160">
        <v>2553.25</v>
      </c>
      <c r="U473" s="160">
        <v>2.4</v>
      </c>
      <c r="V473" s="160">
        <v>50.22</v>
      </c>
    </row>
    <row r="474" spans="1:22" x14ac:dyDescent="0.2">
      <c r="C474" s="170" t="s">
        <v>3473</v>
      </c>
    </row>
    <row r="475" spans="1:22" ht="14.25" x14ac:dyDescent="0.2">
      <c r="A475" s="168"/>
      <c r="B475" s="167"/>
      <c r="C475" s="167" t="s">
        <v>187</v>
      </c>
      <c r="D475" s="166"/>
      <c r="E475" s="163"/>
      <c r="F475" s="165">
        <v>76.2</v>
      </c>
      <c r="G475" s="164" t="s">
        <v>185</v>
      </c>
      <c r="H475" s="163">
        <v>1</v>
      </c>
      <c r="I475" s="214">
        <v>266.7</v>
      </c>
      <c r="J475" s="163">
        <v>23.35</v>
      </c>
      <c r="K475" s="214">
        <v>6227.45</v>
      </c>
    </row>
    <row r="476" spans="1:22" ht="14.25" x14ac:dyDescent="0.2">
      <c r="A476" s="168"/>
      <c r="B476" s="167"/>
      <c r="C476" s="167" t="s">
        <v>174</v>
      </c>
      <c r="D476" s="166"/>
      <c r="E476" s="163"/>
      <c r="F476" s="165">
        <v>1.69</v>
      </c>
      <c r="G476" s="164" t="s">
        <v>185</v>
      </c>
      <c r="H476" s="163">
        <v>1</v>
      </c>
      <c r="I476" s="214">
        <v>5.92</v>
      </c>
      <c r="J476" s="163">
        <v>9.5</v>
      </c>
      <c r="K476" s="214">
        <v>56.24</v>
      </c>
    </row>
    <row r="477" spans="1:22" ht="14.25" x14ac:dyDescent="0.2">
      <c r="A477" s="168"/>
      <c r="B477" s="167"/>
      <c r="C477" s="167" t="s">
        <v>179</v>
      </c>
      <c r="D477" s="166"/>
      <c r="E477" s="163"/>
      <c r="F477" s="165">
        <v>0.39</v>
      </c>
      <c r="G477" s="164" t="s">
        <v>185</v>
      </c>
      <c r="H477" s="163">
        <v>1</v>
      </c>
      <c r="I477" s="169">
        <v>1.37</v>
      </c>
      <c r="J477" s="163">
        <v>23.35</v>
      </c>
      <c r="K477" s="169">
        <v>31.99</v>
      </c>
    </row>
    <row r="478" spans="1:22" ht="14.25" x14ac:dyDescent="0.2">
      <c r="A478" s="168"/>
      <c r="B478" s="167"/>
      <c r="C478" s="167" t="s">
        <v>195</v>
      </c>
      <c r="D478" s="166"/>
      <c r="E478" s="163"/>
      <c r="F478" s="165">
        <v>9.94</v>
      </c>
      <c r="G478" s="164" t="s">
        <v>185</v>
      </c>
      <c r="H478" s="163">
        <v>1</v>
      </c>
      <c r="I478" s="214">
        <v>34.79</v>
      </c>
      <c r="J478" s="163">
        <v>5.42</v>
      </c>
      <c r="K478" s="214">
        <v>188.56</v>
      </c>
    </row>
    <row r="479" spans="1:22" ht="71.25" x14ac:dyDescent="0.2">
      <c r="A479" s="168" t="s">
        <v>1532</v>
      </c>
      <c r="B479" s="167" t="s">
        <v>3474</v>
      </c>
      <c r="C479" s="167" t="s">
        <v>1244</v>
      </c>
      <c r="D479" s="166" t="s">
        <v>3150</v>
      </c>
      <c r="E479" s="163">
        <v>0.05</v>
      </c>
      <c r="F479" s="165">
        <v>27876.17</v>
      </c>
      <c r="G479" s="171" t="s">
        <v>1242</v>
      </c>
      <c r="H479" s="163">
        <v>1</v>
      </c>
      <c r="I479" s="214">
        <v>1421.68</v>
      </c>
      <c r="J479" s="163">
        <v>1.17</v>
      </c>
      <c r="K479" s="214">
        <v>1663.37</v>
      </c>
      <c r="Q479" s="160">
        <v>0</v>
      </c>
      <c r="R479" s="160">
        <v>0</v>
      </c>
      <c r="S479" s="160">
        <v>0</v>
      </c>
      <c r="T479" s="160">
        <v>0</v>
      </c>
      <c r="U479" s="160">
        <v>0</v>
      </c>
      <c r="V479" s="160">
        <v>0</v>
      </c>
    </row>
    <row r="480" spans="1:22" ht="71.25" x14ac:dyDescent="0.2">
      <c r="A480" s="168" t="s">
        <v>1822</v>
      </c>
      <c r="B480" s="167" t="s">
        <v>3475</v>
      </c>
      <c r="C480" s="167" t="s">
        <v>1243</v>
      </c>
      <c r="D480" s="166" t="s">
        <v>3150</v>
      </c>
      <c r="E480" s="163">
        <v>0.3</v>
      </c>
      <c r="F480" s="165">
        <v>2989.23</v>
      </c>
      <c r="G480" s="171" t="s">
        <v>1242</v>
      </c>
      <c r="H480" s="163">
        <v>1</v>
      </c>
      <c r="I480" s="214">
        <v>914.7</v>
      </c>
      <c r="J480" s="163">
        <v>5.41</v>
      </c>
      <c r="K480" s="214">
        <v>4948.53</v>
      </c>
      <c r="Q480" s="160">
        <v>0</v>
      </c>
      <c r="R480" s="160">
        <v>0</v>
      </c>
      <c r="S480" s="160">
        <v>0</v>
      </c>
      <c r="T480" s="160">
        <v>0</v>
      </c>
      <c r="U480" s="160">
        <v>0</v>
      </c>
      <c r="V480" s="160">
        <v>0</v>
      </c>
    </row>
    <row r="481" spans="1:22" ht="14.25" x14ac:dyDescent="0.2">
      <c r="A481" s="168"/>
      <c r="B481" s="167"/>
      <c r="C481" s="167" t="s">
        <v>184</v>
      </c>
      <c r="D481" s="166" t="s">
        <v>177</v>
      </c>
      <c r="E481" s="163">
        <v>114</v>
      </c>
      <c r="F481" s="165"/>
      <c r="G481" s="164"/>
      <c r="H481" s="163"/>
      <c r="I481" s="214">
        <v>304.04000000000002</v>
      </c>
      <c r="J481" s="163">
        <v>77</v>
      </c>
      <c r="K481" s="214">
        <v>4795.1400000000003</v>
      </c>
    </row>
    <row r="482" spans="1:22" ht="14.25" x14ac:dyDescent="0.2">
      <c r="A482" s="168"/>
      <c r="B482" s="167"/>
      <c r="C482" s="167" t="s">
        <v>183</v>
      </c>
      <c r="D482" s="166" t="s">
        <v>177</v>
      </c>
      <c r="E482" s="163">
        <v>67</v>
      </c>
      <c r="F482" s="165"/>
      <c r="G482" s="164"/>
      <c r="H482" s="163"/>
      <c r="I482" s="214">
        <v>178.69</v>
      </c>
      <c r="J482" s="163">
        <v>41</v>
      </c>
      <c r="K482" s="214">
        <v>2553.25</v>
      </c>
    </row>
    <row r="483" spans="1:22" ht="14.25" x14ac:dyDescent="0.2">
      <c r="A483" s="168"/>
      <c r="B483" s="167"/>
      <c r="C483" s="167" t="s">
        <v>178</v>
      </c>
      <c r="D483" s="166" t="s">
        <v>177</v>
      </c>
      <c r="E483" s="163">
        <v>175</v>
      </c>
      <c r="F483" s="165"/>
      <c r="G483" s="164"/>
      <c r="H483" s="163"/>
      <c r="I483" s="214">
        <v>2.4</v>
      </c>
      <c r="J483" s="163">
        <v>157</v>
      </c>
      <c r="K483" s="214">
        <v>50.22</v>
      </c>
    </row>
    <row r="484" spans="1:22" ht="14.25" x14ac:dyDescent="0.2">
      <c r="A484" s="205"/>
      <c r="B484" s="204"/>
      <c r="C484" s="204" t="s">
        <v>182</v>
      </c>
      <c r="D484" s="203" t="s">
        <v>181</v>
      </c>
      <c r="E484" s="201">
        <v>6.18</v>
      </c>
      <c r="F484" s="206"/>
      <c r="G484" s="202" t="s">
        <v>185</v>
      </c>
      <c r="H484" s="201">
        <v>1</v>
      </c>
      <c r="I484" s="200">
        <v>21.63</v>
      </c>
      <c r="J484" s="201"/>
      <c r="K484" s="200"/>
    </row>
    <row r="485" spans="1:22" ht="15" x14ac:dyDescent="0.25">
      <c r="A485" s="198"/>
      <c r="B485" s="198"/>
      <c r="C485" s="199" t="s">
        <v>173</v>
      </c>
      <c r="D485" s="198"/>
      <c r="E485" s="198"/>
      <c r="F485" s="198"/>
      <c r="G485" s="198"/>
      <c r="H485" s="480">
        <v>3128.92</v>
      </c>
      <c r="I485" s="480"/>
      <c r="J485" s="480">
        <v>20482.759999999998</v>
      </c>
      <c r="K485" s="480"/>
      <c r="O485" s="162">
        <v>3128.92</v>
      </c>
      <c r="P485" s="162">
        <v>20482.759999999998</v>
      </c>
    </row>
    <row r="487" spans="1:22" ht="85.5" x14ac:dyDescent="0.2">
      <c r="A487" s="168" t="s">
        <v>1534</v>
      </c>
      <c r="B487" s="167" t="s">
        <v>3178</v>
      </c>
      <c r="C487" s="167" t="s">
        <v>1135</v>
      </c>
      <c r="D487" s="166" t="s">
        <v>1693</v>
      </c>
      <c r="E487" s="163">
        <v>4</v>
      </c>
      <c r="F487" s="165"/>
      <c r="G487" s="164"/>
      <c r="H487" s="163"/>
      <c r="I487" s="214"/>
      <c r="J487" s="163"/>
      <c r="K487" s="214"/>
      <c r="Q487" s="160">
        <v>61.07</v>
      </c>
      <c r="R487" s="160">
        <v>963.16</v>
      </c>
      <c r="S487" s="160">
        <v>35.89</v>
      </c>
      <c r="T487" s="160">
        <v>512.85</v>
      </c>
      <c r="U487" s="160">
        <v>1.86</v>
      </c>
      <c r="V487" s="160">
        <v>38.86</v>
      </c>
    </row>
    <row r="488" spans="1:22" ht="14.25" x14ac:dyDescent="0.2">
      <c r="A488" s="168"/>
      <c r="B488" s="167"/>
      <c r="C488" s="167" t="s">
        <v>187</v>
      </c>
      <c r="D488" s="166"/>
      <c r="E488" s="163"/>
      <c r="F488" s="165">
        <v>16.739999999999998</v>
      </c>
      <c r="G488" s="164" t="s">
        <v>2710</v>
      </c>
      <c r="H488" s="163">
        <v>1</v>
      </c>
      <c r="I488" s="214">
        <v>53.57</v>
      </c>
      <c r="J488" s="163">
        <v>23.35</v>
      </c>
      <c r="K488" s="214">
        <v>1250.8599999999999</v>
      </c>
    </row>
    <row r="489" spans="1:22" ht="14.25" x14ac:dyDescent="0.2">
      <c r="A489" s="168"/>
      <c r="B489" s="167"/>
      <c r="C489" s="167" t="s">
        <v>174</v>
      </c>
      <c r="D489" s="166"/>
      <c r="E489" s="163"/>
      <c r="F489" s="165">
        <v>4.93</v>
      </c>
      <c r="G489" s="164" t="s">
        <v>2710</v>
      </c>
      <c r="H489" s="163">
        <v>1</v>
      </c>
      <c r="I489" s="214">
        <v>15.78</v>
      </c>
      <c r="J489" s="163">
        <v>6.56</v>
      </c>
      <c r="K489" s="214">
        <v>103.52</v>
      </c>
    </row>
    <row r="490" spans="1:22" ht="14.25" x14ac:dyDescent="0.2">
      <c r="A490" s="168"/>
      <c r="B490" s="167"/>
      <c r="C490" s="167" t="s">
        <v>179</v>
      </c>
      <c r="D490" s="166"/>
      <c r="E490" s="163"/>
      <c r="F490" s="165">
        <v>0.33</v>
      </c>
      <c r="G490" s="164" t="s">
        <v>2710</v>
      </c>
      <c r="H490" s="163">
        <v>1</v>
      </c>
      <c r="I490" s="169">
        <v>1.06</v>
      </c>
      <c r="J490" s="163">
        <v>23.35</v>
      </c>
      <c r="K490" s="169">
        <v>24.75</v>
      </c>
    </row>
    <row r="491" spans="1:22" ht="14.25" x14ac:dyDescent="0.2">
      <c r="A491" s="168"/>
      <c r="B491" s="167"/>
      <c r="C491" s="167" t="s">
        <v>195</v>
      </c>
      <c r="D491" s="166"/>
      <c r="E491" s="163"/>
      <c r="F491" s="165">
        <v>15.47</v>
      </c>
      <c r="G491" s="164" t="s">
        <v>185</v>
      </c>
      <c r="H491" s="163">
        <v>1</v>
      </c>
      <c r="I491" s="214">
        <v>61.88</v>
      </c>
      <c r="J491" s="163">
        <v>5.42</v>
      </c>
      <c r="K491" s="214">
        <v>335.39</v>
      </c>
    </row>
    <row r="492" spans="1:22" ht="28.5" x14ac:dyDescent="0.2">
      <c r="A492" s="168" t="s">
        <v>1537</v>
      </c>
      <c r="B492" s="167" t="s">
        <v>3187</v>
      </c>
      <c r="C492" s="167" t="s">
        <v>1128</v>
      </c>
      <c r="D492" s="166" t="s">
        <v>1451</v>
      </c>
      <c r="E492" s="163">
        <v>4</v>
      </c>
      <c r="F492" s="165">
        <v>77.010000000000005</v>
      </c>
      <c r="G492" s="171" t="s">
        <v>185</v>
      </c>
      <c r="H492" s="163">
        <v>1</v>
      </c>
      <c r="I492" s="214">
        <v>308.04000000000002</v>
      </c>
      <c r="J492" s="163">
        <v>3.65</v>
      </c>
      <c r="K492" s="214">
        <v>1124.3499999999999</v>
      </c>
      <c r="Q492" s="160">
        <v>0</v>
      </c>
      <c r="R492" s="160">
        <v>0</v>
      </c>
      <c r="S492" s="160">
        <v>0</v>
      </c>
      <c r="T492" s="160">
        <v>0</v>
      </c>
      <c r="U492" s="160">
        <v>0</v>
      </c>
      <c r="V492" s="160">
        <v>0</v>
      </c>
    </row>
    <row r="493" spans="1:22" ht="71.25" x14ac:dyDescent="0.2">
      <c r="A493" s="189" t="s">
        <v>1977</v>
      </c>
      <c r="B493" s="188" t="s">
        <v>3476</v>
      </c>
      <c r="C493" s="188" t="s">
        <v>1241</v>
      </c>
      <c r="D493" s="187" t="s">
        <v>1451</v>
      </c>
      <c r="E493" s="184">
        <v>4</v>
      </c>
      <c r="F493" s="186">
        <v>108.75</v>
      </c>
      <c r="G493" s="185" t="s">
        <v>185</v>
      </c>
      <c r="H493" s="184">
        <v>1</v>
      </c>
      <c r="I493" s="183">
        <v>435</v>
      </c>
      <c r="J493" s="184">
        <v>4.21</v>
      </c>
      <c r="K493" s="183">
        <v>1831.35</v>
      </c>
      <c r="Q493" s="160">
        <v>0</v>
      </c>
      <c r="R493" s="160">
        <v>0</v>
      </c>
      <c r="S493" s="160">
        <v>0</v>
      </c>
      <c r="T493" s="160">
        <v>0</v>
      </c>
      <c r="U493" s="160">
        <v>0</v>
      </c>
      <c r="V493" s="160">
        <v>0</v>
      </c>
    </row>
    <row r="494" spans="1:22" ht="14.25" x14ac:dyDescent="0.2">
      <c r="A494" s="168"/>
      <c r="B494" s="167"/>
      <c r="C494" s="167" t="s">
        <v>184</v>
      </c>
      <c r="D494" s="166" t="s">
        <v>177</v>
      </c>
      <c r="E494" s="163">
        <v>114</v>
      </c>
      <c r="F494" s="165"/>
      <c r="G494" s="164"/>
      <c r="H494" s="163"/>
      <c r="I494" s="214">
        <v>61.07</v>
      </c>
      <c r="J494" s="163">
        <v>77</v>
      </c>
      <c r="K494" s="214">
        <v>963.16</v>
      </c>
    </row>
    <row r="495" spans="1:22" ht="14.25" x14ac:dyDescent="0.2">
      <c r="A495" s="168"/>
      <c r="B495" s="167"/>
      <c r="C495" s="167" t="s">
        <v>183</v>
      </c>
      <c r="D495" s="166" t="s">
        <v>177</v>
      </c>
      <c r="E495" s="163">
        <v>67</v>
      </c>
      <c r="F495" s="165"/>
      <c r="G495" s="164"/>
      <c r="H495" s="163"/>
      <c r="I495" s="214">
        <v>35.89</v>
      </c>
      <c r="J495" s="163">
        <v>41</v>
      </c>
      <c r="K495" s="214">
        <v>512.85</v>
      </c>
    </row>
    <row r="496" spans="1:22" ht="14.25" x14ac:dyDescent="0.2">
      <c r="A496" s="168"/>
      <c r="B496" s="167"/>
      <c r="C496" s="167" t="s">
        <v>178</v>
      </c>
      <c r="D496" s="166" t="s">
        <v>177</v>
      </c>
      <c r="E496" s="163">
        <v>175</v>
      </c>
      <c r="F496" s="165"/>
      <c r="G496" s="164"/>
      <c r="H496" s="163"/>
      <c r="I496" s="214">
        <v>1.86</v>
      </c>
      <c r="J496" s="163">
        <v>157</v>
      </c>
      <c r="K496" s="214">
        <v>38.86</v>
      </c>
    </row>
    <row r="497" spans="1:22" ht="14.25" x14ac:dyDescent="0.2">
      <c r="A497" s="205"/>
      <c r="B497" s="204"/>
      <c r="C497" s="204" t="s">
        <v>182</v>
      </c>
      <c r="D497" s="203" t="s">
        <v>181</v>
      </c>
      <c r="E497" s="201">
        <v>1.34</v>
      </c>
      <c r="F497" s="206"/>
      <c r="G497" s="202" t="s">
        <v>2710</v>
      </c>
      <c r="H497" s="201">
        <v>1</v>
      </c>
      <c r="I497" s="200">
        <v>4.29</v>
      </c>
      <c r="J497" s="201"/>
      <c r="K497" s="200"/>
    </row>
    <row r="498" spans="1:22" ht="15" x14ac:dyDescent="0.25">
      <c r="A498" s="198"/>
      <c r="B498" s="198"/>
      <c r="C498" s="199" t="s">
        <v>173</v>
      </c>
      <c r="D498" s="198"/>
      <c r="E498" s="198"/>
      <c r="F498" s="198"/>
      <c r="G498" s="198"/>
      <c r="H498" s="480">
        <v>973.09</v>
      </c>
      <c r="I498" s="480"/>
      <c r="J498" s="480">
        <v>6160.34</v>
      </c>
      <c r="K498" s="480"/>
      <c r="O498" s="162">
        <v>973.09</v>
      </c>
      <c r="P498" s="162">
        <v>6160.34</v>
      </c>
    </row>
    <row r="501" spans="1:22" ht="15" x14ac:dyDescent="0.25">
      <c r="A501" s="476" t="s">
        <v>3477</v>
      </c>
      <c r="B501" s="476"/>
      <c r="C501" s="476"/>
      <c r="D501" s="476"/>
      <c r="E501" s="476"/>
      <c r="F501" s="476"/>
      <c r="G501" s="476"/>
      <c r="H501" s="477">
        <v>11959.47</v>
      </c>
      <c r="I501" s="478"/>
      <c r="J501" s="477">
        <v>99046.51</v>
      </c>
      <c r="K501" s="478"/>
    </row>
    <row r="502" spans="1:22" hidden="1" x14ac:dyDescent="0.2">
      <c r="A502" s="160" t="s">
        <v>172</v>
      </c>
      <c r="I502" s="160">
        <v>0</v>
      </c>
      <c r="J502" s="160">
        <v>0</v>
      </c>
    </row>
    <row r="503" spans="1:22" hidden="1" x14ac:dyDescent="0.2">
      <c r="A503" s="160" t="s">
        <v>171</v>
      </c>
      <c r="I503" s="160">
        <v>0</v>
      </c>
      <c r="J503" s="160">
        <v>0</v>
      </c>
    </row>
    <row r="505" spans="1:22" ht="16.5" x14ac:dyDescent="0.25">
      <c r="A505" s="479" t="s">
        <v>3478</v>
      </c>
      <c r="B505" s="479"/>
      <c r="C505" s="479"/>
      <c r="D505" s="479"/>
      <c r="E505" s="479"/>
      <c r="F505" s="479"/>
      <c r="G505" s="479"/>
      <c r="H505" s="479"/>
      <c r="I505" s="479"/>
      <c r="J505" s="479"/>
      <c r="K505" s="479"/>
    </row>
    <row r="507" spans="1:22" ht="16.5" x14ac:dyDescent="0.25">
      <c r="A507" s="479" t="s">
        <v>3479</v>
      </c>
      <c r="B507" s="479"/>
      <c r="C507" s="479"/>
      <c r="D507" s="479"/>
      <c r="E507" s="479"/>
      <c r="F507" s="479"/>
      <c r="G507" s="479"/>
      <c r="H507" s="479"/>
      <c r="I507" s="479"/>
      <c r="J507" s="479"/>
      <c r="K507" s="479"/>
    </row>
    <row r="508" spans="1:22" ht="71.25" x14ac:dyDescent="0.2">
      <c r="A508" s="168" t="s">
        <v>1829</v>
      </c>
      <c r="B508" s="167" t="s">
        <v>3480</v>
      </c>
      <c r="C508" s="167" t="s">
        <v>1240</v>
      </c>
      <c r="D508" s="166" t="s">
        <v>1693</v>
      </c>
      <c r="E508" s="163">
        <v>5</v>
      </c>
      <c r="F508" s="165"/>
      <c r="G508" s="164"/>
      <c r="H508" s="163"/>
      <c r="I508" s="214"/>
      <c r="J508" s="163"/>
      <c r="K508" s="214"/>
      <c r="Q508" s="160">
        <v>21.91</v>
      </c>
      <c r="R508" s="160">
        <v>519.21</v>
      </c>
      <c r="S508" s="160">
        <v>21.91</v>
      </c>
      <c r="T508" s="160">
        <v>313.06</v>
      </c>
      <c r="U508" s="160">
        <v>0</v>
      </c>
      <c r="V508" s="160">
        <v>0</v>
      </c>
    </row>
    <row r="509" spans="1:22" ht="14.25" x14ac:dyDescent="0.2">
      <c r="A509" s="168"/>
      <c r="B509" s="167"/>
      <c r="C509" s="167" t="s">
        <v>187</v>
      </c>
      <c r="D509" s="166"/>
      <c r="E509" s="163"/>
      <c r="F509" s="165">
        <v>6.54</v>
      </c>
      <c r="G509" s="164" t="s">
        <v>185</v>
      </c>
      <c r="H509" s="163">
        <v>1</v>
      </c>
      <c r="I509" s="214">
        <v>32.700000000000003</v>
      </c>
      <c r="J509" s="163">
        <v>23.35</v>
      </c>
      <c r="K509" s="214">
        <v>763.55</v>
      </c>
    </row>
    <row r="510" spans="1:22" ht="14.25" x14ac:dyDescent="0.2">
      <c r="A510" s="168"/>
      <c r="B510" s="167"/>
      <c r="C510" s="167" t="s">
        <v>174</v>
      </c>
      <c r="D510" s="166"/>
      <c r="E510" s="163"/>
      <c r="F510" s="165">
        <v>0.14000000000000001</v>
      </c>
      <c r="G510" s="164" t="s">
        <v>185</v>
      </c>
      <c r="H510" s="163">
        <v>1</v>
      </c>
      <c r="I510" s="214">
        <v>0.7</v>
      </c>
      <c r="J510" s="163">
        <v>3.64</v>
      </c>
      <c r="K510" s="214">
        <v>2.5499999999999998</v>
      </c>
    </row>
    <row r="511" spans="1:22" ht="14.25" x14ac:dyDescent="0.2">
      <c r="A511" s="168"/>
      <c r="B511" s="167"/>
      <c r="C511" s="167" t="s">
        <v>195</v>
      </c>
      <c r="D511" s="166"/>
      <c r="E511" s="163"/>
      <c r="F511" s="165">
        <v>1.61</v>
      </c>
      <c r="G511" s="164" t="s">
        <v>185</v>
      </c>
      <c r="H511" s="163">
        <v>1</v>
      </c>
      <c r="I511" s="214">
        <v>8.0500000000000007</v>
      </c>
      <c r="J511" s="163">
        <v>5.73</v>
      </c>
      <c r="K511" s="214">
        <v>46.13</v>
      </c>
    </row>
    <row r="512" spans="1:22" ht="28.5" x14ac:dyDescent="0.2">
      <c r="A512" s="168" t="s">
        <v>1832</v>
      </c>
      <c r="B512" s="167" t="s">
        <v>3481</v>
      </c>
      <c r="C512" s="167" t="s">
        <v>1239</v>
      </c>
      <c r="D512" s="166" t="s">
        <v>1451</v>
      </c>
      <c r="E512" s="163">
        <v>5</v>
      </c>
      <c r="F512" s="165">
        <v>61.7</v>
      </c>
      <c r="G512" s="171" t="s">
        <v>185</v>
      </c>
      <c r="H512" s="163">
        <v>1</v>
      </c>
      <c r="I512" s="214">
        <v>308.5</v>
      </c>
      <c r="J512" s="163">
        <v>2.5499999999999998</v>
      </c>
      <c r="K512" s="214">
        <v>786.68</v>
      </c>
      <c r="Q512" s="160">
        <v>0</v>
      </c>
      <c r="R512" s="160">
        <v>0</v>
      </c>
      <c r="S512" s="160">
        <v>0</v>
      </c>
      <c r="T512" s="160">
        <v>0</v>
      </c>
      <c r="U512" s="160">
        <v>0</v>
      </c>
      <c r="V512" s="160">
        <v>0</v>
      </c>
    </row>
    <row r="513" spans="1:22" ht="82.5" x14ac:dyDescent="0.2">
      <c r="A513" s="189" t="s">
        <v>1980</v>
      </c>
      <c r="B513" s="188" t="s">
        <v>3482</v>
      </c>
      <c r="C513" s="188" t="s">
        <v>1236</v>
      </c>
      <c r="D513" s="187" t="s">
        <v>1451</v>
      </c>
      <c r="E513" s="184">
        <v>5</v>
      </c>
      <c r="F513" s="186">
        <v>3839.75</v>
      </c>
      <c r="G513" s="185" t="s">
        <v>185</v>
      </c>
      <c r="H513" s="184">
        <v>1</v>
      </c>
      <c r="I513" s="183">
        <v>19198.75</v>
      </c>
      <c r="J513" s="184">
        <v>4.4000000000000004</v>
      </c>
      <c r="K513" s="183">
        <v>84474.5</v>
      </c>
      <c r="Q513" s="160">
        <v>0</v>
      </c>
      <c r="R513" s="160">
        <v>0</v>
      </c>
      <c r="S513" s="160">
        <v>0</v>
      </c>
      <c r="T513" s="160">
        <v>0</v>
      </c>
      <c r="U513" s="160">
        <v>0</v>
      </c>
      <c r="V513" s="160">
        <v>0</v>
      </c>
    </row>
    <row r="514" spans="1:22" ht="28.5" x14ac:dyDescent="0.2">
      <c r="A514" s="168" t="s">
        <v>3483</v>
      </c>
      <c r="B514" s="167" t="s">
        <v>1383</v>
      </c>
      <c r="C514" s="167" t="s">
        <v>1238</v>
      </c>
      <c r="D514" s="166" t="s">
        <v>1384</v>
      </c>
      <c r="E514" s="163">
        <v>8.2500000000000004E-2</v>
      </c>
      <c r="F514" s="165">
        <v>7.07</v>
      </c>
      <c r="G514" s="171" t="s">
        <v>185</v>
      </c>
      <c r="H514" s="163">
        <v>1</v>
      </c>
      <c r="I514" s="214">
        <v>0.57999999999999996</v>
      </c>
      <c r="J514" s="163">
        <v>4.7699999999999996</v>
      </c>
      <c r="K514" s="214">
        <v>2.77</v>
      </c>
      <c r="Q514" s="160">
        <v>0</v>
      </c>
      <c r="R514" s="160">
        <v>0</v>
      </c>
      <c r="S514" s="160">
        <v>0</v>
      </c>
      <c r="T514" s="160">
        <v>0</v>
      </c>
      <c r="U514" s="160">
        <v>0</v>
      </c>
      <c r="V514" s="160">
        <v>0</v>
      </c>
    </row>
    <row r="515" spans="1:22" ht="14.25" x14ac:dyDescent="0.2">
      <c r="A515" s="168"/>
      <c r="B515" s="167"/>
      <c r="C515" s="167" t="s">
        <v>184</v>
      </c>
      <c r="D515" s="166" t="s">
        <v>177</v>
      </c>
      <c r="E515" s="163">
        <v>67</v>
      </c>
      <c r="F515" s="165"/>
      <c r="G515" s="164"/>
      <c r="H515" s="163"/>
      <c r="I515" s="214">
        <v>21.91</v>
      </c>
      <c r="J515" s="163">
        <v>68</v>
      </c>
      <c r="K515" s="214">
        <v>519.21</v>
      </c>
    </row>
    <row r="516" spans="1:22" ht="14.25" x14ac:dyDescent="0.2">
      <c r="A516" s="168"/>
      <c r="B516" s="167"/>
      <c r="C516" s="167" t="s">
        <v>183</v>
      </c>
      <c r="D516" s="166" t="s">
        <v>177</v>
      </c>
      <c r="E516" s="163">
        <v>67</v>
      </c>
      <c r="F516" s="165"/>
      <c r="G516" s="164"/>
      <c r="H516" s="163"/>
      <c r="I516" s="214">
        <v>21.91</v>
      </c>
      <c r="J516" s="163">
        <v>41</v>
      </c>
      <c r="K516" s="214">
        <v>313.06</v>
      </c>
    </row>
    <row r="517" spans="1:22" ht="14.25" x14ac:dyDescent="0.2">
      <c r="A517" s="205"/>
      <c r="B517" s="204"/>
      <c r="C517" s="204" t="s">
        <v>182</v>
      </c>
      <c r="D517" s="203" t="s">
        <v>181</v>
      </c>
      <c r="E517" s="201">
        <v>0.41</v>
      </c>
      <c r="F517" s="206"/>
      <c r="G517" s="202" t="s">
        <v>185</v>
      </c>
      <c r="H517" s="201">
        <v>1</v>
      </c>
      <c r="I517" s="200">
        <v>2.0499999999999998</v>
      </c>
      <c r="J517" s="201"/>
      <c r="K517" s="200"/>
    </row>
    <row r="518" spans="1:22" ht="15" x14ac:dyDescent="0.25">
      <c r="A518" s="198"/>
      <c r="B518" s="198"/>
      <c r="C518" s="199" t="s">
        <v>173</v>
      </c>
      <c r="D518" s="198"/>
      <c r="E518" s="198"/>
      <c r="F518" s="198"/>
      <c r="G518" s="198"/>
      <c r="H518" s="480">
        <v>19593.099999999999</v>
      </c>
      <c r="I518" s="480"/>
      <c r="J518" s="480">
        <v>86908.45</v>
      </c>
      <c r="K518" s="480"/>
      <c r="O518" s="162">
        <v>19593.099999999999</v>
      </c>
      <c r="P518" s="162">
        <v>86908.45</v>
      </c>
    </row>
    <row r="521" spans="1:22" ht="15" x14ac:dyDescent="0.25">
      <c r="A521" s="476" t="s">
        <v>3484</v>
      </c>
      <c r="B521" s="476"/>
      <c r="C521" s="476"/>
      <c r="D521" s="476"/>
      <c r="E521" s="476"/>
      <c r="F521" s="476"/>
      <c r="G521" s="476"/>
      <c r="H521" s="477">
        <v>19593.099999999999</v>
      </c>
      <c r="I521" s="478"/>
      <c r="J521" s="477">
        <v>86908.45</v>
      </c>
      <c r="K521" s="478"/>
    </row>
    <row r="522" spans="1:22" hidden="1" x14ac:dyDescent="0.2">
      <c r="A522" s="160" t="s">
        <v>172</v>
      </c>
      <c r="I522" s="160">
        <v>0</v>
      </c>
      <c r="J522" s="160">
        <v>0</v>
      </c>
    </row>
    <row r="523" spans="1:22" hidden="1" x14ac:dyDescent="0.2">
      <c r="A523" s="160" t="s">
        <v>171</v>
      </c>
      <c r="I523" s="160">
        <v>0</v>
      </c>
      <c r="J523" s="160">
        <v>0</v>
      </c>
    </row>
    <row r="525" spans="1:22" ht="16.5" x14ac:dyDescent="0.25">
      <c r="A525" s="479" t="s">
        <v>3485</v>
      </c>
      <c r="B525" s="479"/>
      <c r="C525" s="479"/>
      <c r="D525" s="479"/>
      <c r="E525" s="479"/>
      <c r="F525" s="479"/>
      <c r="G525" s="479"/>
      <c r="H525" s="479"/>
      <c r="I525" s="479"/>
      <c r="J525" s="479"/>
      <c r="K525" s="479"/>
    </row>
    <row r="526" spans="1:22" ht="71.25" x14ac:dyDescent="0.2">
      <c r="A526" s="168" t="s">
        <v>1538</v>
      </c>
      <c r="B526" s="167" t="s">
        <v>3480</v>
      </c>
      <c r="C526" s="167" t="s">
        <v>1240</v>
      </c>
      <c r="D526" s="166" t="s">
        <v>1693</v>
      </c>
      <c r="E526" s="163">
        <v>1</v>
      </c>
      <c r="F526" s="165"/>
      <c r="G526" s="164"/>
      <c r="H526" s="163"/>
      <c r="I526" s="214"/>
      <c r="J526" s="163"/>
      <c r="K526" s="214"/>
      <c r="Q526" s="160">
        <v>4.38</v>
      </c>
      <c r="R526" s="160">
        <v>103.84</v>
      </c>
      <c r="S526" s="160">
        <v>4.38</v>
      </c>
      <c r="T526" s="160">
        <v>62.61</v>
      </c>
      <c r="U526" s="160">
        <v>0</v>
      </c>
      <c r="V526" s="160">
        <v>0</v>
      </c>
    </row>
    <row r="527" spans="1:22" ht="14.25" x14ac:dyDescent="0.2">
      <c r="A527" s="168"/>
      <c r="B527" s="167"/>
      <c r="C527" s="167" t="s">
        <v>187</v>
      </c>
      <c r="D527" s="166"/>
      <c r="E527" s="163"/>
      <c r="F527" s="165">
        <v>6.54</v>
      </c>
      <c r="G527" s="164" t="s">
        <v>185</v>
      </c>
      <c r="H527" s="163">
        <v>1</v>
      </c>
      <c r="I527" s="214">
        <v>6.54</v>
      </c>
      <c r="J527" s="163">
        <v>23.35</v>
      </c>
      <c r="K527" s="214">
        <v>152.71</v>
      </c>
    </row>
    <row r="528" spans="1:22" ht="14.25" x14ac:dyDescent="0.2">
      <c r="A528" s="168"/>
      <c r="B528" s="167"/>
      <c r="C528" s="167" t="s">
        <v>174</v>
      </c>
      <c r="D528" s="166"/>
      <c r="E528" s="163"/>
      <c r="F528" s="165">
        <v>0.14000000000000001</v>
      </c>
      <c r="G528" s="164" t="s">
        <v>185</v>
      </c>
      <c r="H528" s="163">
        <v>1</v>
      </c>
      <c r="I528" s="214">
        <v>0.14000000000000001</v>
      </c>
      <c r="J528" s="163">
        <v>3.64</v>
      </c>
      <c r="K528" s="214">
        <v>0.51</v>
      </c>
    </row>
    <row r="529" spans="1:22" ht="14.25" x14ac:dyDescent="0.2">
      <c r="A529" s="168"/>
      <c r="B529" s="167"/>
      <c r="C529" s="167" t="s">
        <v>195</v>
      </c>
      <c r="D529" s="166"/>
      <c r="E529" s="163"/>
      <c r="F529" s="165">
        <v>1.61</v>
      </c>
      <c r="G529" s="164" t="s">
        <v>185</v>
      </c>
      <c r="H529" s="163">
        <v>1</v>
      </c>
      <c r="I529" s="214">
        <v>1.61</v>
      </c>
      <c r="J529" s="163">
        <v>5.73</v>
      </c>
      <c r="K529" s="214">
        <v>9.23</v>
      </c>
    </row>
    <row r="530" spans="1:22" ht="28.5" x14ac:dyDescent="0.2">
      <c r="A530" s="168" t="s">
        <v>1541</v>
      </c>
      <c r="B530" s="167" t="s">
        <v>3481</v>
      </c>
      <c r="C530" s="167" t="s">
        <v>1239</v>
      </c>
      <c r="D530" s="166" t="s">
        <v>1451</v>
      </c>
      <c r="E530" s="163">
        <v>1</v>
      </c>
      <c r="F530" s="165">
        <v>61.7</v>
      </c>
      <c r="G530" s="171" t="s">
        <v>185</v>
      </c>
      <c r="H530" s="163">
        <v>1</v>
      </c>
      <c r="I530" s="214">
        <v>61.7</v>
      </c>
      <c r="J530" s="163">
        <v>2.5499999999999998</v>
      </c>
      <c r="K530" s="214">
        <v>157.34</v>
      </c>
      <c r="Q530" s="160">
        <v>0</v>
      </c>
      <c r="R530" s="160">
        <v>0</v>
      </c>
      <c r="S530" s="160">
        <v>0</v>
      </c>
      <c r="T530" s="160">
        <v>0</v>
      </c>
      <c r="U530" s="160">
        <v>0</v>
      </c>
      <c r="V530" s="160">
        <v>0</v>
      </c>
    </row>
    <row r="531" spans="1:22" ht="82.5" x14ac:dyDescent="0.2">
      <c r="A531" s="189" t="s">
        <v>1985</v>
      </c>
      <c r="B531" s="188" t="s">
        <v>3482</v>
      </c>
      <c r="C531" s="188" t="s">
        <v>1236</v>
      </c>
      <c r="D531" s="187" t="s">
        <v>1451</v>
      </c>
      <c r="E531" s="184">
        <v>1</v>
      </c>
      <c r="F531" s="186">
        <v>3839.75</v>
      </c>
      <c r="G531" s="185" t="s">
        <v>185</v>
      </c>
      <c r="H531" s="184">
        <v>1</v>
      </c>
      <c r="I531" s="183">
        <v>3839.75</v>
      </c>
      <c r="J531" s="184">
        <v>4.4000000000000004</v>
      </c>
      <c r="K531" s="183">
        <v>16894.900000000001</v>
      </c>
      <c r="Q531" s="160">
        <v>0</v>
      </c>
      <c r="R531" s="160">
        <v>0</v>
      </c>
      <c r="S531" s="160">
        <v>0</v>
      </c>
      <c r="T531" s="160">
        <v>0</v>
      </c>
      <c r="U531" s="160">
        <v>0</v>
      </c>
      <c r="V531" s="160">
        <v>0</v>
      </c>
    </row>
    <row r="532" spans="1:22" ht="28.5" x14ac:dyDescent="0.2">
      <c r="A532" s="168" t="s">
        <v>1987</v>
      </c>
      <c r="B532" s="167" t="s">
        <v>1383</v>
      </c>
      <c r="C532" s="167" t="s">
        <v>1238</v>
      </c>
      <c r="D532" s="166" t="s">
        <v>1384</v>
      </c>
      <c r="E532" s="163">
        <v>1.6500000000000001E-2</v>
      </c>
      <c r="F532" s="165">
        <v>7.07</v>
      </c>
      <c r="G532" s="171" t="s">
        <v>185</v>
      </c>
      <c r="H532" s="163">
        <v>1</v>
      </c>
      <c r="I532" s="214">
        <v>0.12</v>
      </c>
      <c r="J532" s="163">
        <v>4.7699999999999996</v>
      </c>
      <c r="K532" s="214">
        <v>0.56999999999999995</v>
      </c>
      <c r="Q532" s="160">
        <v>0</v>
      </c>
      <c r="R532" s="160">
        <v>0</v>
      </c>
      <c r="S532" s="160">
        <v>0</v>
      </c>
      <c r="T532" s="160">
        <v>0</v>
      </c>
      <c r="U532" s="160">
        <v>0</v>
      </c>
      <c r="V532" s="160">
        <v>0</v>
      </c>
    </row>
    <row r="533" spans="1:22" ht="14.25" x14ac:dyDescent="0.2">
      <c r="A533" s="168"/>
      <c r="B533" s="167"/>
      <c r="C533" s="167" t="s">
        <v>184</v>
      </c>
      <c r="D533" s="166" t="s">
        <v>177</v>
      </c>
      <c r="E533" s="163">
        <v>67</v>
      </c>
      <c r="F533" s="165"/>
      <c r="G533" s="164"/>
      <c r="H533" s="163"/>
      <c r="I533" s="214">
        <v>4.38</v>
      </c>
      <c r="J533" s="163">
        <v>68</v>
      </c>
      <c r="K533" s="214">
        <v>103.84</v>
      </c>
    </row>
    <row r="534" spans="1:22" ht="14.25" x14ac:dyDescent="0.2">
      <c r="A534" s="168"/>
      <c r="B534" s="167"/>
      <c r="C534" s="167" t="s">
        <v>183</v>
      </c>
      <c r="D534" s="166" t="s">
        <v>177</v>
      </c>
      <c r="E534" s="163">
        <v>67</v>
      </c>
      <c r="F534" s="165"/>
      <c r="G534" s="164"/>
      <c r="H534" s="163"/>
      <c r="I534" s="214">
        <v>4.38</v>
      </c>
      <c r="J534" s="163">
        <v>41</v>
      </c>
      <c r="K534" s="214">
        <v>62.61</v>
      </c>
    </row>
    <row r="535" spans="1:22" ht="14.25" x14ac:dyDescent="0.2">
      <c r="A535" s="205"/>
      <c r="B535" s="204"/>
      <c r="C535" s="204" t="s">
        <v>182</v>
      </c>
      <c r="D535" s="203" t="s">
        <v>181</v>
      </c>
      <c r="E535" s="201">
        <v>0.41</v>
      </c>
      <c r="F535" s="206"/>
      <c r="G535" s="202" t="s">
        <v>185</v>
      </c>
      <c r="H535" s="201">
        <v>1</v>
      </c>
      <c r="I535" s="200">
        <v>0.41</v>
      </c>
      <c r="J535" s="201"/>
      <c r="K535" s="200"/>
    </row>
    <row r="536" spans="1:22" ht="15" x14ac:dyDescent="0.25">
      <c r="A536" s="198"/>
      <c r="B536" s="198"/>
      <c r="C536" s="199" t="s">
        <v>173</v>
      </c>
      <c r="D536" s="198"/>
      <c r="E536" s="198"/>
      <c r="F536" s="198"/>
      <c r="G536" s="198"/>
      <c r="H536" s="480">
        <v>3918.62</v>
      </c>
      <c r="I536" s="480"/>
      <c r="J536" s="480">
        <v>17381.71</v>
      </c>
      <c r="K536" s="480"/>
      <c r="O536" s="162">
        <v>3918.62</v>
      </c>
      <c r="P536" s="162">
        <v>17381.71</v>
      </c>
    </row>
    <row r="539" spans="1:22" ht="15" x14ac:dyDescent="0.25">
      <c r="A539" s="476" t="s">
        <v>3486</v>
      </c>
      <c r="B539" s="476"/>
      <c r="C539" s="476"/>
      <c r="D539" s="476"/>
      <c r="E539" s="476"/>
      <c r="F539" s="476"/>
      <c r="G539" s="476"/>
      <c r="H539" s="477">
        <v>3918.62</v>
      </c>
      <c r="I539" s="478"/>
      <c r="J539" s="477">
        <v>17381.71</v>
      </c>
      <c r="K539" s="478"/>
    </row>
    <row r="540" spans="1:22" hidden="1" x14ac:dyDescent="0.2">
      <c r="A540" s="160" t="s">
        <v>172</v>
      </c>
      <c r="I540" s="160">
        <v>0</v>
      </c>
      <c r="J540" s="160">
        <v>0</v>
      </c>
    </row>
    <row r="541" spans="1:22" hidden="1" x14ac:dyDescent="0.2">
      <c r="A541" s="160" t="s">
        <v>171</v>
      </c>
      <c r="I541" s="160">
        <v>0</v>
      </c>
      <c r="J541" s="160">
        <v>0</v>
      </c>
    </row>
    <row r="543" spans="1:22" ht="16.5" x14ac:dyDescent="0.25">
      <c r="A543" s="479" t="s">
        <v>3487</v>
      </c>
      <c r="B543" s="479"/>
      <c r="C543" s="479"/>
      <c r="D543" s="479"/>
      <c r="E543" s="479"/>
      <c r="F543" s="479"/>
      <c r="G543" s="479"/>
      <c r="H543" s="479"/>
      <c r="I543" s="479"/>
      <c r="J543" s="479"/>
      <c r="K543" s="479"/>
    </row>
    <row r="544" spans="1:22" ht="71.25" x14ac:dyDescent="0.2">
      <c r="A544" s="168" t="s">
        <v>1543</v>
      </c>
      <c r="B544" s="167" t="s">
        <v>3480</v>
      </c>
      <c r="C544" s="167" t="s">
        <v>1240</v>
      </c>
      <c r="D544" s="166" t="s">
        <v>1693</v>
      </c>
      <c r="E544" s="163">
        <v>2</v>
      </c>
      <c r="F544" s="165"/>
      <c r="G544" s="164"/>
      <c r="H544" s="163"/>
      <c r="I544" s="214"/>
      <c r="J544" s="163"/>
      <c r="K544" s="214"/>
      <c r="Q544" s="160">
        <v>8.76</v>
      </c>
      <c r="R544" s="160">
        <v>207.69</v>
      </c>
      <c r="S544" s="160">
        <v>8.76</v>
      </c>
      <c r="T544" s="160">
        <v>125.22</v>
      </c>
      <c r="U544" s="160">
        <v>0</v>
      </c>
      <c r="V544" s="160">
        <v>0</v>
      </c>
    </row>
    <row r="545" spans="1:22" ht="14.25" x14ac:dyDescent="0.2">
      <c r="A545" s="168"/>
      <c r="B545" s="167"/>
      <c r="C545" s="167" t="s">
        <v>187</v>
      </c>
      <c r="D545" s="166"/>
      <c r="E545" s="163"/>
      <c r="F545" s="165">
        <v>6.54</v>
      </c>
      <c r="G545" s="164" t="s">
        <v>185</v>
      </c>
      <c r="H545" s="163">
        <v>1</v>
      </c>
      <c r="I545" s="214">
        <v>13.08</v>
      </c>
      <c r="J545" s="163">
        <v>23.35</v>
      </c>
      <c r="K545" s="214">
        <v>305.42</v>
      </c>
    </row>
    <row r="546" spans="1:22" ht="14.25" x14ac:dyDescent="0.2">
      <c r="A546" s="168"/>
      <c r="B546" s="167"/>
      <c r="C546" s="167" t="s">
        <v>174</v>
      </c>
      <c r="D546" s="166"/>
      <c r="E546" s="163"/>
      <c r="F546" s="165">
        <v>0.14000000000000001</v>
      </c>
      <c r="G546" s="164" t="s">
        <v>185</v>
      </c>
      <c r="H546" s="163">
        <v>1</v>
      </c>
      <c r="I546" s="214">
        <v>0.28000000000000003</v>
      </c>
      <c r="J546" s="163">
        <v>3.64</v>
      </c>
      <c r="K546" s="214">
        <v>1.02</v>
      </c>
    </row>
    <row r="547" spans="1:22" ht="14.25" x14ac:dyDescent="0.2">
      <c r="A547" s="168"/>
      <c r="B547" s="167"/>
      <c r="C547" s="167" t="s">
        <v>195</v>
      </c>
      <c r="D547" s="166"/>
      <c r="E547" s="163"/>
      <c r="F547" s="165">
        <v>1.61</v>
      </c>
      <c r="G547" s="164" t="s">
        <v>185</v>
      </c>
      <c r="H547" s="163">
        <v>1</v>
      </c>
      <c r="I547" s="214">
        <v>3.22</v>
      </c>
      <c r="J547" s="163">
        <v>5.73</v>
      </c>
      <c r="K547" s="214">
        <v>18.45</v>
      </c>
    </row>
    <row r="548" spans="1:22" ht="28.5" x14ac:dyDescent="0.2">
      <c r="A548" s="168" t="s">
        <v>1544</v>
      </c>
      <c r="B548" s="167" t="s">
        <v>3481</v>
      </c>
      <c r="C548" s="167" t="s">
        <v>1239</v>
      </c>
      <c r="D548" s="166" t="s">
        <v>1451</v>
      </c>
      <c r="E548" s="163">
        <v>2</v>
      </c>
      <c r="F548" s="165">
        <v>61.7</v>
      </c>
      <c r="G548" s="171" t="s">
        <v>185</v>
      </c>
      <c r="H548" s="163">
        <v>1</v>
      </c>
      <c r="I548" s="214">
        <v>123.4</v>
      </c>
      <c r="J548" s="163">
        <v>2.5499999999999998</v>
      </c>
      <c r="K548" s="214">
        <v>314.67</v>
      </c>
      <c r="Q548" s="160">
        <v>0</v>
      </c>
      <c r="R548" s="160">
        <v>0</v>
      </c>
      <c r="S548" s="160">
        <v>0</v>
      </c>
      <c r="T548" s="160">
        <v>0</v>
      </c>
      <c r="U548" s="160">
        <v>0</v>
      </c>
      <c r="V548" s="160">
        <v>0</v>
      </c>
    </row>
    <row r="549" spans="1:22" ht="82.5" x14ac:dyDescent="0.2">
      <c r="A549" s="189" t="s">
        <v>3280</v>
      </c>
      <c r="B549" s="188" t="s">
        <v>3482</v>
      </c>
      <c r="C549" s="188" t="s">
        <v>1236</v>
      </c>
      <c r="D549" s="187" t="s">
        <v>1451</v>
      </c>
      <c r="E549" s="184">
        <v>2</v>
      </c>
      <c r="F549" s="186">
        <v>3839.75</v>
      </c>
      <c r="G549" s="185" t="s">
        <v>185</v>
      </c>
      <c r="H549" s="184">
        <v>1</v>
      </c>
      <c r="I549" s="183">
        <v>7679.5</v>
      </c>
      <c r="J549" s="184">
        <v>4.4000000000000004</v>
      </c>
      <c r="K549" s="183">
        <v>33789.800000000003</v>
      </c>
      <c r="Q549" s="160">
        <v>0</v>
      </c>
      <c r="R549" s="160">
        <v>0</v>
      </c>
      <c r="S549" s="160">
        <v>0</v>
      </c>
      <c r="T549" s="160">
        <v>0</v>
      </c>
      <c r="U549" s="160">
        <v>0</v>
      </c>
      <c r="V549" s="160">
        <v>0</v>
      </c>
    </row>
    <row r="550" spans="1:22" ht="28.5" x14ac:dyDescent="0.2">
      <c r="A550" s="168" t="s">
        <v>3488</v>
      </c>
      <c r="B550" s="167" t="s">
        <v>1383</v>
      </c>
      <c r="C550" s="167" t="s">
        <v>1238</v>
      </c>
      <c r="D550" s="166" t="s">
        <v>1384</v>
      </c>
      <c r="E550" s="163">
        <v>3.3000000000000002E-2</v>
      </c>
      <c r="F550" s="165">
        <v>7.07</v>
      </c>
      <c r="G550" s="171" t="s">
        <v>185</v>
      </c>
      <c r="H550" s="163">
        <v>1</v>
      </c>
      <c r="I550" s="214">
        <v>0.23</v>
      </c>
      <c r="J550" s="163">
        <v>4.7699999999999996</v>
      </c>
      <c r="K550" s="214">
        <v>1.1000000000000001</v>
      </c>
      <c r="Q550" s="160">
        <v>0</v>
      </c>
      <c r="R550" s="160">
        <v>0</v>
      </c>
      <c r="S550" s="160">
        <v>0</v>
      </c>
      <c r="T550" s="160">
        <v>0</v>
      </c>
      <c r="U550" s="160">
        <v>0</v>
      </c>
      <c r="V550" s="160">
        <v>0</v>
      </c>
    </row>
    <row r="551" spans="1:22" ht="14.25" x14ac:dyDescent="0.2">
      <c r="A551" s="168"/>
      <c r="B551" s="167"/>
      <c r="C551" s="167" t="s">
        <v>184</v>
      </c>
      <c r="D551" s="166" t="s">
        <v>177</v>
      </c>
      <c r="E551" s="163">
        <v>67</v>
      </c>
      <c r="F551" s="165"/>
      <c r="G551" s="164"/>
      <c r="H551" s="163"/>
      <c r="I551" s="214">
        <v>8.76</v>
      </c>
      <c r="J551" s="163">
        <v>68</v>
      </c>
      <c r="K551" s="214">
        <v>207.69</v>
      </c>
    </row>
    <row r="552" spans="1:22" ht="14.25" x14ac:dyDescent="0.2">
      <c r="A552" s="168"/>
      <c r="B552" s="167"/>
      <c r="C552" s="167" t="s">
        <v>183</v>
      </c>
      <c r="D552" s="166" t="s">
        <v>177</v>
      </c>
      <c r="E552" s="163">
        <v>67</v>
      </c>
      <c r="F552" s="165"/>
      <c r="G552" s="164"/>
      <c r="H552" s="163"/>
      <c r="I552" s="214">
        <v>8.76</v>
      </c>
      <c r="J552" s="163">
        <v>41</v>
      </c>
      <c r="K552" s="214">
        <v>125.22</v>
      </c>
    </row>
    <row r="553" spans="1:22" ht="14.25" x14ac:dyDescent="0.2">
      <c r="A553" s="205"/>
      <c r="B553" s="204"/>
      <c r="C553" s="204" t="s">
        <v>182</v>
      </c>
      <c r="D553" s="203" t="s">
        <v>181</v>
      </c>
      <c r="E553" s="201">
        <v>0.41</v>
      </c>
      <c r="F553" s="206"/>
      <c r="G553" s="202" t="s">
        <v>185</v>
      </c>
      <c r="H553" s="201">
        <v>1</v>
      </c>
      <c r="I553" s="200">
        <v>0.82</v>
      </c>
      <c r="J553" s="201"/>
      <c r="K553" s="200"/>
    </row>
    <row r="554" spans="1:22" ht="15" x14ac:dyDescent="0.25">
      <c r="A554" s="198"/>
      <c r="B554" s="198"/>
      <c r="C554" s="199" t="s">
        <v>173</v>
      </c>
      <c r="D554" s="198"/>
      <c r="E554" s="198"/>
      <c r="F554" s="198"/>
      <c r="G554" s="198"/>
      <c r="H554" s="480">
        <v>7837.23</v>
      </c>
      <c r="I554" s="480"/>
      <c r="J554" s="480">
        <v>34763.370000000003</v>
      </c>
      <c r="K554" s="480"/>
      <c r="O554" s="162">
        <v>7837.23</v>
      </c>
      <c r="P554" s="162">
        <v>34763.370000000003</v>
      </c>
    </row>
    <row r="557" spans="1:22" ht="15" x14ac:dyDescent="0.25">
      <c r="A557" s="476" t="s">
        <v>3489</v>
      </c>
      <c r="B557" s="476"/>
      <c r="C557" s="476"/>
      <c r="D557" s="476"/>
      <c r="E557" s="476"/>
      <c r="F557" s="476"/>
      <c r="G557" s="476"/>
      <c r="H557" s="477">
        <v>7837.23</v>
      </c>
      <c r="I557" s="478"/>
      <c r="J557" s="477">
        <v>34763.370000000003</v>
      </c>
      <c r="K557" s="478"/>
    </row>
    <row r="558" spans="1:22" hidden="1" x14ac:dyDescent="0.2">
      <c r="A558" s="160" t="s">
        <v>172</v>
      </c>
      <c r="I558" s="160">
        <v>0</v>
      </c>
      <c r="J558" s="160">
        <v>0</v>
      </c>
    </row>
    <row r="559" spans="1:22" hidden="1" x14ac:dyDescent="0.2">
      <c r="A559" s="160" t="s">
        <v>171</v>
      </c>
      <c r="I559" s="160">
        <v>0</v>
      </c>
      <c r="J559" s="160">
        <v>0</v>
      </c>
    </row>
    <row r="561" spans="1:22" ht="16.5" x14ac:dyDescent="0.25">
      <c r="A561" s="479" t="s">
        <v>3490</v>
      </c>
      <c r="B561" s="479"/>
      <c r="C561" s="479"/>
      <c r="D561" s="479"/>
      <c r="E561" s="479"/>
      <c r="F561" s="479"/>
      <c r="G561" s="479"/>
      <c r="H561" s="479"/>
      <c r="I561" s="479"/>
      <c r="J561" s="479"/>
      <c r="K561" s="479"/>
    </row>
    <row r="562" spans="1:22" ht="71.25" x14ac:dyDescent="0.2">
      <c r="A562" s="168" t="s">
        <v>1546</v>
      </c>
      <c r="B562" s="167" t="s">
        <v>3480</v>
      </c>
      <c r="C562" s="167" t="s">
        <v>1240</v>
      </c>
      <c r="D562" s="166" t="s">
        <v>1693</v>
      </c>
      <c r="E562" s="163">
        <v>2</v>
      </c>
      <c r="F562" s="165"/>
      <c r="G562" s="164"/>
      <c r="H562" s="163"/>
      <c r="I562" s="214"/>
      <c r="J562" s="163"/>
      <c r="K562" s="214"/>
      <c r="Q562" s="160">
        <v>8.76</v>
      </c>
      <c r="R562" s="160">
        <v>207.69</v>
      </c>
      <c r="S562" s="160">
        <v>8.76</v>
      </c>
      <c r="T562" s="160">
        <v>125.22</v>
      </c>
      <c r="U562" s="160">
        <v>0</v>
      </c>
      <c r="V562" s="160">
        <v>0</v>
      </c>
    </row>
    <row r="563" spans="1:22" ht="14.25" x14ac:dyDescent="0.2">
      <c r="A563" s="168"/>
      <c r="B563" s="167"/>
      <c r="C563" s="167" t="s">
        <v>187</v>
      </c>
      <c r="D563" s="166"/>
      <c r="E563" s="163"/>
      <c r="F563" s="165">
        <v>6.54</v>
      </c>
      <c r="G563" s="164" t="s">
        <v>185</v>
      </c>
      <c r="H563" s="163">
        <v>1</v>
      </c>
      <c r="I563" s="214">
        <v>13.08</v>
      </c>
      <c r="J563" s="163">
        <v>23.35</v>
      </c>
      <c r="K563" s="214">
        <v>305.42</v>
      </c>
    </row>
    <row r="564" spans="1:22" ht="14.25" x14ac:dyDescent="0.2">
      <c r="A564" s="168"/>
      <c r="B564" s="167"/>
      <c r="C564" s="167" t="s">
        <v>174</v>
      </c>
      <c r="D564" s="166"/>
      <c r="E564" s="163"/>
      <c r="F564" s="165">
        <v>0.14000000000000001</v>
      </c>
      <c r="G564" s="164" t="s">
        <v>185</v>
      </c>
      <c r="H564" s="163">
        <v>1</v>
      </c>
      <c r="I564" s="214">
        <v>0.28000000000000003</v>
      </c>
      <c r="J564" s="163">
        <v>3.64</v>
      </c>
      <c r="K564" s="214">
        <v>1.02</v>
      </c>
    </row>
    <row r="565" spans="1:22" ht="14.25" x14ac:dyDescent="0.2">
      <c r="A565" s="168"/>
      <c r="B565" s="167"/>
      <c r="C565" s="167" t="s">
        <v>195</v>
      </c>
      <c r="D565" s="166"/>
      <c r="E565" s="163"/>
      <c r="F565" s="165">
        <v>1.61</v>
      </c>
      <c r="G565" s="164" t="s">
        <v>185</v>
      </c>
      <c r="H565" s="163">
        <v>1</v>
      </c>
      <c r="I565" s="214">
        <v>3.22</v>
      </c>
      <c r="J565" s="163">
        <v>5.73</v>
      </c>
      <c r="K565" s="214">
        <v>18.45</v>
      </c>
    </row>
    <row r="566" spans="1:22" ht="28.5" x14ac:dyDescent="0.2">
      <c r="A566" s="168" t="s">
        <v>1549</v>
      </c>
      <c r="B566" s="167" t="s">
        <v>3481</v>
      </c>
      <c r="C566" s="167" t="s">
        <v>1239</v>
      </c>
      <c r="D566" s="166" t="s">
        <v>1451</v>
      </c>
      <c r="E566" s="163">
        <v>2</v>
      </c>
      <c r="F566" s="165">
        <v>61.7</v>
      </c>
      <c r="G566" s="171" t="s">
        <v>185</v>
      </c>
      <c r="H566" s="163">
        <v>1</v>
      </c>
      <c r="I566" s="214">
        <v>123.4</v>
      </c>
      <c r="J566" s="163">
        <v>2.5499999999999998</v>
      </c>
      <c r="K566" s="214">
        <v>314.67</v>
      </c>
      <c r="Q566" s="160">
        <v>0</v>
      </c>
      <c r="R566" s="160">
        <v>0</v>
      </c>
      <c r="S566" s="160">
        <v>0</v>
      </c>
      <c r="T566" s="160">
        <v>0</v>
      </c>
      <c r="U566" s="160">
        <v>0</v>
      </c>
      <c r="V566" s="160">
        <v>0</v>
      </c>
    </row>
    <row r="567" spans="1:22" ht="82.5" x14ac:dyDescent="0.2">
      <c r="A567" s="189" t="s">
        <v>3491</v>
      </c>
      <c r="B567" s="188" t="s">
        <v>3482</v>
      </c>
      <c r="C567" s="188" t="s">
        <v>1236</v>
      </c>
      <c r="D567" s="187" t="s">
        <v>1451</v>
      </c>
      <c r="E567" s="184">
        <v>2</v>
      </c>
      <c r="F567" s="186">
        <v>3839.75</v>
      </c>
      <c r="G567" s="185" t="s">
        <v>185</v>
      </c>
      <c r="H567" s="184">
        <v>1</v>
      </c>
      <c r="I567" s="183">
        <v>7679.5</v>
      </c>
      <c r="J567" s="184">
        <v>4.4000000000000004</v>
      </c>
      <c r="K567" s="183">
        <v>33789.800000000003</v>
      </c>
      <c r="Q567" s="160">
        <v>0</v>
      </c>
      <c r="R567" s="160">
        <v>0</v>
      </c>
      <c r="S567" s="160">
        <v>0</v>
      </c>
      <c r="T567" s="160">
        <v>0</v>
      </c>
      <c r="U567" s="160">
        <v>0</v>
      </c>
      <c r="V567" s="160">
        <v>0</v>
      </c>
    </row>
    <row r="568" spans="1:22" ht="28.5" x14ac:dyDescent="0.2">
      <c r="A568" s="168" t="s">
        <v>3492</v>
      </c>
      <c r="B568" s="167" t="s">
        <v>1383</v>
      </c>
      <c r="C568" s="167" t="s">
        <v>1238</v>
      </c>
      <c r="D568" s="166" t="s">
        <v>1384</v>
      </c>
      <c r="E568" s="163">
        <v>3.3000000000000002E-2</v>
      </c>
      <c r="F568" s="165">
        <v>7.07</v>
      </c>
      <c r="G568" s="171" t="s">
        <v>185</v>
      </c>
      <c r="H568" s="163">
        <v>1</v>
      </c>
      <c r="I568" s="214">
        <v>0.23</v>
      </c>
      <c r="J568" s="163">
        <v>4.7699999999999996</v>
      </c>
      <c r="K568" s="214">
        <v>1.1000000000000001</v>
      </c>
      <c r="Q568" s="160">
        <v>0</v>
      </c>
      <c r="R568" s="160">
        <v>0</v>
      </c>
      <c r="S568" s="160">
        <v>0</v>
      </c>
      <c r="T568" s="160">
        <v>0</v>
      </c>
      <c r="U568" s="160">
        <v>0</v>
      </c>
      <c r="V568" s="160">
        <v>0</v>
      </c>
    </row>
    <row r="569" spans="1:22" ht="14.25" x14ac:dyDescent="0.2">
      <c r="A569" s="168"/>
      <c r="B569" s="167"/>
      <c r="C569" s="167" t="s">
        <v>184</v>
      </c>
      <c r="D569" s="166" t="s">
        <v>177</v>
      </c>
      <c r="E569" s="163">
        <v>67</v>
      </c>
      <c r="F569" s="165"/>
      <c r="G569" s="164"/>
      <c r="H569" s="163"/>
      <c r="I569" s="214">
        <v>8.76</v>
      </c>
      <c r="J569" s="163">
        <v>68</v>
      </c>
      <c r="K569" s="214">
        <v>207.69</v>
      </c>
    </row>
    <row r="570" spans="1:22" ht="14.25" x14ac:dyDescent="0.2">
      <c r="A570" s="168"/>
      <c r="B570" s="167"/>
      <c r="C570" s="167" t="s">
        <v>183</v>
      </c>
      <c r="D570" s="166" t="s">
        <v>177</v>
      </c>
      <c r="E570" s="163">
        <v>67</v>
      </c>
      <c r="F570" s="165"/>
      <c r="G570" s="164"/>
      <c r="H570" s="163"/>
      <c r="I570" s="214">
        <v>8.76</v>
      </c>
      <c r="J570" s="163">
        <v>41</v>
      </c>
      <c r="K570" s="214">
        <v>125.22</v>
      </c>
    </row>
    <row r="571" spans="1:22" ht="14.25" x14ac:dyDescent="0.2">
      <c r="A571" s="205"/>
      <c r="B571" s="204"/>
      <c r="C571" s="204" t="s">
        <v>182</v>
      </c>
      <c r="D571" s="203" t="s">
        <v>181</v>
      </c>
      <c r="E571" s="201">
        <v>0.41</v>
      </c>
      <c r="F571" s="206"/>
      <c r="G571" s="202" t="s">
        <v>185</v>
      </c>
      <c r="H571" s="201">
        <v>1</v>
      </c>
      <c r="I571" s="200">
        <v>0.82</v>
      </c>
      <c r="J571" s="201"/>
      <c r="K571" s="200"/>
    </row>
    <row r="572" spans="1:22" ht="15" x14ac:dyDescent="0.25">
      <c r="A572" s="198"/>
      <c r="B572" s="198"/>
      <c r="C572" s="199" t="s">
        <v>173</v>
      </c>
      <c r="D572" s="198"/>
      <c r="E572" s="198"/>
      <c r="F572" s="198"/>
      <c r="G572" s="198"/>
      <c r="H572" s="480">
        <v>7837.23</v>
      </c>
      <c r="I572" s="480"/>
      <c r="J572" s="480">
        <v>34763.370000000003</v>
      </c>
      <c r="K572" s="480"/>
      <c r="O572" s="162">
        <v>7837.23</v>
      </c>
      <c r="P572" s="162">
        <v>34763.370000000003</v>
      </c>
    </row>
    <row r="575" spans="1:22" ht="15" x14ac:dyDescent="0.25">
      <c r="A575" s="476" t="s">
        <v>3493</v>
      </c>
      <c r="B575" s="476"/>
      <c r="C575" s="476"/>
      <c r="D575" s="476"/>
      <c r="E575" s="476"/>
      <c r="F575" s="476"/>
      <c r="G575" s="476"/>
      <c r="H575" s="477">
        <v>7837.23</v>
      </c>
      <c r="I575" s="478"/>
      <c r="J575" s="477">
        <v>34763.370000000003</v>
      </c>
      <c r="K575" s="478"/>
    </row>
    <row r="576" spans="1:22" hidden="1" x14ac:dyDescent="0.2">
      <c r="A576" s="160" t="s">
        <v>172</v>
      </c>
      <c r="I576" s="160">
        <v>0</v>
      </c>
      <c r="J576" s="160">
        <v>0</v>
      </c>
    </row>
    <row r="577" spans="1:22" hidden="1" x14ac:dyDescent="0.2">
      <c r="A577" s="160" t="s">
        <v>171</v>
      </c>
      <c r="I577" s="160">
        <v>0</v>
      </c>
      <c r="J577" s="160">
        <v>0</v>
      </c>
    </row>
    <row r="579" spans="1:22" ht="16.5" x14ac:dyDescent="0.25">
      <c r="A579" s="479" t="s">
        <v>3494</v>
      </c>
      <c r="B579" s="479"/>
      <c r="C579" s="479"/>
      <c r="D579" s="479"/>
      <c r="E579" s="479"/>
      <c r="F579" s="479"/>
      <c r="G579" s="479"/>
      <c r="H579" s="479"/>
      <c r="I579" s="479"/>
      <c r="J579" s="479"/>
      <c r="K579" s="479"/>
    </row>
    <row r="580" spans="1:22" ht="71.25" x14ac:dyDescent="0.2">
      <c r="A580" s="168" t="s">
        <v>1550</v>
      </c>
      <c r="B580" s="167" t="s">
        <v>3480</v>
      </c>
      <c r="C580" s="167" t="s">
        <v>1240</v>
      </c>
      <c r="D580" s="166" t="s">
        <v>1693</v>
      </c>
      <c r="E580" s="163">
        <v>4</v>
      </c>
      <c r="F580" s="165"/>
      <c r="G580" s="164"/>
      <c r="H580" s="163"/>
      <c r="I580" s="214"/>
      <c r="J580" s="163"/>
      <c r="K580" s="214"/>
      <c r="Q580" s="160">
        <v>17.53</v>
      </c>
      <c r="R580" s="160">
        <v>415.37</v>
      </c>
      <c r="S580" s="160">
        <v>17.53</v>
      </c>
      <c r="T580" s="160">
        <v>250.44</v>
      </c>
      <c r="U580" s="160">
        <v>0</v>
      </c>
      <c r="V580" s="160">
        <v>0</v>
      </c>
    </row>
    <row r="581" spans="1:22" ht="14.25" x14ac:dyDescent="0.2">
      <c r="A581" s="168"/>
      <c r="B581" s="167"/>
      <c r="C581" s="167" t="s">
        <v>187</v>
      </c>
      <c r="D581" s="166"/>
      <c r="E581" s="163"/>
      <c r="F581" s="165">
        <v>6.54</v>
      </c>
      <c r="G581" s="164" t="s">
        <v>185</v>
      </c>
      <c r="H581" s="163">
        <v>1</v>
      </c>
      <c r="I581" s="214">
        <v>26.16</v>
      </c>
      <c r="J581" s="163">
        <v>23.35</v>
      </c>
      <c r="K581" s="214">
        <v>610.84</v>
      </c>
    </row>
    <row r="582" spans="1:22" ht="14.25" x14ac:dyDescent="0.2">
      <c r="A582" s="168"/>
      <c r="B582" s="167"/>
      <c r="C582" s="167" t="s">
        <v>174</v>
      </c>
      <c r="D582" s="166"/>
      <c r="E582" s="163"/>
      <c r="F582" s="165">
        <v>0.14000000000000001</v>
      </c>
      <c r="G582" s="164" t="s">
        <v>185</v>
      </c>
      <c r="H582" s="163">
        <v>1</v>
      </c>
      <c r="I582" s="214">
        <v>0.56000000000000005</v>
      </c>
      <c r="J582" s="163">
        <v>3.64</v>
      </c>
      <c r="K582" s="214">
        <v>2.04</v>
      </c>
    </row>
    <row r="583" spans="1:22" ht="14.25" x14ac:dyDescent="0.2">
      <c r="A583" s="168"/>
      <c r="B583" s="167"/>
      <c r="C583" s="167" t="s">
        <v>195</v>
      </c>
      <c r="D583" s="166"/>
      <c r="E583" s="163"/>
      <c r="F583" s="165">
        <v>1.61</v>
      </c>
      <c r="G583" s="164" t="s">
        <v>185</v>
      </c>
      <c r="H583" s="163">
        <v>1</v>
      </c>
      <c r="I583" s="214">
        <v>6.44</v>
      </c>
      <c r="J583" s="163">
        <v>5.73</v>
      </c>
      <c r="K583" s="214">
        <v>36.9</v>
      </c>
    </row>
    <row r="584" spans="1:22" ht="28.5" x14ac:dyDescent="0.2">
      <c r="A584" s="168" t="s">
        <v>1552</v>
      </c>
      <c r="B584" s="167" t="s">
        <v>3481</v>
      </c>
      <c r="C584" s="167" t="s">
        <v>1239</v>
      </c>
      <c r="D584" s="166" t="s">
        <v>1451</v>
      </c>
      <c r="E584" s="163">
        <v>4</v>
      </c>
      <c r="F584" s="165">
        <v>61.7</v>
      </c>
      <c r="G584" s="171" t="s">
        <v>185</v>
      </c>
      <c r="H584" s="163">
        <v>1</v>
      </c>
      <c r="I584" s="214">
        <v>246.8</v>
      </c>
      <c r="J584" s="163">
        <v>2.5499999999999998</v>
      </c>
      <c r="K584" s="214">
        <v>629.34</v>
      </c>
      <c r="Q584" s="160">
        <v>0</v>
      </c>
      <c r="R584" s="160">
        <v>0</v>
      </c>
      <c r="S584" s="160">
        <v>0</v>
      </c>
      <c r="T584" s="160">
        <v>0</v>
      </c>
      <c r="U584" s="160">
        <v>0</v>
      </c>
      <c r="V584" s="160">
        <v>0</v>
      </c>
    </row>
    <row r="585" spans="1:22" ht="82.5" x14ac:dyDescent="0.2">
      <c r="A585" s="189" t="s">
        <v>1553</v>
      </c>
      <c r="B585" s="188" t="s">
        <v>3482</v>
      </c>
      <c r="C585" s="188" t="s">
        <v>1236</v>
      </c>
      <c r="D585" s="187" t="s">
        <v>1451</v>
      </c>
      <c r="E585" s="184">
        <v>4</v>
      </c>
      <c r="F585" s="186">
        <v>3839.75</v>
      </c>
      <c r="G585" s="185" t="s">
        <v>185</v>
      </c>
      <c r="H585" s="184">
        <v>1</v>
      </c>
      <c r="I585" s="183">
        <v>15359</v>
      </c>
      <c r="J585" s="184">
        <v>4.4000000000000004</v>
      </c>
      <c r="K585" s="183">
        <v>67579.600000000006</v>
      </c>
      <c r="Q585" s="160">
        <v>0</v>
      </c>
      <c r="R585" s="160">
        <v>0</v>
      </c>
      <c r="S585" s="160">
        <v>0</v>
      </c>
      <c r="T585" s="160">
        <v>0</v>
      </c>
      <c r="U585" s="160">
        <v>0</v>
      </c>
      <c r="V585" s="160">
        <v>0</v>
      </c>
    </row>
    <row r="586" spans="1:22" ht="28.5" x14ac:dyDescent="0.2">
      <c r="A586" s="168" t="s">
        <v>1554</v>
      </c>
      <c r="B586" s="167" t="s">
        <v>1383</v>
      </c>
      <c r="C586" s="167" t="s">
        <v>1238</v>
      </c>
      <c r="D586" s="166" t="s">
        <v>1384</v>
      </c>
      <c r="E586" s="163">
        <v>6.6000000000000003E-2</v>
      </c>
      <c r="F586" s="165">
        <v>7.07</v>
      </c>
      <c r="G586" s="171" t="s">
        <v>185</v>
      </c>
      <c r="H586" s="163">
        <v>1</v>
      </c>
      <c r="I586" s="214">
        <v>0.47</v>
      </c>
      <c r="J586" s="163">
        <v>4.7699999999999996</v>
      </c>
      <c r="K586" s="214">
        <v>2.2400000000000002</v>
      </c>
      <c r="Q586" s="160">
        <v>0</v>
      </c>
      <c r="R586" s="160">
        <v>0</v>
      </c>
      <c r="S586" s="160">
        <v>0</v>
      </c>
      <c r="T586" s="160">
        <v>0</v>
      </c>
      <c r="U586" s="160">
        <v>0</v>
      </c>
      <c r="V586" s="160">
        <v>0</v>
      </c>
    </row>
    <row r="587" spans="1:22" ht="14.25" x14ac:dyDescent="0.2">
      <c r="A587" s="168"/>
      <c r="B587" s="167"/>
      <c r="C587" s="167" t="s">
        <v>184</v>
      </c>
      <c r="D587" s="166" t="s">
        <v>177</v>
      </c>
      <c r="E587" s="163">
        <v>67</v>
      </c>
      <c r="F587" s="165"/>
      <c r="G587" s="164"/>
      <c r="H587" s="163"/>
      <c r="I587" s="214">
        <v>17.53</v>
      </c>
      <c r="J587" s="163">
        <v>68</v>
      </c>
      <c r="K587" s="214">
        <v>415.37</v>
      </c>
    </row>
    <row r="588" spans="1:22" ht="14.25" x14ac:dyDescent="0.2">
      <c r="A588" s="168"/>
      <c r="B588" s="167"/>
      <c r="C588" s="167" t="s">
        <v>183</v>
      </c>
      <c r="D588" s="166" t="s">
        <v>177</v>
      </c>
      <c r="E588" s="163">
        <v>67</v>
      </c>
      <c r="F588" s="165"/>
      <c r="G588" s="164"/>
      <c r="H588" s="163"/>
      <c r="I588" s="214">
        <v>17.53</v>
      </c>
      <c r="J588" s="163">
        <v>41</v>
      </c>
      <c r="K588" s="214">
        <v>250.44</v>
      </c>
    </row>
    <row r="589" spans="1:22" ht="14.25" x14ac:dyDescent="0.2">
      <c r="A589" s="205"/>
      <c r="B589" s="204"/>
      <c r="C589" s="204" t="s">
        <v>182</v>
      </c>
      <c r="D589" s="203" t="s">
        <v>181</v>
      </c>
      <c r="E589" s="201">
        <v>0.41</v>
      </c>
      <c r="F589" s="206"/>
      <c r="G589" s="202" t="s">
        <v>185</v>
      </c>
      <c r="H589" s="201">
        <v>1</v>
      </c>
      <c r="I589" s="200">
        <v>1.64</v>
      </c>
      <c r="J589" s="201"/>
      <c r="K589" s="200"/>
    </row>
    <row r="590" spans="1:22" ht="15" x14ac:dyDescent="0.25">
      <c r="A590" s="198"/>
      <c r="B590" s="198"/>
      <c r="C590" s="199" t="s">
        <v>173</v>
      </c>
      <c r="D590" s="198"/>
      <c r="E590" s="198"/>
      <c r="F590" s="198"/>
      <c r="G590" s="198"/>
      <c r="H590" s="480">
        <v>15674.49</v>
      </c>
      <c r="I590" s="480"/>
      <c r="J590" s="480">
        <v>69526.77</v>
      </c>
      <c r="K590" s="480"/>
      <c r="O590" s="162">
        <v>15674.49</v>
      </c>
      <c r="P590" s="162">
        <v>69526.77</v>
      </c>
    </row>
    <row r="593" spans="1:22" ht="15" x14ac:dyDescent="0.25">
      <c r="A593" s="476" t="s">
        <v>3495</v>
      </c>
      <c r="B593" s="476"/>
      <c r="C593" s="476"/>
      <c r="D593" s="476"/>
      <c r="E593" s="476"/>
      <c r="F593" s="476"/>
      <c r="G593" s="476"/>
      <c r="H593" s="477">
        <v>15674.49</v>
      </c>
      <c r="I593" s="478"/>
      <c r="J593" s="477">
        <v>69526.77</v>
      </c>
      <c r="K593" s="478"/>
    </row>
    <row r="594" spans="1:22" hidden="1" x14ac:dyDescent="0.2">
      <c r="A594" s="160" t="s">
        <v>172</v>
      </c>
      <c r="I594" s="160">
        <v>0</v>
      </c>
      <c r="J594" s="160">
        <v>0</v>
      </c>
    </row>
    <row r="595" spans="1:22" hidden="1" x14ac:dyDescent="0.2">
      <c r="A595" s="160" t="s">
        <v>171</v>
      </c>
      <c r="I595" s="160">
        <v>0</v>
      </c>
      <c r="J595" s="160">
        <v>0</v>
      </c>
    </row>
    <row r="597" spans="1:22" ht="16.5" x14ac:dyDescent="0.25">
      <c r="A597" s="479" t="s">
        <v>3496</v>
      </c>
      <c r="B597" s="479"/>
      <c r="C597" s="479"/>
      <c r="D597" s="479"/>
      <c r="E597" s="479"/>
      <c r="F597" s="479"/>
      <c r="G597" s="479"/>
      <c r="H597" s="479"/>
      <c r="I597" s="479"/>
      <c r="J597" s="479"/>
      <c r="K597" s="479"/>
    </row>
    <row r="598" spans="1:22" ht="71.25" x14ac:dyDescent="0.2">
      <c r="A598" s="168" t="s">
        <v>1558</v>
      </c>
      <c r="B598" s="167" t="s">
        <v>3480</v>
      </c>
      <c r="C598" s="167" t="s">
        <v>1240</v>
      </c>
      <c r="D598" s="166" t="s">
        <v>1693</v>
      </c>
      <c r="E598" s="163">
        <v>6</v>
      </c>
      <c r="F598" s="165"/>
      <c r="G598" s="164"/>
      <c r="H598" s="163"/>
      <c r="I598" s="214"/>
      <c r="J598" s="163"/>
      <c r="K598" s="214"/>
      <c r="Q598" s="160">
        <v>26.29</v>
      </c>
      <c r="R598" s="160">
        <v>623.04999999999995</v>
      </c>
      <c r="S598" s="160">
        <v>26.29</v>
      </c>
      <c r="T598" s="160">
        <v>375.66</v>
      </c>
      <c r="U598" s="160">
        <v>0</v>
      </c>
      <c r="V598" s="160">
        <v>0</v>
      </c>
    </row>
    <row r="599" spans="1:22" ht="14.25" x14ac:dyDescent="0.2">
      <c r="A599" s="168"/>
      <c r="B599" s="167"/>
      <c r="C599" s="167" t="s">
        <v>187</v>
      </c>
      <c r="D599" s="166"/>
      <c r="E599" s="163"/>
      <c r="F599" s="165">
        <v>6.54</v>
      </c>
      <c r="G599" s="164" t="s">
        <v>185</v>
      </c>
      <c r="H599" s="163">
        <v>1</v>
      </c>
      <c r="I599" s="214">
        <v>39.24</v>
      </c>
      <c r="J599" s="163">
        <v>23.35</v>
      </c>
      <c r="K599" s="214">
        <v>916.25</v>
      </c>
    </row>
    <row r="600" spans="1:22" ht="14.25" x14ac:dyDescent="0.2">
      <c r="A600" s="168"/>
      <c r="B600" s="167"/>
      <c r="C600" s="167" t="s">
        <v>174</v>
      </c>
      <c r="D600" s="166"/>
      <c r="E600" s="163"/>
      <c r="F600" s="165">
        <v>0.14000000000000001</v>
      </c>
      <c r="G600" s="164" t="s">
        <v>185</v>
      </c>
      <c r="H600" s="163">
        <v>1</v>
      </c>
      <c r="I600" s="214">
        <v>0.84</v>
      </c>
      <c r="J600" s="163">
        <v>3.64</v>
      </c>
      <c r="K600" s="214">
        <v>3.06</v>
      </c>
    </row>
    <row r="601" spans="1:22" ht="14.25" x14ac:dyDescent="0.2">
      <c r="A601" s="168"/>
      <c r="B601" s="167"/>
      <c r="C601" s="167" t="s">
        <v>195</v>
      </c>
      <c r="D601" s="166"/>
      <c r="E601" s="163"/>
      <c r="F601" s="165">
        <v>1.61</v>
      </c>
      <c r="G601" s="164" t="s">
        <v>185</v>
      </c>
      <c r="H601" s="163">
        <v>1</v>
      </c>
      <c r="I601" s="214">
        <v>9.66</v>
      </c>
      <c r="J601" s="163">
        <v>5.73</v>
      </c>
      <c r="K601" s="214">
        <v>55.35</v>
      </c>
    </row>
    <row r="602" spans="1:22" ht="28.5" x14ac:dyDescent="0.2">
      <c r="A602" s="168" t="s">
        <v>1560</v>
      </c>
      <c r="B602" s="167" t="s">
        <v>3481</v>
      </c>
      <c r="C602" s="167" t="s">
        <v>1239</v>
      </c>
      <c r="D602" s="166" t="s">
        <v>1451</v>
      </c>
      <c r="E602" s="163">
        <v>6</v>
      </c>
      <c r="F602" s="165">
        <v>61.7</v>
      </c>
      <c r="G602" s="171" t="s">
        <v>185</v>
      </c>
      <c r="H602" s="163">
        <v>1</v>
      </c>
      <c r="I602" s="214">
        <v>370.2</v>
      </c>
      <c r="J602" s="163">
        <v>2.5499999999999998</v>
      </c>
      <c r="K602" s="214">
        <v>944.01</v>
      </c>
      <c r="Q602" s="160">
        <v>0</v>
      </c>
      <c r="R602" s="160">
        <v>0</v>
      </c>
      <c r="S602" s="160">
        <v>0</v>
      </c>
      <c r="T602" s="160">
        <v>0</v>
      </c>
      <c r="U602" s="160">
        <v>0</v>
      </c>
      <c r="V602" s="160">
        <v>0</v>
      </c>
    </row>
    <row r="603" spans="1:22" ht="82.5" x14ac:dyDescent="0.2">
      <c r="A603" s="189" t="s">
        <v>3349</v>
      </c>
      <c r="B603" s="188" t="s">
        <v>3482</v>
      </c>
      <c r="C603" s="188" t="s">
        <v>1236</v>
      </c>
      <c r="D603" s="187" t="s">
        <v>1451</v>
      </c>
      <c r="E603" s="184">
        <v>6</v>
      </c>
      <c r="F603" s="186">
        <v>3839.75</v>
      </c>
      <c r="G603" s="185" t="s">
        <v>185</v>
      </c>
      <c r="H603" s="184">
        <v>1</v>
      </c>
      <c r="I603" s="183">
        <v>23038.5</v>
      </c>
      <c r="J603" s="184">
        <v>4.4000000000000004</v>
      </c>
      <c r="K603" s="183">
        <v>101369.4</v>
      </c>
      <c r="Q603" s="160">
        <v>0</v>
      </c>
      <c r="R603" s="160">
        <v>0</v>
      </c>
      <c r="S603" s="160">
        <v>0</v>
      </c>
      <c r="T603" s="160">
        <v>0</v>
      </c>
      <c r="U603" s="160">
        <v>0</v>
      </c>
      <c r="V603" s="160">
        <v>0</v>
      </c>
    </row>
    <row r="604" spans="1:22" ht="28.5" x14ac:dyDescent="0.2">
      <c r="A604" s="168" t="s">
        <v>3497</v>
      </c>
      <c r="B604" s="167" t="s">
        <v>1383</v>
      </c>
      <c r="C604" s="167" t="s">
        <v>1238</v>
      </c>
      <c r="D604" s="166" t="s">
        <v>1384</v>
      </c>
      <c r="E604" s="163">
        <v>9.9000000000000005E-2</v>
      </c>
      <c r="F604" s="165">
        <v>7.07</v>
      </c>
      <c r="G604" s="171" t="s">
        <v>185</v>
      </c>
      <c r="H604" s="163">
        <v>1</v>
      </c>
      <c r="I604" s="214">
        <v>0.7</v>
      </c>
      <c r="J604" s="163">
        <v>4.7699999999999996</v>
      </c>
      <c r="K604" s="214">
        <v>3.34</v>
      </c>
      <c r="Q604" s="160">
        <v>0</v>
      </c>
      <c r="R604" s="160">
        <v>0</v>
      </c>
      <c r="S604" s="160">
        <v>0</v>
      </c>
      <c r="T604" s="160">
        <v>0</v>
      </c>
      <c r="U604" s="160">
        <v>0</v>
      </c>
      <c r="V604" s="160">
        <v>0</v>
      </c>
    </row>
    <row r="605" spans="1:22" ht="14.25" x14ac:dyDescent="0.2">
      <c r="A605" s="168"/>
      <c r="B605" s="167"/>
      <c r="C605" s="167" t="s">
        <v>184</v>
      </c>
      <c r="D605" s="166" t="s">
        <v>177</v>
      </c>
      <c r="E605" s="163">
        <v>67</v>
      </c>
      <c r="F605" s="165"/>
      <c r="G605" s="164"/>
      <c r="H605" s="163"/>
      <c r="I605" s="214">
        <v>26.29</v>
      </c>
      <c r="J605" s="163">
        <v>68</v>
      </c>
      <c r="K605" s="214">
        <v>623.04999999999995</v>
      </c>
    </row>
    <row r="606" spans="1:22" ht="14.25" x14ac:dyDescent="0.2">
      <c r="A606" s="168"/>
      <c r="B606" s="167"/>
      <c r="C606" s="167" t="s">
        <v>183</v>
      </c>
      <c r="D606" s="166" t="s">
        <v>177</v>
      </c>
      <c r="E606" s="163">
        <v>67</v>
      </c>
      <c r="F606" s="165"/>
      <c r="G606" s="164"/>
      <c r="H606" s="163"/>
      <c r="I606" s="214">
        <v>26.29</v>
      </c>
      <c r="J606" s="163">
        <v>41</v>
      </c>
      <c r="K606" s="214">
        <v>375.66</v>
      </c>
    </row>
    <row r="607" spans="1:22" ht="14.25" x14ac:dyDescent="0.2">
      <c r="A607" s="205"/>
      <c r="B607" s="204"/>
      <c r="C607" s="204" t="s">
        <v>182</v>
      </c>
      <c r="D607" s="203" t="s">
        <v>181</v>
      </c>
      <c r="E607" s="201">
        <v>0.41</v>
      </c>
      <c r="F607" s="206"/>
      <c r="G607" s="202" t="s">
        <v>185</v>
      </c>
      <c r="H607" s="201">
        <v>1</v>
      </c>
      <c r="I607" s="200">
        <v>2.46</v>
      </c>
      <c r="J607" s="201"/>
      <c r="K607" s="200"/>
    </row>
    <row r="608" spans="1:22" ht="15" x14ac:dyDescent="0.25">
      <c r="A608" s="198"/>
      <c r="B608" s="198"/>
      <c r="C608" s="199" t="s">
        <v>173</v>
      </c>
      <c r="D608" s="198"/>
      <c r="E608" s="198"/>
      <c r="F608" s="198"/>
      <c r="G608" s="198"/>
      <c r="H608" s="480">
        <v>23511.72</v>
      </c>
      <c r="I608" s="480"/>
      <c r="J608" s="480">
        <v>104290.12</v>
      </c>
      <c r="K608" s="480"/>
      <c r="O608" s="162">
        <v>23511.72</v>
      </c>
      <c r="P608" s="162">
        <v>104290.12</v>
      </c>
    </row>
    <row r="611" spans="1:22" ht="15" x14ac:dyDescent="0.25">
      <c r="A611" s="476" t="s">
        <v>3498</v>
      </c>
      <c r="B611" s="476"/>
      <c r="C611" s="476"/>
      <c r="D611" s="476"/>
      <c r="E611" s="476"/>
      <c r="F611" s="476"/>
      <c r="G611" s="476"/>
      <c r="H611" s="477">
        <v>23511.72</v>
      </c>
      <c r="I611" s="478"/>
      <c r="J611" s="477">
        <v>104290.12</v>
      </c>
      <c r="K611" s="478"/>
    </row>
    <row r="612" spans="1:22" hidden="1" x14ac:dyDescent="0.2">
      <c r="A612" s="160" t="s">
        <v>172</v>
      </c>
      <c r="I612" s="160">
        <v>0</v>
      </c>
      <c r="J612" s="160">
        <v>0</v>
      </c>
    </row>
    <row r="613" spans="1:22" hidden="1" x14ac:dyDescent="0.2">
      <c r="A613" s="160" t="s">
        <v>171</v>
      </c>
      <c r="I613" s="160">
        <v>0</v>
      </c>
      <c r="J613" s="160">
        <v>0</v>
      </c>
    </row>
    <row r="615" spans="1:22" ht="16.5" x14ac:dyDescent="0.25">
      <c r="A615" s="479" t="s">
        <v>3499</v>
      </c>
      <c r="B615" s="479"/>
      <c r="C615" s="479"/>
      <c r="D615" s="479"/>
      <c r="E615" s="479"/>
      <c r="F615" s="479"/>
      <c r="G615" s="479"/>
      <c r="H615" s="479"/>
      <c r="I615" s="479"/>
      <c r="J615" s="479"/>
      <c r="K615" s="479"/>
    </row>
    <row r="616" spans="1:22" ht="39.75" x14ac:dyDescent="0.2">
      <c r="A616" s="205" t="s">
        <v>1561</v>
      </c>
      <c r="B616" s="204" t="s">
        <v>3455</v>
      </c>
      <c r="C616" s="204" t="s">
        <v>1237</v>
      </c>
      <c r="D616" s="203" t="s">
        <v>1451</v>
      </c>
      <c r="E616" s="201">
        <v>2</v>
      </c>
      <c r="F616" s="206">
        <v>25.56</v>
      </c>
      <c r="G616" s="202" t="s">
        <v>185</v>
      </c>
      <c r="H616" s="201">
        <v>1</v>
      </c>
      <c r="I616" s="200">
        <v>51.12</v>
      </c>
      <c r="J616" s="201">
        <v>5.42</v>
      </c>
      <c r="K616" s="200">
        <v>277.07</v>
      </c>
      <c r="Q616" s="160">
        <v>0</v>
      </c>
      <c r="R616" s="160">
        <v>0</v>
      </c>
      <c r="S616" s="160">
        <v>0</v>
      </c>
      <c r="T616" s="160">
        <v>0</v>
      </c>
      <c r="U616" s="160">
        <v>0</v>
      </c>
      <c r="V616" s="160">
        <v>0</v>
      </c>
    </row>
    <row r="617" spans="1:22" ht="15" x14ac:dyDescent="0.25">
      <c r="A617" s="198"/>
      <c r="B617" s="198"/>
      <c r="C617" s="199" t="s">
        <v>173</v>
      </c>
      <c r="D617" s="198"/>
      <c r="E617" s="198"/>
      <c r="F617" s="198"/>
      <c r="G617" s="198"/>
      <c r="H617" s="480">
        <v>51.12</v>
      </c>
      <c r="I617" s="480"/>
      <c r="J617" s="480">
        <v>277.07</v>
      </c>
      <c r="K617" s="480"/>
      <c r="O617" s="162">
        <v>51.12</v>
      </c>
      <c r="P617" s="162">
        <v>277.07</v>
      </c>
    </row>
    <row r="619" spans="1:22" ht="82.5" x14ac:dyDescent="0.2">
      <c r="A619" s="197" t="s">
        <v>1565</v>
      </c>
      <c r="B619" s="196" t="s">
        <v>3482</v>
      </c>
      <c r="C619" s="196" t="s">
        <v>1236</v>
      </c>
      <c r="D619" s="195" t="s">
        <v>1451</v>
      </c>
      <c r="E619" s="193">
        <v>10</v>
      </c>
      <c r="F619" s="207">
        <v>3839.75</v>
      </c>
      <c r="G619" s="194" t="s">
        <v>185</v>
      </c>
      <c r="H619" s="193">
        <v>1</v>
      </c>
      <c r="I619" s="192">
        <v>38397.5</v>
      </c>
      <c r="J619" s="193">
        <v>4.4000000000000004</v>
      </c>
      <c r="K619" s="192">
        <v>168949</v>
      </c>
      <c r="Q619" s="160">
        <v>0</v>
      </c>
      <c r="R619" s="160">
        <v>0</v>
      </c>
      <c r="S619" s="160">
        <v>0</v>
      </c>
      <c r="T619" s="160">
        <v>0</v>
      </c>
      <c r="U619" s="160">
        <v>0</v>
      </c>
      <c r="V619" s="160">
        <v>0</v>
      </c>
    </row>
    <row r="620" spans="1:22" ht="15" x14ac:dyDescent="0.25">
      <c r="A620" s="190"/>
      <c r="B620" s="190"/>
      <c r="C620" s="191" t="s">
        <v>173</v>
      </c>
      <c r="D620" s="190"/>
      <c r="E620" s="190"/>
      <c r="F620" s="190"/>
      <c r="G620" s="190"/>
      <c r="H620" s="481">
        <v>38397.5</v>
      </c>
      <c r="I620" s="481"/>
      <c r="J620" s="481">
        <v>168949</v>
      </c>
      <c r="K620" s="481"/>
      <c r="O620" s="162">
        <v>38397.5</v>
      </c>
      <c r="P620" s="162">
        <v>168949</v>
      </c>
    </row>
    <row r="623" spans="1:22" ht="15" x14ac:dyDescent="0.25">
      <c r="A623" s="476" t="s">
        <v>3500</v>
      </c>
      <c r="B623" s="476"/>
      <c r="C623" s="476"/>
      <c r="D623" s="476"/>
      <c r="E623" s="476"/>
      <c r="F623" s="476"/>
      <c r="G623" s="476"/>
      <c r="H623" s="477">
        <v>38448.620000000003</v>
      </c>
      <c r="I623" s="478"/>
      <c r="J623" s="477">
        <v>169226.07</v>
      </c>
      <c r="K623" s="478"/>
    </row>
    <row r="624" spans="1:22" hidden="1" x14ac:dyDescent="0.2">
      <c r="A624" s="160" t="s">
        <v>172</v>
      </c>
      <c r="I624" s="160">
        <v>0</v>
      </c>
      <c r="J624" s="160">
        <v>0</v>
      </c>
    </row>
    <row r="625" spans="1:22" hidden="1" x14ac:dyDescent="0.2">
      <c r="A625" s="160" t="s">
        <v>171</v>
      </c>
      <c r="I625" s="160">
        <v>0</v>
      </c>
      <c r="J625" s="160">
        <v>0</v>
      </c>
    </row>
    <row r="627" spans="1:22" ht="15" x14ac:dyDescent="0.25">
      <c r="A627" s="476" t="s">
        <v>3501</v>
      </c>
      <c r="B627" s="476"/>
      <c r="C627" s="476"/>
      <c r="D627" s="476"/>
      <c r="E627" s="476"/>
      <c r="F627" s="476"/>
      <c r="G627" s="476"/>
      <c r="H627" s="477">
        <v>116821.01</v>
      </c>
      <c r="I627" s="478"/>
      <c r="J627" s="477">
        <v>516859.86</v>
      </c>
      <c r="K627" s="478"/>
    </row>
    <row r="628" spans="1:22" hidden="1" x14ac:dyDescent="0.2">
      <c r="A628" s="160" t="s">
        <v>172</v>
      </c>
      <c r="I628" s="160">
        <v>0</v>
      </c>
      <c r="J628" s="160">
        <v>0</v>
      </c>
    </row>
    <row r="629" spans="1:22" hidden="1" x14ac:dyDescent="0.2">
      <c r="A629" s="160" t="s">
        <v>171</v>
      </c>
      <c r="I629" s="160">
        <v>0</v>
      </c>
      <c r="J629" s="160">
        <v>0</v>
      </c>
    </row>
    <row r="631" spans="1:22" ht="16.5" x14ac:dyDescent="0.25">
      <c r="A631" s="479" t="s">
        <v>2706</v>
      </c>
      <c r="B631" s="479"/>
      <c r="C631" s="479"/>
      <c r="D631" s="479"/>
      <c r="E631" s="479"/>
      <c r="F631" s="479"/>
      <c r="G631" s="479"/>
      <c r="H631" s="479"/>
      <c r="I631" s="479"/>
      <c r="J631" s="479"/>
      <c r="K631" s="479"/>
    </row>
    <row r="632" spans="1:22" ht="14.25" x14ac:dyDescent="0.2">
      <c r="A632" s="168" t="s">
        <v>1568</v>
      </c>
      <c r="B632" s="167" t="s">
        <v>3502</v>
      </c>
      <c r="C632" s="167" t="s">
        <v>1235</v>
      </c>
      <c r="D632" s="166" t="s">
        <v>1693</v>
      </c>
      <c r="E632" s="163">
        <v>1</v>
      </c>
      <c r="F632" s="165"/>
      <c r="G632" s="164"/>
      <c r="H632" s="163"/>
      <c r="I632" s="214"/>
      <c r="J632" s="163"/>
      <c r="K632" s="214"/>
      <c r="Q632" s="160">
        <v>18.47</v>
      </c>
      <c r="R632" s="160">
        <v>390.92</v>
      </c>
      <c r="S632" s="160">
        <v>17.23</v>
      </c>
      <c r="T632" s="160">
        <v>235.7</v>
      </c>
      <c r="U632" s="160">
        <v>0</v>
      </c>
      <c r="V632" s="160">
        <v>0</v>
      </c>
    </row>
    <row r="633" spans="1:22" ht="14.25" x14ac:dyDescent="0.2">
      <c r="A633" s="168"/>
      <c r="B633" s="167"/>
      <c r="C633" s="167" t="s">
        <v>187</v>
      </c>
      <c r="D633" s="166"/>
      <c r="E633" s="163"/>
      <c r="F633" s="165">
        <v>30.78</v>
      </c>
      <c r="G633" s="164" t="s">
        <v>2133</v>
      </c>
      <c r="H633" s="163">
        <v>1</v>
      </c>
      <c r="I633" s="214">
        <v>24.62</v>
      </c>
      <c r="J633" s="163">
        <v>23.35</v>
      </c>
      <c r="K633" s="214">
        <v>574.88</v>
      </c>
    </row>
    <row r="634" spans="1:22" ht="14.25" x14ac:dyDescent="0.2">
      <c r="A634" s="168"/>
      <c r="B634" s="167"/>
      <c r="C634" s="167" t="s">
        <v>184</v>
      </c>
      <c r="D634" s="166" t="s">
        <v>177</v>
      </c>
      <c r="E634" s="163">
        <v>75</v>
      </c>
      <c r="F634" s="165"/>
      <c r="G634" s="164"/>
      <c r="H634" s="163"/>
      <c r="I634" s="214">
        <v>18.47</v>
      </c>
      <c r="J634" s="163">
        <v>68</v>
      </c>
      <c r="K634" s="214">
        <v>390.92</v>
      </c>
    </row>
    <row r="635" spans="1:22" ht="14.25" x14ac:dyDescent="0.2">
      <c r="A635" s="168"/>
      <c r="B635" s="167"/>
      <c r="C635" s="167" t="s">
        <v>183</v>
      </c>
      <c r="D635" s="166" t="s">
        <v>177</v>
      </c>
      <c r="E635" s="163">
        <v>70</v>
      </c>
      <c r="F635" s="165"/>
      <c r="G635" s="164"/>
      <c r="H635" s="163"/>
      <c r="I635" s="214">
        <v>17.23</v>
      </c>
      <c r="J635" s="163">
        <v>41</v>
      </c>
      <c r="K635" s="214">
        <v>235.7</v>
      </c>
    </row>
    <row r="636" spans="1:22" ht="14.25" x14ac:dyDescent="0.2">
      <c r="A636" s="205"/>
      <c r="B636" s="204"/>
      <c r="C636" s="204" t="s">
        <v>182</v>
      </c>
      <c r="D636" s="203" t="s">
        <v>181</v>
      </c>
      <c r="E636" s="201">
        <v>1.66</v>
      </c>
      <c r="F636" s="206"/>
      <c r="G636" s="202" t="s">
        <v>2133</v>
      </c>
      <c r="H636" s="201">
        <v>1</v>
      </c>
      <c r="I636" s="200">
        <v>1.33</v>
      </c>
      <c r="J636" s="201"/>
      <c r="K636" s="200"/>
    </row>
    <row r="637" spans="1:22" ht="15" x14ac:dyDescent="0.25">
      <c r="A637" s="198"/>
      <c r="B637" s="198"/>
      <c r="C637" s="199" t="s">
        <v>173</v>
      </c>
      <c r="D637" s="198"/>
      <c r="E637" s="198"/>
      <c r="F637" s="198"/>
      <c r="G637" s="198"/>
      <c r="H637" s="480">
        <v>60.32</v>
      </c>
      <c r="I637" s="480"/>
      <c r="J637" s="480">
        <v>1201.5</v>
      </c>
      <c r="K637" s="480"/>
      <c r="O637" s="162">
        <v>60.32</v>
      </c>
      <c r="P637" s="162">
        <v>1201.5</v>
      </c>
    </row>
    <row r="639" spans="1:22" ht="99.75" x14ac:dyDescent="0.2">
      <c r="A639" s="168" t="s">
        <v>1570</v>
      </c>
      <c r="B639" s="167" t="s">
        <v>3503</v>
      </c>
      <c r="C639" s="167" t="s">
        <v>1234</v>
      </c>
      <c r="D639" s="166" t="s">
        <v>1693</v>
      </c>
      <c r="E639" s="163">
        <v>61</v>
      </c>
      <c r="F639" s="165"/>
      <c r="G639" s="164"/>
      <c r="H639" s="163"/>
      <c r="I639" s="214"/>
      <c r="J639" s="163"/>
      <c r="K639" s="214"/>
      <c r="Q639" s="160">
        <v>677.47</v>
      </c>
      <c r="R639" s="160">
        <v>14342.44</v>
      </c>
      <c r="S639" s="160">
        <v>632.29999999999995</v>
      </c>
      <c r="T639" s="160">
        <v>8647.65</v>
      </c>
      <c r="U639" s="160">
        <v>0</v>
      </c>
      <c r="V639" s="160">
        <v>0</v>
      </c>
    </row>
    <row r="640" spans="1:22" ht="38.25" x14ac:dyDescent="0.2">
      <c r="C640" s="170" t="s">
        <v>3504</v>
      </c>
    </row>
    <row r="641" spans="1:32" ht="14.25" x14ac:dyDescent="0.2">
      <c r="A641" s="168"/>
      <c r="B641" s="167"/>
      <c r="C641" s="167" t="s">
        <v>187</v>
      </c>
      <c r="D641" s="166"/>
      <c r="E641" s="163"/>
      <c r="F641" s="165">
        <v>18.510000000000002</v>
      </c>
      <c r="G641" s="164" t="s">
        <v>2133</v>
      </c>
      <c r="H641" s="163">
        <v>1</v>
      </c>
      <c r="I641" s="214">
        <v>903.29</v>
      </c>
      <c r="J641" s="163">
        <v>23.35</v>
      </c>
      <c r="K641" s="214">
        <v>21091.82</v>
      </c>
    </row>
    <row r="642" spans="1:32" ht="14.25" x14ac:dyDescent="0.2">
      <c r="A642" s="168"/>
      <c r="B642" s="167"/>
      <c r="C642" s="167" t="s">
        <v>184</v>
      </c>
      <c r="D642" s="166" t="s">
        <v>177</v>
      </c>
      <c r="E642" s="163">
        <v>75</v>
      </c>
      <c r="F642" s="165"/>
      <c r="G642" s="164"/>
      <c r="H642" s="163"/>
      <c r="I642" s="214">
        <v>677.47</v>
      </c>
      <c r="J642" s="163">
        <v>68</v>
      </c>
      <c r="K642" s="214">
        <v>14342.44</v>
      </c>
    </row>
    <row r="643" spans="1:32" ht="14.25" x14ac:dyDescent="0.2">
      <c r="A643" s="168"/>
      <c r="B643" s="167"/>
      <c r="C643" s="167" t="s">
        <v>183</v>
      </c>
      <c r="D643" s="166" t="s">
        <v>177</v>
      </c>
      <c r="E643" s="163">
        <v>70</v>
      </c>
      <c r="F643" s="165"/>
      <c r="G643" s="164"/>
      <c r="H643" s="163"/>
      <c r="I643" s="214">
        <v>632.29999999999995</v>
      </c>
      <c r="J643" s="163">
        <v>41</v>
      </c>
      <c r="K643" s="214">
        <v>8647.65</v>
      </c>
    </row>
    <row r="644" spans="1:32" ht="14.25" x14ac:dyDescent="0.2">
      <c r="A644" s="205"/>
      <c r="B644" s="204"/>
      <c r="C644" s="204" t="s">
        <v>182</v>
      </c>
      <c r="D644" s="203" t="s">
        <v>181</v>
      </c>
      <c r="E644" s="201">
        <v>1.27</v>
      </c>
      <c r="F644" s="206"/>
      <c r="G644" s="202" t="s">
        <v>2133</v>
      </c>
      <c r="H644" s="201">
        <v>1</v>
      </c>
      <c r="I644" s="200">
        <v>61.98</v>
      </c>
      <c r="J644" s="201"/>
      <c r="K644" s="200"/>
    </row>
    <row r="645" spans="1:32" ht="15" x14ac:dyDescent="0.25">
      <c r="A645" s="198"/>
      <c r="B645" s="198"/>
      <c r="C645" s="199" t="s">
        <v>173</v>
      </c>
      <c r="D645" s="198"/>
      <c r="E645" s="198"/>
      <c r="F645" s="198"/>
      <c r="G645" s="198"/>
      <c r="H645" s="480">
        <v>2213.06</v>
      </c>
      <c r="I645" s="480"/>
      <c r="J645" s="480">
        <v>44081.91</v>
      </c>
      <c r="K645" s="480"/>
      <c r="O645" s="162">
        <v>2213.06</v>
      </c>
      <c r="P645" s="162">
        <v>44081.91</v>
      </c>
    </row>
    <row r="648" spans="1:32" ht="15" x14ac:dyDescent="0.25">
      <c r="A648" s="476" t="s">
        <v>2717</v>
      </c>
      <c r="B648" s="476"/>
      <c r="C648" s="476"/>
      <c r="D648" s="476"/>
      <c r="E648" s="476"/>
      <c r="F648" s="476"/>
      <c r="G648" s="476"/>
      <c r="H648" s="477">
        <v>2273.38</v>
      </c>
      <c r="I648" s="478"/>
      <c r="J648" s="477">
        <v>45283.41</v>
      </c>
      <c r="K648" s="478"/>
    </row>
    <row r="649" spans="1:32" hidden="1" x14ac:dyDescent="0.2">
      <c r="A649" s="160" t="s">
        <v>172</v>
      </c>
      <c r="I649" s="160">
        <v>0</v>
      </c>
      <c r="J649" s="160">
        <v>0</v>
      </c>
    </row>
    <row r="650" spans="1:32" hidden="1" x14ac:dyDescent="0.2">
      <c r="A650" s="160" t="s">
        <v>171</v>
      </c>
      <c r="I650" s="160">
        <v>0</v>
      </c>
      <c r="J650" s="160">
        <v>0</v>
      </c>
    </row>
    <row r="652" spans="1:32" ht="15" x14ac:dyDescent="0.25">
      <c r="A652" s="476" t="s">
        <v>3505</v>
      </c>
      <c r="B652" s="476"/>
      <c r="C652" s="476"/>
      <c r="D652" s="476"/>
      <c r="E652" s="476"/>
      <c r="F652" s="476"/>
      <c r="G652" s="476"/>
      <c r="H652" s="477">
        <v>146402.21</v>
      </c>
      <c r="I652" s="478"/>
      <c r="J652" s="477">
        <v>782538.29</v>
      </c>
      <c r="K652" s="478"/>
      <c r="AF652" s="215" t="s">
        <v>3505</v>
      </c>
    </row>
    <row r="653" spans="1:32" hidden="1" x14ac:dyDescent="0.2">
      <c r="A653" s="160" t="s">
        <v>172</v>
      </c>
      <c r="I653" s="160">
        <v>0</v>
      </c>
      <c r="J653" s="160">
        <v>0</v>
      </c>
    </row>
    <row r="654" spans="1:32" hidden="1" x14ac:dyDescent="0.2">
      <c r="A654" s="160" t="s">
        <v>171</v>
      </c>
      <c r="I654" s="160">
        <v>0</v>
      </c>
      <c r="J654" s="160">
        <v>0</v>
      </c>
    </row>
    <row r="655" spans="1:32" ht="14.25" x14ac:dyDescent="0.2">
      <c r="C655" s="473" t="s">
        <v>1710</v>
      </c>
      <c r="D655" s="473"/>
      <c r="E655" s="473"/>
      <c r="F655" s="473"/>
      <c r="G655" s="473"/>
      <c r="H655" s="474">
        <v>140837.37</v>
      </c>
      <c r="I655" s="474"/>
      <c r="J655" s="474">
        <v>693782.34</v>
      </c>
      <c r="K655" s="474"/>
    </row>
    <row r="656" spans="1:32" ht="14.25" x14ac:dyDescent="0.2">
      <c r="C656" s="473" t="s">
        <v>1723</v>
      </c>
      <c r="D656" s="473"/>
      <c r="E656" s="473"/>
      <c r="F656" s="473"/>
      <c r="G656" s="473"/>
      <c r="H656" s="474">
        <v>137393.91</v>
      </c>
      <c r="I656" s="474"/>
      <c r="J656" s="474">
        <v>616075.53</v>
      </c>
      <c r="K656" s="474"/>
    </row>
    <row r="657" spans="1:11" ht="14.25" x14ac:dyDescent="0.2">
      <c r="C657" s="473" t="s">
        <v>1724</v>
      </c>
      <c r="D657" s="473"/>
      <c r="E657" s="473"/>
      <c r="F657" s="473"/>
      <c r="G657" s="473"/>
      <c r="H657" s="474">
        <v>10460.91</v>
      </c>
      <c r="I657" s="474"/>
      <c r="J657" s="474">
        <v>46157.7</v>
      </c>
      <c r="K657" s="474"/>
    </row>
    <row r="658" spans="1:11" ht="14.25" x14ac:dyDescent="0.2">
      <c r="C658" s="473" t="s">
        <v>1725</v>
      </c>
      <c r="D658" s="473"/>
      <c r="E658" s="473"/>
      <c r="F658" s="473"/>
      <c r="G658" s="473"/>
      <c r="H658" s="474">
        <v>126933</v>
      </c>
      <c r="I658" s="474"/>
      <c r="J658" s="474">
        <v>569917.82999999996</v>
      </c>
      <c r="K658" s="474"/>
    </row>
    <row r="659" spans="1:11" ht="14.25" x14ac:dyDescent="0.2">
      <c r="C659" s="473" t="s">
        <v>1726</v>
      </c>
      <c r="D659" s="473"/>
      <c r="E659" s="473"/>
      <c r="F659" s="473"/>
      <c r="G659" s="473"/>
      <c r="H659" s="474">
        <v>174.48</v>
      </c>
      <c r="I659" s="474"/>
      <c r="J659" s="474">
        <v>1376.11</v>
      </c>
      <c r="K659" s="474"/>
    </row>
    <row r="660" spans="1:11" ht="14.25" x14ac:dyDescent="0.2">
      <c r="C660" s="473" t="s">
        <v>1728</v>
      </c>
      <c r="D660" s="473"/>
      <c r="E660" s="473"/>
      <c r="F660" s="473"/>
      <c r="G660" s="473"/>
      <c r="H660" s="474">
        <v>3268.98</v>
      </c>
      <c r="I660" s="474"/>
      <c r="J660" s="474">
        <v>76330.7</v>
      </c>
      <c r="K660" s="474"/>
    </row>
    <row r="661" spans="1:11" ht="14.25" x14ac:dyDescent="0.2">
      <c r="C661" s="473" t="s">
        <v>1729</v>
      </c>
      <c r="D661" s="473"/>
      <c r="E661" s="473"/>
      <c r="F661" s="473"/>
      <c r="G661" s="473"/>
      <c r="H661" s="474">
        <v>0</v>
      </c>
      <c r="I661" s="474"/>
      <c r="J661" s="474">
        <v>0</v>
      </c>
      <c r="K661" s="474"/>
    </row>
    <row r="662" spans="1:11" ht="14.25" x14ac:dyDescent="0.2">
      <c r="C662" s="473" t="s">
        <v>1730</v>
      </c>
      <c r="D662" s="473"/>
      <c r="E662" s="473"/>
      <c r="F662" s="473"/>
      <c r="G662" s="473"/>
      <c r="H662" s="474">
        <v>17195.830000000002</v>
      </c>
      <c r="I662" s="474"/>
      <c r="J662" s="474">
        <v>167337.04999999999</v>
      </c>
      <c r="K662" s="474"/>
    </row>
    <row r="663" spans="1:11" ht="14.25" x14ac:dyDescent="0.2">
      <c r="C663" s="473" t="s">
        <v>1731</v>
      </c>
      <c r="D663" s="473"/>
      <c r="E663" s="473"/>
      <c r="F663" s="473"/>
      <c r="G663" s="473"/>
      <c r="H663" s="474">
        <v>2273.38</v>
      </c>
      <c r="I663" s="474"/>
      <c r="J663" s="474">
        <v>45283.41</v>
      </c>
      <c r="K663" s="474"/>
    </row>
    <row r="664" spans="1:11" ht="14.25" x14ac:dyDescent="0.2">
      <c r="C664" s="473" t="s">
        <v>1732</v>
      </c>
      <c r="D664" s="473"/>
      <c r="E664" s="473"/>
      <c r="F664" s="473"/>
      <c r="G664" s="473"/>
      <c r="H664" s="474">
        <v>3303.31</v>
      </c>
      <c r="I664" s="474"/>
      <c r="J664" s="474">
        <v>56549.82</v>
      </c>
      <c r="K664" s="474"/>
    </row>
    <row r="665" spans="1:11" ht="14.25" x14ac:dyDescent="0.2">
      <c r="C665" s="473" t="s">
        <v>1733</v>
      </c>
      <c r="D665" s="473"/>
      <c r="E665" s="473"/>
      <c r="F665" s="473"/>
      <c r="G665" s="473"/>
      <c r="H665" s="474">
        <v>2218.0300000000002</v>
      </c>
      <c r="I665" s="474"/>
      <c r="J665" s="474">
        <v>31295.55</v>
      </c>
      <c r="K665" s="474"/>
    </row>
    <row r="666" spans="1:11" ht="14.25" x14ac:dyDescent="0.2">
      <c r="C666" s="473" t="s">
        <v>1734</v>
      </c>
      <c r="D666" s="473"/>
      <c r="E666" s="473"/>
      <c r="F666" s="473"/>
      <c r="G666" s="473"/>
      <c r="H666" s="474">
        <v>146402.21</v>
      </c>
      <c r="I666" s="474"/>
      <c r="J666" s="474">
        <v>782538.29</v>
      </c>
      <c r="K666" s="474"/>
    </row>
    <row r="669" spans="1:11" ht="14.25" x14ac:dyDescent="0.2">
      <c r="A669" s="475" t="s">
        <v>170</v>
      </c>
      <c r="B669" s="475"/>
      <c r="C669" s="279" t="s">
        <v>107</v>
      </c>
      <c r="D669" s="279"/>
      <c r="E669" s="279"/>
      <c r="F669" s="279"/>
      <c r="G669" s="279"/>
      <c r="H669" s="161" t="s">
        <v>107</v>
      </c>
      <c r="I669" s="161"/>
      <c r="J669" s="161"/>
      <c r="K669" s="161"/>
    </row>
    <row r="670" spans="1:11" ht="14.25" x14ac:dyDescent="0.2">
      <c r="A670" s="161"/>
      <c r="B670" s="161"/>
      <c r="C670" s="472" t="s">
        <v>72</v>
      </c>
      <c r="D670" s="472"/>
      <c r="E670" s="472"/>
      <c r="F670" s="472"/>
      <c r="G670" s="472"/>
      <c r="H670" s="161"/>
      <c r="I670" s="161"/>
      <c r="J670" s="161"/>
      <c r="K670" s="161"/>
    </row>
    <row r="671" spans="1:11" ht="14.25" x14ac:dyDescent="0.2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</row>
    <row r="672" spans="1:11" ht="14.25" x14ac:dyDescent="0.2">
      <c r="A672" s="475" t="s">
        <v>169</v>
      </c>
      <c r="B672" s="475"/>
      <c r="C672" s="279" t="s">
        <v>107</v>
      </c>
      <c r="D672" s="279"/>
      <c r="E672" s="279"/>
      <c r="F672" s="279"/>
      <c r="G672" s="279"/>
      <c r="H672" s="161" t="s">
        <v>107</v>
      </c>
      <c r="I672" s="161"/>
      <c r="J672" s="161"/>
      <c r="K672" s="161"/>
    </row>
    <row r="673" spans="1:11" ht="14.25" x14ac:dyDescent="0.2">
      <c r="A673" s="161"/>
      <c r="B673" s="161"/>
      <c r="C673" s="472" t="s">
        <v>72</v>
      </c>
      <c r="D673" s="472"/>
      <c r="E673" s="472"/>
      <c r="F673" s="472"/>
      <c r="G673" s="472"/>
      <c r="H673" s="161"/>
      <c r="I673" s="161"/>
      <c r="J673" s="161"/>
      <c r="K673" s="161"/>
    </row>
  </sheetData>
  <mergeCells count="220">
    <mergeCell ref="B3:E3"/>
    <mergeCell ref="G3:K3"/>
    <mergeCell ref="B4:E4"/>
    <mergeCell ref="G4:K4"/>
    <mergeCell ref="B6:E6"/>
    <mergeCell ref="G6:K6"/>
    <mergeCell ref="A16:K16"/>
    <mergeCell ref="A18:K18"/>
    <mergeCell ref="F21:H21"/>
    <mergeCell ref="F22:H22"/>
    <mergeCell ref="F23:H23"/>
    <mergeCell ref="F24:H24"/>
    <mergeCell ref="B7:E7"/>
    <mergeCell ref="G7:K7"/>
    <mergeCell ref="A10:K10"/>
    <mergeCell ref="A11:K11"/>
    <mergeCell ref="A13:K13"/>
    <mergeCell ref="A15:K15"/>
    <mergeCell ref="H46:I46"/>
    <mergeCell ref="J46:K46"/>
    <mergeCell ref="H58:I58"/>
    <mergeCell ref="J58:K58"/>
    <mergeCell ref="A61:G61"/>
    <mergeCell ref="H61:I61"/>
    <mergeCell ref="J61:K61"/>
    <mergeCell ref="F25:H25"/>
    <mergeCell ref="F26:H26"/>
    <mergeCell ref="F27:H27"/>
    <mergeCell ref="F29:H29"/>
    <mergeCell ref="A32:K32"/>
    <mergeCell ref="A36:K36"/>
    <mergeCell ref="H112:I112"/>
    <mergeCell ref="J112:K112"/>
    <mergeCell ref="H124:I124"/>
    <mergeCell ref="J124:K124"/>
    <mergeCell ref="H136:I136"/>
    <mergeCell ref="J136:K136"/>
    <mergeCell ref="A65:K65"/>
    <mergeCell ref="H77:I77"/>
    <mergeCell ref="J77:K77"/>
    <mergeCell ref="H88:I88"/>
    <mergeCell ref="J88:K88"/>
    <mergeCell ref="H100:I100"/>
    <mergeCell ref="J100:K100"/>
    <mergeCell ref="H167:I167"/>
    <mergeCell ref="J167:K167"/>
    <mergeCell ref="H179:I179"/>
    <mergeCell ref="J179:K179"/>
    <mergeCell ref="H191:I191"/>
    <mergeCell ref="J191:K191"/>
    <mergeCell ref="A139:G139"/>
    <mergeCell ref="H139:I139"/>
    <mergeCell ref="J139:K139"/>
    <mergeCell ref="A143:K143"/>
    <mergeCell ref="H155:I155"/>
    <mergeCell ref="J155:K155"/>
    <mergeCell ref="H222:I222"/>
    <mergeCell ref="J222:K222"/>
    <mergeCell ref="H233:I233"/>
    <mergeCell ref="J233:K233"/>
    <mergeCell ref="H245:I245"/>
    <mergeCell ref="J245:K245"/>
    <mergeCell ref="H203:I203"/>
    <mergeCell ref="J203:K203"/>
    <mergeCell ref="A206:G206"/>
    <mergeCell ref="H206:I206"/>
    <mergeCell ref="J206:K206"/>
    <mergeCell ref="A210:K210"/>
    <mergeCell ref="A284:G284"/>
    <mergeCell ref="H284:I284"/>
    <mergeCell ref="J284:K284"/>
    <mergeCell ref="A288:K288"/>
    <mergeCell ref="H300:I300"/>
    <mergeCell ref="J300:K300"/>
    <mergeCell ref="H257:I257"/>
    <mergeCell ref="J257:K257"/>
    <mergeCell ref="H269:I269"/>
    <mergeCell ref="J269:K269"/>
    <mergeCell ref="H281:I281"/>
    <mergeCell ref="J281:K281"/>
    <mergeCell ref="H347:I347"/>
    <mergeCell ref="J347:K347"/>
    <mergeCell ref="H359:I359"/>
    <mergeCell ref="J359:K359"/>
    <mergeCell ref="A362:G362"/>
    <mergeCell ref="H362:I362"/>
    <mergeCell ref="J362:K362"/>
    <mergeCell ref="H311:I311"/>
    <mergeCell ref="J311:K311"/>
    <mergeCell ref="H323:I323"/>
    <mergeCell ref="J323:K323"/>
    <mergeCell ref="H335:I335"/>
    <mergeCell ref="J335:K335"/>
    <mergeCell ref="H413:I413"/>
    <mergeCell ref="J413:K413"/>
    <mergeCell ref="H425:I425"/>
    <mergeCell ref="J425:K425"/>
    <mergeCell ref="H437:I437"/>
    <mergeCell ref="J437:K437"/>
    <mergeCell ref="A366:K366"/>
    <mergeCell ref="H378:I378"/>
    <mergeCell ref="J378:K378"/>
    <mergeCell ref="H389:I389"/>
    <mergeCell ref="J389:K389"/>
    <mergeCell ref="H401:I401"/>
    <mergeCell ref="J401:K401"/>
    <mergeCell ref="H471:I471"/>
    <mergeCell ref="J471:K471"/>
    <mergeCell ref="H485:I485"/>
    <mergeCell ref="J485:K485"/>
    <mergeCell ref="H498:I498"/>
    <mergeCell ref="J498:K498"/>
    <mergeCell ref="A440:G440"/>
    <mergeCell ref="H440:I440"/>
    <mergeCell ref="J440:K440"/>
    <mergeCell ref="A444:K444"/>
    <mergeCell ref="H456:I456"/>
    <mergeCell ref="J456:K456"/>
    <mergeCell ref="A521:G521"/>
    <mergeCell ref="H521:I521"/>
    <mergeCell ref="J521:K521"/>
    <mergeCell ref="A525:K525"/>
    <mergeCell ref="H536:I536"/>
    <mergeCell ref="J536:K536"/>
    <mergeCell ref="A501:G501"/>
    <mergeCell ref="H501:I501"/>
    <mergeCell ref="J501:K501"/>
    <mergeCell ref="A505:K505"/>
    <mergeCell ref="A507:K507"/>
    <mergeCell ref="H518:I518"/>
    <mergeCell ref="J518:K518"/>
    <mergeCell ref="A557:G557"/>
    <mergeCell ref="H557:I557"/>
    <mergeCell ref="J557:K557"/>
    <mergeCell ref="A561:K561"/>
    <mergeCell ref="H572:I572"/>
    <mergeCell ref="J572:K572"/>
    <mergeCell ref="A539:G539"/>
    <mergeCell ref="H539:I539"/>
    <mergeCell ref="J539:K539"/>
    <mergeCell ref="A543:K543"/>
    <mergeCell ref="H554:I554"/>
    <mergeCell ref="J554:K554"/>
    <mergeCell ref="A593:G593"/>
    <mergeCell ref="H593:I593"/>
    <mergeCell ref="J593:K593"/>
    <mergeCell ref="A597:K597"/>
    <mergeCell ref="H608:I608"/>
    <mergeCell ref="J608:K608"/>
    <mergeCell ref="A575:G575"/>
    <mergeCell ref="H575:I575"/>
    <mergeCell ref="J575:K575"/>
    <mergeCell ref="A579:K579"/>
    <mergeCell ref="H590:I590"/>
    <mergeCell ref="J590:K590"/>
    <mergeCell ref="H620:I620"/>
    <mergeCell ref="J620:K620"/>
    <mergeCell ref="A623:G623"/>
    <mergeCell ref="H623:I623"/>
    <mergeCell ref="J623:K623"/>
    <mergeCell ref="A627:G627"/>
    <mergeCell ref="H627:I627"/>
    <mergeCell ref="J627:K627"/>
    <mergeCell ref="A611:G611"/>
    <mergeCell ref="H611:I611"/>
    <mergeCell ref="J611:K611"/>
    <mergeCell ref="A615:K615"/>
    <mergeCell ref="H617:I617"/>
    <mergeCell ref="J617:K617"/>
    <mergeCell ref="A652:G652"/>
    <mergeCell ref="H652:I652"/>
    <mergeCell ref="J652:K652"/>
    <mergeCell ref="C655:G655"/>
    <mergeCell ref="H655:I655"/>
    <mergeCell ref="J655:K655"/>
    <mergeCell ref="A631:K631"/>
    <mergeCell ref="H637:I637"/>
    <mergeCell ref="J637:K637"/>
    <mergeCell ref="H645:I645"/>
    <mergeCell ref="J645:K645"/>
    <mergeCell ref="A648:G648"/>
    <mergeCell ref="H648:I648"/>
    <mergeCell ref="J648:K648"/>
    <mergeCell ref="C658:G658"/>
    <mergeCell ref="H658:I658"/>
    <mergeCell ref="J658:K658"/>
    <mergeCell ref="C659:G659"/>
    <mergeCell ref="H659:I659"/>
    <mergeCell ref="J659:K659"/>
    <mergeCell ref="C656:G656"/>
    <mergeCell ref="H656:I656"/>
    <mergeCell ref="J656:K656"/>
    <mergeCell ref="C657:G657"/>
    <mergeCell ref="H657:I657"/>
    <mergeCell ref="J657:K657"/>
    <mergeCell ref="C662:G662"/>
    <mergeCell ref="H662:I662"/>
    <mergeCell ref="J662:K662"/>
    <mergeCell ref="C663:G663"/>
    <mergeCell ref="H663:I663"/>
    <mergeCell ref="J663:K663"/>
    <mergeCell ref="C660:G660"/>
    <mergeCell ref="H660:I660"/>
    <mergeCell ref="J660:K660"/>
    <mergeCell ref="C661:G661"/>
    <mergeCell ref="H661:I661"/>
    <mergeCell ref="J661:K661"/>
    <mergeCell ref="C673:G673"/>
    <mergeCell ref="C666:G666"/>
    <mergeCell ref="H666:I666"/>
    <mergeCell ref="J666:K666"/>
    <mergeCell ref="A669:B669"/>
    <mergeCell ref="C670:G670"/>
    <mergeCell ref="A672:B672"/>
    <mergeCell ref="C664:G664"/>
    <mergeCell ref="H664:I664"/>
    <mergeCell ref="J664:K664"/>
    <mergeCell ref="C665:G665"/>
    <mergeCell ref="H665:I665"/>
    <mergeCell ref="J665:K66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97"/>
  <sheetViews>
    <sheetView workbookViewId="0">
      <selection activeCell="N32" sqref="N32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181" t="s">
        <v>1313</v>
      </c>
    </row>
    <row r="2" spans="1:31" ht="14.25" x14ac:dyDescent="0.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1" t="s">
        <v>371</v>
      </c>
    </row>
    <row r="3" spans="1:31" ht="16.5" x14ac:dyDescent="0.25">
      <c r="A3" s="274"/>
      <c r="B3" s="485" t="s">
        <v>370</v>
      </c>
      <c r="C3" s="485"/>
      <c r="D3" s="485"/>
      <c r="E3" s="485"/>
      <c r="F3" s="161"/>
      <c r="G3" s="485" t="s">
        <v>0</v>
      </c>
      <c r="H3" s="485"/>
      <c r="I3" s="485"/>
      <c r="J3" s="485"/>
      <c r="K3" s="485"/>
    </row>
    <row r="4" spans="1:31" ht="14.25" x14ac:dyDescent="0.2">
      <c r="A4" s="161"/>
      <c r="B4" s="482"/>
      <c r="C4" s="482"/>
      <c r="D4" s="482"/>
      <c r="E4" s="482"/>
      <c r="F4" s="161"/>
      <c r="G4" s="482"/>
      <c r="H4" s="482"/>
      <c r="I4" s="482"/>
      <c r="J4" s="482"/>
      <c r="K4" s="482"/>
    </row>
    <row r="5" spans="1:31" ht="14.25" x14ac:dyDescent="0.2">
      <c r="A5" s="161"/>
      <c r="B5" s="161"/>
      <c r="C5" s="216"/>
      <c r="D5" s="216"/>
      <c r="E5" s="216"/>
      <c r="F5" s="161"/>
      <c r="G5" s="216"/>
      <c r="H5" s="216"/>
      <c r="I5" s="216"/>
      <c r="J5" s="216"/>
      <c r="K5" s="216"/>
    </row>
    <row r="6" spans="1:31" ht="14.25" x14ac:dyDescent="0.2">
      <c r="A6" s="216"/>
      <c r="B6" s="482" t="s">
        <v>1314</v>
      </c>
      <c r="C6" s="482"/>
      <c r="D6" s="482"/>
      <c r="E6" s="482"/>
      <c r="F6" s="161"/>
      <c r="G6" s="482" t="s">
        <v>1314</v>
      </c>
      <c r="H6" s="482"/>
      <c r="I6" s="482"/>
      <c r="J6" s="482"/>
      <c r="K6" s="482"/>
    </row>
    <row r="7" spans="1:31" ht="14.25" x14ac:dyDescent="0.2">
      <c r="A7" s="275"/>
      <c r="B7" s="473" t="s">
        <v>369</v>
      </c>
      <c r="C7" s="473"/>
      <c r="D7" s="473"/>
      <c r="E7" s="473"/>
      <c r="F7" s="161"/>
      <c r="G7" s="473" t="s">
        <v>369</v>
      </c>
      <c r="H7" s="473"/>
      <c r="I7" s="473"/>
      <c r="J7" s="473"/>
      <c r="K7" s="473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  <c r="AE10" s="276" t="s">
        <v>166</v>
      </c>
    </row>
    <row r="11" spans="1:31" x14ac:dyDescent="0.2">
      <c r="A11" s="472" t="s">
        <v>75</v>
      </c>
      <c r="B11" s="472"/>
      <c r="C11" s="472"/>
      <c r="D11" s="472"/>
      <c r="E11" s="472"/>
      <c r="F11" s="472"/>
      <c r="G11" s="472"/>
      <c r="H11" s="472"/>
      <c r="I11" s="472"/>
      <c r="J11" s="472"/>
      <c r="K11" s="472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62" t="s">
        <v>3855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4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69" t="s">
        <v>3824</v>
      </c>
      <c r="B15" s="469"/>
      <c r="C15" s="469"/>
      <c r="D15" s="469"/>
      <c r="E15" s="469"/>
      <c r="F15" s="469"/>
      <c r="G15" s="469"/>
      <c r="H15" s="469"/>
      <c r="I15" s="469"/>
      <c r="J15" s="469"/>
      <c r="K15" s="469"/>
    </row>
    <row r="16" spans="1:31" x14ac:dyDescent="0.2">
      <c r="A16" s="486" t="s">
        <v>368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58" t="s">
        <v>3506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31" ht="14.25" x14ac:dyDescent="0.2">
      <c r="A19" s="213"/>
      <c r="B19" s="213"/>
      <c r="C19" s="213"/>
      <c r="D19" s="213"/>
      <c r="E19" s="213"/>
      <c r="F19" s="213"/>
      <c r="G19" s="213"/>
      <c r="H19" s="213"/>
      <c r="I19" s="213"/>
      <c r="J19" s="213"/>
      <c r="K19" s="21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79" t="s">
        <v>367</v>
      </c>
      <c r="J20" s="179" t="s">
        <v>366</v>
      </c>
      <c r="K20" s="161"/>
    </row>
    <row r="21" spans="1:31" ht="15" x14ac:dyDescent="0.25">
      <c r="A21" s="161"/>
      <c r="B21" s="161"/>
      <c r="C21" s="161"/>
      <c r="D21" s="161"/>
      <c r="E21" s="161"/>
      <c r="F21" s="488" t="s">
        <v>365</v>
      </c>
      <c r="G21" s="488"/>
      <c r="H21" s="488"/>
      <c r="I21" s="178">
        <v>784.88</v>
      </c>
      <c r="J21" s="178">
        <v>3953.09</v>
      </c>
      <c r="K21" s="177" t="s">
        <v>356</v>
      </c>
    </row>
    <row r="22" spans="1:31" ht="14.25" x14ac:dyDescent="0.2">
      <c r="A22" s="161"/>
      <c r="B22" s="161"/>
      <c r="C22" s="161"/>
      <c r="D22" s="161"/>
      <c r="E22" s="161"/>
      <c r="F22" s="482" t="s">
        <v>364</v>
      </c>
      <c r="G22" s="482"/>
      <c r="H22" s="482"/>
      <c r="I22" s="175">
        <v>0</v>
      </c>
      <c r="J22" s="175">
        <v>0</v>
      </c>
      <c r="K22" s="161" t="s">
        <v>356</v>
      </c>
    </row>
    <row r="23" spans="1:31" ht="14.25" x14ac:dyDescent="0.2">
      <c r="A23" s="161"/>
      <c r="B23" s="161"/>
      <c r="C23" s="161"/>
      <c r="D23" s="161"/>
      <c r="E23" s="161"/>
      <c r="F23" s="482" t="s">
        <v>363</v>
      </c>
      <c r="G23" s="482"/>
      <c r="H23" s="482"/>
      <c r="I23" s="175">
        <v>75.150000000000006</v>
      </c>
      <c r="J23" s="175">
        <v>701.8</v>
      </c>
      <c r="K23" s="161" t="s">
        <v>356</v>
      </c>
    </row>
    <row r="24" spans="1:31" ht="14.25" x14ac:dyDescent="0.2">
      <c r="A24" s="161"/>
      <c r="B24" s="161"/>
      <c r="C24" s="161"/>
      <c r="D24" s="161"/>
      <c r="E24" s="161"/>
      <c r="F24" s="482" t="s">
        <v>106</v>
      </c>
      <c r="G24" s="482"/>
      <c r="H24" s="482"/>
      <c r="I24" s="175">
        <v>701.45</v>
      </c>
      <c r="J24" s="175">
        <v>3086.36</v>
      </c>
      <c r="K24" s="161" t="s">
        <v>356</v>
      </c>
    </row>
    <row r="25" spans="1:31" ht="14.25" x14ac:dyDescent="0.2">
      <c r="A25" s="161"/>
      <c r="B25" s="161"/>
      <c r="C25" s="161"/>
      <c r="D25" s="161"/>
      <c r="E25" s="161"/>
      <c r="F25" s="482" t="s">
        <v>362</v>
      </c>
      <c r="G25" s="482"/>
      <c r="H25" s="482"/>
      <c r="I25" s="175">
        <v>8.2799999999999994</v>
      </c>
      <c r="J25" s="175">
        <v>164.93</v>
      </c>
      <c r="K25" s="161" t="s">
        <v>356</v>
      </c>
    </row>
    <row r="26" spans="1:31" ht="14.25" x14ac:dyDescent="0.2">
      <c r="A26" s="161"/>
      <c r="B26" s="161"/>
      <c r="C26" s="161"/>
      <c r="D26" s="161"/>
      <c r="E26" s="161"/>
      <c r="F26" s="482" t="s">
        <v>361</v>
      </c>
      <c r="G26" s="482"/>
      <c r="H26" s="482"/>
      <c r="I26" s="175">
        <v>13.1</v>
      </c>
      <c r="J26" s="175">
        <v>305.8</v>
      </c>
      <c r="K26" s="161" t="s">
        <v>356</v>
      </c>
    </row>
    <row r="27" spans="1:31" ht="14.25" x14ac:dyDescent="0.2">
      <c r="A27" s="161"/>
      <c r="B27" s="161"/>
      <c r="C27" s="161"/>
      <c r="D27" s="161"/>
      <c r="E27" s="161"/>
      <c r="F27" s="482" t="s">
        <v>360</v>
      </c>
      <c r="G27" s="482"/>
      <c r="H27" s="482"/>
      <c r="I27" s="175">
        <v>937.06</v>
      </c>
      <c r="J27" s="175"/>
      <c r="K27" s="161" t="s">
        <v>359</v>
      </c>
    </row>
    <row r="28" spans="1:31" ht="14.25" hidden="1" x14ac:dyDescent="0.2">
      <c r="A28" s="161"/>
      <c r="B28" s="161"/>
      <c r="C28" s="161"/>
      <c r="D28" s="161"/>
      <c r="E28" s="161"/>
      <c r="F28" s="216" t="s">
        <v>358</v>
      </c>
      <c r="G28" s="216"/>
      <c r="H28" s="216"/>
      <c r="I28" s="175"/>
      <c r="J28" s="175"/>
      <c r="K28" s="161"/>
    </row>
    <row r="29" spans="1:31" ht="14.25" hidden="1" x14ac:dyDescent="0.2">
      <c r="A29" s="161"/>
      <c r="B29" s="161"/>
      <c r="C29" s="161"/>
      <c r="D29" s="161"/>
      <c r="E29" s="161"/>
      <c r="F29" s="457" t="s">
        <v>357</v>
      </c>
      <c r="G29" s="483"/>
      <c r="H29" s="483"/>
      <c r="I29" s="175">
        <v>0</v>
      </c>
      <c r="J29" s="175">
        <v>0</v>
      </c>
      <c r="K29" s="161" t="s">
        <v>356</v>
      </c>
    </row>
    <row r="30" spans="1:31" ht="14.25" x14ac:dyDescent="0.2">
      <c r="A30" s="161"/>
      <c r="B30" s="161"/>
      <c r="C30" s="161"/>
      <c r="D30" s="161"/>
      <c r="E30" s="161"/>
      <c r="F30" s="216"/>
      <c r="G30" s="216"/>
      <c r="H30" s="216"/>
      <c r="I30" s="175"/>
      <c r="J30" s="175"/>
      <c r="K30" s="161"/>
    </row>
    <row r="31" spans="1:31" ht="14.25" x14ac:dyDescent="0.2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31" ht="28.5" x14ac:dyDescent="0.2">
      <c r="A32" s="458" t="s">
        <v>1042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AE32" s="278" t="s">
        <v>1042</v>
      </c>
    </row>
    <row r="33" spans="1:22" ht="85.5" x14ac:dyDescent="0.2">
      <c r="A33" s="172" t="s">
        <v>81</v>
      </c>
      <c r="B33" s="172" t="s">
        <v>353</v>
      </c>
      <c r="C33" s="172" t="s">
        <v>83</v>
      </c>
      <c r="D33" s="172" t="s">
        <v>352</v>
      </c>
      <c r="E33" s="172" t="s">
        <v>351</v>
      </c>
      <c r="F33" s="172" t="s">
        <v>350</v>
      </c>
      <c r="G33" s="173" t="s">
        <v>349</v>
      </c>
      <c r="H33" s="173" t="s">
        <v>348</v>
      </c>
      <c r="I33" s="172" t="s">
        <v>347</v>
      </c>
      <c r="J33" s="172" t="s">
        <v>346</v>
      </c>
      <c r="K33" s="172" t="s">
        <v>345</v>
      </c>
    </row>
    <row r="34" spans="1:22" ht="14.25" x14ac:dyDescent="0.2">
      <c r="A34" s="172">
        <v>1</v>
      </c>
      <c r="B34" s="172">
        <v>2</v>
      </c>
      <c r="C34" s="172">
        <v>3</v>
      </c>
      <c r="D34" s="172">
        <v>4</v>
      </c>
      <c r="E34" s="172">
        <v>5</v>
      </c>
      <c r="F34" s="172">
        <v>6</v>
      </c>
      <c r="G34" s="172">
        <v>7</v>
      </c>
      <c r="H34" s="172">
        <v>8</v>
      </c>
      <c r="I34" s="172">
        <v>9</v>
      </c>
      <c r="J34" s="172">
        <v>10</v>
      </c>
      <c r="K34" s="172">
        <v>11</v>
      </c>
    </row>
    <row r="36" spans="1:22" ht="16.5" x14ac:dyDescent="0.25">
      <c r="A36" s="479" t="s">
        <v>3507</v>
      </c>
      <c r="B36" s="479"/>
      <c r="C36" s="479"/>
      <c r="D36" s="479"/>
      <c r="E36" s="479"/>
      <c r="F36" s="479"/>
      <c r="G36" s="479"/>
      <c r="H36" s="479"/>
      <c r="I36" s="479"/>
      <c r="J36" s="479"/>
      <c r="K36" s="479"/>
    </row>
    <row r="37" spans="1:22" ht="71.25" x14ac:dyDescent="0.2">
      <c r="A37" s="168" t="s">
        <v>1324</v>
      </c>
      <c r="B37" s="167" t="s">
        <v>1312</v>
      </c>
      <c r="C37" s="167" t="s">
        <v>1025</v>
      </c>
      <c r="D37" s="166" t="s">
        <v>1476</v>
      </c>
      <c r="E37" s="163">
        <v>9</v>
      </c>
      <c r="F37" s="165"/>
      <c r="G37" s="164"/>
      <c r="H37" s="163"/>
      <c r="I37" s="214"/>
      <c r="J37" s="163"/>
      <c r="K37" s="214"/>
      <c r="Q37" s="160">
        <v>883.31</v>
      </c>
      <c r="R37" s="160">
        <v>16573.900000000001</v>
      </c>
      <c r="S37" s="160">
        <v>552.07000000000005</v>
      </c>
      <c r="T37" s="160">
        <v>7918.64</v>
      </c>
      <c r="U37" s="160">
        <v>7.68</v>
      </c>
      <c r="V37" s="160">
        <v>160.94</v>
      </c>
    </row>
    <row r="38" spans="1:22" x14ac:dyDescent="0.2">
      <c r="C38" s="170" t="s">
        <v>3508</v>
      </c>
    </row>
    <row r="39" spans="1:22" ht="14.25" x14ac:dyDescent="0.2">
      <c r="A39" s="168"/>
      <c r="B39" s="167"/>
      <c r="C39" s="167" t="s">
        <v>187</v>
      </c>
      <c r="D39" s="166"/>
      <c r="E39" s="163"/>
      <c r="F39" s="165">
        <v>76.2</v>
      </c>
      <c r="G39" s="164" t="s">
        <v>1338</v>
      </c>
      <c r="H39" s="163">
        <v>1</v>
      </c>
      <c r="I39" s="214">
        <v>788.67</v>
      </c>
      <c r="J39" s="163">
        <v>23.35</v>
      </c>
      <c r="K39" s="214">
        <v>18415.439999999999</v>
      </c>
    </row>
    <row r="40" spans="1:22" ht="14.25" x14ac:dyDescent="0.2">
      <c r="A40" s="168"/>
      <c r="B40" s="167"/>
      <c r="C40" s="167" t="s">
        <v>174</v>
      </c>
      <c r="D40" s="166"/>
      <c r="E40" s="163"/>
      <c r="F40" s="165">
        <v>1.69</v>
      </c>
      <c r="G40" s="164" t="s">
        <v>1339</v>
      </c>
      <c r="H40" s="163">
        <v>1</v>
      </c>
      <c r="I40" s="214">
        <v>19.010000000000002</v>
      </c>
      <c r="J40" s="163">
        <v>9.5</v>
      </c>
      <c r="K40" s="214">
        <v>180.6</v>
      </c>
    </row>
    <row r="41" spans="1:22" ht="14.25" x14ac:dyDescent="0.2">
      <c r="A41" s="168"/>
      <c r="B41" s="167"/>
      <c r="C41" s="167" t="s">
        <v>179</v>
      </c>
      <c r="D41" s="166"/>
      <c r="E41" s="163"/>
      <c r="F41" s="165">
        <v>0.39</v>
      </c>
      <c r="G41" s="164" t="s">
        <v>1339</v>
      </c>
      <c r="H41" s="163">
        <v>1</v>
      </c>
      <c r="I41" s="169">
        <v>4.3899999999999997</v>
      </c>
      <c r="J41" s="163">
        <v>23.35</v>
      </c>
      <c r="K41" s="169">
        <v>102.51</v>
      </c>
    </row>
    <row r="42" spans="1:22" ht="14.25" x14ac:dyDescent="0.2">
      <c r="A42" s="168"/>
      <c r="B42" s="167"/>
      <c r="C42" s="167" t="s">
        <v>195</v>
      </c>
      <c r="D42" s="166"/>
      <c r="E42" s="163"/>
      <c r="F42" s="165">
        <v>9.94</v>
      </c>
      <c r="G42" s="164" t="s">
        <v>185</v>
      </c>
      <c r="H42" s="163">
        <v>1</v>
      </c>
      <c r="I42" s="214">
        <v>89.46</v>
      </c>
      <c r="J42" s="163">
        <v>5.42</v>
      </c>
      <c r="K42" s="214">
        <v>484.87</v>
      </c>
    </row>
    <row r="43" spans="1:22" ht="39.75" x14ac:dyDescent="0.2">
      <c r="A43" s="168" t="s">
        <v>2940</v>
      </c>
      <c r="B43" s="167" t="s">
        <v>1434</v>
      </c>
      <c r="C43" s="167" t="s">
        <v>1311</v>
      </c>
      <c r="D43" s="166" t="s">
        <v>1342</v>
      </c>
      <c r="E43" s="163">
        <v>408</v>
      </c>
      <c r="F43" s="165">
        <v>3.75</v>
      </c>
      <c r="G43" s="171" t="s">
        <v>185</v>
      </c>
      <c r="H43" s="163">
        <v>1</v>
      </c>
      <c r="I43" s="214">
        <v>1530</v>
      </c>
      <c r="J43" s="163">
        <v>5.42</v>
      </c>
      <c r="K43" s="214">
        <v>8292.6</v>
      </c>
      <c r="Q43" s="160">
        <v>0</v>
      </c>
      <c r="R43" s="160">
        <v>0</v>
      </c>
      <c r="S43" s="160">
        <v>0</v>
      </c>
      <c r="T43" s="160">
        <v>0</v>
      </c>
      <c r="U43" s="160">
        <v>0</v>
      </c>
      <c r="V43" s="160">
        <v>0</v>
      </c>
    </row>
    <row r="44" spans="1:22" ht="71.25" x14ac:dyDescent="0.2">
      <c r="A44" s="168" t="s">
        <v>3017</v>
      </c>
      <c r="B44" s="167" t="s">
        <v>3509</v>
      </c>
      <c r="C44" s="167" t="s">
        <v>1310</v>
      </c>
      <c r="D44" s="166" t="s">
        <v>3150</v>
      </c>
      <c r="E44" s="163">
        <v>0.51</v>
      </c>
      <c r="F44" s="165">
        <v>37597.42</v>
      </c>
      <c r="G44" s="171" t="s">
        <v>185</v>
      </c>
      <c r="H44" s="163">
        <v>1</v>
      </c>
      <c r="I44" s="214">
        <v>19174.68</v>
      </c>
      <c r="J44" s="163">
        <v>1.1599999999999999</v>
      </c>
      <c r="K44" s="214">
        <v>22242.63</v>
      </c>
      <c r="Q44" s="160">
        <v>0</v>
      </c>
      <c r="R44" s="160">
        <v>0</v>
      </c>
      <c r="S44" s="160">
        <v>0</v>
      </c>
      <c r="T44" s="160">
        <v>0</v>
      </c>
      <c r="U44" s="160">
        <v>0</v>
      </c>
      <c r="V44" s="160">
        <v>0</v>
      </c>
    </row>
    <row r="45" spans="1:22" ht="14.25" x14ac:dyDescent="0.2">
      <c r="A45" s="168"/>
      <c r="B45" s="167"/>
      <c r="C45" s="167" t="s">
        <v>184</v>
      </c>
      <c r="D45" s="166" t="s">
        <v>177</v>
      </c>
      <c r="E45" s="163">
        <v>112</v>
      </c>
      <c r="F45" s="165"/>
      <c r="G45" s="164"/>
      <c r="H45" s="163"/>
      <c r="I45" s="214">
        <v>883.31</v>
      </c>
      <c r="J45" s="163">
        <v>90</v>
      </c>
      <c r="K45" s="214">
        <v>16573.900000000001</v>
      </c>
    </row>
    <row r="46" spans="1:22" ht="14.25" x14ac:dyDescent="0.2">
      <c r="A46" s="168"/>
      <c r="B46" s="167"/>
      <c r="C46" s="167" t="s">
        <v>183</v>
      </c>
      <c r="D46" s="166" t="s">
        <v>177</v>
      </c>
      <c r="E46" s="163">
        <v>70</v>
      </c>
      <c r="F46" s="165"/>
      <c r="G46" s="164"/>
      <c r="H46" s="163"/>
      <c r="I46" s="214">
        <v>552.07000000000005</v>
      </c>
      <c r="J46" s="163">
        <v>43</v>
      </c>
      <c r="K46" s="214">
        <v>7918.64</v>
      </c>
    </row>
    <row r="47" spans="1:22" ht="14.25" x14ac:dyDescent="0.2">
      <c r="A47" s="168"/>
      <c r="B47" s="167"/>
      <c r="C47" s="167" t="s">
        <v>178</v>
      </c>
      <c r="D47" s="166" t="s">
        <v>177</v>
      </c>
      <c r="E47" s="163">
        <v>175</v>
      </c>
      <c r="F47" s="165"/>
      <c r="G47" s="164"/>
      <c r="H47" s="163"/>
      <c r="I47" s="214">
        <v>7.68</v>
      </c>
      <c r="J47" s="163">
        <v>157</v>
      </c>
      <c r="K47" s="214">
        <v>160.94</v>
      </c>
    </row>
    <row r="48" spans="1:22" ht="14.25" x14ac:dyDescent="0.2">
      <c r="A48" s="205"/>
      <c r="B48" s="204"/>
      <c r="C48" s="204" t="s">
        <v>182</v>
      </c>
      <c r="D48" s="203" t="s">
        <v>181</v>
      </c>
      <c r="E48" s="201">
        <v>6.18</v>
      </c>
      <c r="F48" s="206"/>
      <c r="G48" s="202" t="s">
        <v>1338</v>
      </c>
      <c r="H48" s="201">
        <v>1</v>
      </c>
      <c r="I48" s="200">
        <v>63.96</v>
      </c>
      <c r="J48" s="201"/>
      <c r="K48" s="200"/>
    </row>
    <row r="49" spans="1:22" ht="15" x14ac:dyDescent="0.25">
      <c r="A49" s="198"/>
      <c r="B49" s="198"/>
      <c r="C49" s="199" t="s">
        <v>173</v>
      </c>
      <c r="D49" s="198"/>
      <c r="E49" s="198"/>
      <c r="F49" s="198"/>
      <c r="G49" s="198"/>
      <c r="H49" s="480">
        <v>23044.880000000001</v>
      </c>
      <c r="I49" s="480"/>
      <c r="J49" s="480">
        <v>74269.62</v>
      </c>
      <c r="K49" s="480"/>
      <c r="O49" s="162">
        <v>23044.880000000001</v>
      </c>
      <c r="P49" s="162">
        <v>74269.62</v>
      </c>
    </row>
    <row r="51" spans="1:22" ht="71.25" x14ac:dyDescent="0.2">
      <c r="A51" s="168" t="s">
        <v>1336</v>
      </c>
      <c r="B51" s="167" t="s">
        <v>1309</v>
      </c>
      <c r="C51" s="167" t="s">
        <v>1308</v>
      </c>
      <c r="D51" s="166" t="s">
        <v>1476</v>
      </c>
      <c r="E51" s="163">
        <v>10</v>
      </c>
      <c r="F51" s="165"/>
      <c r="G51" s="164"/>
      <c r="H51" s="163"/>
      <c r="I51" s="214"/>
      <c r="J51" s="163"/>
      <c r="K51" s="214"/>
      <c r="Q51" s="160">
        <v>1145.03</v>
      </c>
      <c r="R51" s="160">
        <v>21484.68</v>
      </c>
      <c r="S51" s="160">
        <v>715.65</v>
      </c>
      <c r="T51" s="160">
        <v>10264.9</v>
      </c>
      <c r="U51" s="160">
        <v>17.29</v>
      </c>
      <c r="V51" s="160">
        <v>362.2</v>
      </c>
    </row>
    <row r="52" spans="1:22" x14ac:dyDescent="0.2">
      <c r="C52" s="170" t="s">
        <v>3510</v>
      </c>
    </row>
    <row r="53" spans="1:22" ht="14.25" x14ac:dyDescent="0.2">
      <c r="A53" s="168"/>
      <c r="B53" s="167"/>
      <c r="C53" s="167" t="s">
        <v>187</v>
      </c>
      <c r="D53" s="166"/>
      <c r="E53" s="163"/>
      <c r="F53" s="165">
        <v>88.9</v>
      </c>
      <c r="G53" s="164" t="s">
        <v>1338</v>
      </c>
      <c r="H53" s="163">
        <v>1</v>
      </c>
      <c r="I53" s="214">
        <v>1022.35</v>
      </c>
      <c r="J53" s="163">
        <v>23.35</v>
      </c>
      <c r="K53" s="214">
        <v>23871.87</v>
      </c>
    </row>
    <row r="54" spans="1:22" ht="14.25" x14ac:dyDescent="0.2">
      <c r="A54" s="168"/>
      <c r="B54" s="167"/>
      <c r="C54" s="167" t="s">
        <v>174</v>
      </c>
      <c r="D54" s="166"/>
      <c r="E54" s="163"/>
      <c r="F54" s="165">
        <v>3.39</v>
      </c>
      <c r="G54" s="164" t="s">
        <v>1339</v>
      </c>
      <c r="H54" s="163">
        <v>1</v>
      </c>
      <c r="I54" s="214">
        <v>42.38</v>
      </c>
      <c r="J54" s="163">
        <v>9.5500000000000007</v>
      </c>
      <c r="K54" s="214">
        <v>404.73</v>
      </c>
    </row>
    <row r="55" spans="1:22" ht="14.25" x14ac:dyDescent="0.2">
      <c r="A55" s="168"/>
      <c r="B55" s="167"/>
      <c r="C55" s="167" t="s">
        <v>179</v>
      </c>
      <c r="D55" s="166"/>
      <c r="E55" s="163"/>
      <c r="F55" s="165">
        <v>0.79</v>
      </c>
      <c r="G55" s="164" t="s">
        <v>1339</v>
      </c>
      <c r="H55" s="163">
        <v>1</v>
      </c>
      <c r="I55" s="169">
        <v>9.8800000000000008</v>
      </c>
      <c r="J55" s="163">
        <v>23.35</v>
      </c>
      <c r="K55" s="169">
        <v>230.7</v>
      </c>
    </row>
    <row r="56" spans="1:22" ht="14.25" x14ac:dyDescent="0.2">
      <c r="A56" s="168"/>
      <c r="B56" s="167"/>
      <c r="C56" s="167" t="s">
        <v>195</v>
      </c>
      <c r="D56" s="166"/>
      <c r="E56" s="163"/>
      <c r="F56" s="165">
        <v>15.19</v>
      </c>
      <c r="G56" s="164" t="s">
        <v>185</v>
      </c>
      <c r="H56" s="163">
        <v>1</v>
      </c>
      <c r="I56" s="214">
        <v>151.9</v>
      </c>
      <c r="J56" s="163">
        <v>5.42</v>
      </c>
      <c r="K56" s="214">
        <v>823.3</v>
      </c>
    </row>
    <row r="57" spans="1:22" ht="54" x14ac:dyDescent="0.2">
      <c r="A57" s="168" t="s">
        <v>1340</v>
      </c>
      <c r="B57" s="167" t="s">
        <v>1434</v>
      </c>
      <c r="C57" s="167" t="s">
        <v>1307</v>
      </c>
      <c r="D57" s="166" t="s">
        <v>1342</v>
      </c>
      <c r="E57" s="163">
        <v>408</v>
      </c>
      <c r="F57" s="165">
        <v>7.33</v>
      </c>
      <c r="G57" s="171" t="s">
        <v>185</v>
      </c>
      <c r="H57" s="163">
        <v>1</v>
      </c>
      <c r="I57" s="214">
        <v>2990.64</v>
      </c>
      <c r="J57" s="163">
        <v>5.42</v>
      </c>
      <c r="K57" s="214">
        <v>16209.27</v>
      </c>
      <c r="Q57" s="160">
        <v>0</v>
      </c>
      <c r="R57" s="160">
        <v>0</v>
      </c>
      <c r="S57" s="160">
        <v>0</v>
      </c>
      <c r="T57" s="160">
        <v>0</v>
      </c>
      <c r="U57" s="160">
        <v>0</v>
      </c>
      <c r="V57" s="160">
        <v>0</v>
      </c>
    </row>
    <row r="58" spans="1:22" ht="57" x14ac:dyDescent="0.2">
      <c r="A58" s="168" t="s">
        <v>1343</v>
      </c>
      <c r="B58" s="167" t="s">
        <v>3511</v>
      </c>
      <c r="C58" s="167" t="s">
        <v>1306</v>
      </c>
      <c r="D58" s="166" t="s">
        <v>3150</v>
      </c>
      <c r="E58" s="163">
        <v>0.61199999999999999</v>
      </c>
      <c r="F58" s="165">
        <v>18016.84</v>
      </c>
      <c r="G58" s="171" t="s">
        <v>185</v>
      </c>
      <c r="H58" s="163">
        <v>1</v>
      </c>
      <c r="I58" s="214">
        <v>11026.31</v>
      </c>
      <c r="J58" s="163">
        <v>4.99</v>
      </c>
      <c r="K58" s="214">
        <v>55021.29</v>
      </c>
      <c r="Q58" s="160">
        <v>0</v>
      </c>
      <c r="R58" s="160">
        <v>0</v>
      </c>
      <c r="S58" s="160">
        <v>0</v>
      </c>
      <c r="T58" s="160">
        <v>0</v>
      </c>
      <c r="U58" s="160">
        <v>0</v>
      </c>
      <c r="V58" s="160">
        <v>0</v>
      </c>
    </row>
    <row r="59" spans="1:22" ht="14.25" x14ac:dyDescent="0.2">
      <c r="A59" s="168"/>
      <c r="B59" s="167"/>
      <c r="C59" s="167" t="s">
        <v>184</v>
      </c>
      <c r="D59" s="166" t="s">
        <v>177</v>
      </c>
      <c r="E59" s="163">
        <v>112</v>
      </c>
      <c r="F59" s="165"/>
      <c r="G59" s="164"/>
      <c r="H59" s="163"/>
      <c r="I59" s="214">
        <v>1145.03</v>
      </c>
      <c r="J59" s="163">
        <v>90</v>
      </c>
      <c r="K59" s="214">
        <v>21484.68</v>
      </c>
    </row>
    <row r="60" spans="1:22" ht="14.25" x14ac:dyDescent="0.2">
      <c r="A60" s="168"/>
      <c r="B60" s="167"/>
      <c r="C60" s="167" t="s">
        <v>183</v>
      </c>
      <c r="D60" s="166" t="s">
        <v>177</v>
      </c>
      <c r="E60" s="163">
        <v>70</v>
      </c>
      <c r="F60" s="165"/>
      <c r="G60" s="164"/>
      <c r="H60" s="163"/>
      <c r="I60" s="214">
        <v>715.65</v>
      </c>
      <c r="J60" s="163">
        <v>43</v>
      </c>
      <c r="K60" s="214">
        <v>10264.9</v>
      </c>
    </row>
    <row r="61" spans="1:22" ht="14.25" x14ac:dyDescent="0.2">
      <c r="A61" s="168"/>
      <c r="B61" s="167"/>
      <c r="C61" s="167" t="s">
        <v>178</v>
      </c>
      <c r="D61" s="166" t="s">
        <v>177</v>
      </c>
      <c r="E61" s="163">
        <v>175</v>
      </c>
      <c r="F61" s="165"/>
      <c r="G61" s="164"/>
      <c r="H61" s="163"/>
      <c r="I61" s="214">
        <v>17.29</v>
      </c>
      <c r="J61" s="163">
        <v>157</v>
      </c>
      <c r="K61" s="214">
        <v>362.2</v>
      </c>
    </row>
    <row r="62" spans="1:22" ht="14.25" x14ac:dyDescent="0.2">
      <c r="A62" s="205"/>
      <c r="B62" s="204"/>
      <c r="C62" s="204" t="s">
        <v>182</v>
      </c>
      <c r="D62" s="203" t="s">
        <v>181</v>
      </c>
      <c r="E62" s="201">
        <v>7.21</v>
      </c>
      <c r="F62" s="206"/>
      <c r="G62" s="202" t="s">
        <v>1338</v>
      </c>
      <c r="H62" s="201">
        <v>1</v>
      </c>
      <c r="I62" s="200">
        <v>82.92</v>
      </c>
      <c r="J62" s="201"/>
      <c r="K62" s="200"/>
    </row>
    <row r="63" spans="1:22" ht="15" x14ac:dyDescent="0.25">
      <c r="A63" s="198"/>
      <c r="B63" s="198"/>
      <c r="C63" s="199" t="s">
        <v>173</v>
      </c>
      <c r="D63" s="198"/>
      <c r="E63" s="198"/>
      <c r="F63" s="198"/>
      <c r="G63" s="198"/>
      <c r="H63" s="480">
        <v>17111.55</v>
      </c>
      <c r="I63" s="480"/>
      <c r="J63" s="480">
        <v>128442.24000000001</v>
      </c>
      <c r="K63" s="480"/>
      <c r="O63" s="162">
        <v>17111.55</v>
      </c>
      <c r="P63" s="162">
        <v>128442.24000000001</v>
      </c>
    </row>
    <row r="65" spans="1:22" ht="71.25" x14ac:dyDescent="0.2">
      <c r="A65" s="168" t="s">
        <v>105</v>
      </c>
      <c r="B65" s="167" t="s">
        <v>1305</v>
      </c>
      <c r="C65" s="167" t="s">
        <v>1055</v>
      </c>
      <c r="D65" s="166" t="s">
        <v>1476</v>
      </c>
      <c r="E65" s="163">
        <v>14</v>
      </c>
      <c r="F65" s="165"/>
      <c r="G65" s="164"/>
      <c r="H65" s="163"/>
      <c r="I65" s="214"/>
      <c r="J65" s="163"/>
      <c r="K65" s="214"/>
      <c r="Q65" s="160">
        <v>3466.84</v>
      </c>
      <c r="R65" s="160">
        <v>65049.62</v>
      </c>
      <c r="S65" s="160">
        <v>2166.77</v>
      </c>
      <c r="T65" s="160">
        <v>31079.26</v>
      </c>
      <c r="U65" s="160">
        <v>174.88</v>
      </c>
      <c r="V65" s="160">
        <v>3663.39</v>
      </c>
    </row>
    <row r="66" spans="1:22" x14ac:dyDescent="0.2">
      <c r="C66" s="170" t="s">
        <v>3512</v>
      </c>
    </row>
    <row r="67" spans="1:22" ht="14.25" x14ac:dyDescent="0.2">
      <c r="A67" s="168"/>
      <c r="B67" s="167"/>
      <c r="C67" s="167" t="s">
        <v>187</v>
      </c>
      <c r="D67" s="166"/>
      <c r="E67" s="163"/>
      <c r="F67" s="165">
        <v>192.26</v>
      </c>
      <c r="G67" s="164" t="s">
        <v>1338</v>
      </c>
      <c r="H67" s="163">
        <v>1</v>
      </c>
      <c r="I67" s="214">
        <v>3095.39</v>
      </c>
      <c r="J67" s="163">
        <v>23.35</v>
      </c>
      <c r="K67" s="214">
        <v>72277.36</v>
      </c>
    </row>
    <row r="68" spans="1:22" ht="14.25" x14ac:dyDescent="0.2">
      <c r="A68" s="168"/>
      <c r="B68" s="167"/>
      <c r="C68" s="167" t="s">
        <v>174</v>
      </c>
      <c r="D68" s="166"/>
      <c r="E68" s="163"/>
      <c r="F68" s="165">
        <v>32.869999999999997</v>
      </c>
      <c r="G68" s="164" t="s">
        <v>1339</v>
      </c>
      <c r="H68" s="163">
        <v>1</v>
      </c>
      <c r="I68" s="214">
        <v>575.23</v>
      </c>
      <c r="J68" s="163">
        <v>8.48</v>
      </c>
      <c r="K68" s="214">
        <v>4877.95</v>
      </c>
    </row>
    <row r="69" spans="1:22" ht="14.25" x14ac:dyDescent="0.2">
      <c r="A69" s="168"/>
      <c r="B69" s="167"/>
      <c r="C69" s="167" t="s">
        <v>179</v>
      </c>
      <c r="D69" s="166"/>
      <c r="E69" s="163"/>
      <c r="F69" s="165">
        <v>5.71</v>
      </c>
      <c r="G69" s="164" t="s">
        <v>1339</v>
      </c>
      <c r="H69" s="163">
        <v>1</v>
      </c>
      <c r="I69" s="169">
        <v>99.93</v>
      </c>
      <c r="J69" s="163">
        <v>23.35</v>
      </c>
      <c r="K69" s="169">
        <v>2333.37</v>
      </c>
    </row>
    <row r="70" spans="1:22" ht="14.25" x14ac:dyDescent="0.2">
      <c r="A70" s="168"/>
      <c r="B70" s="167"/>
      <c r="C70" s="167" t="s">
        <v>195</v>
      </c>
      <c r="D70" s="166"/>
      <c r="E70" s="163"/>
      <c r="F70" s="165">
        <v>314.29000000000002</v>
      </c>
      <c r="G70" s="164" t="s">
        <v>185</v>
      </c>
      <c r="H70" s="163">
        <v>1</v>
      </c>
      <c r="I70" s="214">
        <v>4400.0600000000004</v>
      </c>
      <c r="J70" s="163">
        <v>5.42</v>
      </c>
      <c r="K70" s="214">
        <v>23848.33</v>
      </c>
    </row>
    <row r="71" spans="1:22" ht="57" x14ac:dyDescent="0.2">
      <c r="A71" s="168" t="s">
        <v>1348</v>
      </c>
      <c r="B71" s="167" t="s">
        <v>3132</v>
      </c>
      <c r="C71" s="167" t="s">
        <v>1095</v>
      </c>
      <c r="D71" s="166" t="s">
        <v>1342</v>
      </c>
      <c r="E71" s="163">
        <v>1428</v>
      </c>
      <c r="F71" s="165">
        <v>3.45</v>
      </c>
      <c r="G71" s="171" t="s">
        <v>185</v>
      </c>
      <c r="H71" s="163">
        <v>1</v>
      </c>
      <c r="I71" s="214">
        <v>4926.6000000000004</v>
      </c>
      <c r="J71" s="163">
        <v>6.37</v>
      </c>
      <c r="K71" s="214">
        <v>31382.44</v>
      </c>
      <c r="Q71" s="160">
        <v>0</v>
      </c>
      <c r="R71" s="160">
        <v>0</v>
      </c>
      <c r="S71" s="160">
        <v>0</v>
      </c>
      <c r="T71" s="160">
        <v>0</v>
      </c>
      <c r="U71" s="160">
        <v>0</v>
      </c>
      <c r="V71" s="160">
        <v>0</v>
      </c>
    </row>
    <row r="72" spans="1:22" ht="42.75" x14ac:dyDescent="0.2">
      <c r="A72" s="168" t="s">
        <v>3224</v>
      </c>
      <c r="B72" s="167" t="s">
        <v>3133</v>
      </c>
      <c r="C72" s="167" t="s">
        <v>1053</v>
      </c>
      <c r="D72" s="166" t="s">
        <v>1326</v>
      </c>
      <c r="E72" s="163">
        <v>7</v>
      </c>
      <c r="F72" s="165">
        <v>146.88999999999999</v>
      </c>
      <c r="G72" s="171" t="s">
        <v>185</v>
      </c>
      <c r="H72" s="163">
        <v>1</v>
      </c>
      <c r="I72" s="214">
        <v>1028.23</v>
      </c>
      <c r="J72" s="163">
        <v>1.19</v>
      </c>
      <c r="K72" s="214">
        <v>1223.5899999999999</v>
      </c>
      <c r="Q72" s="160">
        <v>0</v>
      </c>
      <c r="R72" s="160">
        <v>0</v>
      </c>
      <c r="S72" s="160">
        <v>0</v>
      </c>
      <c r="T72" s="160">
        <v>0</v>
      </c>
      <c r="U72" s="160">
        <v>0</v>
      </c>
      <c r="V72" s="160">
        <v>0</v>
      </c>
    </row>
    <row r="73" spans="1:22" ht="14.25" x14ac:dyDescent="0.2">
      <c r="A73" s="168"/>
      <c r="B73" s="167"/>
      <c r="C73" s="167" t="s">
        <v>184</v>
      </c>
      <c r="D73" s="166" t="s">
        <v>177</v>
      </c>
      <c r="E73" s="163">
        <v>112</v>
      </c>
      <c r="F73" s="165"/>
      <c r="G73" s="164"/>
      <c r="H73" s="163"/>
      <c r="I73" s="214">
        <v>3466.84</v>
      </c>
      <c r="J73" s="163">
        <v>90</v>
      </c>
      <c r="K73" s="214">
        <v>65049.62</v>
      </c>
    </row>
    <row r="74" spans="1:22" ht="14.25" x14ac:dyDescent="0.2">
      <c r="A74" s="168"/>
      <c r="B74" s="167"/>
      <c r="C74" s="167" t="s">
        <v>183</v>
      </c>
      <c r="D74" s="166" t="s">
        <v>177</v>
      </c>
      <c r="E74" s="163">
        <v>70</v>
      </c>
      <c r="F74" s="165"/>
      <c r="G74" s="164"/>
      <c r="H74" s="163"/>
      <c r="I74" s="214">
        <v>2166.77</v>
      </c>
      <c r="J74" s="163">
        <v>43</v>
      </c>
      <c r="K74" s="214">
        <v>31079.26</v>
      </c>
    </row>
    <row r="75" spans="1:22" ht="14.25" x14ac:dyDescent="0.2">
      <c r="A75" s="168"/>
      <c r="B75" s="167"/>
      <c r="C75" s="167" t="s">
        <v>178</v>
      </c>
      <c r="D75" s="166" t="s">
        <v>177</v>
      </c>
      <c r="E75" s="163">
        <v>175</v>
      </c>
      <c r="F75" s="165"/>
      <c r="G75" s="164"/>
      <c r="H75" s="163"/>
      <c r="I75" s="214">
        <v>174.88</v>
      </c>
      <c r="J75" s="163">
        <v>157</v>
      </c>
      <c r="K75" s="214">
        <v>3663.39</v>
      </c>
    </row>
    <row r="76" spans="1:22" ht="14.25" x14ac:dyDescent="0.2">
      <c r="A76" s="205"/>
      <c r="B76" s="204"/>
      <c r="C76" s="204" t="s">
        <v>182</v>
      </c>
      <c r="D76" s="203" t="s">
        <v>181</v>
      </c>
      <c r="E76" s="201">
        <v>15</v>
      </c>
      <c r="F76" s="206"/>
      <c r="G76" s="202" t="s">
        <v>1338</v>
      </c>
      <c r="H76" s="201">
        <v>1</v>
      </c>
      <c r="I76" s="200">
        <v>241.5</v>
      </c>
      <c r="J76" s="201"/>
      <c r="K76" s="200"/>
    </row>
    <row r="77" spans="1:22" ht="15" x14ac:dyDescent="0.25">
      <c r="A77" s="198"/>
      <c r="B77" s="198"/>
      <c r="C77" s="199" t="s">
        <v>173</v>
      </c>
      <c r="D77" s="198"/>
      <c r="E77" s="198"/>
      <c r="F77" s="198"/>
      <c r="G77" s="198"/>
      <c r="H77" s="480">
        <v>19834</v>
      </c>
      <c r="I77" s="480"/>
      <c r="J77" s="480">
        <v>233401.94</v>
      </c>
      <c r="K77" s="480"/>
      <c r="O77" s="162">
        <v>19834</v>
      </c>
      <c r="P77" s="162">
        <v>233401.94</v>
      </c>
    </row>
    <row r="79" spans="1:22" ht="65.25" x14ac:dyDescent="0.2">
      <c r="A79" s="168" t="s">
        <v>1350</v>
      </c>
      <c r="B79" s="167" t="s">
        <v>1304</v>
      </c>
      <c r="C79" s="167" t="s">
        <v>1034</v>
      </c>
      <c r="D79" s="166" t="s">
        <v>1693</v>
      </c>
      <c r="E79" s="163">
        <v>1</v>
      </c>
      <c r="F79" s="165"/>
      <c r="G79" s="164"/>
      <c r="H79" s="163"/>
      <c r="I79" s="214"/>
      <c r="J79" s="163"/>
      <c r="K79" s="214"/>
      <c r="Q79" s="160">
        <v>113.78</v>
      </c>
      <c r="R79" s="160">
        <v>2134.92</v>
      </c>
      <c r="S79" s="160">
        <v>71.11</v>
      </c>
      <c r="T79" s="160">
        <v>1020.02</v>
      </c>
      <c r="U79" s="160">
        <v>0</v>
      </c>
      <c r="V79" s="160">
        <v>0</v>
      </c>
    </row>
    <row r="80" spans="1:22" ht="14.25" x14ac:dyDescent="0.2">
      <c r="A80" s="168"/>
      <c r="B80" s="167"/>
      <c r="C80" s="167" t="s">
        <v>187</v>
      </c>
      <c r="D80" s="166"/>
      <c r="E80" s="163"/>
      <c r="F80" s="165">
        <v>88.34</v>
      </c>
      <c r="G80" s="164" t="s">
        <v>1338</v>
      </c>
      <c r="H80" s="163">
        <v>1</v>
      </c>
      <c r="I80" s="214">
        <v>101.59</v>
      </c>
      <c r="J80" s="163">
        <v>23.35</v>
      </c>
      <c r="K80" s="214">
        <v>2372.13</v>
      </c>
    </row>
    <row r="81" spans="1:22" ht="14.25" x14ac:dyDescent="0.2">
      <c r="A81" s="168"/>
      <c r="B81" s="167"/>
      <c r="C81" s="167" t="s">
        <v>195</v>
      </c>
      <c r="D81" s="166"/>
      <c r="E81" s="163"/>
      <c r="F81" s="165">
        <v>3.01</v>
      </c>
      <c r="G81" s="164" t="s">
        <v>185</v>
      </c>
      <c r="H81" s="163">
        <v>1</v>
      </c>
      <c r="I81" s="214">
        <v>3.01</v>
      </c>
      <c r="J81" s="163">
        <v>5.42</v>
      </c>
      <c r="K81" s="214">
        <v>16.309999999999999</v>
      </c>
    </row>
    <row r="82" spans="1:22" ht="96.75" x14ac:dyDescent="0.2">
      <c r="A82" s="189" t="s">
        <v>1352</v>
      </c>
      <c r="B82" s="188" t="s">
        <v>3513</v>
      </c>
      <c r="C82" s="188" t="s">
        <v>1303</v>
      </c>
      <c r="D82" s="187" t="s">
        <v>2664</v>
      </c>
      <c r="E82" s="184">
        <v>1</v>
      </c>
      <c r="F82" s="186">
        <v>5554.06</v>
      </c>
      <c r="G82" s="185" t="s">
        <v>185</v>
      </c>
      <c r="H82" s="184">
        <v>1</v>
      </c>
      <c r="I82" s="183">
        <v>5554.06</v>
      </c>
      <c r="J82" s="184">
        <v>4.4000000000000004</v>
      </c>
      <c r="K82" s="183">
        <v>24437.86</v>
      </c>
      <c r="Q82" s="160">
        <v>0</v>
      </c>
      <c r="R82" s="160">
        <v>0</v>
      </c>
      <c r="S82" s="160">
        <v>0</v>
      </c>
      <c r="T82" s="160">
        <v>0</v>
      </c>
      <c r="U82" s="160">
        <v>0</v>
      </c>
      <c r="V82" s="160">
        <v>0</v>
      </c>
    </row>
    <row r="83" spans="1:22" ht="109.5" x14ac:dyDescent="0.2">
      <c r="A83" s="189" t="s">
        <v>1353</v>
      </c>
      <c r="B83" s="188" t="s">
        <v>3513</v>
      </c>
      <c r="C83" s="188" t="s">
        <v>1302</v>
      </c>
      <c r="D83" s="187" t="s">
        <v>2664</v>
      </c>
      <c r="E83" s="184">
        <v>1</v>
      </c>
      <c r="F83" s="186">
        <v>76561.710000000006</v>
      </c>
      <c r="G83" s="185" t="s">
        <v>185</v>
      </c>
      <c r="H83" s="184">
        <v>1</v>
      </c>
      <c r="I83" s="183">
        <v>76561.710000000006</v>
      </c>
      <c r="J83" s="184">
        <v>4.4000000000000004</v>
      </c>
      <c r="K83" s="183">
        <v>336871.52</v>
      </c>
      <c r="Q83" s="160">
        <v>0</v>
      </c>
      <c r="R83" s="160">
        <v>0</v>
      </c>
      <c r="S83" s="160">
        <v>0</v>
      </c>
      <c r="T83" s="160">
        <v>0</v>
      </c>
      <c r="U83" s="160">
        <v>0</v>
      </c>
      <c r="V83" s="160">
        <v>0</v>
      </c>
    </row>
    <row r="84" spans="1:22" ht="14.25" x14ac:dyDescent="0.2">
      <c r="A84" s="168"/>
      <c r="B84" s="167"/>
      <c r="C84" s="167" t="s">
        <v>184</v>
      </c>
      <c r="D84" s="166" t="s">
        <v>177</v>
      </c>
      <c r="E84" s="163">
        <v>112</v>
      </c>
      <c r="F84" s="165"/>
      <c r="G84" s="164"/>
      <c r="H84" s="163"/>
      <c r="I84" s="214">
        <v>113.78</v>
      </c>
      <c r="J84" s="163">
        <v>90</v>
      </c>
      <c r="K84" s="214">
        <v>2134.92</v>
      </c>
    </row>
    <row r="85" spans="1:22" ht="14.25" x14ac:dyDescent="0.2">
      <c r="A85" s="168"/>
      <c r="B85" s="167"/>
      <c r="C85" s="167" t="s">
        <v>183</v>
      </c>
      <c r="D85" s="166" t="s">
        <v>177</v>
      </c>
      <c r="E85" s="163">
        <v>70</v>
      </c>
      <c r="F85" s="165"/>
      <c r="G85" s="164"/>
      <c r="H85" s="163"/>
      <c r="I85" s="214">
        <v>71.11</v>
      </c>
      <c r="J85" s="163">
        <v>43</v>
      </c>
      <c r="K85" s="214">
        <v>1020.02</v>
      </c>
    </row>
    <row r="86" spans="1:22" ht="14.25" x14ac:dyDescent="0.2">
      <c r="A86" s="205"/>
      <c r="B86" s="204"/>
      <c r="C86" s="204" t="s">
        <v>182</v>
      </c>
      <c r="D86" s="203" t="s">
        <v>181</v>
      </c>
      <c r="E86" s="201">
        <v>7</v>
      </c>
      <c r="F86" s="206"/>
      <c r="G86" s="202" t="s">
        <v>1338</v>
      </c>
      <c r="H86" s="201">
        <v>1</v>
      </c>
      <c r="I86" s="200">
        <v>8.0500000000000007</v>
      </c>
      <c r="J86" s="201"/>
      <c r="K86" s="200"/>
    </row>
    <row r="87" spans="1:22" ht="15" x14ac:dyDescent="0.25">
      <c r="A87" s="198"/>
      <c r="B87" s="198"/>
      <c r="C87" s="199" t="s">
        <v>173</v>
      </c>
      <c r="D87" s="198"/>
      <c r="E87" s="198"/>
      <c r="F87" s="198"/>
      <c r="G87" s="198"/>
      <c r="H87" s="480">
        <v>82405.259999999995</v>
      </c>
      <c r="I87" s="480"/>
      <c r="J87" s="480">
        <v>366852.76</v>
      </c>
      <c r="K87" s="480"/>
      <c r="O87" s="162">
        <v>82405.259999999995</v>
      </c>
      <c r="P87" s="162">
        <v>366852.76</v>
      </c>
    </row>
    <row r="90" spans="1:22" ht="15" x14ac:dyDescent="0.25">
      <c r="A90" s="476" t="s">
        <v>3514</v>
      </c>
      <c r="B90" s="476"/>
      <c r="C90" s="476"/>
      <c r="D90" s="476"/>
      <c r="E90" s="476"/>
      <c r="F90" s="476"/>
      <c r="G90" s="476"/>
      <c r="H90" s="477">
        <v>142395.69</v>
      </c>
      <c r="I90" s="478"/>
      <c r="J90" s="477">
        <v>802966.56</v>
      </c>
      <c r="K90" s="478"/>
    </row>
    <row r="91" spans="1:22" hidden="1" x14ac:dyDescent="0.2">
      <c r="A91" s="160" t="s">
        <v>172</v>
      </c>
      <c r="I91" s="160">
        <v>0</v>
      </c>
      <c r="J91" s="160">
        <v>0</v>
      </c>
    </row>
    <row r="92" spans="1:22" hidden="1" x14ac:dyDescent="0.2">
      <c r="A92" s="160" t="s">
        <v>171</v>
      </c>
      <c r="I92" s="160">
        <v>0</v>
      </c>
      <c r="J92" s="160">
        <v>0</v>
      </c>
    </row>
    <row r="94" spans="1:22" ht="16.5" x14ac:dyDescent="0.25">
      <c r="A94" s="479" t="s">
        <v>3515</v>
      </c>
      <c r="B94" s="479"/>
      <c r="C94" s="479"/>
      <c r="D94" s="479"/>
      <c r="E94" s="479"/>
      <c r="F94" s="479"/>
      <c r="G94" s="479"/>
      <c r="H94" s="479"/>
      <c r="I94" s="479"/>
      <c r="J94" s="479"/>
      <c r="K94" s="479"/>
    </row>
    <row r="95" spans="1:22" ht="65.25" x14ac:dyDescent="0.2">
      <c r="A95" s="168" t="s">
        <v>709</v>
      </c>
      <c r="B95" s="167" t="s">
        <v>1266</v>
      </c>
      <c r="C95" s="167" t="s">
        <v>1265</v>
      </c>
      <c r="D95" s="166" t="s">
        <v>1693</v>
      </c>
      <c r="E95" s="163">
        <v>1</v>
      </c>
      <c r="F95" s="165"/>
      <c r="G95" s="164"/>
      <c r="H95" s="163"/>
      <c r="I95" s="214"/>
      <c r="J95" s="163"/>
      <c r="K95" s="214"/>
      <c r="Q95" s="160">
        <v>78.39</v>
      </c>
      <c r="R95" s="160">
        <v>1445</v>
      </c>
      <c r="S95" s="160">
        <v>46.07</v>
      </c>
      <c r="T95" s="160">
        <v>658.28</v>
      </c>
      <c r="U95" s="160">
        <v>1.42</v>
      </c>
      <c r="V95" s="160">
        <v>29.69</v>
      </c>
    </row>
    <row r="96" spans="1:22" ht="14.25" x14ac:dyDescent="0.2">
      <c r="A96" s="168"/>
      <c r="B96" s="167"/>
      <c r="C96" s="167" t="s">
        <v>187</v>
      </c>
      <c r="D96" s="166"/>
      <c r="E96" s="163"/>
      <c r="F96" s="165">
        <v>59.79</v>
      </c>
      <c r="G96" s="164" t="s">
        <v>1338</v>
      </c>
      <c r="H96" s="163">
        <v>1</v>
      </c>
      <c r="I96" s="214">
        <v>68.760000000000005</v>
      </c>
      <c r="J96" s="163">
        <v>23.35</v>
      </c>
      <c r="K96" s="214">
        <v>1605.55</v>
      </c>
    </row>
    <row r="97" spans="1:22" ht="14.25" x14ac:dyDescent="0.2">
      <c r="A97" s="168"/>
      <c r="B97" s="167"/>
      <c r="C97" s="167" t="s">
        <v>174</v>
      </c>
      <c r="D97" s="166"/>
      <c r="E97" s="163"/>
      <c r="F97" s="165">
        <v>4.42</v>
      </c>
      <c r="G97" s="164" t="s">
        <v>1339</v>
      </c>
      <c r="H97" s="163">
        <v>1</v>
      </c>
      <c r="I97" s="214">
        <v>5.53</v>
      </c>
      <c r="J97" s="163">
        <v>8</v>
      </c>
      <c r="K97" s="214">
        <v>44.24</v>
      </c>
    </row>
    <row r="98" spans="1:22" ht="14.25" x14ac:dyDescent="0.2">
      <c r="A98" s="168"/>
      <c r="B98" s="167"/>
      <c r="C98" s="167" t="s">
        <v>179</v>
      </c>
      <c r="D98" s="166"/>
      <c r="E98" s="163"/>
      <c r="F98" s="165">
        <v>0.65</v>
      </c>
      <c r="G98" s="164" t="s">
        <v>1339</v>
      </c>
      <c r="H98" s="163">
        <v>1</v>
      </c>
      <c r="I98" s="169">
        <v>0.81</v>
      </c>
      <c r="J98" s="163">
        <v>23.35</v>
      </c>
      <c r="K98" s="169">
        <v>18.91</v>
      </c>
    </row>
    <row r="99" spans="1:22" ht="14.25" x14ac:dyDescent="0.2">
      <c r="A99" s="168"/>
      <c r="B99" s="167"/>
      <c r="C99" s="167" t="s">
        <v>195</v>
      </c>
      <c r="D99" s="166"/>
      <c r="E99" s="163"/>
      <c r="F99" s="165">
        <v>21.42</v>
      </c>
      <c r="G99" s="164" t="s">
        <v>185</v>
      </c>
      <c r="H99" s="163">
        <v>1</v>
      </c>
      <c r="I99" s="214">
        <v>21.42</v>
      </c>
      <c r="J99" s="163">
        <v>5.42</v>
      </c>
      <c r="K99" s="214">
        <v>116.1</v>
      </c>
    </row>
    <row r="100" spans="1:22" ht="14.25" x14ac:dyDescent="0.2">
      <c r="A100" s="168"/>
      <c r="B100" s="167"/>
      <c r="C100" s="167" t="s">
        <v>184</v>
      </c>
      <c r="D100" s="166" t="s">
        <v>177</v>
      </c>
      <c r="E100" s="163">
        <v>112</v>
      </c>
      <c r="F100" s="165"/>
      <c r="G100" s="164"/>
      <c r="H100" s="163"/>
      <c r="I100" s="214">
        <v>78.39</v>
      </c>
      <c r="J100" s="163">
        <v>90</v>
      </c>
      <c r="K100" s="214">
        <v>1445</v>
      </c>
    </row>
    <row r="101" spans="1:22" ht="14.25" x14ac:dyDescent="0.2">
      <c r="A101" s="168"/>
      <c r="B101" s="167"/>
      <c r="C101" s="167" t="s">
        <v>183</v>
      </c>
      <c r="D101" s="166" t="s">
        <v>177</v>
      </c>
      <c r="E101" s="163">
        <v>70</v>
      </c>
      <c r="F101" s="165"/>
      <c r="G101" s="164"/>
      <c r="H101" s="163"/>
      <c r="I101" s="214">
        <v>46.07</v>
      </c>
      <c r="J101" s="163">
        <v>41</v>
      </c>
      <c r="K101" s="214">
        <v>658.28</v>
      </c>
    </row>
    <row r="102" spans="1:22" ht="14.25" x14ac:dyDescent="0.2">
      <c r="A102" s="168"/>
      <c r="B102" s="167"/>
      <c r="C102" s="167" t="s">
        <v>178</v>
      </c>
      <c r="D102" s="166" t="s">
        <v>177</v>
      </c>
      <c r="E102" s="163">
        <v>175</v>
      </c>
      <c r="F102" s="165"/>
      <c r="G102" s="164"/>
      <c r="H102" s="163"/>
      <c r="I102" s="214">
        <v>1.42</v>
      </c>
      <c r="J102" s="163">
        <v>157</v>
      </c>
      <c r="K102" s="214">
        <v>29.69</v>
      </c>
    </row>
    <row r="103" spans="1:22" ht="14.25" x14ac:dyDescent="0.2">
      <c r="A103" s="205"/>
      <c r="B103" s="204"/>
      <c r="C103" s="204" t="s">
        <v>182</v>
      </c>
      <c r="D103" s="203" t="s">
        <v>181</v>
      </c>
      <c r="E103" s="201">
        <v>5.15</v>
      </c>
      <c r="F103" s="206"/>
      <c r="G103" s="202" t="s">
        <v>1338</v>
      </c>
      <c r="H103" s="201">
        <v>1</v>
      </c>
      <c r="I103" s="200">
        <v>5.92</v>
      </c>
      <c r="J103" s="201"/>
      <c r="K103" s="200"/>
    </row>
    <row r="104" spans="1:22" ht="15" x14ac:dyDescent="0.25">
      <c r="A104" s="198"/>
      <c r="B104" s="198"/>
      <c r="C104" s="199" t="s">
        <v>173</v>
      </c>
      <c r="D104" s="198"/>
      <c r="E104" s="198"/>
      <c r="F104" s="198"/>
      <c r="G104" s="198"/>
      <c r="H104" s="480">
        <v>221.59</v>
      </c>
      <c r="I104" s="480"/>
      <c r="J104" s="480">
        <v>3898.86</v>
      </c>
      <c r="K104" s="480"/>
      <c r="O104" s="162">
        <v>221.59</v>
      </c>
      <c r="P104" s="162">
        <v>3898.86</v>
      </c>
    </row>
    <row r="106" spans="1:22" ht="65.25" x14ac:dyDescent="0.2">
      <c r="A106" s="168" t="s">
        <v>1324</v>
      </c>
      <c r="B106" s="167" t="s">
        <v>1289</v>
      </c>
      <c r="C106" s="167" t="s">
        <v>939</v>
      </c>
      <c r="D106" s="166" t="s">
        <v>1693</v>
      </c>
      <c r="E106" s="163">
        <v>6</v>
      </c>
      <c r="F106" s="165"/>
      <c r="G106" s="164"/>
      <c r="H106" s="163"/>
      <c r="I106" s="214"/>
      <c r="J106" s="163"/>
      <c r="K106" s="214"/>
      <c r="Q106" s="160">
        <v>53.17</v>
      </c>
      <c r="R106" s="160">
        <v>980.14</v>
      </c>
      <c r="S106" s="160">
        <v>31.25</v>
      </c>
      <c r="T106" s="160">
        <v>446.51</v>
      </c>
      <c r="U106" s="160">
        <v>0</v>
      </c>
      <c r="V106" s="160">
        <v>0</v>
      </c>
    </row>
    <row r="107" spans="1:22" ht="14.25" x14ac:dyDescent="0.2">
      <c r="A107" s="168"/>
      <c r="B107" s="167"/>
      <c r="C107" s="167" t="s">
        <v>187</v>
      </c>
      <c r="D107" s="166"/>
      <c r="E107" s="163"/>
      <c r="F107" s="165">
        <v>6.76</v>
      </c>
      <c r="G107" s="164" t="s">
        <v>1338</v>
      </c>
      <c r="H107" s="163">
        <v>1</v>
      </c>
      <c r="I107" s="214">
        <v>46.64</v>
      </c>
      <c r="J107" s="163">
        <v>23.35</v>
      </c>
      <c r="K107" s="214">
        <v>1089.04</v>
      </c>
    </row>
    <row r="108" spans="1:22" ht="14.25" x14ac:dyDescent="0.2">
      <c r="A108" s="168"/>
      <c r="B108" s="167"/>
      <c r="C108" s="167" t="s">
        <v>195</v>
      </c>
      <c r="D108" s="166"/>
      <c r="E108" s="163"/>
      <c r="F108" s="165">
        <v>0.35</v>
      </c>
      <c r="G108" s="164" t="s">
        <v>185</v>
      </c>
      <c r="H108" s="163">
        <v>1</v>
      </c>
      <c r="I108" s="214">
        <v>2.1</v>
      </c>
      <c r="J108" s="163">
        <v>5.43</v>
      </c>
      <c r="K108" s="214">
        <v>11.4</v>
      </c>
    </row>
    <row r="109" spans="1:22" ht="14.25" x14ac:dyDescent="0.2">
      <c r="A109" s="168"/>
      <c r="B109" s="167"/>
      <c r="C109" s="167" t="s">
        <v>184</v>
      </c>
      <c r="D109" s="166" t="s">
        <v>177</v>
      </c>
      <c r="E109" s="163">
        <v>112</v>
      </c>
      <c r="F109" s="165"/>
      <c r="G109" s="164"/>
      <c r="H109" s="163"/>
      <c r="I109" s="214">
        <v>53.17</v>
      </c>
      <c r="J109" s="163">
        <v>90</v>
      </c>
      <c r="K109" s="214">
        <v>980.14</v>
      </c>
    </row>
    <row r="110" spans="1:22" ht="14.25" x14ac:dyDescent="0.2">
      <c r="A110" s="168"/>
      <c r="B110" s="167"/>
      <c r="C110" s="167" t="s">
        <v>183</v>
      </c>
      <c r="D110" s="166" t="s">
        <v>177</v>
      </c>
      <c r="E110" s="163">
        <v>70</v>
      </c>
      <c r="F110" s="165"/>
      <c r="G110" s="164"/>
      <c r="H110" s="163"/>
      <c r="I110" s="214">
        <v>31.25</v>
      </c>
      <c r="J110" s="163">
        <v>41</v>
      </c>
      <c r="K110" s="214">
        <v>446.51</v>
      </c>
    </row>
    <row r="111" spans="1:22" ht="14.25" x14ac:dyDescent="0.2">
      <c r="A111" s="205"/>
      <c r="B111" s="204"/>
      <c r="C111" s="204" t="s">
        <v>182</v>
      </c>
      <c r="D111" s="203" t="s">
        <v>181</v>
      </c>
      <c r="E111" s="201">
        <v>0.52</v>
      </c>
      <c r="F111" s="206"/>
      <c r="G111" s="202" t="s">
        <v>1338</v>
      </c>
      <c r="H111" s="201">
        <v>1</v>
      </c>
      <c r="I111" s="200">
        <v>3.59</v>
      </c>
      <c r="J111" s="201"/>
      <c r="K111" s="200"/>
    </row>
    <row r="112" spans="1:22" ht="15" x14ac:dyDescent="0.25">
      <c r="A112" s="198"/>
      <c r="B112" s="198"/>
      <c r="C112" s="199" t="s">
        <v>173</v>
      </c>
      <c r="D112" s="198"/>
      <c r="E112" s="198"/>
      <c r="F112" s="198"/>
      <c r="G112" s="198"/>
      <c r="H112" s="480">
        <v>133.16</v>
      </c>
      <c r="I112" s="480"/>
      <c r="J112" s="480">
        <v>2527.09</v>
      </c>
      <c r="K112" s="480"/>
      <c r="O112" s="162">
        <v>133.16</v>
      </c>
      <c r="P112" s="162">
        <v>2527.09</v>
      </c>
    </row>
    <row r="114" spans="1:22" ht="65.25" x14ac:dyDescent="0.2">
      <c r="A114" s="168" t="s">
        <v>104</v>
      </c>
      <c r="B114" s="167" t="s">
        <v>1264</v>
      </c>
      <c r="C114" s="167" t="s">
        <v>1110</v>
      </c>
      <c r="D114" s="166" t="s">
        <v>1693</v>
      </c>
      <c r="E114" s="163">
        <v>1</v>
      </c>
      <c r="F114" s="165"/>
      <c r="G114" s="164"/>
      <c r="H114" s="163"/>
      <c r="I114" s="214"/>
      <c r="J114" s="163"/>
      <c r="K114" s="214"/>
      <c r="Q114" s="160">
        <v>35.11</v>
      </c>
      <c r="R114" s="160">
        <v>647.26</v>
      </c>
      <c r="S114" s="160">
        <v>20.64</v>
      </c>
      <c r="T114" s="160">
        <v>294.86</v>
      </c>
      <c r="U114" s="160">
        <v>0</v>
      </c>
      <c r="V114" s="160">
        <v>0</v>
      </c>
    </row>
    <row r="115" spans="1:22" ht="14.25" x14ac:dyDescent="0.2">
      <c r="A115" s="168"/>
      <c r="B115" s="167"/>
      <c r="C115" s="167" t="s">
        <v>187</v>
      </c>
      <c r="D115" s="166"/>
      <c r="E115" s="163"/>
      <c r="F115" s="165">
        <v>26.78</v>
      </c>
      <c r="G115" s="164" t="s">
        <v>1338</v>
      </c>
      <c r="H115" s="163">
        <v>1</v>
      </c>
      <c r="I115" s="214">
        <v>30.8</v>
      </c>
      <c r="J115" s="163">
        <v>23.35</v>
      </c>
      <c r="K115" s="214">
        <v>719.18</v>
      </c>
    </row>
    <row r="116" spans="1:22" ht="14.25" x14ac:dyDescent="0.2">
      <c r="A116" s="168"/>
      <c r="B116" s="167"/>
      <c r="C116" s="167" t="s">
        <v>195</v>
      </c>
      <c r="D116" s="166"/>
      <c r="E116" s="163"/>
      <c r="F116" s="165">
        <v>0.28000000000000003</v>
      </c>
      <c r="G116" s="164" t="s">
        <v>185</v>
      </c>
      <c r="H116" s="163">
        <v>1</v>
      </c>
      <c r="I116" s="214">
        <v>0.28000000000000003</v>
      </c>
      <c r="J116" s="163">
        <v>5.43</v>
      </c>
      <c r="K116" s="214">
        <v>1.52</v>
      </c>
    </row>
    <row r="117" spans="1:22" ht="14.25" x14ac:dyDescent="0.2">
      <c r="A117" s="168"/>
      <c r="B117" s="167"/>
      <c r="C117" s="167" t="s">
        <v>184</v>
      </c>
      <c r="D117" s="166" t="s">
        <v>177</v>
      </c>
      <c r="E117" s="163">
        <v>112</v>
      </c>
      <c r="F117" s="165"/>
      <c r="G117" s="164"/>
      <c r="H117" s="163"/>
      <c r="I117" s="214">
        <v>35.11</v>
      </c>
      <c r="J117" s="163">
        <v>90</v>
      </c>
      <c r="K117" s="214">
        <v>647.26</v>
      </c>
    </row>
    <row r="118" spans="1:22" ht="14.25" x14ac:dyDescent="0.2">
      <c r="A118" s="168"/>
      <c r="B118" s="167"/>
      <c r="C118" s="167" t="s">
        <v>183</v>
      </c>
      <c r="D118" s="166" t="s">
        <v>177</v>
      </c>
      <c r="E118" s="163">
        <v>70</v>
      </c>
      <c r="F118" s="165"/>
      <c r="G118" s="164"/>
      <c r="H118" s="163"/>
      <c r="I118" s="214">
        <v>20.64</v>
      </c>
      <c r="J118" s="163">
        <v>41</v>
      </c>
      <c r="K118" s="214">
        <v>294.86</v>
      </c>
    </row>
    <row r="119" spans="1:22" ht="14.25" x14ac:dyDescent="0.2">
      <c r="A119" s="205"/>
      <c r="B119" s="204"/>
      <c r="C119" s="204" t="s">
        <v>182</v>
      </c>
      <c r="D119" s="203" t="s">
        <v>181</v>
      </c>
      <c r="E119" s="201">
        <v>2.06</v>
      </c>
      <c r="F119" s="206"/>
      <c r="G119" s="202" t="s">
        <v>1338</v>
      </c>
      <c r="H119" s="201">
        <v>1</v>
      </c>
      <c r="I119" s="200">
        <v>2.37</v>
      </c>
      <c r="J119" s="201"/>
      <c r="K119" s="200"/>
    </row>
    <row r="120" spans="1:22" ht="15" x14ac:dyDescent="0.25">
      <c r="A120" s="198"/>
      <c r="B120" s="198"/>
      <c r="C120" s="199" t="s">
        <v>173</v>
      </c>
      <c r="D120" s="198"/>
      <c r="E120" s="198"/>
      <c r="F120" s="198"/>
      <c r="G120" s="198"/>
      <c r="H120" s="480">
        <v>86.83</v>
      </c>
      <c r="I120" s="480"/>
      <c r="J120" s="480">
        <v>1662.82</v>
      </c>
      <c r="K120" s="480"/>
      <c r="O120" s="162">
        <v>86.83</v>
      </c>
      <c r="P120" s="162">
        <v>1662.82</v>
      </c>
    </row>
    <row r="122" spans="1:22" ht="65.25" x14ac:dyDescent="0.2">
      <c r="A122" s="168" t="s">
        <v>1336</v>
      </c>
      <c r="B122" s="167" t="s">
        <v>1263</v>
      </c>
      <c r="C122" s="167" t="s">
        <v>1262</v>
      </c>
      <c r="D122" s="166" t="s">
        <v>1693</v>
      </c>
      <c r="E122" s="163">
        <v>1</v>
      </c>
      <c r="F122" s="165"/>
      <c r="G122" s="164"/>
      <c r="H122" s="163"/>
      <c r="I122" s="214"/>
      <c r="J122" s="163"/>
      <c r="K122" s="214"/>
      <c r="Q122" s="160">
        <v>7.62</v>
      </c>
      <c r="R122" s="160">
        <v>140.38</v>
      </c>
      <c r="S122" s="160">
        <v>4.4800000000000004</v>
      </c>
      <c r="T122" s="160">
        <v>63.95</v>
      </c>
      <c r="U122" s="160">
        <v>12.09</v>
      </c>
      <c r="V122" s="160">
        <v>253.32</v>
      </c>
    </row>
    <row r="123" spans="1:22" ht="14.25" x14ac:dyDescent="0.2">
      <c r="A123" s="168"/>
      <c r="B123" s="167"/>
      <c r="C123" s="167" t="s">
        <v>187</v>
      </c>
      <c r="D123" s="166"/>
      <c r="E123" s="163"/>
      <c r="F123" s="165">
        <v>5.81</v>
      </c>
      <c r="G123" s="164" t="s">
        <v>1338</v>
      </c>
      <c r="H123" s="163">
        <v>1</v>
      </c>
      <c r="I123" s="214">
        <v>6.68</v>
      </c>
      <c r="J123" s="163">
        <v>23.35</v>
      </c>
      <c r="K123" s="214">
        <v>155.97999999999999</v>
      </c>
    </row>
    <row r="124" spans="1:22" ht="14.25" x14ac:dyDescent="0.2">
      <c r="A124" s="168"/>
      <c r="B124" s="167"/>
      <c r="C124" s="167" t="s">
        <v>174</v>
      </c>
      <c r="D124" s="166"/>
      <c r="E124" s="163"/>
      <c r="F124" s="165">
        <v>27.61</v>
      </c>
      <c r="G124" s="164" t="s">
        <v>1339</v>
      </c>
      <c r="H124" s="163">
        <v>1</v>
      </c>
      <c r="I124" s="214">
        <v>34.51</v>
      </c>
      <c r="J124" s="163">
        <v>8.9600000000000009</v>
      </c>
      <c r="K124" s="214">
        <v>309.20999999999998</v>
      </c>
    </row>
    <row r="125" spans="1:22" ht="14.25" x14ac:dyDescent="0.2">
      <c r="A125" s="168"/>
      <c r="B125" s="167"/>
      <c r="C125" s="167" t="s">
        <v>179</v>
      </c>
      <c r="D125" s="166"/>
      <c r="E125" s="163"/>
      <c r="F125" s="165">
        <v>5.53</v>
      </c>
      <c r="G125" s="164" t="s">
        <v>1339</v>
      </c>
      <c r="H125" s="163">
        <v>1</v>
      </c>
      <c r="I125" s="169">
        <v>6.91</v>
      </c>
      <c r="J125" s="163">
        <v>23.35</v>
      </c>
      <c r="K125" s="169">
        <v>161.35</v>
      </c>
    </row>
    <row r="126" spans="1:22" ht="14.25" x14ac:dyDescent="0.2">
      <c r="A126" s="168"/>
      <c r="B126" s="167"/>
      <c r="C126" s="167" t="s">
        <v>195</v>
      </c>
      <c r="D126" s="166"/>
      <c r="E126" s="163"/>
      <c r="F126" s="165">
        <v>1.89</v>
      </c>
      <c r="G126" s="164" t="s">
        <v>185</v>
      </c>
      <c r="H126" s="163">
        <v>1</v>
      </c>
      <c r="I126" s="214">
        <v>1.89</v>
      </c>
      <c r="J126" s="163">
        <v>5.42</v>
      </c>
      <c r="K126" s="214">
        <v>10.24</v>
      </c>
    </row>
    <row r="127" spans="1:22" ht="14.25" x14ac:dyDescent="0.2">
      <c r="A127" s="168"/>
      <c r="B127" s="167"/>
      <c r="C127" s="167" t="s">
        <v>184</v>
      </c>
      <c r="D127" s="166" t="s">
        <v>177</v>
      </c>
      <c r="E127" s="163">
        <v>112</v>
      </c>
      <c r="F127" s="165"/>
      <c r="G127" s="164"/>
      <c r="H127" s="163"/>
      <c r="I127" s="214">
        <v>7.62</v>
      </c>
      <c r="J127" s="163">
        <v>90</v>
      </c>
      <c r="K127" s="214">
        <v>140.38</v>
      </c>
    </row>
    <row r="128" spans="1:22" ht="14.25" x14ac:dyDescent="0.2">
      <c r="A128" s="168"/>
      <c r="B128" s="167"/>
      <c r="C128" s="167" t="s">
        <v>183</v>
      </c>
      <c r="D128" s="166" t="s">
        <v>177</v>
      </c>
      <c r="E128" s="163">
        <v>70</v>
      </c>
      <c r="F128" s="165"/>
      <c r="G128" s="164"/>
      <c r="H128" s="163"/>
      <c r="I128" s="214">
        <v>4.4800000000000004</v>
      </c>
      <c r="J128" s="163">
        <v>41</v>
      </c>
      <c r="K128" s="214">
        <v>63.95</v>
      </c>
    </row>
    <row r="129" spans="1:22" ht="14.25" x14ac:dyDescent="0.2">
      <c r="A129" s="168"/>
      <c r="B129" s="167"/>
      <c r="C129" s="167" t="s">
        <v>178</v>
      </c>
      <c r="D129" s="166" t="s">
        <v>177</v>
      </c>
      <c r="E129" s="163">
        <v>175</v>
      </c>
      <c r="F129" s="165"/>
      <c r="G129" s="164"/>
      <c r="H129" s="163"/>
      <c r="I129" s="214">
        <v>12.09</v>
      </c>
      <c r="J129" s="163">
        <v>157</v>
      </c>
      <c r="K129" s="214">
        <v>253.32</v>
      </c>
    </row>
    <row r="130" spans="1:22" ht="14.25" x14ac:dyDescent="0.2">
      <c r="A130" s="205"/>
      <c r="B130" s="204"/>
      <c r="C130" s="204" t="s">
        <v>182</v>
      </c>
      <c r="D130" s="203" t="s">
        <v>181</v>
      </c>
      <c r="E130" s="201">
        <v>0.52</v>
      </c>
      <c r="F130" s="206"/>
      <c r="G130" s="202" t="s">
        <v>1338</v>
      </c>
      <c r="H130" s="201">
        <v>1</v>
      </c>
      <c r="I130" s="200">
        <v>0.6</v>
      </c>
      <c r="J130" s="201"/>
      <c r="K130" s="200"/>
    </row>
    <row r="131" spans="1:22" ht="15" x14ac:dyDescent="0.25">
      <c r="A131" s="198"/>
      <c r="B131" s="198"/>
      <c r="C131" s="199" t="s">
        <v>173</v>
      </c>
      <c r="D131" s="198"/>
      <c r="E131" s="198"/>
      <c r="F131" s="198"/>
      <c r="G131" s="198"/>
      <c r="H131" s="480">
        <v>67.27</v>
      </c>
      <c r="I131" s="480"/>
      <c r="J131" s="480">
        <v>933.08</v>
      </c>
      <c r="K131" s="480"/>
      <c r="O131" s="162">
        <v>67.27</v>
      </c>
      <c r="P131" s="162">
        <v>933.08</v>
      </c>
    </row>
    <row r="133" spans="1:22" ht="81" x14ac:dyDescent="0.2">
      <c r="A133" s="197" t="s">
        <v>105</v>
      </c>
      <c r="B133" s="196" t="s">
        <v>3513</v>
      </c>
      <c r="C133" s="196" t="s">
        <v>1301</v>
      </c>
      <c r="D133" s="195" t="s">
        <v>3025</v>
      </c>
      <c r="E133" s="193">
        <v>1</v>
      </c>
      <c r="F133" s="207">
        <v>37296.089999999997</v>
      </c>
      <c r="G133" s="194" t="s">
        <v>185</v>
      </c>
      <c r="H133" s="193">
        <v>1</v>
      </c>
      <c r="I133" s="192">
        <v>37296.089999999997</v>
      </c>
      <c r="J133" s="193">
        <v>4.4000000000000004</v>
      </c>
      <c r="K133" s="192">
        <v>164102.79999999999</v>
      </c>
      <c r="Q133" s="160">
        <v>0</v>
      </c>
      <c r="R133" s="160">
        <v>0</v>
      </c>
      <c r="S133" s="160">
        <v>0</v>
      </c>
      <c r="T133" s="160">
        <v>0</v>
      </c>
      <c r="U133" s="160">
        <v>0</v>
      </c>
      <c r="V133" s="160">
        <v>0</v>
      </c>
    </row>
    <row r="134" spans="1:22" ht="15" x14ac:dyDescent="0.25">
      <c r="A134" s="190"/>
      <c r="B134" s="190"/>
      <c r="C134" s="191" t="s">
        <v>173</v>
      </c>
      <c r="D134" s="190"/>
      <c r="E134" s="190"/>
      <c r="F134" s="190"/>
      <c r="G134" s="190"/>
      <c r="H134" s="481">
        <v>37296.089999999997</v>
      </c>
      <c r="I134" s="481"/>
      <c r="J134" s="481">
        <v>164102.79999999999</v>
      </c>
      <c r="K134" s="481"/>
      <c r="O134" s="162">
        <v>37296.089999999997</v>
      </c>
      <c r="P134" s="162">
        <v>164102.79999999999</v>
      </c>
    </row>
    <row r="137" spans="1:22" ht="15" x14ac:dyDescent="0.25">
      <c r="A137" s="476" t="s">
        <v>3516</v>
      </c>
      <c r="B137" s="476"/>
      <c r="C137" s="476"/>
      <c r="D137" s="476"/>
      <c r="E137" s="476"/>
      <c r="F137" s="476"/>
      <c r="G137" s="476"/>
      <c r="H137" s="477">
        <v>37804.94</v>
      </c>
      <c r="I137" s="478"/>
      <c r="J137" s="477">
        <v>173124.65</v>
      </c>
      <c r="K137" s="478"/>
    </row>
    <row r="138" spans="1:22" hidden="1" x14ac:dyDescent="0.2">
      <c r="A138" s="160" t="s">
        <v>172</v>
      </c>
      <c r="I138" s="160">
        <v>0</v>
      </c>
      <c r="J138" s="160">
        <v>0</v>
      </c>
    </row>
    <row r="139" spans="1:22" hidden="1" x14ac:dyDescent="0.2">
      <c r="A139" s="160" t="s">
        <v>171</v>
      </c>
      <c r="I139" s="160">
        <v>0</v>
      </c>
      <c r="J139" s="160">
        <v>0</v>
      </c>
    </row>
    <row r="141" spans="1:22" ht="16.5" x14ac:dyDescent="0.25">
      <c r="A141" s="479" t="s">
        <v>3517</v>
      </c>
      <c r="B141" s="479"/>
      <c r="C141" s="479"/>
      <c r="D141" s="479"/>
      <c r="E141" s="479"/>
      <c r="F141" s="479"/>
      <c r="G141" s="479"/>
      <c r="H141" s="479"/>
      <c r="I141" s="479"/>
      <c r="J141" s="479"/>
      <c r="K141" s="479"/>
    </row>
    <row r="142" spans="1:22" ht="65.25" x14ac:dyDescent="0.2">
      <c r="A142" s="168" t="s">
        <v>709</v>
      </c>
      <c r="B142" s="167" t="s">
        <v>1266</v>
      </c>
      <c r="C142" s="167" t="s">
        <v>1265</v>
      </c>
      <c r="D142" s="166" t="s">
        <v>1693</v>
      </c>
      <c r="E142" s="163">
        <v>1</v>
      </c>
      <c r="F142" s="165"/>
      <c r="G142" s="164"/>
      <c r="H142" s="163"/>
      <c r="I142" s="214"/>
      <c r="J142" s="163"/>
      <c r="K142" s="214"/>
      <c r="Q142" s="160">
        <v>78.39</v>
      </c>
      <c r="R142" s="160">
        <v>1445</v>
      </c>
      <c r="S142" s="160">
        <v>46.07</v>
      </c>
      <c r="T142" s="160">
        <v>658.28</v>
      </c>
      <c r="U142" s="160">
        <v>1.42</v>
      </c>
      <c r="V142" s="160">
        <v>29.69</v>
      </c>
    </row>
    <row r="143" spans="1:22" ht="14.25" x14ac:dyDescent="0.2">
      <c r="A143" s="168"/>
      <c r="B143" s="167"/>
      <c r="C143" s="167" t="s">
        <v>187</v>
      </c>
      <c r="D143" s="166"/>
      <c r="E143" s="163"/>
      <c r="F143" s="165">
        <v>59.79</v>
      </c>
      <c r="G143" s="164" t="s">
        <v>1338</v>
      </c>
      <c r="H143" s="163">
        <v>1</v>
      </c>
      <c r="I143" s="214">
        <v>68.760000000000005</v>
      </c>
      <c r="J143" s="163">
        <v>23.35</v>
      </c>
      <c r="K143" s="214">
        <v>1605.55</v>
      </c>
    </row>
    <row r="144" spans="1:22" ht="14.25" x14ac:dyDescent="0.2">
      <c r="A144" s="168"/>
      <c r="B144" s="167"/>
      <c r="C144" s="167" t="s">
        <v>174</v>
      </c>
      <c r="D144" s="166"/>
      <c r="E144" s="163"/>
      <c r="F144" s="165">
        <v>4.42</v>
      </c>
      <c r="G144" s="164" t="s">
        <v>1339</v>
      </c>
      <c r="H144" s="163">
        <v>1</v>
      </c>
      <c r="I144" s="214">
        <v>5.53</v>
      </c>
      <c r="J144" s="163">
        <v>8</v>
      </c>
      <c r="K144" s="214">
        <v>44.24</v>
      </c>
    </row>
    <row r="145" spans="1:22" ht="14.25" x14ac:dyDescent="0.2">
      <c r="A145" s="168"/>
      <c r="B145" s="167"/>
      <c r="C145" s="167" t="s">
        <v>179</v>
      </c>
      <c r="D145" s="166"/>
      <c r="E145" s="163"/>
      <c r="F145" s="165">
        <v>0.65</v>
      </c>
      <c r="G145" s="164" t="s">
        <v>1339</v>
      </c>
      <c r="H145" s="163">
        <v>1</v>
      </c>
      <c r="I145" s="169">
        <v>0.81</v>
      </c>
      <c r="J145" s="163">
        <v>23.35</v>
      </c>
      <c r="K145" s="169">
        <v>18.91</v>
      </c>
    </row>
    <row r="146" spans="1:22" ht="14.25" x14ac:dyDescent="0.2">
      <c r="A146" s="168"/>
      <c r="B146" s="167"/>
      <c r="C146" s="167" t="s">
        <v>195</v>
      </c>
      <c r="D146" s="166"/>
      <c r="E146" s="163"/>
      <c r="F146" s="165">
        <v>21.42</v>
      </c>
      <c r="G146" s="164" t="s">
        <v>185</v>
      </c>
      <c r="H146" s="163">
        <v>1</v>
      </c>
      <c r="I146" s="214">
        <v>21.42</v>
      </c>
      <c r="J146" s="163">
        <v>5.42</v>
      </c>
      <c r="K146" s="214">
        <v>116.1</v>
      </c>
    </row>
    <row r="147" spans="1:22" ht="14.25" x14ac:dyDescent="0.2">
      <c r="A147" s="168"/>
      <c r="B147" s="167"/>
      <c r="C147" s="167" t="s">
        <v>184</v>
      </c>
      <c r="D147" s="166" t="s">
        <v>177</v>
      </c>
      <c r="E147" s="163">
        <v>112</v>
      </c>
      <c r="F147" s="165"/>
      <c r="G147" s="164"/>
      <c r="H147" s="163"/>
      <c r="I147" s="214">
        <v>78.39</v>
      </c>
      <c r="J147" s="163">
        <v>90</v>
      </c>
      <c r="K147" s="214">
        <v>1445</v>
      </c>
    </row>
    <row r="148" spans="1:22" ht="14.25" x14ac:dyDescent="0.2">
      <c r="A148" s="168"/>
      <c r="B148" s="167"/>
      <c r="C148" s="167" t="s">
        <v>183</v>
      </c>
      <c r="D148" s="166" t="s">
        <v>177</v>
      </c>
      <c r="E148" s="163">
        <v>70</v>
      </c>
      <c r="F148" s="165"/>
      <c r="G148" s="164"/>
      <c r="H148" s="163"/>
      <c r="I148" s="214">
        <v>46.07</v>
      </c>
      <c r="J148" s="163">
        <v>41</v>
      </c>
      <c r="K148" s="214">
        <v>658.28</v>
      </c>
    </row>
    <row r="149" spans="1:22" ht="14.25" x14ac:dyDescent="0.2">
      <c r="A149" s="168"/>
      <c r="B149" s="167"/>
      <c r="C149" s="167" t="s">
        <v>178</v>
      </c>
      <c r="D149" s="166" t="s">
        <v>177</v>
      </c>
      <c r="E149" s="163">
        <v>175</v>
      </c>
      <c r="F149" s="165"/>
      <c r="G149" s="164"/>
      <c r="H149" s="163"/>
      <c r="I149" s="214">
        <v>1.42</v>
      </c>
      <c r="J149" s="163">
        <v>157</v>
      </c>
      <c r="K149" s="214">
        <v>29.69</v>
      </c>
    </row>
    <row r="150" spans="1:22" ht="14.25" x14ac:dyDescent="0.2">
      <c r="A150" s="205"/>
      <c r="B150" s="204"/>
      <c r="C150" s="204" t="s">
        <v>182</v>
      </c>
      <c r="D150" s="203" t="s">
        <v>181</v>
      </c>
      <c r="E150" s="201">
        <v>5.15</v>
      </c>
      <c r="F150" s="206"/>
      <c r="G150" s="202" t="s">
        <v>1338</v>
      </c>
      <c r="H150" s="201">
        <v>1</v>
      </c>
      <c r="I150" s="200">
        <v>5.92</v>
      </c>
      <c r="J150" s="201"/>
      <c r="K150" s="200"/>
    </row>
    <row r="151" spans="1:22" ht="15" x14ac:dyDescent="0.25">
      <c r="A151" s="198"/>
      <c r="B151" s="198"/>
      <c r="C151" s="199" t="s">
        <v>173</v>
      </c>
      <c r="D151" s="198"/>
      <c r="E151" s="198"/>
      <c r="F151" s="198"/>
      <c r="G151" s="198"/>
      <c r="H151" s="480">
        <v>221.59</v>
      </c>
      <c r="I151" s="480"/>
      <c r="J151" s="480">
        <v>3898.86</v>
      </c>
      <c r="K151" s="480"/>
      <c r="O151" s="162">
        <v>221.59</v>
      </c>
      <c r="P151" s="162">
        <v>3898.86</v>
      </c>
    </row>
    <row r="153" spans="1:22" ht="65.25" x14ac:dyDescent="0.2">
      <c r="A153" s="168" t="s">
        <v>1324</v>
      </c>
      <c r="B153" s="167" t="s">
        <v>1289</v>
      </c>
      <c r="C153" s="167" t="s">
        <v>939</v>
      </c>
      <c r="D153" s="166" t="s">
        <v>1693</v>
      </c>
      <c r="E153" s="163">
        <v>10</v>
      </c>
      <c r="F153" s="165"/>
      <c r="G153" s="164"/>
      <c r="H153" s="163"/>
      <c r="I153" s="214"/>
      <c r="J153" s="163"/>
      <c r="K153" s="214"/>
      <c r="Q153" s="160">
        <v>88.62</v>
      </c>
      <c r="R153" s="160">
        <v>1633.71</v>
      </c>
      <c r="S153" s="160">
        <v>52.09</v>
      </c>
      <c r="T153" s="160">
        <v>744.24</v>
      </c>
      <c r="U153" s="160">
        <v>0</v>
      </c>
      <c r="V153" s="160">
        <v>0</v>
      </c>
    </row>
    <row r="154" spans="1:22" ht="14.25" x14ac:dyDescent="0.2">
      <c r="A154" s="168"/>
      <c r="B154" s="167"/>
      <c r="C154" s="167" t="s">
        <v>187</v>
      </c>
      <c r="D154" s="166"/>
      <c r="E154" s="163"/>
      <c r="F154" s="165">
        <v>6.76</v>
      </c>
      <c r="G154" s="164" t="s">
        <v>1338</v>
      </c>
      <c r="H154" s="163">
        <v>1</v>
      </c>
      <c r="I154" s="214">
        <v>77.739999999999995</v>
      </c>
      <c r="J154" s="163">
        <v>23.35</v>
      </c>
      <c r="K154" s="214">
        <v>1815.23</v>
      </c>
    </row>
    <row r="155" spans="1:22" ht="14.25" x14ac:dyDescent="0.2">
      <c r="A155" s="168"/>
      <c r="B155" s="167"/>
      <c r="C155" s="167" t="s">
        <v>195</v>
      </c>
      <c r="D155" s="166"/>
      <c r="E155" s="163"/>
      <c r="F155" s="165">
        <v>0.35</v>
      </c>
      <c r="G155" s="164" t="s">
        <v>185</v>
      </c>
      <c r="H155" s="163">
        <v>1</v>
      </c>
      <c r="I155" s="214">
        <v>3.5</v>
      </c>
      <c r="J155" s="163">
        <v>5.43</v>
      </c>
      <c r="K155" s="214">
        <v>19.010000000000002</v>
      </c>
    </row>
    <row r="156" spans="1:22" ht="14.25" x14ac:dyDescent="0.2">
      <c r="A156" s="168"/>
      <c r="B156" s="167"/>
      <c r="C156" s="167" t="s">
        <v>184</v>
      </c>
      <c r="D156" s="166" t="s">
        <v>177</v>
      </c>
      <c r="E156" s="163">
        <v>112</v>
      </c>
      <c r="F156" s="165"/>
      <c r="G156" s="164"/>
      <c r="H156" s="163"/>
      <c r="I156" s="214">
        <v>88.62</v>
      </c>
      <c r="J156" s="163">
        <v>90</v>
      </c>
      <c r="K156" s="214">
        <v>1633.71</v>
      </c>
    </row>
    <row r="157" spans="1:22" ht="14.25" x14ac:dyDescent="0.2">
      <c r="A157" s="168"/>
      <c r="B157" s="167"/>
      <c r="C157" s="167" t="s">
        <v>183</v>
      </c>
      <c r="D157" s="166" t="s">
        <v>177</v>
      </c>
      <c r="E157" s="163">
        <v>70</v>
      </c>
      <c r="F157" s="165"/>
      <c r="G157" s="164"/>
      <c r="H157" s="163"/>
      <c r="I157" s="214">
        <v>52.09</v>
      </c>
      <c r="J157" s="163">
        <v>41</v>
      </c>
      <c r="K157" s="214">
        <v>744.24</v>
      </c>
    </row>
    <row r="158" spans="1:22" ht="14.25" x14ac:dyDescent="0.2">
      <c r="A158" s="205"/>
      <c r="B158" s="204"/>
      <c r="C158" s="204" t="s">
        <v>182</v>
      </c>
      <c r="D158" s="203" t="s">
        <v>181</v>
      </c>
      <c r="E158" s="201">
        <v>0.52</v>
      </c>
      <c r="F158" s="206"/>
      <c r="G158" s="202" t="s">
        <v>1338</v>
      </c>
      <c r="H158" s="201">
        <v>1</v>
      </c>
      <c r="I158" s="200">
        <v>5.98</v>
      </c>
      <c r="J158" s="201"/>
      <c r="K158" s="200"/>
    </row>
    <row r="159" spans="1:22" ht="15" x14ac:dyDescent="0.25">
      <c r="A159" s="198"/>
      <c r="B159" s="198"/>
      <c r="C159" s="199" t="s">
        <v>173</v>
      </c>
      <c r="D159" s="198"/>
      <c r="E159" s="198"/>
      <c r="F159" s="198"/>
      <c r="G159" s="198"/>
      <c r="H159" s="480">
        <v>221.95</v>
      </c>
      <c r="I159" s="480"/>
      <c r="J159" s="480">
        <v>4212.1899999999996</v>
      </c>
      <c r="K159" s="480"/>
      <c r="O159" s="162">
        <v>221.95</v>
      </c>
      <c r="P159" s="162">
        <v>4212.1899999999996</v>
      </c>
    </row>
    <row r="161" spans="1:22" ht="65.25" x14ac:dyDescent="0.2">
      <c r="A161" s="168" t="s">
        <v>104</v>
      </c>
      <c r="B161" s="167" t="s">
        <v>1264</v>
      </c>
      <c r="C161" s="167" t="s">
        <v>1110</v>
      </c>
      <c r="D161" s="166" t="s">
        <v>1693</v>
      </c>
      <c r="E161" s="163">
        <v>1</v>
      </c>
      <c r="F161" s="165"/>
      <c r="G161" s="164"/>
      <c r="H161" s="163"/>
      <c r="I161" s="214"/>
      <c r="J161" s="163"/>
      <c r="K161" s="214"/>
      <c r="Q161" s="160">
        <v>35.11</v>
      </c>
      <c r="R161" s="160">
        <v>647.26</v>
      </c>
      <c r="S161" s="160">
        <v>20.64</v>
      </c>
      <c r="T161" s="160">
        <v>294.86</v>
      </c>
      <c r="U161" s="160">
        <v>0</v>
      </c>
      <c r="V161" s="160">
        <v>0</v>
      </c>
    </row>
    <row r="162" spans="1:22" ht="14.25" x14ac:dyDescent="0.2">
      <c r="A162" s="168"/>
      <c r="B162" s="167"/>
      <c r="C162" s="167" t="s">
        <v>187</v>
      </c>
      <c r="D162" s="166"/>
      <c r="E162" s="163"/>
      <c r="F162" s="165">
        <v>26.78</v>
      </c>
      <c r="G162" s="164" t="s">
        <v>1338</v>
      </c>
      <c r="H162" s="163">
        <v>1</v>
      </c>
      <c r="I162" s="214">
        <v>30.8</v>
      </c>
      <c r="J162" s="163">
        <v>23.35</v>
      </c>
      <c r="K162" s="214">
        <v>719.18</v>
      </c>
    </row>
    <row r="163" spans="1:22" ht="14.25" x14ac:dyDescent="0.2">
      <c r="A163" s="168"/>
      <c r="B163" s="167"/>
      <c r="C163" s="167" t="s">
        <v>195</v>
      </c>
      <c r="D163" s="166"/>
      <c r="E163" s="163"/>
      <c r="F163" s="165">
        <v>0.28000000000000003</v>
      </c>
      <c r="G163" s="164" t="s">
        <v>185</v>
      </c>
      <c r="H163" s="163">
        <v>1</v>
      </c>
      <c r="I163" s="214">
        <v>0.28000000000000003</v>
      </c>
      <c r="J163" s="163">
        <v>5.43</v>
      </c>
      <c r="K163" s="214">
        <v>1.52</v>
      </c>
    </row>
    <row r="164" spans="1:22" ht="14.25" x14ac:dyDescent="0.2">
      <c r="A164" s="168"/>
      <c r="B164" s="167"/>
      <c r="C164" s="167" t="s">
        <v>184</v>
      </c>
      <c r="D164" s="166" t="s">
        <v>177</v>
      </c>
      <c r="E164" s="163">
        <v>112</v>
      </c>
      <c r="F164" s="165"/>
      <c r="G164" s="164"/>
      <c r="H164" s="163"/>
      <c r="I164" s="214">
        <v>35.11</v>
      </c>
      <c r="J164" s="163">
        <v>90</v>
      </c>
      <c r="K164" s="214">
        <v>647.26</v>
      </c>
    </row>
    <row r="165" spans="1:22" ht="14.25" x14ac:dyDescent="0.2">
      <c r="A165" s="168"/>
      <c r="B165" s="167"/>
      <c r="C165" s="167" t="s">
        <v>183</v>
      </c>
      <c r="D165" s="166" t="s">
        <v>177</v>
      </c>
      <c r="E165" s="163">
        <v>70</v>
      </c>
      <c r="F165" s="165"/>
      <c r="G165" s="164"/>
      <c r="H165" s="163"/>
      <c r="I165" s="214">
        <v>20.64</v>
      </c>
      <c r="J165" s="163">
        <v>41</v>
      </c>
      <c r="K165" s="214">
        <v>294.86</v>
      </c>
    </row>
    <row r="166" spans="1:22" ht="14.25" x14ac:dyDescent="0.2">
      <c r="A166" s="205"/>
      <c r="B166" s="204"/>
      <c r="C166" s="204" t="s">
        <v>182</v>
      </c>
      <c r="D166" s="203" t="s">
        <v>181</v>
      </c>
      <c r="E166" s="201">
        <v>2.06</v>
      </c>
      <c r="F166" s="206"/>
      <c r="G166" s="202" t="s">
        <v>1338</v>
      </c>
      <c r="H166" s="201">
        <v>1</v>
      </c>
      <c r="I166" s="200">
        <v>2.37</v>
      </c>
      <c r="J166" s="201"/>
      <c r="K166" s="200"/>
    </row>
    <row r="167" spans="1:22" ht="15" x14ac:dyDescent="0.25">
      <c r="A167" s="198"/>
      <c r="B167" s="198"/>
      <c r="C167" s="199" t="s">
        <v>173</v>
      </c>
      <c r="D167" s="198"/>
      <c r="E167" s="198"/>
      <c r="F167" s="198"/>
      <c r="G167" s="198"/>
      <c r="H167" s="480">
        <v>86.83</v>
      </c>
      <c r="I167" s="480"/>
      <c r="J167" s="480">
        <v>1662.82</v>
      </c>
      <c r="K167" s="480"/>
      <c r="O167" s="162">
        <v>86.83</v>
      </c>
      <c r="P167" s="162">
        <v>1662.82</v>
      </c>
    </row>
    <row r="169" spans="1:22" ht="65.25" x14ac:dyDescent="0.2">
      <c r="A169" s="168" t="s">
        <v>1336</v>
      </c>
      <c r="B169" s="167" t="s">
        <v>1263</v>
      </c>
      <c r="C169" s="167" t="s">
        <v>1262</v>
      </c>
      <c r="D169" s="166" t="s">
        <v>1693</v>
      </c>
      <c r="E169" s="163">
        <v>1</v>
      </c>
      <c r="F169" s="165"/>
      <c r="G169" s="164"/>
      <c r="H169" s="163"/>
      <c r="I169" s="214"/>
      <c r="J169" s="163"/>
      <c r="K169" s="214"/>
      <c r="Q169" s="160">
        <v>7.62</v>
      </c>
      <c r="R169" s="160">
        <v>140.38</v>
      </c>
      <c r="S169" s="160">
        <v>4.4800000000000004</v>
      </c>
      <c r="T169" s="160">
        <v>63.95</v>
      </c>
      <c r="U169" s="160">
        <v>12.09</v>
      </c>
      <c r="V169" s="160">
        <v>253.32</v>
      </c>
    </row>
    <row r="170" spans="1:22" ht="14.25" x14ac:dyDescent="0.2">
      <c r="A170" s="168"/>
      <c r="B170" s="167"/>
      <c r="C170" s="167" t="s">
        <v>187</v>
      </c>
      <c r="D170" s="166"/>
      <c r="E170" s="163"/>
      <c r="F170" s="165">
        <v>5.81</v>
      </c>
      <c r="G170" s="164" t="s">
        <v>1338</v>
      </c>
      <c r="H170" s="163">
        <v>1</v>
      </c>
      <c r="I170" s="214">
        <v>6.68</v>
      </c>
      <c r="J170" s="163">
        <v>23.35</v>
      </c>
      <c r="K170" s="214">
        <v>155.97999999999999</v>
      </c>
    </row>
    <row r="171" spans="1:22" ht="14.25" x14ac:dyDescent="0.2">
      <c r="A171" s="168"/>
      <c r="B171" s="167"/>
      <c r="C171" s="167" t="s">
        <v>174</v>
      </c>
      <c r="D171" s="166"/>
      <c r="E171" s="163"/>
      <c r="F171" s="165">
        <v>27.61</v>
      </c>
      <c r="G171" s="164" t="s">
        <v>1339</v>
      </c>
      <c r="H171" s="163">
        <v>1</v>
      </c>
      <c r="I171" s="214">
        <v>34.51</v>
      </c>
      <c r="J171" s="163">
        <v>8.9600000000000009</v>
      </c>
      <c r="K171" s="214">
        <v>309.20999999999998</v>
      </c>
    </row>
    <row r="172" spans="1:22" ht="14.25" x14ac:dyDescent="0.2">
      <c r="A172" s="168"/>
      <c r="B172" s="167"/>
      <c r="C172" s="167" t="s">
        <v>179</v>
      </c>
      <c r="D172" s="166"/>
      <c r="E172" s="163"/>
      <c r="F172" s="165">
        <v>5.53</v>
      </c>
      <c r="G172" s="164" t="s">
        <v>1339</v>
      </c>
      <c r="H172" s="163">
        <v>1</v>
      </c>
      <c r="I172" s="169">
        <v>6.91</v>
      </c>
      <c r="J172" s="163">
        <v>23.35</v>
      </c>
      <c r="K172" s="169">
        <v>161.35</v>
      </c>
    </row>
    <row r="173" spans="1:22" ht="14.25" x14ac:dyDescent="0.2">
      <c r="A173" s="168"/>
      <c r="B173" s="167"/>
      <c r="C173" s="167" t="s">
        <v>195</v>
      </c>
      <c r="D173" s="166"/>
      <c r="E173" s="163"/>
      <c r="F173" s="165">
        <v>1.89</v>
      </c>
      <c r="G173" s="164" t="s">
        <v>185</v>
      </c>
      <c r="H173" s="163">
        <v>1</v>
      </c>
      <c r="I173" s="214">
        <v>1.89</v>
      </c>
      <c r="J173" s="163">
        <v>5.42</v>
      </c>
      <c r="K173" s="214">
        <v>10.24</v>
      </c>
    </row>
    <row r="174" spans="1:22" ht="14.25" x14ac:dyDescent="0.2">
      <c r="A174" s="168"/>
      <c r="B174" s="167"/>
      <c r="C174" s="167" t="s">
        <v>184</v>
      </c>
      <c r="D174" s="166" t="s">
        <v>177</v>
      </c>
      <c r="E174" s="163">
        <v>112</v>
      </c>
      <c r="F174" s="165"/>
      <c r="G174" s="164"/>
      <c r="H174" s="163"/>
      <c r="I174" s="214">
        <v>7.62</v>
      </c>
      <c r="J174" s="163">
        <v>90</v>
      </c>
      <c r="K174" s="214">
        <v>140.38</v>
      </c>
    </row>
    <row r="175" spans="1:22" ht="14.25" x14ac:dyDescent="0.2">
      <c r="A175" s="168"/>
      <c r="B175" s="167"/>
      <c r="C175" s="167" t="s">
        <v>183</v>
      </c>
      <c r="D175" s="166" t="s">
        <v>177</v>
      </c>
      <c r="E175" s="163">
        <v>70</v>
      </c>
      <c r="F175" s="165"/>
      <c r="G175" s="164"/>
      <c r="H175" s="163"/>
      <c r="I175" s="214">
        <v>4.4800000000000004</v>
      </c>
      <c r="J175" s="163">
        <v>41</v>
      </c>
      <c r="K175" s="214">
        <v>63.95</v>
      </c>
    </row>
    <row r="176" spans="1:22" ht="14.25" x14ac:dyDescent="0.2">
      <c r="A176" s="168"/>
      <c r="B176" s="167"/>
      <c r="C176" s="167" t="s">
        <v>178</v>
      </c>
      <c r="D176" s="166" t="s">
        <v>177</v>
      </c>
      <c r="E176" s="163">
        <v>175</v>
      </c>
      <c r="F176" s="165"/>
      <c r="G176" s="164"/>
      <c r="H176" s="163"/>
      <c r="I176" s="214">
        <v>12.09</v>
      </c>
      <c r="J176" s="163">
        <v>157</v>
      </c>
      <c r="K176" s="214">
        <v>253.32</v>
      </c>
    </row>
    <row r="177" spans="1:22" ht="14.25" x14ac:dyDescent="0.2">
      <c r="A177" s="205"/>
      <c r="B177" s="204"/>
      <c r="C177" s="204" t="s">
        <v>182</v>
      </c>
      <c r="D177" s="203" t="s">
        <v>181</v>
      </c>
      <c r="E177" s="201">
        <v>0.52</v>
      </c>
      <c r="F177" s="206"/>
      <c r="G177" s="202" t="s">
        <v>1338</v>
      </c>
      <c r="H177" s="201">
        <v>1</v>
      </c>
      <c r="I177" s="200">
        <v>0.6</v>
      </c>
      <c r="J177" s="201"/>
      <c r="K177" s="200"/>
    </row>
    <row r="178" spans="1:22" ht="15" x14ac:dyDescent="0.25">
      <c r="A178" s="198"/>
      <c r="B178" s="198"/>
      <c r="C178" s="199" t="s">
        <v>173</v>
      </c>
      <c r="D178" s="198"/>
      <c r="E178" s="198"/>
      <c r="F178" s="198"/>
      <c r="G178" s="198"/>
      <c r="H178" s="480">
        <v>67.27</v>
      </c>
      <c r="I178" s="480"/>
      <c r="J178" s="480">
        <v>933.08</v>
      </c>
      <c r="K178" s="480"/>
      <c r="O178" s="162">
        <v>67.27</v>
      </c>
      <c r="P178" s="162">
        <v>933.08</v>
      </c>
    </row>
    <row r="180" spans="1:22" ht="81" x14ac:dyDescent="0.2">
      <c r="A180" s="197" t="s">
        <v>105</v>
      </c>
      <c r="B180" s="196" t="s">
        <v>3513</v>
      </c>
      <c r="C180" s="196" t="s">
        <v>1300</v>
      </c>
      <c r="D180" s="195" t="s">
        <v>3025</v>
      </c>
      <c r="E180" s="193">
        <v>1</v>
      </c>
      <c r="F180" s="207">
        <v>49325.86</v>
      </c>
      <c r="G180" s="194" t="s">
        <v>185</v>
      </c>
      <c r="H180" s="193">
        <v>1</v>
      </c>
      <c r="I180" s="192">
        <v>49325.86</v>
      </c>
      <c r="J180" s="193">
        <v>4.4000000000000004</v>
      </c>
      <c r="K180" s="192">
        <v>217033.78</v>
      </c>
      <c r="Q180" s="160">
        <v>0</v>
      </c>
      <c r="R180" s="160">
        <v>0</v>
      </c>
      <c r="S180" s="160">
        <v>0</v>
      </c>
      <c r="T180" s="160">
        <v>0</v>
      </c>
      <c r="U180" s="160">
        <v>0</v>
      </c>
      <c r="V180" s="160">
        <v>0</v>
      </c>
    </row>
    <row r="181" spans="1:22" ht="15" x14ac:dyDescent="0.25">
      <c r="A181" s="190"/>
      <c r="B181" s="190"/>
      <c r="C181" s="191" t="s">
        <v>173</v>
      </c>
      <c r="D181" s="190"/>
      <c r="E181" s="190"/>
      <c r="F181" s="190"/>
      <c r="G181" s="190"/>
      <c r="H181" s="481">
        <v>49325.86</v>
      </c>
      <c r="I181" s="481"/>
      <c r="J181" s="481">
        <v>217033.78</v>
      </c>
      <c r="K181" s="481"/>
      <c r="O181" s="162">
        <v>49325.86</v>
      </c>
      <c r="P181" s="162">
        <v>217033.78</v>
      </c>
    </row>
    <row r="184" spans="1:22" ht="15" x14ac:dyDescent="0.25">
      <c r="A184" s="476" t="s">
        <v>3518</v>
      </c>
      <c r="B184" s="476"/>
      <c r="C184" s="476"/>
      <c r="D184" s="476"/>
      <c r="E184" s="476"/>
      <c r="F184" s="476"/>
      <c r="G184" s="476"/>
      <c r="H184" s="477">
        <v>49923.5</v>
      </c>
      <c r="I184" s="478"/>
      <c r="J184" s="477">
        <v>227740.73</v>
      </c>
      <c r="K184" s="478"/>
    </row>
    <row r="185" spans="1:22" hidden="1" x14ac:dyDescent="0.2">
      <c r="A185" s="160" t="s">
        <v>172</v>
      </c>
      <c r="I185" s="160">
        <v>0</v>
      </c>
      <c r="J185" s="160">
        <v>0</v>
      </c>
    </row>
    <row r="186" spans="1:22" hidden="1" x14ac:dyDescent="0.2">
      <c r="A186" s="160" t="s">
        <v>171</v>
      </c>
      <c r="I186" s="160">
        <v>0</v>
      </c>
      <c r="J186" s="160">
        <v>0</v>
      </c>
    </row>
    <row r="188" spans="1:22" ht="16.5" x14ac:dyDescent="0.25">
      <c r="A188" s="479" t="s">
        <v>3519</v>
      </c>
      <c r="B188" s="479"/>
      <c r="C188" s="479"/>
      <c r="D188" s="479"/>
      <c r="E188" s="479"/>
      <c r="F188" s="479"/>
      <c r="G188" s="479"/>
      <c r="H188" s="479"/>
      <c r="I188" s="479"/>
      <c r="J188" s="479"/>
      <c r="K188" s="479"/>
    </row>
    <row r="189" spans="1:22" ht="65.25" x14ac:dyDescent="0.2">
      <c r="A189" s="168" t="s">
        <v>709</v>
      </c>
      <c r="B189" s="167" t="s">
        <v>1266</v>
      </c>
      <c r="C189" s="167" t="s">
        <v>1265</v>
      </c>
      <c r="D189" s="166" t="s">
        <v>1693</v>
      </c>
      <c r="E189" s="163">
        <v>1</v>
      </c>
      <c r="F189" s="165"/>
      <c r="G189" s="164"/>
      <c r="H189" s="163"/>
      <c r="I189" s="214"/>
      <c r="J189" s="163"/>
      <c r="K189" s="214"/>
      <c r="Q189" s="160">
        <v>78.39</v>
      </c>
      <c r="R189" s="160">
        <v>1445</v>
      </c>
      <c r="S189" s="160">
        <v>46.07</v>
      </c>
      <c r="T189" s="160">
        <v>658.28</v>
      </c>
      <c r="U189" s="160">
        <v>1.42</v>
      </c>
      <c r="V189" s="160">
        <v>29.69</v>
      </c>
    </row>
    <row r="190" spans="1:22" ht="14.25" x14ac:dyDescent="0.2">
      <c r="A190" s="168"/>
      <c r="B190" s="167"/>
      <c r="C190" s="167" t="s">
        <v>187</v>
      </c>
      <c r="D190" s="166"/>
      <c r="E190" s="163"/>
      <c r="F190" s="165">
        <v>59.79</v>
      </c>
      <c r="G190" s="164" t="s">
        <v>1338</v>
      </c>
      <c r="H190" s="163">
        <v>1</v>
      </c>
      <c r="I190" s="214">
        <v>68.760000000000005</v>
      </c>
      <c r="J190" s="163">
        <v>23.35</v>
      </c>
      <c r="K190" s="214">
        <v>1605.55</v>
      </c>
    </row>
    <row r="191" spans="1:22" ht="14.25" x14ac:dyDescent="0.2">
      <c r="A191" s="168"/>
      <c r="B191" s="167"/>
      <c r="C191" s="167" t="s">
        <v>174</v>
      </c>
      <c r="D191" s="166"/>
      <c r="E191" s="163"/>
      <c r="F191" s="165">
        <v>4.42</v>
      </c>
      <c r="G191" s="164" t="s">
        <v>1339</v>
      </c>
      <c r="H191" s="163">
        <v>1</v>
      </c>
      <c r="I191" s="214">
        <v>5.53</v>
      </c>
      <c r="J191" s="163">
        <v>8</v>
      </c>
      <c r="K191" s="214">
        <v>44.24</v>
      </c>
    </row>
    <row r="192" spans="1:22" ht="14.25" x14ac:dyDescent="0.2">
      <c r="A192" s="168"/>
      <c r="B192" s="167"/>
      <c r="C192" s="167" t="s">
        <v>179</v>
      </c>
      <c r="D192" s="166"/>
      <c r="E192" s="163"/>
      <c r="F192" s="165">
        <v>0.65</v>
      </c>
      <c r="G192" s="164" t="s">
        <v>1339</v>
      </c>
      <c r="H192" s="163">
        <v>1</v>
      </c>
      <c r="I192" s="169">
        <v>0.81</v>
      </c>
      <c r="J192" s="163">
        <v>23.35</v>
      </c>
      <c r="K192" s="169">
        <v>18.91</v>
      </c>
    </row>
    <row r="193" spans="1:22" ht="14.25" x14ac:dyDescent="0.2">
      <c r="A193" s="168"/>
      <c r="B193" s="167"/>
      <c r="C193" s="167" t="s">
        <v>195</v>
      </c>
      <c r="D193" s="166"/>
      <c r="E193" s="163"/>
      <c r="F193" s="165">
        <v>21.42</v>
      </c>
      <c r="G193" s="164" t="s">
        <v>185</v>
      </c>
      <c r="H193" s="163">
        <v>1</v>
      </c>
      <c r="I193" s="214">
        <v>21.42</v>
      </c>
      <c r="J193" s="163">
        <v>5.42</v>
      </c>
      <c r="K193" s="214">
        <v>116.1</v>
      </c>
    </row>
    <row r="194" spans="1:22" ht="14.25" x14ac:dyDescent="0.2">
      <c r="A194" s="168"/>
      <c r="B194" s="167"/>
      <c r="C194" s="167" t="s">
        <v>184</v>
      </c>
      <c r="D194" s="166" t="s">
        <v>177</v>
      </c>
      <c r="E194" s="163">
        <v>112</v>
      </c>
      <c r="F194" s="165"/>
      <c r="G194" s="164"/>
      <c r="H194" s="163"/>
      <c r="I194" s="214">
        <v>78.39</v>
      </c>
      <c r="J194" s="163">
        <v>90</v>
      </c>
      <c r="K194" s="214">
        <v>1445</v>
      </c>
    </row>
    <row r="195" spans="1:22" ht="14.25" x14ac:dyDescent="0.2">
      <c r="A195" s="168"/>
      <c r="B195" s="167"/>
      <c r="C195" s="167" t="s">
        <v>183</v>
      </c>
      <c r="D195" s="166" t="s">
        <v>177</v>
      </c>
      <c r="E195" s="163">
        <v>70</v>
      </c>
      <c r="F195" s="165"/>
      <c r="G195" s="164"/>
      <c r="H195" s="163"/>
      <c r="I195" s="214">
        <v>46.07</v>
      </c>
      <c r="J195" s="163">
        <v>41</v>
      </c>
      <c r="K195" s="214">
        <v>658.28</v>
      </c>
    </row>
    <row r="196" spans="1:22" ht="14.25" x14ac:dyDescent="0.2">
      <c r="A196" s="168"/>
      <c r="B196" s="167"/>
      <c r="C196" s="167" t="s">
        <v>178</v>
      </c>
      <c r="D196" s="166" t="s">
        <v>177</v>
      </c>
      <c r="E196" s="163">
        <v>175</v>
      </c>
      <c r="F196" s="165"/>
      <c r="G196" s="164"/>
      <c r="H196" s="163"/>
      <c r="I196" s="214">
        <v>1.42</v>
      </c>
      <c r="J196" s="163">
        <v>157</v>
      </c>
      <c r="K196" s="214">
        <v>29.69</v>
      </c>
    </row>
    <row r="197" spans="1:22" ht="14.25" x14ac:dyDescent="0.2">
      <c r="A197" s="205"/>
      <c r="B197" s="204"/>
      <c r="C197" s="204" t="s">
        <v>182</v>
      </c>
      <c r="D197" s="203" t="s">
        <v>181</v>
      </c>
      <c r="E197" s="201">
        <v>5.15</v>
      </c>
      <c r="F197" s="206"/>
      <c r="G197" s="202" t="s">
        <v>1338</v>
      </c>
      <c r="H197" s="201">
        <v>1</v>
      </c>
      <c r="I197" s="200">
        <v>5.92</v>
      </c>
      <c r="J197" s="201"/>
      <c r="K197" s="200"/>
    </row>
    <row r="198" spans="1:22" ht="15" x14ac:dyDescent="0.25">
      <c r="A198" s="198"/>
      <c r="B198" s="198"/>
      <c r="C198" s="199" t="s">
        <v>173</v>
      </c>
      <c r="D198" s="198"/>
      <c r="E198" s="198"/>
      <c r="F198" s="198"/>
      <c r="G198" s="198"/>
      <c r="H198" s="480">
        <v>221.59</v>
      </c>
      <c r="I198" s="480"/>
      <c r="J198" s="480">
        <v>3898.86</v>
      </c>
      <c r="K198" s="480"/>
      <c r="O198" s="162">
        <v>221.59</v>
      </c>
      <c r="P198" s="162">
        <v>3898.86</v>
      </c>
    </row>
    <row r="200" spans="1:22" ht="65.25" x14ac:dyDescent="0.2">
      <c r="A200" s="168" t="s">
        <v>1324</v>
      </c>
      <c r="B200" s="167" t="s">
        <v>1289</v>
      </c>
      <c r="C200" s="167" t="s">
        <v>939</v>
      </c>
      <c r="D200" s="166" t="s">
        <v>1693</v>
      </c>
      <c r="E200" s="163">
        <v>12</v>
      </c>
      <c r="F200" s="165"/>
      <c r="G200" s="164"/>
      <c r="H200" s="163"/>
      <c r="I200" s="214"/>
      <c r="J200" s="163"/>
      <c r="K200" s="214"/>
      <c r="Q200" s="160">
        <v>106.35</v>
      </c>
      <c r="R200" s="160">
        <v>1960.49</v>
      </c>
      <c r="S200" s="160">
        <v>62.5</v>
      </c>
      <c r="T200" s="160">
        <v>893.11</v>
      </c>
      <c r="U200" s="160">
        <v>0</v>
      </c>
      <c r="V200" s="160">
        <v>0</v>
      </c>
    </row>
    <row r="201" spans="1:22" ht="14.25" x14ac:dyDescent="0.2">
      <c r="A201" s="168"/>
      <c r="B201" s="167"/>
      <c r="C201" s="167" t="s">
        <v>187</v>
      </c>
      <c r="D201" s="166"/>
      <c r="E201" s="163"/>
      <c r="F201" s="165">
        <v>6.76</v>
      </c>
      <c r="G201" s="164" t="s">
        <v>1338</v>
      </c>
      <c r="H201" s="163">
        <v>1</v>
      </c>
      <c r="I201" s="214">
        <v>93.29</v>
      </c>
      <c r="J201" s="163">
        <v>23.35</v>
      </c>
      <c r="K201" s="214">
        <v>2178.3200000000002</v>
      </c>
    </row>
    <row r="202" spans="1:22" ht="14.25" x14ac:dyDescent="0.2">
      <c r="A202" s="168"/>
      <c r="B202" s="167"/>
      <c r="C202" s="167" t="s">
        <v>195</v>
      </c>
      <c r="D202" s="166"/>
      <c r="E202" s="163"/>
      <c r="F202" s="165">
        <v>0.35</v>
      </c>
      <c r="G202" s="164" t="s">
        <v>185</v>
      </c>
      <c r="H202" s="163">
        <v>1</v>
      </c>
      <c r="I202" s="214">
        <v>4.2</v>
      </c>
      <c r="J202" s="163">
        <v>5.43</v>
      </c>
      <c r="K202" s="214">
        <v>22.81</v>
      </c>
    </row>
    <row r="203" spans="1:22" ht="14.25" x14ac:dyDescent="0.2">
      <c r="A203" s="168"/>
      <c r="B203" s="167"/>
      <c r="C203" s="167" t="s">
        <v>184</v>
      </c>
      <c r="D203" s="166" t="s">
        <v>177</v>
      </c>
      <c r="E203" s="163">
        <v>112</v>
      </c>
      <c r="F203" s="165"/>
      <c r="G203" s="164"/>
      <c r="H203" s="163"/>
      <c r="I203" s="214">
        <v>106.35</v>
      </c>
      <c r="J203" s="163">
        <v>90</v>
      </c>
      <c r="K203" s="214">
        <v>1960.49</v>
      </c>
    </row>
    <row r="204" spans="1:22" ht="14.25" x14ac:dyDescent="0.2">
      <c r="A204" s="168"/>
      <c r="B204" s="167"/>
      <c r="C204" s="167" t="s">
        <v>183</v>
      </c>
      <c r="D204" s="166" t="s">
        <v>177</v>
      </c>
      <c r="E204" s="163">
        <v>70</v>
      </c>
      <c r="F204" s="165"/>
      <c r="G204" s="164"/>
      <c r="H204" s="163"/>
      <c r="I204" s="214">
        <v>62.5</v>
      </c>
      <c r="J204" s="163">
        <v>41</v>
      </c>
      <c r="K204" s="214">
        <v>893.11</v>
      </c>
    </row>
    <row r="205" spans="1:22" ht="14.25" x14ac:dyDescent="0.2">
      <c r="A205" s="205"/>
      <c r="B205" s="204"/>
      <c r="C205" s="204" t="s">
        <v>182</v>
      </c>
      <c r="D205" s="203" t="s">
        <v>181</v>
      </c>
      <c r="E205" s="201">
        <v>0.52</v>
      </c>
      <c r="F205" s="206"/>
      <c r="G205" s="202" t="s">
        <v>1338</v>
      </c>
      <c r="H205" s="201">
        <v>1</v>
      </c>
      <c r="I205" s="200">
        <v>7.18</v>
      </c>
      <c r="J205" s="201"/>
      <c r="K205" s="200"/>
    </row>
    <row r="206" spans="1:22" ht="15" x14ac:dyDescent="0.25">
      <c r="A206" s="198"/>
      <c r="B206" s="198"/>
      <c r="C206" s="199" t="s">
        <v>173</v>
      </c>
      <c r="D206" s="198"/>
      <c r="E206" s="198"/>
      <c r="F206" s="198"/>
      <c r="G206" s="198"/>
      <c r="H206" s="480">
        <v>266.33999999999997</v>
      </c>
      <c r="I206" s="480"/>
      <c r="J206" s="480">
        <v>5054.7299999999996</v>
      </c>
      <c r="K206" s="480"/>
      <c r="O206" s="162">
        <v>266.33999999999997</v>
      </c>
      <c r="P206" s="162">
        <v>5054.7299999999996</v>
      </c>
    </row>
    <row r="208" spans="1:22" ht="65.25" x14ac:dyDescent="0.2">
      <c r="A208" s="168" t="s">
        <v>104</v>
      </c>
      <c r="B208" s="167" t="s">
        <v>1264</v>
      </c>
      <c r="C208" s="167" t="s">
        <v>1110</v>
      </c>
      <c r="D208" s="166" t="s">
        <v>1693</v>
      </c>
      <c r="E208" s="163">
        <v>1</v>
      </c>
      <c r="F208" s="165"/>
      <c r="G208" s="164"/>
      <c r="H208" s="163"/>
      <c r="I208" s="214"/>
      <c r="J208" s="163"/>
      <c r="K208" s="214"/>
      <c r="Q208" s="160">
        <v>35.11</v>
      </c>
      <c r="R208" s="160">
        <v>647.26</v>
      </c>
      <c r="S208" s="160">
        <v>20.64</v>
      </c>
      <c r="T208" s="160">
        <v>294.86</v>
      </c>
      <c r="U208" s="160">
        <v>0</v>
      </c>
      <c r="V208" s="160">
        <v>0</v>
      </c>
    </row>
    <row r="209" spans="1:22" ht="14.25" x14ac:dyDescent="0.2">
      <c r="A209" s="168"/>
      <c r="B209" s="167"/>
      <c r="C209" s="167" t="s">
        <v>187</v>
      </c>
      <c r="D209" s="166"/>
      <c r="E209" s="163"/>
      <c r="F209" s="165">
        <v>26.78</v>
      </c>
      <c r="G209" s="164" t="s">
        <v>1338</v>
      </c>
      <c r="H209" s="163">
        <v>1</v>
      </c>
      <c r="I209" s="214">
        <v>30.8</v>
      </c>
      <c r="J209" s="163">
        <v>23.35</v>
      </c>
      <c r="K209" s="214">
        <v>719.18</v>
      </c>
    </row>
    <row r="210" spans="1:22" ht="14.25" x14ac:dyDescent="0.2">
      <c r="A210" s="168"/>
      <c r="B210" s="167"/>
      <c r="C210" s="167" t="s">
        <v>195</v>
      </c>
      <c r="D210" s="166"/>
      <c r="E210" s="163"/>
      <c r="F210" s="165">
        <v>0.28000000000000003</v>
      </c>
      <c r="G210" s="164" t="s">
        <v>185</v>
      </c>
      <c r="H210" s="163">
        <v>1</v>
      </c>
      <c r="I210" s="214">
        <v>0.28000000000000003</v>
      </c>
      <c r="J210" s="163">
        <v>5.43</v>
      </c>
      <c r="K210" s="214">
        <v>1.52</v>
      </c>
    </row>
    <row r="211" spans="1:22" ht="14.25" x14ac:dyDescent="0.2">
      <c r="A211" s="168"/>
      <c r="B211" s="167"/>
      <c r="C211" s="167" t="s">
        <v>184</v>
      </c>
      <c r="D211" s="166" t="s">
        <v>177</v>
      </c>
      <c r="E211" s="163">
        <v>112</v>
      </c>
      <c r="F211" s="165"/>
      <c r="G211" s="164"/>
      <c r="H211" s="163"/>
      <c r="I211" s="214">
        <v>35.11</v>
      </c>
      <c r="J211" s="163">
        <v>90</v>
      </c>
      <c r="K211" s="214">
        <v>647.26</v>
      </c>
    </row>
    <row r="212" spans="1:22" ht="14.25" x14ac:dyDescent="0.2">
      <c r="A212" s="168"/>
      <c r="B212" s="167"/>
      <c r="C212" s="167" t="s">
        <v>183</v>
      </c>
      <c r="D212" s="166" t="s">
        <v>177</v>
      </c>
      <c r="E212" s="163">
        <v>70</v>
      </c>
      <c r="F212" s="165"/>
      <c r="G212" s="164"/>
      <c r="H212" s="163"/>
      <c r="I212" s="214">
        <v>20.64</v>
      </c>
      <c r="J212" s="163">
        <v>41</v>
      </c>
      <c r="K212" s="214">
        <v>294.86</v>
      </c>
    </row>
    <row r="213" spans="1:22" ht="14.25" x14ac:dyDescent="0.2">
      <c r="A213" s="205"/>
      <c r="B213" s="204"/>
      <c r="C213" s="204" t="s">
        <v>182</v>
      </c>
      <c r="D213" s="203" t="s">
        <v>181</v>
      </c>
      <c r="E213" s="201">
        <v>2.06</v>
      </c>
      <c r="F213" s="206"/>
      <c r="G213" s="202" t="s">
        <v>1338</v>
      </c>
      <c r="H213" s="201">
        <v>1</v>
      </c>
      <c r="I213" s="200">
        <v>2.37</v>
      </c>
      <c r="J213" s="201"/>
      <c r="K213" s="200"/>
    </row>
    <row r="214" spans="1:22" ht="15" x14ac:dyDescent="0.25">
      <c r="A214" s="198"/>
      <c r="B214" s="198"/>
      <c r="C214" s="199" t="s">
        <v>173</v>
      </c>
      <c r="D214" s="198"/>
      <c r="E214" s="198"/>
      <c r="F214" s="198"/>
      <c r="G214" s="198"/>
      <c r="H214" s="480">
        <v>86.83</v>
      </c>
      <c r="I214" s="480"/>
      <c r="J214" s="480">
        <v>1662.82</v>
      </c>
      <c r="K214" s="480"/>
      <c r="O214" s="162">
        <v>86.83</v>
      </c>
      <c r="P214" s="162">
        <v>1662.82</v>
      </c>
    </row>
    <row r="216" spans="1:22" ht="65.25" x14ac:dyDescent="0.2">
      <c r="A216" s="168" t="s">
        <v>1336</v>
      </c>
      <c r="B216" s="167" t="s">
        <v>1263</v>
      </c>
      <c r="C216" s="167" t="s">
        <v>1262</v>
      </c>
      <c r="D216" s="166" t="s">
        <v>1693</v>
      </c>
      <c r="E216" s="163">
        <v>1</v>
      </c>
      <c r="F216" s="165"/>
      <c r="G216" s="164"/>
      <c r="H216" s="163"/>
      <c r="I216" s="214"/>
      <c r="J216" s="163"/>
      <c r="K216" s="214"/>
      <c r="Q216" s="160">
        <v>7.62</v>
      </c>
      <c r="R216" s="160">
        <v>140.38</v>
      </c>
      <c r="S216" s="160">
        <v>4.4800000000000004</v>
      </c>
      <c r="T216" s="160">
        <v>63.95</v>
      </c>
      <c r="U216" s="160">
        <v>12.09</v>
      </c>
      <c r="V216" s="160">
        <v>253.32</v>
      </c>
    </row>
    <row r="217" spans="1:22" ht="14.25" x14ac:dyDescent="0.2">
      <c r="A217" s="168"/>
      <c r="B217" s="167"/>
      <c r="C217" s="167" t="s">
        <v>187</v>
      </c>
      <c r="D217" s="166"/>
      <c r="E217" s="163"/>
      <c r="F217" s="165">
        <v>5.81</v>
      </c>
      <c r="G217" s="164" t="s">
        <v>1338</v>
      </c>
      <c r="H217" s="163">
        <v>1</v>
      </c>
      <c r="I217" s="214">
        <v>6.68</v>
      </c>
      <c r="J217" s="163">
        <v>23.35</v>
      </c>
      <c r="K217" s="214">
        <v>155.97999999999999</v>
      </c>
    </row>
    <row r="218" spans="1:22" ht="14.25" x14ac:dyDescent="0.2">
      <c r="A218" s="168"/>
      <c r="B218" s="167"/>
      <c r="C218" s="167" t="s">
        <v>174</v>
      </c>
      <c r="D218" s="166"/>
      <c r="E218" s="163"/>
      <c r="F218" s="165">
        <v>27.61</v>
      </c>
      <c r="G218" s="164" t="s">
        <v>1339</v>
      </c>
      <c r="H218" s="163">
        <v>1</v>
      </c>
      <c r="I218" s="214">
        <v>34.51</v>
      </c>
      <c r="J218" s="163">
        <v>8.9600000000000009</v>
      </c>
      <c r="K218" s="214">
        <v>309.20999999999998</v>
      </c>
    </row>
    <row r="219" spans="1:22" ht="14.25" x14ac:dyDescent="0.2">
      <c r="A219" s="168"/>
      <c r="B219" s="167"/>
      <c r="C219" s="167" t="s">
        <v>179</v>
      </c>
      <c r="D219" s="166"/>
      <c r="E219" s="163"/>
      <c r="F219" s="165">
        <v>5.53</v>
      </c>
      <c r="G219" s="164" t="s">
        <v>1339</v>
      </c>
      <c r="H219" s="163">
        <v>1</v>
      </c>
      <c r="I219" s="169">
        <v>6.91</v>
      </c>
      <c r="J219" s="163">
        <v>23.35</v>
      </c>
      <c r="K219" s="169">
        <v>161.35</v>
      </c>
    </row>
    <row r="220" spans="1:22" ht="14.25" x14ac:dyDescent="0.2">
      <c r="A220" s="168"/>
      <c r="B220" s="167"/>
      <c r="C220" s="167" t="s">
        <v>195</v>
      </c>
      <c r="D220" s="166"/>
      <c r="E220" s="163"/>
      <c r="F220" s="165">
        <v>1.89</v>
      </c>
      <c r="G220" s="164" t="s">
        <v>185</v>
      </c>
      <c r="H220" s="163">
        <v>1</v>
      </c>
      <c r="I220" s="214">
        <v>1.89</v>
      </c>
      <c r="J220" s="163">
        <v>5.42</v>
      </c>
      <c r="K220" s="214">
        <v>10.24</v>
      </c>
    </row>
    <row r="221" spans="1:22" ht="14.25" x14ac:dyDescent="0.2">
      <c r="A221" s="168"/>
      <c r="B221" s="167"/>
      <c r="C221" s="167" t="s">
        <v>184</v>
      </c>
      <c r="D221" s="166" t="s">
        <v>177</v>
      </c>
      <c r="E221" s="163">
        <v>112</v>
      </c>
      <c r="F221" s="165"/>
      <c r="G221" s="164"/>
      <c r="H221" s="163"/>
      <c r="I221" s="214">
        <v>7.62</v>
      </c>
      <c r="J221" s="163">
        <v>90</v>
      </c>
      <c r="K221" s="214">
        <v>140.38</v>
      </c>
    </row>
    <row r="222" spans="1:22" ht="14.25" x14ac:dyDescent="0.2">
      <c r="A222" s="168"/>
      <c r="B222" s="167"/>
      <c r="C222" s="167" t="s">
        <v>183</v>
      </c>
      <c r="D222" s="166" t="s">
        <v>177</v>
      </c>
      <c r="E222" s="163">
        <v>70</v>
      </c>
      <c r="F222" s="165"/>
      <c r="G222" s="164"/>
      <c r="H222" s="163"/>
      <c r="I222" s="214">
        <v>4.4800000000000004</v>
      </c>
      <c r="J222" s="163">
        <v>41</v>
      </c>
      <c r="K222" s="214">
        <v>63.95</v>
      </c>
    </row>
    <row r="223" spans="1:22" ht="14.25" x14ac:dyDescent="0.2">
      <c r="A223" s="168"/>
      <c r="B223" s="167"/>
      <c r="C223" s="167" t="s">
        <v>178</v>
      </c>
      <c r="D223" s="166" t="s">
        <v>177</v>
      </c>
      <c r="E223" s="163">
        <v>175</v>
      </c>
      <c r="F223" s="165"/>
      <c r="G223" s="164"/>
      <c r="H223" s="163"/>
      <c r="I223" s="214">
        <v>12.09</v>
      </c>
      <c r="J223" s="163">
        <v>157</v>
      </c>
      <c r="K223" s="214">
        <v>253.32</v>
      </c>
    </row>
    <row r="224" spans="1:22" ht="14.25" x14ac:dyDescent="0.2">
      <c r="A224" s="205"/>
      <c r="B224" s="204"/>
      <c r="C224" s="204" t="s">
        <v>182</v>
      </c>
      <c r="D224" s="203" t="s">
        <v>181</v>
      </c>
      <c r="E224" s="201">
        <v>0.52</v>
      </c>
      <c r="F224" s="206"/>
      <c r="G224" s="202" t="s">
        <v>1338</v>
      </c>
      <c r="H224" s="201">
        <v>1</v>
      </c>
      <c r="I224" s="200">
        <v>0.6</v>
      </c>
      <c r="J224" s="201"/>
      <c r="K224" s="200"/>
    </row>
    <row r="225" spans="1:22" ht="15" x14ac:dyDescent="0.25">
      <c r="A225" s="198"/>
      <c r="B225" s="198"/>
      <c r="C225" s="199" t="s">
        <v>173</v>
      </c>
      <c r="D225" s="198"/>
      <c r="E225" s="198"/>
      <c r="F225" s="198"/>
      <c r="G225" s="198"/>
      <c r="H225" s="480">
        <v>67.27</v>
      </c>
      <c r="I225" s="480"/>
      <c r="J225" s="480">
        <v>933.08</v>
      </c>
      <c r="K225" s="480"/>
      <c r="O225" s="162">
        <v>67.27</v>
      </c>
      <c r="P225" s="162">
        <v>933.08</v>
      </c>
    </row>
    <row r="227" spans="1:22" ht="81" x14ac:dyDescent="0.2">
      <c r="A227" s="197" t="s">
        <v>105</v>
      </c>
      <c r="B227" s="196" t="s">
        <v>3513</v>
      </c>
      <c r="C227" s="196" t="s">
        <v>1299</v>
      </c>
      <c r="D227" s="195" t="s">
        <v>3025</v>
      </c>
      <c r="E227" s="193">
        <v>1</v>
      </c>
      <c r="F227" s="207">
        <v>40839.58</v>
      </c>
      <c r="G227" s="194" t="s">
        <v>185</v>
      </c>
      <c r="H227" s="193">
        <v>1</v>
      </c>
      <c r="I227" s="192">
        <v>40839.58</v>
      </c>
      <c r="J227" s="193">
        <v>4.4000000000000004</v>
      </c>
      <c r="K227" s="192">
        <v>179694.15</v>
      </c>
      <c r="Q227" s="160">
        <v>0</v>
      </c>
      <c r="R227" s="160">
        <v>0</v>
      </c>
      <c r="S227" s="160">
        <v>0</v>
      </c>
      <c r="T227" s="160">
        <v>0</v>
      </c>
      <c r="U227" s="160">
        <v>0</v>
      </c>
      <c r="V227" s="160">
        <v>0</v>
      </c>
    </row>
    <row r="228" spans="1:22" ht="15" x14ac:dyDescent="0.25">
      <c r="A228" s="190"/>
      <c r="B228" s="190"/>
      <c r="C228" s="191" t="s">
        <v>173</v>
      </c>
      <c r="D228" s="190"/>
      <c r="E228" s="190"/>
      <c r="F228" s="190"/>
      <c r="G228" s="190"/>
      <c r="H228" s="481">
        <v>40839.58</v>
      </c>
      <c r="I228" s="481"/>
      <c r="J228" s="481">
        <v>179694.15</v>
      </c>
      <c r="K228" s="481"/>
      <c r="O228" s="162">
        <v>40839.58</v>
      </c>
      <c r="P228" s="162">
        <v>179694.15</v>
      </c>
    </row>
    <row r="231" spans="1:22" ht="15" x14ac:dyDescent="0.25">
      <c r="A231" s="476" t="s">
        <v>3520</v>
      </c>
      <c r="B231" s="476"/>
      <c r="C231" s="476"/>
      <c r="D231" s="476"/>
      <c r="E231" s="476"/>
      <c r="F231" s="476"/>
      <c r="G231" s="476"/>
      <c r="H231" s="477">
        <v>41481.61</v>
      </c>
      <c r="I231" s="478"/>
      <c r="J231" s="477">
        <v>191243.64</v>
      </c>
      <c r="K231" s="478"/>
    </row>
    <row r="232" spans="1:22" hidden="1" x14ac:dyDescent="0.2">
      <c r="A232" s="160" t="s">
        <v>172</v>
      </c>
      <c r="I232" s="160">
        <v>0</v>
      </c>
      <c r="J232" s="160">
        <v>0</v>
      </c>
    </row>
    <row r="233" spans="1:22" hidden="1" x14ac:dyDescent="0.2">
      <c r="A233" s="160" t="s">
        <v>171</v>
      </c>
      <c r="I233" s="160">
        <v>0</v>
      </c>
      <c r="J233" s="160">
        <v>0</v>
      </c>
    </row>
    <row r="235" spans="1:22" ht="16.5" x14ac:dyDescent="0.25">
      <c r="A235" s="479" t="s">
        <v>3521</v>
      </c>
      <c r="B235" s="479"/>
      <c r="C235" s="479"/>
      <c r="D235" s="479"/>
      <c r="E235" s="479"/>
      <c r="F235" s="479"/>
      <c r="G235" s="479"/>
      <c r="H235" s="479"/>
      <c r="I235" s="479"/>
      <c r="J235" s="479"/>
      <c r="K235" s="479"/>
    </row>
    <row r="236" spans="1:22" ht="65.25" x14ac:dyDescent="0.2">
      <c r="A236" s="168" t="s">
        <v>709</v>
      </c>
      <c r="B236" s="167" t="s">
        <v>1266</v>
      </c>
      <c r="C236" s="167" t="s">
        <v>1265</v>
      </c>
      <c r="D236" s="166" t="s">
        <v>1693</v>
      </c>
      <c r="E236" s="163">
        <v>1</v>
      </c>
      <c r="F236" s="165"/>
      <c r="G236" s="164"/>
      <c r="H236" s="163"/>
      <c r="I236" s="214"/>
      <c r="J236" s="163"/>
      <c r="K236" s="214"/>
      <c r="Q236" s="160">
        <v>78.39</v>
      </c>
      <c r="R236" s="160">
        <v>1445</v>
      </c>
      <c r="S236" s="160">
        <v>46.07</v>
      </c>
      <c r="T236" s="160">
        <v>658.28</v>
      </c>
      <c r="U236" s="160">
        <v>1.42</v>
      </c>
      <c r="V236" s="160">
        <v>29.69</v>
      </c>
    </row>
    <row r="237" spans="1:22" ht="14.25" x14ac:dyDescent="0.2">
      <c r="A237" s="168"/>
      <c r="B237" s="167"/>
      <c r="C237" s="167" t="s">
        <v>187</v>
      </c>
      <c r="D237" s="166"/>
      <c r="E237" s="163"/>
      <c r="F237" s="165">
        <v>59.79</v>
      </c>
      <c r="G237" s="164" t="s">
        <v>1338</v>
      </c>
      <c r="H237" s="163">
        <v>1</v>
      </c>
      <c r="I237" s="214">
        <v>68.760000000000005</v>
      </c>
      <c r="J237" s="163">
        <v>23.35</v>
      </c>
      <c r="K237" s="214">
        <v>1605.55</v>
      </c>
    </row>
    <row r="238" spans="1:22" ht="14.25" x14ac:dyDescent="0.2">
      <c r="A238" s="168"/>
      <c r="B238" s="167"/>
      <c r="C238" s="167" t="s">
        <v>174</v>
      </c>
      <c r="D238" s="166"/>
      <c r="E238" s="163"/>
      <c r="F238" s="165">
        <v>4.42</v>
      </c>
      <c r="G238" s="164" t="s">
        <v>1339</v>
      </c>
      <c r="H238" s="163">
        <v>1</v>
      </c>
      <c r="I238" s="214">
        <v>5.53</v>
      </c>
      <c r="J238" s="163">
        <v>8</v>
      </c>
      <c r="K238" s="214">
        <v>44.24</v>
      </c>
    </row>
    <row r="239" spans="1:22" ht="14.25" x14ac:dyDescent="0.2">
      <c r="A239" s="168"/>
      <c r="B239" s="167"/>
      <c r="C239" s="167" t="s">
        <v>179</v>
      </c>
      <c r="D239" s="166"/>
      <c r="E239" s="163"/>
      <c r="F239" s="165">
        <v>0.65</v>
      </c>
      <c r="G239" s="164" t="s">
        <v>1339</v>
      </c>
      <c r="H239" s="163">
        <v>1</v>
      </c>
      <c r="I239" s="169">
        <v>0.81</v>
      </c>
      <c r="J239" s="163">
        <v>23.35</v>
      </c>
      <c r="K239" s="169">
        <v>18.91</v>
      </c>
    </row>
    <row r="240" spans="1:22" ht="14.25" x14ac:dyDescent="0.2">
      <c r="A240" s="168"/>
      <c r="B240" s="167"/>
      <c r="C240" s="167" t="s">
        <v>195</v>
      </c>
      <c r="D240" s="166"/>
      <c r="E240" s="163"/>
      <c r="F240" s="165">
        <v>21.42</v>
      </c>
      <c r="G240" s="164" t="s">
        <v>185</v>
      </c>
      <c r="H240" s="163">
        <v>1</v>
      </c>
      <c r="I240" s="214">
        <v>21.42</v>
      </c>
      <c r="J240" s="163">
        <v>5.42</v>
      </c>
      <c r="K240" s="214">
        <v>116.1</v>
      </c>
    </row>
    <row r="241" spans="1:22" ht="14.25" x14ac:dyDescent="0.2">
      <c r="A241" s="168"/>
      <c r="B241" s="167"/>
      <c r="C241" s="167" t="s">
        <v>184</v>
      </c>
      <c r="D241" s="166" t="s">
        <v>177</v>
      </c>
      <c r="E241" s="163">
        <v>112</v>
      </c>
      <c r="F241" s="165"/>
      <c r="G241" s="164"/>
      <c r="H241" s="163"/>
      <c r="I241" s="214">
        <v>78.39</v>
      </c>
      <c r="J241" s="163">
        <v>90</v>
      </c>
      <c r="K241" s="214">
        <v>1445</v>
      </c>
    </row>
    <row r="242" spans="1:22" ht="14.25" x14ac:dyDescent="0.2">
      <c r="A242" s="168"/>
      <c r="B242" s="167"/>
      <c r="C242" s="167" t="s">
        <v>183</v>
      </c>
      <c r="D242" s="166" t="s">
        <v>177</v>
      </c>
      <c r="E242" s="163">
        <v>70</v>
      </c>
      <c r="F242" s="165"/>
      <c r="G242" s="164"/>
      <c r="H242" s="163"/>
      <c r="I242" s="214">
        <v>46.07</v>
      </c>
      <c r="J242" s="163">
        <v>41</v>
      </c>
      <c r="K242" s="214">
        <v>658.28</v>
      </c>
    </row>
    <row r="243" spans="1:22" ht="14.25" x14ac:dyDescent="0.2">
      <c r="A243" s="168"/>
      <c r="B243" s="167"/>
      <c r="C243" s="167" t="s">
        <v>178</v>
      </c>
      <c r="D243" s="166" t="s">
        <v>177</v>
      </c>
      <c r="E243" s="163">
        <v>175</v>
      </c>
      <c r="F243" s="165"/>
      <c r="G243" s="164"/>
      <c r="H243" s="163"/>
      <c r="I243" s="214">
        <v>1.42</v>
      </c>
      <c r="J243" s="163">
        <v>157</v>
      </c>
      <c r="K243" s="214">
        <v>29.69</v>
      </c>
    </row>
    <row r="244" spans="1:22" ht="14.25" x14ac:dyDescent="0.2">
      <c r="A244" s="205"/>
      <c r="B244" s="204"/>
      <c r="C244" s="204" t="s">
        <v>182</v>
      </c>
      <c r="D244" s="203" t="s">
        <v>181</v>
      </c>
      <c r="E244" s="201">
        <v>5.15</v>
      </c>
      <c r="F244" s="206"/>
      <c r="G244" s="202" t="s">
        <v>1338</v>
      </c>
      <c r="H244" s="201">
        <v>1</v>
      </c>
      <c r="I244" s="200">
        <v>5.92</v>
      </c>
      <c r="J244" s="201"/>
      <c r="K244" s="200"/>
    </row>
    <row r="245" spans="1:22" ht="15" x14ac:dyDescent="0.25">
      <c r="A245" s="198"/>
      <c r="B245" s="198"/>
      <c r="C245" s="199" t="s">
        <v>173</v>
      </c>
      <c r="D245" s="198"/>
      <c r="E245" s="198"/>
      <c r="F245" s="198"/>
      <c r="G245" s="198"/>
      <c r="H245" s="480">
        <v>221.59</v>
      </c>
      <c r="I245" s="480"/>
      <c r="J245" s="480">
        <v>3898.86</v>
      </c>
      <c r="K245" s="480"/>
      <c r="O245" s="162">
        <v>221.59</v>
      </c>
      <c r="P245" s="162">
        <v>3898.86</v>
      </c>
    </row>
    <row r="247" spans="1:22" ht="65.25" x14ac:dyDescent="0.2">
      <c r="A247" s="168" t="s">
        <v>1324</v>
      </c>
      <c r="B247" s="167" t="s">
        <v>1289</v>
      </c>
      <c r="C247" s="167" t="s">
        <v>939</v>
      </c>
      <c r="D247" s="166" t="s">
        <v>1693</v>
      </c>
      <c r="E247" s="163">
        <v>11</v>
      </c>
      <c r="F247" s="165"/>
      <c r="G247" s="164"/>
      <c r="H247" s="163"/>
      <c r="I247" s="214"/>
      <c r="J247" s="163"/>
      <c r="K247" s="214"/>
      <c r="Q247" s="160">
        <v>97.48</v>
      </c>
      <c r="R247" s="160">
        <v>1796.99</v>
      </c>
      <c r="S247" s="160">
        <v>57.29</v>
      </c>
      <c r="T247" s="160">
        <v>818.63</v>
      </c>
      <c r="U247" s="160">
        <v>0</v>
      </c>
      <c r="V247" s="160">
        <v>0</v>
      </c>
    </row>
    <row r="248" spans="1:22" ht="14.25" x14ac:dyDescent="0.2">
      <c r="A248" s="168"/>
      <c r="B248" s="167"/>
      <c r="C248" s="167" t="s">
        <v>187</v>
      </c>
      <c r="D248" s="166"/>
      <c r="E248" s="163"/>
      <c r="F248" s="165">
        <v>6.76</v>
      </c>
      <c r="G248" s="164" t="s">
        <v>1338</v>
      </c>
      <c r="H248" s="163">
        <v>1</v>
      </c>
      <c r="I248" s="214">
        <v>85.51</v>
      </c>
      <c r="J248" s="163">
        <v>23.35</v>
      </c>
      <c r="K248" s="214">
        <v>1996.66</v>
      </c>
    </row>
    <row r="249" spans="1:22" ht="14.25" x14ac:dyDescent="0.2">
      <c r="A249" s="168"/>
      <c r="B249" s="167"/>
      <c r="C249" s="167" t="s">
        <v>195</v>
      </c>
      <c r="D249" s="166"/>
      <c r="E249" s="163"/>
      <c r="F249" s="165">
        <v>0.35</v>
      </c>
      <c r="G249" s="164" t="s">
        <v>185</v>
      </c>
      <c r="H249" s="163">
        <v>1</v>
      </c>
      <c r="I249" s="214">
        <v>3.85</v>
      </c>
      <c r="J249" s="163">
        <v>5.43</v>
      </c>
      <c r="K249" s="214">
        <v>20.91</v>
      </c>
    </row>
    <row r="250" spans="1:22" ht="14.25" x14ac:dyDescent="0.2">
      <c r="A250" s="168"/>
      <c r="B250" s="167"/>
      <c r="C250" s="167" t="s">
        <v>184</v>
      </c>
      <c r="D250" s="166" t="s">
        <v>177</v>
      </c>
      <c r="E250" s="163">
        <v>112</v>
      </c>
      <c r="F250" s="165"/>
      <c r="G250" s="164"/>
      <c r="H250" s="163"/>
      <c r="I250" s="214">
        <v>97.48</v>
      </c>
      <c r="J250" s="163">
        <v>90</v>
      </c>
      <c r="K250" s="214">
        <v>1796.99</v>
      </c>
    </row>
    <row r="251" spans="1:22" ht="14.25" x14ac:dyDescent="0.2">
      <c r="A251" s="168"/>
      <c r="B251" s="167"/>
      <c r="C251" s="167" t="s">
        <v>183</v>
      </c>
      <c r="D251" s="166" t="s">
        <v>177</v>
      </c>
      <c r="E251" s="163">
        <v>70</v>
      </c>
      <c r="F251" s="165"/>
      <c r="G251" s="164"/>
      <c r="H251" s="163"/>
      <c r="I251" s="214">
        <v>57.29</v>
      </c>
      <c r="J251" s="163">
        <v>41</v>
      </c>
      <c r="K251" s="214">
        <v>818.63</v>
      </c>
    </row>
    <row r="252" spans="1:22" ht="14.25" x14ac:dyDescent="0.2">
      <c r="A252" s="205"/>
      <c r="B252" s="204"/>
      <c r="C252" s="204" t="s">
        <v>182</v>
      </c>
      <c r="D252" s="203" t="s">
        <v>181</v>
      </c>
      <c r="E252" s="201">
        <v>0.52</v>
      </c>
      <c r="F252" s="206"/>
      <c r="G252" s="202" t="s">
        <v>1338</v>
      </c>
      <c r="H252" s="201">
        <v>1</v>
      </c>
      <c r="I252" s="200">
        <v>6.58</v>
      </c>
      <c r="J252" s="201"/>
      <c r="K252" s="200"/>
    </row>
    <row r="253" spans="1:22" ht="15" x14ac:dyDescent="0.25">
      <c r="A253" s="198"/>
      <c r="B253" s="198"/>
      <c r="C253" s="199" t="s">
        <v>173</v>
      </c>
      <c r="D253" s="198"/>
      <c r="E253" s="198"/>
      <c r="F253" s="198"/>
      <c r="G253" s="198"/>
      <c r="H253" s="480">
        <v>244.13</v>
      </c>
      <c r="I253" s="480"/>
      <c r="J253" s="480">
        <v>4633.1899999999996</v>
      </c>
      <c r="K253" s="480"/>
      <c r="O253" s="162">
        <v>244.13</v>
      </c>
      <c r="P253" s="162">
        <v>4633.1899999999996</v>
      </c>
    </row>
    <row r="255" spans="1:22" ht="65.25" x14ac:dyDescent="0.2">
      <c r="A255" s="168" t="s">
        <v>104</v>
      </c>
      <c r="B255" s="167" t="s">
        <v>1264</v>
      </c>
      <c r="C255" s="167" t="s">
        <v>1110</v>
      </c>
      <c r="D255" s="166" t="s">
        <v>1693</v>
      </c>
      <c r="E255" s="163">
        <v>1</v>
      </c>
      <c r="F255" s="165"/>
      <c r="G255" s="164"/>
      <c r="H255" s="163"/>
      <c r="I255" s="214"/>
      <c r="J255" s="163"/>
      <c r="K255" s="214"/>
      <c r="Q255" s="160">
        <v>35.11</v>
      </c>
      <c r="R255" s="160">
        <v>647.26</v>
      </c>
      <c r="S255" s="160">
        <v>20.64</v>
      </c>
      <c r="T255" s="160">
        <v>294.86</v>
      </c>
      <c r="U255" s="160">
        <v>0</v>
      </c>
      <c r="V255" s="160">
        <v>0</v>
      </c>
    </row>
    <row r="256" spans="1:22" ht="14.25" x14ac:dyDescent="0.2">
      <c r="A256" s="168"/>
      <c r="B256" s="167"/>
      <c r="C256" s="167" t="s">
        <v>187</v>
      </c>
      <c r="D256" s="166"/>
      <c r="E256" s="163"/>
      <c r="F256" s="165">
        <v>26.78</v>
      </c>
      <c r="G256" s="164" t="s">
        <v>1338</v>
      </c>
      <c r="H256" s="163">
        <v>1</v>
      </c>
      <c r="I256" s="214">
        <v>30.8</v>
      </c>
      <c r="J256" s="163">
        <v>23.35</v>
      </c>
      <c r="K256" s="214">
        <v>719.18</v>
      </c>
    </row>
    <row r="257" spans="1:22" ht="14.25" x14ac:dyDescent="0.2">
      <c r="A257" s="168"/>
      <c r="B257" s="167"/>
      <c r="C257" s="167" t="s">
        <v>195</v>
      </c>
      <c r="D257" s="166"/>
      <c r="E257" s="163"/>
      <c r="F257" s="165">
        <v>0.28000000000000003</v>
      </c>
      <c r="G257" s="164" t="s">
        <v>185</v>
      </c>
      <c r="H257" s="163">
        <v>1</v>
      </c>
      <c r="I257" s="214">
        <v>0.28000000000000003</v>
      </c>
      <c r="J257" s="163">
        <v>5.43</v>
      </c>
      <c r="K257" s="214">
        <v>1.52</v>
      </c>
    </row>
    <row r="258" spans="1:22" ht="14.25" x14ac:dyDescent="0.2">
      <c r="A258" s="168"/>
      <c r="B258" s="167"/>
      <c r="C258" s="167" t="s">
        <v>184</v>
      </c>
      <c r="D258" s="166" t="s">
        <v>177</v>
      </c>
      <c r="E258" s="163">
        <v>112</v>
      </c>
      <c r="F258" s="165"/>
      <c r="G258" s="164"/>
      <c r="H258" s="163"/>
      <c r="I258" s="214">
        <v>35.11</v>
      </c>
      <c r="J258" s="163">
        <v>90</v>
      </c>
      <c r="K258" s="214">
        <v>647.26</v>
      </c>
    </row>
    <row r="259" spans="1:22" ht="14.25" x14ac:dyDescent="0.2">
      <c r="A259" s="168"/>
      <c r="B259" s="167"/>
      <c r="C259" s="167" t="s">
        <v>183</v>
      </c>
      <c r="D259" s="166" t="s">
        <v>177</v>
      </c>
      <c r="E259" s="163">
        <v>70</v>
      </c>
      <c r="F259" s="165"/>
      <c r="G259" s="164"/>
      <c r="H259" s="163"/>
      <c r="I259" s="214">
        <v>20.64</v>
      </c>
      <c r="J259" s="163">
        <v>41</v>
      </c>
      <c r="K259" s="214">
        <v>294.86</v>
      </c>
    </row>
    <row r="260" spans="1:22" ht="14.25" x14ac:dyDescent="0.2">
      <c r="A260" s="205"/>
      <c r="B260" s="204"/>
      <c r="C260" s="204" t="s">
        <v>182</v>
      </c>
      <c r="D260" s="203" t="s">
        <v>181</v>
      </c>
      <c r="E260" s="201">
        <v>2.06</v>
      </c>
      <c r="F260" s="206"/>
      <c r="G260" s="202" t="s">
        <v>1338</v>
      </c>
      <c r="H260" s="201">
        <v>1</v>
      </c>
      <c r="I260" s="200">
        <v>2.37</v>
      </c>
      <c r="J260" s="201"/>
      <c r="K260" s="200"/>
    </row>
    <row r="261" spans="1:22" ht="15" x14ac:dyDescent="0.25">
      <c r="A261" s="198"/>
      <c r="B261" s="198"/>
      <c r="C261" s="199" t="s">
        <v>173</v>
      </c>
      <c r="D261" s="198"/>
      <c r="E261" s="198"/>
      <c r="F261" s="198"/>
      <c r="G261" s="198"/>
      <c r="H261" s="480">
        <v>86.83</v>
      </c>
      <c r="I261" s="480"/>
      <c r="J261" s="480">
        <v>1662.82</v>
      </c>
      <c r="K261" s="480"/>
      <c r="O261" s="162">
        <v>86.83</v>
      </c>
      <c r="P261" s="162">
        <v>1662.82</v>
      </c>
    </row>
    <row r="263" spans="1:22" ht="65.25" x14ac:dyDescent="0.2">
      <c r="A263" s="168" t="s">
        <v>1336</v>
      </c>
      <c r="B263" s="167" t="s">
        <v>1263</v>
      </c>
      <c r="C263" s="167" t="s">
        <v>1262</v>
      </c>
      <c r="D263" s="166" t="s">
        <v>1693</v>
      </c>
      <c r="E263" s="163">
        <v>1</v>
      </c>
      <c r="F263" s="165"/>
      <c r="G263" s="164"/>
      <c r="H263" s="163"/>
      <c r="I263" s="214"/>
      <c r="J263" s="163"/>
      <c r="K263" s="214"/>
      <c r="Q263" s="160">
        <v>7.62</v>
      </c>
      <c r="R263" s="160">
        <v>140.38</v>
      </c>
      <c r="S263" s="160">
        <v>4.4800000000000004</v>
      </c>
      <c r="T263" s="160">
        <v>63.95</v>
      </c>
      <c r="U263" s="160">
        <v>12.09</v>
      </c>
      <c r="V263" s="160">
        <v>253.32</v>
      </c>
    </row>
    <row r="264" spans="1:22" ht="14.25" x14ac:dyDescent="0.2">
      <c r="A264" s="168"/>
      <c r="B264" s="167"/>
      <c r="C264" s="167" t="s">
        <v>187</v>
      </c>
      <c r="D264" s="166"/>
      <c r="E264" s="163"/>
      <c r="F264" s="165">
        <v>5.81</v>
      </c>
      <c r="G264" s="164" t="s">
        <v>1338</v>
      </c>
      <c r="H264" s="163">
        <v>1</v>
      </c>
      <c r="I264" s="214">
        <v>6.68</v>
      </c>
      <c r="J264" s="163">
        <v>23.35</v>
      </c>
      <c r="K264" s="214">
        <v>155.97999999999999</v>
      </c>
    </row>
    <row r="265" spans="1:22" ht="14.25" x14ac:dyDescent="0.2">
      <c r="A265" s="168"/>
      <c r="B265" s="167"/>
      <c r="C265" s="167" t="s">
        <v>174</v>
      </c>
      <c r="D265" s="166"/>
      <c r="E265" s="163"/>
      <c r="F265" s="165">
        <v>27.61</v>
      </c>
      <c r="G265" s="164" t="s">
        <v>1339</v>
      </c>
      <c r="H265" s="163">
        <v>1</v>
      </c>
      <c r="I265" s="214">
        <v>34.51</v>
      </c>
      <c r="J265" s="163">
        <v>8.9600000000000009</v>
      </c>
      <c r="K265" s="214">
        <v>309.20999999999998</v>
      </c>
    </row>
    <row r="266" spans="1:22" ht="14.25" x14ac:dyDescent="0.2">
      <c r="A266" s="168"/>
      <c r="B266" s="167"/>
      <c r="C266" s="167" t="s">
        <v>179</v>
      </c>
      <c r="D266" s="166"/>
      <c r="E266" s="163"/>
      <c r="F266" s="165">
        <v>5.53</v>
      </c>
      <c r="G266" s="164" t="s">
        <v>1339</v>
      </c>
      <c r="H266" s="163">
        <v>1</v>
      </c>
      <c r="I266" s="169">
        <v>6.91</v>
      </c>
      <c r="J266" s="163">
        <v>23.35</v>
      </c>
      <c r="K266" s="169">
        <v>161.35</v>
      </c>
    </row>
    <row r="267" spans="1:22" ht="14.25" x14ac:dyDescent="0.2">
      <c r="A267" s="168"/>
      <c r="B267" s="167"/>
      <c r="C267" s="167" t="s">
        <v>195</v>
      </c>
      <c r="D267" s="166"/>
      <c r="E267" s="163"/>
      <c r="F267" s="165">
        <v>1.89</v>
      </c>
      <c r="G267" s="164" t="s">
        <v>185</v>
      </c>
      <c r="H267" s="163">
        <v>1</v>
      </c>
      <c r="I267" s="214">
        <v>1.89</v>
      </c>
      <c r="J267" s="163">
        <v>5.42</v>
      </c>
      <c r="K267" s="214">
        <v>10.24</v>
      </c>
    </row>
    <row r="268" spans="1:22" ht="14.25" x14ac:dyDescent="0.2">
      <c r="A268" s="168"/>
      <c r="B268" s="167"/>
      <c r="C268" s="167" t="s">
        <v>184</v>
      </c>
      <c r="D268" s="166" t="s">
        <v>177</v>
      </c>
      <c r="E268" s="163">
        <v>112</v>
      </c>
      <c r="F268" s="165"/>
      <c r="G268" s="164"/>
      <c r="H268" s="163"/>
      <c r="I268" s="214">
        <v>7.62</v>
      </c>
      <c r="J268" s="163">
        <v>90</v>
      </c>
      <c r="K268" s="214">
        <v>140.38</v>
      </c>
    </row>
    <row r="269" spans="1:22" ht="14.25" x14ac:dyDescent="0.2">
      <c r="A269" s="168"/>
      <c r="B269" s="167"/>
      <c r="C269" s="167" t="s">
        <v>183</v>
      </c>
      <c r="D269" s="166" t="s">
        <v>177</v>
      </c>
      <c r="E269" s="163">
        <v>70</v>
      </c>
      <c r="F269" s="165"/>
      <c r="G269" s="164"/>
      <c r="H269" s="163"/>
      <c r="I269" s="214">
        <v>4.4800000000000004</v>
      </c>
      <c r="J269" s="163">
        <v>41</v>
      </c>
      <c r="K269" s="214">
        <v>63.95</v>
      </c>
    </row>
    <row r="270" spans="1:22" ht="14.25" x14ac:dyDescent="0.2">
      <c r="A270" s="168"/>
      <c r="B270" s="167"/>
      <c r="C270" s="167" t="s">
        <v>178</v>
      </c>
      <c r="D270" s="166" t="s">
        <v>177</v>
      </c>
      <c r="E270" s="163">
        <v>175</v>
      </c>
      <c r="F270" s="165"/>
      <c r="G270" s="164"/>
      <c r="H270" s="163"/>
      <c r="I270" s="214">
        <v>12.09</v>
      </c>
      <c r="J270" s="163">
        <v>157</v>
      </c>
      <c r="K270" s="214">
        <v>253.32</v>
      </c>
    </row>
    <row r="271" spans="1:22" ht="14.25" x14ac:dyDescent="0.2">
      <c r="A271" s="205"/>
      <c r="B271" s="204"/>
      <c r="C271" s="204" t="s">
        <v>182</v>
      </c>
      <c r="D271" s="203" t="s">
        <v>181</v>
      </c>
      <c r="E271" s="201">
        <v>0.52</v>
      </c>
      <c r="F271" s="206"/>
      <c r="G271" s="202" t="s">
        <v>1338</v>
      </c>
      <c r="H271" s="201">
        <v>1</v>
      </c>
      <c r="I271" s="200">
        <v>0.6</v>
      </c>
      <c r="J271" s="201"/>
      <c r="K271" s="200"/>
    </row>
    <row r="272" spans="1:22" ht="15" x14ac:dyDescent="0.25">
      <c r="A272" s="198"/>
      <c r="B272" s="198"/>
      <c r="C272" s="199" t="s">
        <v>173</v>
      </c>
      <c r="D272" s="198"/>
      <c r="E272" s="198"/>
      <c r="F272" s="198"/>
      <c r="G272" s="198"/>
      <c r="H272" s="480">
        <v>67.27</v>
      </c>
      <c r="I272" s="480"/>
      <c r="J272" s="480">
        <v>933.08</v>
      </c>
      <c r="K272" s="480"/>
      <c r="O272" s="162">
        <v>67.27</v>
      </c>
      <c r="P272" s="162">
        <v>933.08</v>
      </c>
    </row>
    <row r="274" spans="1:32" ht="81" x14ac:dyDescent="0.2">
      <c r="A274" s="197" t="s">
        <v>105</v>
      </c>
      <c r="B274" s="196" t="s">
        <v>3513</v>
      </c>
      <c r="C274" s="196" t="s">
        <v>1298</v>
      </c>
      <c r="D274" s="195" t="s">
        <v>3025</v>
      </c>
      <c r="E274" s="193">
        <v>1</v>
      </c>
      <c r="F274" s="207">
        <v>36631.160000000003</v>
      </c>
      <c r="G274" s="194" t="s">
        <v>185</v>
      </c>
      <c r="H274" s="193">
        <v>1</v>
      </c>
      <c r="I274" s="192">
        <v>36631.160000000003</v>
      </c>
      <c r="J274" s="193">
        <v>4.4000000000000004</v>
      </c>
      <c r="K274" s="192">
        <v>161177.1</v>
      </c>
      <c r="Q274" s="160">
        <v>0</v>
      </c>
      <c r="R274" s="160">
        <v>0</v>
      </c>
      <c r="S274" s="160">
        <v>0</v>
      </c>
      <c r="T274" s="160">
        <v>0</v>
      </c>
      <c r="U274" s="160">
        <v>0</v>
      </c>
      <c r="V274" s="160">
        <v>0</v>
      </c>
    </row>
    <row r="275" spans="1:32" ht="15" x14ac:dyDescent="0.25">
      <c r="A275" s="190"/>
      <c r="B275" s="190"/>
      <c r="C275" s="191" t="s">
        <v>173</v>
      </c>
      <c r="D275" s="190"/>
      <c r="E275" s="190"/>
      <c r="F275" s="190"/>
      <c r="G275" s="190"/>
      <c r="H275" s="481">
        <v>36631.160000000003</v>
      </c>
      <c r="I275" s="481"/>
      <c r="J275" s="481">
        <v>161177.1</v>
      </c>
      <c r="K275" s="481"/>
      <c r="O275" s="162">
        <v>36631.160000000003</v>
      </c>
      <c r="P275" s="162">
        <v>161177.1</v>
      </c>
    </row>
    <row r="278" spans="1:32" ht="15" x14ac:dyDescent="0.25">
      <c r="A278" s="476" t="s">
        <v>3522</v>
      </c>
      <c r="B278" s="476"/>
      <c r="C278" s="476"/>
      <c r="D278" s="476"/>
      <c r="E278" s="476"/>
      <c r="F278" s="476"/>
      <c r="G278" s="476"/>
      <c r="H278" s="477">
        <v>37250.980000000003</v>
      </c>
      <c r="I278" s="478"/>
      <c r="J278" s="477">
        <v>172305.05</v>
      </c>
      <c r="K278" s="478"/>
      <c r="AF278" s="215" t="s">
        <v>3522</v>
      </c>
    </row>
    <row r="279" spans="1:32" hidden="1" x14ac:dyDescent="0.2">
      <c r="A279" s="160" t="s">
        <v>172</v>
      </c>
      <c r="I279" s="160">
        <v>0</v>
      </c>
      <c r="J279" s="160">
        <v>0</v>
      </c>
    </row>
    <row r="280" spans="1:32" hidden="1" x14ac:dyDescent="0.2">
      <c r="A280" s="160" t="s">
        <v>171</v>
      </c>
      <c r="I280" s="160">
        <v>0</v>
      </c>
      <c r="J280" s="160">
        <v>0</v>
      </c>
    </row>
    <row r="282" spans="1:32" ht="16.5" x14ac:dyDescent="0.25">
      <c r="A282" s="479" t="s">
        <v>3523</v>
      </c>
      <c r="B282" s="479"/>
      <c r="C282" s="479"/>
      <c r="D282" s="479"/>
      <c r="E282" s="479"/>
      <c r="F282" s="479"/>
      <c r="G282" s="479"/>
      <c r="H282" s="479"/>
      <c r="I282" s="479"/>
      <c r="J282" s="479"/>
      <c r="K282" s="479"/>
    </row>
    <row r="283" spans="1:32" ht="65.25" x14ac:dyDescent="0.2">
      <c r="A283" s="168" t="s">
        <v>709</v>
      </c>
      <c r="B283" s="167" t="s">
        <v>1266</v>
      </c>
      <c r="C283" s="167" t="s">
        <v>1265</v>
      </c>
      <c r="D283" s="166" t="s">
        <v>1693</v>
      </c>
      <c r="E283" s="163">
        <v>1</v>
      </c>
      <c r="F283" s="165"/>
      <c r="G283" s="164"/>
      <c r="H283" s="163"/>
      <c r="I283" s="214"/>
      <c r="J283" s="163"/>
      <c r="K283" s="214"/>
      <c r="Q283" s="160">
        <v>78.39</v>
      </c>
      <c r="R283" s="160">
        <v>1445</v>
      </c>
      <c r="S283" s="160">
        <v>46.07</v>
      </c>
      <c r="T283" s="160">
        <v>658.28</v>
      </c>
      <c r="U283" s="160">
        <v>1.42</v>
      </c>
      <c r="V283" s="160">
        <v>29.69</v>
      </c>
    </row>
    <row r="284" spans="1:32" ht="14.25" x14ac:dyDescent="0.2">
      <c r="A284" s="168"/>
      <c r="B284" s="167"/>
      <c r="C284" s="167" t="s">
        <v>187</v>
      </c>
      <c r="D284" s="166"/>
      <c r="E284" s="163"/>
      <c r="F284" s="165">
        <v>59.79</v>
      </c>
      <c r="G284" s="164" t="s">
        <v>1338</v>
      </c>
      <c r="H284" s="163">
        <v>1</v>
      </c>
      <c r="I284" s="214">
        <v>68.760000000000005</v>
      </c>
      <c r="J284" s="163">
        <v>23.35</v>
      </c>
      <c r="K284" s="214">
        <v>1605.55</v>
      </c>
    </row>
    <row r="285" spans="1:32" ht="14.25" x14ac:dyDescent="0.2">
      <c r="A285" s="168"/>
      <c r="B285" s="167"/>
      <c r="C285" s="167" t="s">
        <v>174</v>
      </c>
      <c r="D285" s="166"/>
      <c r="E285" s="163"/>
      <c r="F285" s="165">
        <v>4.42</v>
      </c>
      <c r="G285" s="164" t="s">
        <v>1339</v>
      </c>
      <c r="H285" s="163">
        <v>1</v>
      </c>
      <c r="I285" s="214">
        <v>5.53</v>
      </c>
      <c r="J285" s="163">
        <v>8</v>
      </c>
      <c r="K285" s="214">
        <v>44.24</v>
      </c>
    </row>
    <row r="286" spans="1:32" ht="14.25" x14ac:dyDescent="0.2">
      <c r="A286" s="168"/>
      <c r="B286" s="167"/>
      <c r="C286" s="167" t="s">
        <v>179</v>
      </c>
      <c r="D286" s="166"/>
      <c r="E286" s="163"/>
      <c r="F286" s="165">
        <v>0.65</v>
      </c>
      <c r="G286" s="164" t="s">
        <v>1339</v>
      </c>
      <c r="H286" s="163">
        <v>1</v>
      </c>
      <c r="I286" s="169">
        <v>0.81</v>
      </c>
      <c r="J286" s="163">
        <v>23.35</v>
      </c>
      <c r="K286" s="169">
        <v>18.91</v>
      </c>
    </row>
    <row r="287" spans="1:32" ht="14.25" x14ac:dyDescent="0.2">
      <c r="A287" s="168"/>
      <c r="B287" s="167"/>
      <c r="C287" s="167" t="s">
        <v>195</v>
      </c>
      <c r="D287" s="166"/>
      <c r="E287" s="163"/>
      <c r="F287" s="165">
        <v>21.42</v>
      </c>
      <c r="G287" s="164" t="s">
        <v>185</v>
      </c>
      <c r="H287" s="163">
        <v>1</v>
      </c>
      <c r="I287" s="214">
        <v>21.42</v>
      </c>
      <c r="J287" s="163">
        <v>5.42</v>
      </c>
      <c r="K287" s="214">
        <v>116.1</v>
      </c>
    </row>
    <row r="288" spans="1:32" ht="14.25" x14ac:dyDescent="0.2">
      <c r="A288" s="168"/>
      <c r="B288" s="167"/>
      <c r="C288" s="167" t="s">
        <v>184</v>
      </c>
      <c r="D288" s="166" t="s">
        <v>177</v>
      </c>
      <c r="E288" s="163">
        <v>112</v>
      </c>
      <c r="F288" s="165"/>
      <c r="G288" s="164"/>
      <c r="H288" s="163"/>
      <c r="I288" s="214">
        <v>78.39</v>
      </c>
      <c r="J288" s="163">
        <v>90</v>
      </c>
      <c r="K288" s="214">
        <v>1445</v>
      </c>
    </row>
    <row r="289" spans="1:22" ht="14.25" x14ac:dyDescent="0.2">
      <c r="A289" s="168"/>
      <c r="B289" s="167"/>
      <c r="C289" s="167" t="s">
        <v>183</v>
      </c>
      <c r="D289" s="166" t="s">
        <v>177</v>
      </c>
      <c r="E289" s="163">
        <v>70</v>
      </c>
      <c r="F289" s="165"/>
      <c r="G289" s="164"/>
      <c r="H289" s="163"/>
      <c r="I289" s="214">
        <v>46.07</v>
      </c>
      <c r="J289" s="163">
        <v>41</v>
      </c>
      <c r="K289" s="214">
        <v>658.28</v>
      </c>
    </row>
    <row r="290" spans="1:22" ht="14.25" x14ac:dyDescent="0.2">
      <c r="A290" s="168"/>
      <c r="B290" s="167"/>
      <c r="C290" s="167" t="s">
        <v>178</v>
      </c>
      <c r="D290" s="166" t="s">
        <v>177</v>
      </c>
      <c r="E290" s="163">
        <v>175</v>
      </c>
      <c r="F290" s="165"/>
      <c r="G290" s="164"/>
      <c r="H290" s="163"/>
      <c r="I290" s="214">
        <v>1.42</v>
      </c>
      <c r="J290" s="163">
        <v>157</v>
      </c>
      <c r="K290" s="214">
        <v>29.69</v>
      </c>
    </row>
    <row r="291" spans="1:22" ht="14.25" x14ac:dyDescent="0.2">
      <c r="A291" s="205"/>
      <c r="B291" s="204"/>
      <c r="C291" s="204" t="s">
        <v>182</v>
      </c>
      <c r="D291" s="203" t="s">
        <v>181</v>
      </c>
      <c r="E291" s="201">
        <v>5.15</v>
      </c>
      <c r="F291" s="206"/>
      <c r="G291" s="202" t="s">
        <v>1338</v>
      </c>
      <c r="H291" s="201">
        <v>1</v>
      </c>
      <c r="I291" s="200">
        <v>5.92</v>
      </c>
      <c r="J291" s="201"/>
      <c r="K291" s="200"/>
    </row>
    <row r="292" spans="1:22" ht="15" x14ac:dyDescent="0.25">
      <c r="A292" s="198"/>
      <c r="B292" s="198"/>
      <c r="C292" s="199" t="s">
        <v>173</v>
      </c>
      <c r="D292" s="198"/>
      <c r="E292" s="198"/>
      <c r="F292" s="198"/>
      <c r="G292" s="198"/>
      <c r="H292" s="480">
        <v>221.59</v>
      </c>
      <c r="I292" s="480"/>
      <c r="J292" s="480">
        <v>3898.86</v>
      </c>
      <c r="K292" s="480"/>
      <c r="O292" s="162">
        <v>221.59</v>
      </c>
      <c r="P292" s="162">
        <v>3898.86</v>
      </c>
    </row>
    <row r="294" spans="1:22" ht="65.25" x14ac:dyDescent="0.2">
      <c r="A294" s="168" t="s">
        <v>1324</v>
      </c>
      <c r="B294" s="167" t="s">
        <v>1289</v>
      </c>
      <c r="C294" s="167" t="s">
        <v>939</v>
      </c>
      <c r="D294" s="166" t="s">
        <v>1693</v>
      </c>
      <c r="E294" s="163">
        <v>10</v>
      </c>
      <c r="F294" s="165"/>
      <c r="G294" s="164"/>
      <c r="H294" s="163"/>
      <c r="I294" s="214"/>
      <c r="J294" s="163"/>
      <c r="K294" s="214"/>
      <c r="Q294" s="160">
        <v>88.62</v>
      </c>
      <c r="R294" s="160">
        <v>1633.71</v>
      </c>
      <c r="S294" s="160">
        <v>52.09</v>
      </c>
      <c r="T294" s="160">
        <v>744.24</v>
      </c>
      <c r="U294" s="160">
        <v>0</v>
      </c>
      <c r="V294" s="160">
        <v>0</v>
      </c>
    </row>
    <row r="295" spans="1:22" ht="14.25" x14ac:dyDescent="0.2">
      <c r="A295" s="168"/>
      <c r="B295" s="167"/>
      <c r="C295" s="167" t="s">
        <v>187</v>
      </c>
      <c r="D295" s="166"/>
      <c r="E295" s="163"/>
      <c r="F295" s="165">
        <v>6.76</v>
      </c>
      <c r="G295" s="164" t="s">
        <v>1338</v>
      </c>
      <c r="H295" s="163">
        <v>1</v>
      </c>
      <c r="I295" s="214">
        <v>77.739999999999995</v>
      </c>
      <c r="J295" s="163">
        <v>23.35</v>
      </c>
      <c r="K295" s="214">
        <v>1815.23</v>
      </c>
    </row>
    <row r="296" spans="1:22" ht="14.25" x14ac:dyDescent="0.2">
      <c r="A296" s="168"/>
      <c r="B296" s="167"/>
      <c r="C296" s="167" t="s">
        <v>195</v>
      </c>
      <c r="D296" s="166"/>
      <c r="E296" s="163"/>
      <c r="F296" s="165">
        <v>0.35</v>
      </c>
      <c r="G296" s="164" t="s">
        <v>185</v>
      </c>
      <c r="H296" s="163">
        <v>1</v>
      </c>
      <c r="I296" s="214">
        <v>3.5</v>
      </c>
      <c r="J296" s="163">
        <v>5.43</v>
      </c>
      <c r="K296" s="214">
        <v>19.010000000000002</v>
      </c>
    </row>
    <row r="297" spans="1:22" ht="14.25" x14ac:dyDescent="0.2">
      <c r="A297" s="168"/>
      <c r="B297" s="167"/>
      <c r="C297" s="167" t="s">
        <v>184</v>
      </c>
      <c r="D297" s="166" t="s">
        <v>177</v>
      </c>
      <c r="E297" s="163">
        <v>112</v>
      </c>
      <c r="F297" s="165"/>
      <c r="G297" s="164"/>
      <c r="H297" s="163"/>
      <c r="I297" s="214">
        <v>88.62</v>
      </c>
      <c r="J297" s="163">
        <v>90</v>
      </c>
      <c r="K297" s="214">
        <v>1633.71</v>
      </c>
    </row>
    <row r="298" spans="1:22" ht="14.25" x14ac:dyDescent="0.2">
      <c r="A298" s="168"/>
      <c r="B298" s="167"/>
      <c r="C298" s="167" t="s">
        <v>183</v>
      </c>
      <c r="D298" s="166" t="s">
        <v>177</v>
      </c>
      <c r="E298" s="163">
        <v>70</v>
      </c>
      <c r="F298" s="165"/>
      <c r="G298" s="164"/>
      <c r="H298" s="163"/>
      <c r="I298" s="214">
        <v>52.09</v>
      </c>
      <c r="J298" s="163">
        <v>41</v>
      </c>
      <c r="K298" s="214">
        <v>744.24</v>
      </c>
    </row>
    <row r="299" spans="1:22" ht="14.25" x14ac:dyDescent="0.2">
      <c r="A299" s="205"/>
      <c r="B299" s="204"/>
      <c r="C299" s="204" t="s">
        <v>182</v>
      </c>
      <c r="D299" s="203" t="s">
        <v>181</v>
      </c>
      <c r="E299" s="201">
        <v>0.52</v>
      </c>
      <c r="F299" s="206"/>
      <c r="G299" s="202" t="s">
        <v>1338</v>
      </c>
      <c r="H299" s="201">
        <v>1</v>
      </c>
      <c r="I299" s="200">
        <v>5.98</v>
      </c>
      <c r="J299" s="201"/>
      <c r="K299" s="200"/>
    </row>
    <row r="300" spans="1:22" ht="15" x14ac:dyDescent="0.25">
      <c r="A300" s="198"/>
      <c r="B300" s="198"/>
      <c r="C300" s="199" t="s">
        <v>173</v>
      </c>
      <c r="D300" s="198"/>
      <c r="E300" s="198"/>
      <c r="F300" s="198"/>
      <c r="G300" s="198"/>
      <c r="H300" s="480">
        <v>221.95</v>
      </c>
      <c r="I300" s="480"/>
      <c r="J300" s="480">
        <v>4212.1899999999996</v>
      </c>
      <c r="K300" s="480"/>
      <c r="O300" s="162">
        <v>221.95</v>
      </c>
      <c r="P300" s="162">
        <v>4212.1899999999996</v>
      </c>
    </row>
    <row r="302" spans="1:22" ht="65.25" x14ac:dyDescent="0.2">
      <c r="A302" s="168" t="s">
        <v>104</v>
      </c>
      <c r="B302" s="167" t="s">
        <v>1264</v>
      </c>
      <c r="C302" s="167" t="s">
        <v>1110</v>
      </c>
      <c r="D302" s="166" t="s">
        <v>1693</v>
      </c>
      <c r="E302" s="163">
        <v>1</v>
      </c>
      <c r="F302" s="165"/>
      <c r="G302" s="164"/>
      <c r="H302" s="163"/>
      <c r="I302" s="214"/>
      <c r="J302" s="163"/>
      <c r="K302" s="214"/>
      <c r="Q302" s="160">
        <v>35.11</v>
      </c>
      <c r="R302" s="160">
        <v>647.26</v>
      </c>
      <c r="S302" s="160">
        <v>20.64</v>
      </c>
      <c r="T302" s="160">
        <v>294.86</v>
      </c>
      <c r="U302" s="160">
        <v>0</v>
      </c>
      <c r="V302" s="160">
        <v>0</v>
      </c>
    </row>
    <row r="303" spans="1:22" ht="14.25" x14ac:dyDescent="0.2">
      <c r="A303" s="168"/>
      <c r="B303" s="167"/>
      <c r="C303" s="167" t="s">
        <v>187</v>
      </c>
      <c r="D303" s="166"/>
      <c r="E303" s="163"/>
      <c r="F303" s="165">
        <v>26.78</v>
      </c>
      <c r="G303" s="164" t="s">
        <v>1338</v>
      </c>
      <c r="H303" s="163">
        <v>1</v>
      </c>
      <c r="I303" s="214">
        <v>30.8</v>
      </c>
      <c r="J303" s="163">
        <v>23.35</v>
      </c>
      <c r="K303" s="214">
        <v>719.18</v>
      </c>
    </row>
    <row r="304" spans="1:22" ht="14.25" x14ac:dyDescent="0.2">
      <c r="A304" s="168"/>
      <c r="B304" s="167"/>
      <c r="C304" s="167" t="s">
        <v>195</v>
      </c>
      <c r="D304" s="166"/>
      <c r="E304" s="163"/>
      <c r="F304" s="165">
        <v>0.28000000000000003</v>
      </c>
      <c r="G304" s="164" t="s">
        <v>185</v>
      </c>
      <c r="H304" s="163">
        <v>1</v>
      </c>
      <c r="I304" s="214">
        <v>0.28000000000000003</v>
      </c>
      <c r="J304" s="163">
        <v>5.43</v>
      </c>
      <c r="K304" s="214">
        <v>1.52</v>
      </c>
    </row>
    <row r="305" spans="1:22" ht="14.25" x14ac:dyDescent="0.2">
      <c r="A305" s="168"/>
      <c r="B305" s="167"/>
      <c r="C305" s="167" t="s">
        <v>184</v>
      </c>
      <c r="D305" s="166" t="s">
        <v>177</v>
      </c>
      <c r="E305" s="163">
        <v>112</v>
      </c>
      <c r="F305" s="165"/>
      <c r="G305" s="164"/>
      <c r="H305" s="163"/>
      <c r="I305" s="214">
        <v>35.11</v>
      </c>
      <c r="J305" s="163">
        <v>90</v>
      </c>
      <c r="K305" s="214">
        <v>647.26</v>
      </c>
    </row>
    <row r="306" spans="1:22" ht="14.25" x14ac:dyDescent="0.2">
      <c r="A306" s="168"/>
      <c r="B306" s="167"/>
      <c r="C306" s="167" t="s">
        <v>183</v>
      </c>
      <c r="D306" s="166" t="s">
        <v>177</v>
      </c>
      <c r="E306" s="163">
        <v>70</v>
      </c>
      <c r="F306" s="165"/>
      <c r="G306" s="164"/>
      <c r="H306" s="163"/>
      <c r="I306" s="214">
        <v>20.64</v>
      </c>
      <c r="J306" s="163">
        <v>41</v>
      </c>
      <c r="K306" s="214">
        <v>294.86</v>
      </c>
    </row>
    <row r="307" spans="1:22" ht="14.25" x14ac:dyDescent="0.2">
      <c r="A307" s="205"/>
      <c r="B307" s="204"/>
      <c r="C307" s="204" t="s">
        <v>182</v>
      </c>
      <c r="D307" s="203" t="s">
        <v>181</v>
      </c>
      <c r="E307" s="201">
        <v>2.06</v>
      </c>
      <c r="F307" s="206"/>
      <c r="G307" s="202" t="s">
        <v>1338</v>
      </c>
      <c r="H307" s="201">
        <v>1</v>
      </c>
      <c r="I307" s="200">
        <v>2.37</v>
      </c>
      <c r="J307" s="201"/>
      <c r="K307" s="200"/>
    </row>
    <row r="308" spans="1:22" ht="15" x14ac:dyDescent="0.25">
      <c r="A308" s="198"/>
      <c r="B308" s="198"/>
      <c r="C308" s="199" t="s">
        <v>173</v>
      </c>
      <c r="D308" s="198"/>
      <c r="E308" s="198"/>
      <c r="F308" s="198"/>
      <c r="G308" s="198"/>
      <c r="H308" s="480">
        <v>86.83</v>
      </c>
      <c r="I308" s="480"/>
      <c r="J308" s="480">
        <v>1662.82</v>
      </c>
      <c r="K308" s="480"/>
      <c r="O308" s="162">
        <v>86.83</v>
      </c>
      <c r="P308" s="162">
        <v>1662.82</v>
      </c>
    </row>
    <row r="310" spans="1:22" ht="65.25" x14ac:dyDescent="0.2">
      <c r="A310" s="168" t="s">
        <v>1336</v>
      </c>
      <c r="B310" s="167" t="s">
        <v>1263</v>
      </c>
      <c r="C310" s="167" t="s">
        <v>1262</v>
      </c>
      <c r="D310" s="166" t="s">
        <v>1693</v>
      </c>
      <c r="E310" s="163">
        <v>1</v>
      </c>
      <c r="F310" s="165"/>
      <c r="G310" s="164"/>
      <c r="H310" s="163"/>
      <c r="I310" s="214"/>
      <c r="J310" s="163"/>
      <c r="K310" s="214"/>
      <c r="Q310" s="160">
        <v>7.62</v>
      </c>
      <c r="R310" s="160">
        <v>140.38</v>
      </c>
      <c r="S310" s="160">
        <v>4.4800000000000004</v>
      </c>
      <c r="T310" s="160">
        <v>63.95</v>
      </c>
      <c r="U310" s="160">
        <v>12.09</v>
      </c>
      <c r="V310" s="160">
        <v>253.32</v>
      </c>
    </row>
    <row r="311" spans="1:22" ht="14.25" x14ac:dyDescent="0.2">
      <c r="A311" s="168"/>
      <c r="B311" s="167"/>
      <c r="C311" s="167" t="s">
        <v>187</v>
      </c>
      <c r="D311" s="166"/>
      <c r="E311" s="163"/>
      <c r="F311" s="165">
        <v>5.81</v>
      </c>
      <c r="G311" s="164" t="s">
        <v>1338</v>
      </c>
      <c r="H311" s="163">
        <v>1</v>
      </c>
      <c r="I311" s="214">
        <v>6.68</v>
      </c>
      <c r="J311" s="163">
        <v>23.35</v>
      </c>
      <c r="K311" s="214">
        <v>155.97999999999999</v>
      </c>
    </row>
    <row r="312" spans="1:22" ht="14.25" x14ac:dyDescent="0.2">
      <c r="A312" s="168"/>
      <c r="B312" s="167"/>
      <c r="C312" s="167" t="s">
        <v>174</v>
      </c>
      <c r="D312" s="166"/>
      <c r="E312" s="163"/>
      <c r="F312" s="165">
        <v>27.61</v>
      </c>
      <c r="G312" s="164" t="s">
        <v>1339</v>
      </c>
      <c r="H312" s="163">
        <v>1</v>
      </c>
      <c r="I312" s="214">
        <v>34.51</v>
      </c>
      <c r="J312" s="163">
        <v>8.9600000000000009</v>
      </c>
      <c r="K312" s="214">
        <v>309.20999999999998</v>
      </c>
    </row>
    <row r="313" spans="1:22" ht="14.25" x14ac:dyDescent="0.2">
      <c r="A313" s="168"/>
      <c r="B313" s="167"/>
      <c r="C313" s="167" t="s">
        <v>179</v>
      </c>
      <c r="D313" s="166"/>
      <c r="E313" s="163"/>
      <c r="F313" s="165">
        <v>5.53</v>
      </c>
      <c r="G313" s="164" t="s">
        <v>1339</v>
      </c>
      <c r="H313" s="163">
        <v>1</v>
      </c>
      <c r="I313" s="169">
        <v>6.91</v>
      </c>
      <c r="J313" s="163">
        <v>23.35</v>
      </c>
      <c r="K313" s="169">
        <v>161.35</v>
      </c>
    </row>
    <row r="314" spans="1:22" ht="14.25" x14ac:dyDescent="0.2">
      <c r="A314" s="168"/>
      <c r="B314" s="167"/>
      <c r="C314" s="167" t="s">
        <v>195</v>
      </c>
      <c r="D314" s="166"/>
      <c r="E314" s="163"/>
      <c r="F314" s="165">
        <v>1.89</v>
      </c>
      <c r="G314" s="164" t="s">
        <v>185</v>
      </c>
      <c r="H314" s="163">
        <v>1</v>
      </c>
      <c r="I314" s="214">
        <v>1.89</v>
      </c>
      <c r="J314" s="163">
        <v>5.42</v>
      </c>
      <c r="K314" s="214">
        <v>10.24</v>
      </c>
    </row>
    <row r="315" spans="1:22" ht="14.25" x14ac:dyDescent="0.2">
      <c r="A315" s="168"/>
      <c r="B315" s="167"/>
      <c r="C315" s="167" t="s">
        <v>184</v>
      </c>
      <c r="D315" s="166" t="s">
        <v>177</v>
      </c>
      <c r="E315" s="163">
        <v>112</v>
      </c>
      <c r="F315" s="165"/>
      <c r="G315" s="164"/>
      <c r="H315" s="163"/>
      <c r="I315" s="214">
        <v>7.62</v>
      </c>
      <c r="J315" s="163">
        <v>90</v>
      </c>
      <c r="K315" s="214">
        <v>140.38</v>
      </c>
    </row>
    <row r="316" spans="1:22" ht="14.25" x14ac:dyDescent="0.2">
      <c r="A316" s="168"/>
      <c r="B316" s="167"/>
      <c r="C316" s="167" t="s">
        <v>183</v>
      </c>
      <c r="D316" s="166" t="s">
        <v>177</v>
      </c>
      <c r="E316" s="163">
        <v>70</v>
      </c>
      <c r="F316" s="165"/>
      <c r="G316" s="164"/>
      <c r="H316" s="163"/>
      <c r="I316" s="214">
        <v>4.4800000000000004</v>
      </c>
      <c r="J316" s="163">
        <v>41</v>
      </c>
      <c r="K316" s="214">
        <v>63.95</v>
      </c>
    </row>
    <row r="317" spans="1:22" ht="14.25" x14ac:dyDescent="0.2">
      <c r="A317" s="168"/>
      <c r="B317" s="167"/>
      <c r="C317" s="167" t="s">
        <v>178</v>
      </c>
      <c r="D317" s="166" t="s">
        <v>177</v>
      </c>
      <c r="E317" s="163">
        <v>175</v>
      </c>
      <c r="F317" s="165"/>
      <c r="G317" s="164"/>
      <c r="H317" s="163"/>
      <c r="I317" s="214">
        <v>12.09</v>
      </c>
      <c r="J317" s="163">
        <v>157</v>
      </c>
      <c r="K317" s="214">
        <v>253.32</v>
      </c>
    </row>
    <row r="318" spans="1:22" ht="14.25" x14ac:dyDescent="0.2">
      <c r="A318" s="205"/>
      <c r="B318" s="204"/>
      <c r="C318" s="204" t="s">
        <v>182</v>
      </c>
      <c r="D318" s="203" t="s">
        <v>181</v>
      </c>
      <c r="E318" s="201">
        <v>0.52</v>
      </c>
      <c r="F318" s="206"/>
      <c r="G318" s="202" t="s">
        <v>1338</v>
      </c>
      <c r="H318" s="201">
        <v>1</v>
      </c>
      <c r="I318" s="200">
        <v>0.6</v>
      </c>
      <c r="J318" s="201"/>
      <c r="K318" s="200"/>
    </row>
    <row r="319" spans="1:22" ht="15" x14ac:dyDescent="0.25">
      <c r="A319" s="198"/>
      <c r="B319" s="198"/>
      <c r="C319" s="199" t="s">
        <v>173</v>
      </c>
      <c r="D319" s="198"/>
      <c r="E319" s="198"/>
      <c r="F319" s="198"/>
      <c r="G319" s="198"/>
      <c r="H319" s="480">
        <v>67.27</v>
      </c>
      <c r="I319" s="480"/>
      <c r="J319" s="480">
        <v>933.08</v>
      </c>
      <c r="K319" s="480"/>
      <c r="O319" s="162">
        <v>67.27</v>
      </c>
      <c r="P319" s="162">
        <v>933.08</v>
      </c>
    </row>
    <row r="321" spans="1:22" ht="81" x14ac:dyDescent="0.2">
      <c r="A321" s="197" t="s">
        <v>105</v>
      </c>
      <c r="B321" s="196" t="s">
        <v>3513</v>
      </c>
      <c r="C321" s="196" t="s">
        <v>1297</v>
      </c>
      <c r="D321" s="195" t="s">
        <v>3025</v>
      </c>
      <c r="E321" s="193">
        <v>1</v>
      </c>
      <c r="F321" s="207">
        <v>34631.11</v>
      </c>
      <c r="G321" s="194" t="s">
        <v>185</v>
      </c>
      <c r="H321" s="193">
        <v>1</v>
      </c>
      <c r="I321" s="192">
        <v>34631.11</v>
      </c>
      <c r="J321" s="193">
        <v>4.4000000000000004</v>
      </c>
      <c r="K321" s="192">
        <v>152376.88</v>
      </c>
      <c r="Q321" s="160">
        <v>0</v>
      </c>
      <c r="R321" s="160">
        <v>0</v>
      </c>
      <c r="S321" s="160">
        <v>0</v>
      </c>
      <c r="T321" s="160">
        <v>0</v>
      </c>
      <c r="U321" s="160">
        <v>0</v>
      </c>
      <c r="V321" s="160">
        <v>0</v>
      </c>
    </row>
    <row r="322" spans="1:22" ht="15" x14ac:dyDescent="0.25">
      <c r="A322" s="190"/>
      <c r="B322" s="190"/>
      <c r="C322" s="191" t="s">
        <v>173</v>
      </c>
      <c r="D322" s="190"/>
      <c r="E322" s="190"/>
      <c r="F322" s="190"/>
      <c r="G322" s="190"/>
      <c r="H322" s="481">
        <v>34631.11</v>
      </c>
      <c r="I322" s="481"/>
      <c r="J322" s="481">
        <v>152376.88</v>
      </c>
      <c r="K322" s="481"/>
      <c r="O322" s="162">
        <v>34631.11</v>
      </c>
      <c r="P322" s="162">
        <v>152376.88</v>
      </c>
    </row>
    <row r="325" spans="1:22" ht="15" x14ac:dyDescent="0.25">
      <c r="A325" s="476" t="s">
        <v>3524</v>
      </c>
      <c r="B325" s="476"/>
      <c r="C325" s="476"/>
      <c r="D325" s="476"/>
      <c r="E325" s="476"/>
      <c r="F325" s="476"/>
      <c r="G325" s="476"/>
      <c r="H325" s="477">
        <v>35228.75</v>
      </c>
      <c r="I325" s="478"/>
      <c r="J325" s="477">
        <v>163083.82999999999</v>
      </c>
      <c r="K325" s="478"/>
    </row>
    <row r="326" spans="1:22" hidden="1" x14ac:dyDescent="0.2">
      <c r="A326" s="160" t="s">
        <v>172</v>
      </c>
      <c r="I326" s="160">
        <v>0</v>
      </c>
      <c r="J326" s="160">
        <v>0</v>
      </c>
    </row>
    <row r="327" spans="1:22" hidden="1" x14ac:dyDescent="0.2">
      <c r="A327" s="160" t="s">
        <v>171</v>
      </c>
      <c r="I327" s="160">
        <v>0</v>
      </c>
      <c r="J327" s="160">
        <v>0</v>
      </c>
    </row>
    <row r="329" spans="1:22" ht="16.5" x14ac:dyDescent="0.25">
      <c r="A329" s="479" t="s">
        <v>3525</v>
      </c>
      <c r="B329" s="479"/>
      <c r="C329" s="479"/>
      <c r="D329" s="479"/>
      <c r="E329" s="479"/>
      <c r="F329" s="479"/>
      <c r="G329" s="479"/>
      <c r="H329" s="479"/>
      <c r="I329" s="479"/>
      <c r="J329" s="479"/>
      <c r="K329" s="479"/>
    </row>
    <row r="330" spans="1:22" ht="65.25" x14ac:dyDescent="0.2">
      <c r="A330" s="168" t="s">
        <v>709</v>
      </c>
      <c r="B330" s="167" t="s">
        <v>1266</v>
      </c>
      <c r="C330" s="167" t="s">
        <v>1265</v>
      </c>
      <c r="D330" s="166" t="s">
        <v>1693</v>
      </c>
      <c r="E330" s="163">
        <v>1</v>
      </c>
      <c r="F330" s="165"/>
      <c r="G330" s="164"/>
      <c r="H330" s="163"/>
      <c r="I330" s="214"/>
      <c r="J330" s="163"/>
      <c r="K330" s="214"/>
      <c r="Q330" s="160">
        <v>78.39</v>
      </c>
      <c r="R330" s="160">
        <v>1445</v>
      </c>
      <c r="S330" s="160">
        <v>46.07</v>
      </c>
      <c r="T330" s="160">
        <v>658.28</v>
      </c>
      <c r="U330" s="160">
        <v>1.42</v>
      </c>
      <c r="V330" s="160">
        <v>29.69</v>
      </c>
    </row>
    <row r="331" spans="1:22" ht="14.25" x14ac:dyDescent="0.2">
      <c r="A331" s="168"/>
      <c r="B331" s="167"/>
      <c r="C331" s="167" t="s">
        <v>187</v>
      </c>
      <c r="D331" s="166"/>
      <c r="E331" s="163"/>
      <c r="F331" s="165">
        <v>59.79</v>
      </c>
      <c r="G331" s="164" t="s">
        <v>1338</v>
      </c>
      <c r="H331" s="163">
        <v>1</v>
      </c>
      <c r="I331" s="214">
        <v>68.760000000000005</v>
      </c>
      <c r="J331" s="163">
        <v>23.35</v>
      </c>
      <c r="K331" s="214">
        <v>1605.55</v>
      </c>
    </row>
    <row r="332" spans="1:22" ht="14.25" x14ac:dyDescent="0.2">
      <c r="A332" s="168"/>
      <c r="B332" s="167"/>
      <c r="C332" s="167" t="s">
        <v>174</v>
      </c>
      <c r="D332" s="166"/>
      <c r="E332" s="163"/>
      <c r="F332" s="165">
        <v>4.42</v>
      </c>
      <c r="G332" s="164" t="s">
        <v>1339</v>
      </c>
      <c r="H332" s="163">
        <v>1</v>
      </c>
      <c r="I332" s="214">
        <v>5.53</v>
      </c>
      <c r="J332" s="163">
        <v>8</v>
      </c>
      <c r="K332" s="214">
        <v>44.24</v>
      </c>
    </row>
    <row r="333" spans="1:22" ht="14.25" x14ac:dyDescent="0.2">
      <c r="A333" s="168"/>
      <c r="B333" s="167"/>
      <c r="C333" s="167" t="s">
        <v>179</v>
      </c>
      <c r="D333" s="166"/>
      <c r="E333" s="163"/>
      <c r="F333" s="165">
        <v>0.65</v>
      </c>
      <c r="G333" s="164" t="s">
        <v>1339</v>
      </c>
      <c r="H333" s="163">
        <v>1</v>
      </c>
      <c r="I333" s="169">
        <v>0.81</v>
      </c>
      <c r="J333" s="163">
        <v>23.35</v>
      </c>
      <c r="K333" s="169">
        <v>18.91</v>
      </c>
    </row>
    <row r="334" spans="1:22" ht="14.25" x14ac:dyDescent="0.2">
      <c r="A334" s="168"/>
      <c r="B334" s="167"/>
      <c r="C334" s="167" t="s">
        <v>195</v>
      </c>
      <c r="D334" s="166"/>
      <c r="E334" s="163"/>
      <c r="F334" s="165">
        <v>21.42</v>
      </c>
      <c r="G334" s="164" t="s">
        <v>185</v>
      </c>
      <c r="H334" s="163">
        <v>1</v>
      </c>
      <c r="I334" s="214">
        <v>21.42</v>
      </c>
      <c r="J334" s="163">
        <v>5.42</v>
      </c>
      <c r="K334" s="214">
        <v>116.1</v>
      </c>
    </row>
    <row r="335" spans="1:22" ht="14.25" x14ac:dyDescent="0.2">
      <c r="A335" s="168"/>
      <c r="B335" s="167"/>
      <c r="C335" s="167" t="s">
        <v>184</v>
      </c>
      <c r="D335" s="166" t="s">
        <v>177</v>
      </c>
      <c r="E335" s="163">
        <v>112</v>
      </c>
      <c r="F335" s="165"/>
      <c r="G335" s="164"/>
      <c r="H335" s="163"/>
      <c r="I335" s="214">
        <v>78.39</v>
      </c>
      <c r="J335" s="163">
        <v>90</v>
      </c>
      <c r="K335" s="214">
        <v>1445</v>
      </c>
    </row>
    <row r="336" spans="1:22" ht="14.25" x14ac:dyDescent="0.2">
      <c r="A336" s="168"/>
      <c r="B336" s="167"/>
      <c r="C336" s="167" t="s">
        <v>183</v>
      </c>
      <c r="D336" s="166" t="s">
        <v>177</v>
      </c>
      <c r="E336" s="163">
        <v>70</v>
      </c>
      <c r="F336" s="165"/>
      <c r="G336" s="164"/>
      <c r="H336" s="163"/>
      <c r="I336" s="214">
        <v>46.07</v>
      </c>
      <c r="J336" s="163">
        <v>41</v>
      </c>
      <c r="K336" s="214">
        <v>658.28</v>
      </c>
    </row>
    <row r="337" spans="1:22" ht="14.25" x14ac:dyDescent="0.2">
      <c r="A337" s="168"/>
      <c r="B337" s="167"/>
      <c r="C337" s="167" t="s">
        <v>178</v>
      </c>
      <c r="D337" s="166" t="s">
        <v>177</v>
      </c>
      <c r="E337" s="163">
        <v>175</v>
      </c>
      <c r="F337" s="165"/>
      <c r="G337" s="164"/>
      <c r="H337" s="163"/>
      <c r="I337" s="214">
        <v>1.42</v>
      </c>
      <c r="J337" s="163">
        <v>157</v>
      </c>
      <c r="K337" s="214">
        <v>29.69</v>
      </c>
    </row>
    <row r="338" spans="1:22" ht="14.25" x14ac:dyDescent="0.2">
      <c r="A338" s="205"/>
      <c r="B338" s="204"/>
      <c r="C338" s="204" t="s">
        <v>182</v>
      </c>
      <c r="D338" s="203" t="s">
        <v>181</v>
      </c>
      <c r="E338" s="201">
        <v>5.15</v>
      </c>
      <c r="F338" s="206"/>
      <c r="G338" s="202" t="s">
        <v>1338</v>
      </c>
      <c r="H338" s="201">
        <v>1</v>
      </c>
      <c r="I338" s="200">
        <v>5.92</v>
      </c>
      <c r="J338" s="201"/>
      <c r="K338" s="200"/>
    </row>
    <row r="339" spans="1:22" ht="15" x14ac:dyDescent="0.25">
      <c r="A339" s="198"/>
      <c r="B339" s="198"/>
      <c r="C339" s="199" t="s">
        <v>173</v>
      </c>
      <c r="D339" s="198"/>
      <c r="E339" s="198"/>
      <c r="F339" s="198"/>
      <c r="G339" s="198"/>
      <c r="H339" s="480">
        <v>221.59</v>
      </c>
      <c r="I339" s="480"/>
      <c r="J339" s="480">
        <v>3898.86</v>
      </c>
      <c r="K339" s="480"/>
      <c r="O339" s="162">
        <v>221.59</v>
      </c>
      <c r="P339" s="162">
        <v>3898.86</v>
      </c>
    </row>
    <row r="341" spans="1:22" ht="65.25" x14ac:dyDescent="0.2">
      <c r="A341" s="168" t="s">
        <v>1324</v>
      </c>
      <c r="B341" s="167" t="s">
        <v>1289</v>
      </c>
      <c r="C341" s="167" t="s">
        <v>939</v>
      </c>
      <c r="D341" s="166" t="s">
        <v>1693</v>
      </c>
      <c r="E341" s="163">
        <v>10</v>
      </c>
      <c r="F341" s="165"/>
      <c r="G341" s="164"/>
      <c r="H341" s="163"/>
      <c r="I341" s="214"/>
      <c r="J341" s="163"/>
      <c r="K341" s="214"/>
      <c r="Q341" s="160">
        <v>88.62</v>
      </c>
      <c r="R341" s="160">
        <v>1633.71</v>
      </c>
      <c r="S341" s="160">
        <v>52.09</v>
      </c>
      <c r="T341" s="160">
        <v>744.24</v>
      </c>
      <c r="U341" s="160">
        <v>0</v>
      </c>
      <c r="V341" s="160">
        <v>0</v>
      </c>
    </row>
    <row r="342" spans="1:22" ht="14.25" x14ac:dyDescent="0.2">
      <c r="A342" s="168"/>
      <c r="B342" s="167"/>
      <c r="C342" s="167" t="s">
        <v>187</v>
      </c>
      <c r="D342" s="166"/>
      <c r="E342" s="163"/>
      <c r="F342" s="165">
        <v>6.76</v>
      </c>
      <c r="G342" s="164" t="s">
        <v>1338</v>
      </c>
      <c r="H342" s="163">
        <v>1</v>
      </c>
      <c r="I342" s="214">
        <v>77.739999999999995</v>
      </c>
      <c r="J342" s="163">
        <v>23.35</v>
      </c>
      <c r="K342" s="214">
        <v>1815.23</v>
      </c>
    </row>
    <row r="343" spans="1:22" ht="14.25" x14ac:dyDescent="0.2">
      <c r="A343" s="168"/>
      <c r="B343" s="167"/>
      <c r="C343" s="167" t="s">
        <v>195</v>
      </c>
      <c r="D343" s="166"/>
      <c r="E343" s="163"/>
      <c r="F343" s="165">
        <v>0.35</v>
      </c>
      <c r="G343" s="164" t="s">
        <v>185</v>
      </c>
      <c r="H343" s="163">
        <v>1</v>
      </c>
      <c r="I343" s="214">
        <v>3.5</v>
      </c>
      <c r="J343" s="163">
        <v>5.43</v>
      </c>
      <c r="K343" s="214">
        <v>19.010000000000002</v>
      </c>
    </row>
    <row r="344" spans="1:22" ht="14.25" x14ac:dyDescent="0.2">
      <c r="A344" s="168"/>
      <c r="B344" s="167"/>
      <c r="C344" s="167" t="s">
        <v>184</v>
      </c>
      <c r="D344" s="166" t="s">
        <v>177</v>
      </c>
      <c r="E344" s="163">
        <v>112</v>
      </c>
      <c r="F344" s="165"/>
      <c r="G344" s="164"/>
      <c r="H344" s="163"/>
      <c r="I344" s="214">
        <v>88.62</v>
      </c>
      <c r="J344" s="163">
        <v>90</v>
      </c>
      <c r="K344" s="214">
        <v>1633.71</v>
      </c>
    </row>
    <row r="345" spans="1:22" ht="14.25" x14ac:dyDescent="0.2">
      <c r="A345" s="168"/>
      <c r="B345" s="167"/>
      <c r="C345" s="167" t="s">
        <v>183</v>
      </c>
      <c r="D345" s="166" t="s">
        <v>177</v>
      </c>
      <c r="E345" s="163">
        <v>70</v>
      </c>
      <c r="F345" s="165"/>
      <c r="G345" s="164"/>
      <c r="H345" s="163"/>
      <c r="I345" s="214">
        <v>52.09</v>
      </c>
      <c r="J345" s="163">
        <v>41</v>
      </c>
      <c r="K345" s="214">
        <v>744.24</v>
      </c>
    </row>
    <row r="346" spans="1:22" ht="14.25" x14ac:dyDescent="0.2">
      <c r="A346" s="205"/>
      <c r="B346" s="204"/>
      <c r="C346" s="204" t="s">
        <v>182</v>
      </c>
      <c r="D346" s="203" t="s">
        <v>181</v>
      </c>
      <c r="E346" s="201">
        <v>0.52</v>
      </c>
      <c r="F346" s="206"/>
      <c r="G346" s="202" t="s">
        <v>1338</v>
      </c>
      <c r="H346" s="201">
        <v>1</v>
      </c>
      <c r="I346" s="200">
        <v>5.98</v>
      </c>
      <c r="J346" s="201"/>
      <c r="K346" s="200"/>
    </row>
    <row r="347" spans="1:22" ht="15" x14ac:dyDescent="0.25">
      <c r="A347" s="198"/>
      <c r="B347" s="198"/>
      <c r="C347" s="199" t="s">
        <v>173</v>
      </c>
      <c r="D347" s="198"/>
      <c r="E347" s="198"/>
      <c r="F347" s="198"/>
      <c r="G347" s="198"/>
      <c r="H347" s="480">
        <v>221.95</v>
      </c>
      <c r="I347" s="480"/>
      <c r="J347" s="480">
        <v>4212.1899999999996</v>
      </c>
      <c r="K347" s="480"/>
      <c r="O347" s="162">
        <v>221.95</v>
      </c>
      <c r="P347" s="162">
        <v>4212.1899999999996</v>
      </c>
    </row>
    <row r="349" spans="1:22" ht="65.25" x14ac:dyDescent="0.2">
      <c r="A349" s="168" t="s">
        <v>104</v>
      </c>
      <c r="B349" s="167" t="s">
        <v>1264</v>
      </c>
      <c r="C349" s="167" t="s">
        <v>1110</v>
      </c>
      <c r="D349" s="166" t="s">
        <v>1693</v>
      </c>
      <c r="E349" s="163">
        <v>1</v>
      </c>
      <c r="F349" s="165"/>
      <c r="G349" s="164"/>
      <c r="H349" s="163"/>
      <c r="I349" s="214"/>
      <c r="J349" s="163"/>
      <c r="K349" s="214"/>
      <c r="Q349" s="160">
        <v>35.11</v>
      </c>
      <c r="R349" s="160">
        <v>647.26</v>
      </c>
      <c r="S349" s="160">
        <v>20.64</v>
      </c>
      <c r="T349" s="160">
        <v>294.86</v>
      </c>
      <c r="U349" s="160">
        <v>0</v>
      </c>
      <c r="V349" s="160">
        <v>0</v>
      </c>
    </row>
    <row r="350" spans="1:22" ht="14.25" x14ac:dyDescent="0.2">
      <c r="A350" s="168"/>
      <c r="B350" s="167"/>
      <c r="C350" s="167" t="s">
        <v>187</v>
      </c>
      <c r="D350" s="166"/>
      <c r="E350" s="163"/>
      <c r="F350" s="165">
        <v>26.78</v>
      </c>
      <c r="G350" s="164" t="s">
        <v>1338</v>
      </c>
      <c r="H350" s="163">
        <v>1</v>
      </c>
      <c r="I350" s="214">
        <v>30.8</v>
      </c>
      <c r="J350" s="163">
        <v>23.35</v>
      </c>
      <c r="K350" s="214">
        <v>719.18</v>
      </c>
    </row>
    <row r="351" spans="1:22" ht="14.25" x14ac:dyDescent="0.2">
      <c r="A351" s="168"/>
      <c r="B351" s="167"/>
      <c r="C351" s="167" t="s">
        <v>195</v>
      </c>
      <c r="D351" s="166"/>
      <c r="E351" s="163"/>
      <c r="F351" s="165">
        <v>0.28000000000000003</v>
      </c>
      <c r="G351" s="164" t="s">
        <v>185</v>
      </c>
      <c r="H351" s="163">
        <v>1</v>
      </c>
      <c r="I351" s="214">
        <v>0.28000000000000003</v>
      </c>
      <c r="J351" s="163">
        <v>5.43</v>
      </c>
      <c r="K351" s="214">
        <v>1.52</v>
      </c>
    </row>
    <row r="352" spans="1:22" ht="14.25" x14ac:dyDescent="0.2">
      <c r="A352" s="168"/>
      <c r="B352" s="167"/>
      <c r="C352" s="167" t="s">
        <v>184</v>
      </c>
      <c r="D352" s="166" t="s">
        <v>177</v>
      </c>
      <c r="E352" s="163">
        <v>112</v>
      </c>
      <c r="F352" s="165"/>
      <c r="G352" s="164"/>
      <c r="H352" s="163"/>
      <c r="I352" s="214">
        <v>35.11</v>
      </c>
      <c r="J352" s="163">
        <v>90</v>
      </c>
      <c r="K352" s="214">
        <v>647.26</v>
      </c>
    </row>
    <row r="353" spans="1:22" ht="14.25" x14ac:dyDescent="0.2">
      <c r="A353" s="168"/>
      <c r="B353" s="167"/>
      <c r="C353" s="167" t="s">
        <v>183</v>
      </c>
      <c r="D353" s="166" t="s">
        <v>177</v>
      </c>
      <c r="E353" s="163">
        <v>70</v>
      </c>
      <c r="F353" s="165"/>
      <c r="G353" s="164"/>
      <c r="H353" s="163"/>
      <c r="I353" s="214">
        <v>20.64</v>
      </c>
      <c r="J353" s="163">
        <v>41</v>
      </c>
      <c r="K353" s="214">
        <v>294.86</v>
      </c>
    </row>
    <row r="354" spans="1:22" ht="14.25" x14ac:dyDescent="0.2">
      <c r="A354" s="205"/>
      <c r="B354" s="204"/>
      <c r="C354" s="204" t="s">
        <v>182</v>
      </c>
      <c r="D354" s="203" t="s">
        <v>181</v>
      </c>
      <c r="E354" s="201">
        <v>2.06</v>
      </c>
      <c r="F354" s="206"/>
      <c r="G354" s="202" t="s">
        <v>1338</v>
      </c>
      <c r="H354" s="201">
        <v>1</v>
      </c>
      <c r="I354" s="200">
        <v>2.37</v>
      </c>
      <c r="J354" s="201"/>
      <c r="K354" s="200"/>
    </row>
    <row r="355" spans="1:22" ht="15" x14ac:dyDescent="0.25">
      <c r="A355" s="198"/>
      <c r="B355" s="198"/>
      <c r="C355" s="199" t="s">
        <v>173</v>
      </c>
      <c r="D355" s="198"/>
      <c r="E355" s="198"/>
      <c r="F355" s="198"/>
      <c r="G355" s="198"/>
      <c r="H355" s="480">
        <v>86.83</v>
      </c>
      <c r="I355" s="480"/>
      <c r="J355" s="480">
        <v>1662.82</v>
      </c>
      <c r="K355" s="480"/>
      <c r="O355" s="162">
        <v>86.83</v>
      </c>
      <c r="P355" s="162">
        <v>1662.82</v>
      </c>
    </row>
    <row r="357" spans="1:22" ht="65.25" x14ac:dyDescent="0.2">
      <c r="A357" s="168" t="s">
        <v>1336</v>
      </c>
      <c r="B357" s="167" t="s">
        <v>1263</v>
      </c>
      <c r="C357" s="167" t="s">
        <v>1262</v>
      </c>
      <c r="D357" s="166" t="s">
        <v>1693</v>
      </c>
      <c r="E357" s="163">
        <v>1</v>
      </c>
      <c r="F357" s="165"/>
      <c r="G357" s="164"/>
      <c r="H357" s="163"/>
      <c r="I357" s="214"/>
      <c r="J357" s="163"/>
      <c r="K357" s="214"/>
      <c r="Q357" s="160">
        <v>7.62</v>
      </c>
      <c r="R357" s="160">
        <v>140.38</v>
      </c>
      <c r="S357" s="160">
        <v>4.4800000000000004</v>
      </c>
      <c r="T357" s="160">
        <v>63.95</v>
      </c>
      <c r="U357" s="160">
        <v>12.09</v>
      </c>
      <c r="V357" s="160">
        <v>253.32</v>
      </c>
    </row>
    <row r="358" spans="1:22" ht="14.25" x14ac:dyDescent="0.2">
      <c r="A358" s="168"/>
      <c r="B358" s="167"/>
      <c r="C358" s="167" t="s">
        <v>187</v>
      </c>
      <c r="D358" s="166"/>
      <c r="E358" s="163"/>
      <c r="F358" s="165">
        <v>5.81</v>
      </c>
      <c r="G358" s="164" t="s">
        <v>1338</v>
      </c>
      <c r="H358" s="163">
        <v>1</v>
      </c>
      <c r="I358" s="214">
        <v>6.68</v>
      </c>
      <c r="J358" s="163">
        <v>23.35</v>
      </c>
      <c r="K358" s="214">
        <v>155.97999999999999</v>
      </c>
    </row>
    <row r="359" spans="1:22" ht="14.25" x14ac:dyDescent="0.2">
      <c r="A359" s="168"/>
      <c r="B359" s="167"/>
      <c r="C359" s="167" t="s">
        <v>174</v>
      </c>
      <c r="D359" s="166"/>
      <c r="E359" s="163"/>
      <c r="F359" s="165">
        <v>27.61</v>
      </c>
      <c r="G359" s="164" t="s">
        <v>1339</v>
      </c>
      <c r="H359" s="163">
        <v>1</v>
      </c>
      <c r="I359" s="214">
        <v>34.51</v>
      </c>
      <c r="J359" s="163">
        <v>8.9600000000000009</v>
      </c>
      <c r="K359" s="214">
        <v>309.20999999999998</v>
      </c>
    </row>
    <row r="360" spans="1:22" ht="14.25" x14ac:dyDescent="0.2">
      <c r="A360" s="168"/>
      <c r="B360" s="167"/>
      <c r="C360" s="167" t="s">
        <v>179</v>
      </c>
      <c r="D360" s="166"/>
      <c r="E360" s="163"/>
      <c r="F360" s="165">
        <v>5.53</v>
      </c>
      <c r="G360" s="164" t="s">
        <v>1339</v>
      </c>
      <c r="H360" s="163">
        <v>1</v>
      </c>
      <c r="I360" s="169">
        <v>6.91</v>
      </c>
      <c r="J360" s="163">
        <v>23.35</v>
      </c>
      <c r="K360" s="169">
        <v>161.35</v>
      </c>
    </row>
    <row r="361" spans="1:22" ht="14.25" x14ac:dyDescent="0.2">
      <c r="A361" s="168"/>
      <c r="B361" s="167"/>
      <c r="C361" s="167" t="s">
        <v>195</v>
      </c>
      <c r="D361" s="166"/>
      <c r="E361" s="163"/>
      <c r="F361" s="165">
        <v>1.89</v>
      </c>
      <c r="G361" s="164" t="s">
        <v>185</v>
      </c>
      <c r="H361" s="163">
        <v>1</v>
      </c>
      <c r="I361" s="214">
        <v>1.89</v>
      </c>
      <c r="J361" s="163">
        <v>5.42</v>
      </c>
      <c r="K361" s="214">
        <v>10.24</v>
      </c>
    </row>
    <row r="362" spans="1:22" ht="14.25" x14ac:dyDescent="0.2">
      <c r="A362" s="168"/>
      <c r="B362" s="167"/>
      <c r="C362" s="167" t="s">
        <v>184</v>
      </c>
      <c r="D362" s="166" t="s">
        <v>177</v>
      </c>
      <c r="E362" s="163">
        <v>112</v>
      </c>
      <c r="F362" s="165"/>
      <c r="G362" s="164"/>
      <c r="H362" s="163"/>
      <c r="I362" s="214">
        <v>7.62</v>
      </c>
      <c r="J362" s="163">
        <v>90</v>
      </c>
      <c r="K362" s="214">
        <v>140.38</v>
      </c>
    </row>
    <row r="363" spans="1:22" ht="14.25" x14ac:dyDescent="0.2">
      <c r="A363" s="168"/>
      <c r="B363" s="167"/>
      <c r="C363" s="167" t="s">
        <v>183</v>
      </c>
      <c r="D363" s="166" t="s">
        <v>177</v>
      </c>
      <c r="E363" s="163">
        <v>70</v>
      </c>
      <c r="F363" s="165"/>
      <c r="G363" s="164"/>
      <c r="H363" s="163"/>
      <c r="I363" s="214">
        <v>4.4800000000000004</v>
      </c>
      <c r="J363" s="163">
        <v>41</v>
      </c>
      <c r="K363" s="214">
        <v>63.95</v>
      </c>
    </row>
    <row r="364" spans="1:22" ht="14.25" x14ac:dyDescent="0.2">
      <c r="A364" s="168"/>
      <c r="B364" s="167"/>
      <c r="C364" s="167" t="s">
        <v>178</v>
      </c>
      <c r="D364" s="166" t="s">
        <v>177</v>
      </c>
      <c r="E364" s="163">
        <v>175</v>
      </c>
      <c r="F364" s="165"/>
      <c r="G364" s="164"/>
      <c r="H364" s="163"/>
      <c r="I364" s="214">
        <v>12.09</v>
      </c>
      <c r="J364" s="163">
        <v>157</v>
      </c>
      <c r="K364" s="214">
        <v>253.32</v>
      </c>
    </row>
    <row r="365" spans="1:22" ht="14.25" x14ac:dyDescent="0.2">
      <c r="A365" s="205"/>
      <c r="B365" s="204"/>
      <c r="C365" s="204" t="s">
        <v>182</v>
      </c>
      <c r="D365" s="203" t="s">
        <v>181</v>
      </c>
      <c r="E365" s="201">
        <v>0.52</v>
      </c>
      <c r="F365" s="206"/>
      <c r="G365" s="202" t="s">
        <v>1338</v>
      </c>
      <c r="H365" s="201">
        <v>1</v>
      </c>
      <c r="I365" s="200">
        <v>0.6</v>
      </c>
      <c r="J365" s="201"/>
      <c r="K365" s="200"/>
    </row>
    <row r="366" spans="1:22" ht="15" x14ac:dyDescent="0.25">
      <c r="A366" s="198"/>
      <c r="B366" s="198"/>
      <c r="C366" s="199" t="s">
        <v>173</v>
      </c>
      <c r="D366" s="198"/>
      <c r="E366" s="198"/>
      <c r="F366" s="198"/>
      <c r="G366" s="198"/>
      <c r="H366" s="480">
        <v>67.27</v>
      </c>
      <c r="I366" s="480"/>
      <c r="J366" s="480">
        <v>933.08</v>
      </c>
      <c r="K366" s="480"/>
      <c r="O366" s="162">
        <v>67.27</v>
      </c>
      <c r="P366" s="162">
        <v>933.08</v>
      </c>
    </row>
    <row r="368" spans="1:22" ht="81" x14ac:dyDescent="0.2">
      <c r="A368" s="197" t="s">
        <v>105</v>
      </c>
      <c r="B368" s="196" t="s">
        <v>3513</v>
      </c>
      <c r="C368" s="196" t="s">
        <v>1296</v>
      </c>
      <c r="D368" s="195" t="s">
        <v>3025</v>
      </c>
      <c r="E368" s="193">
        <v>1</v>
      </c>
      <c r="F368" s="207">
        <v>35683.199999999997</v>
      </c>
      <c r="G368" s="194" t="s">
        <v>185</v>
      </c>
      <c r="H368" s="193">
        <v>1</v>
      </c>
      <c r="I368" s="192">
        <v>35683.199999999997</v>
      </c>
      <c r="J368" s="193">
        <v>4.4000000000000004</v>
      </c>
      <c r="K368" s="192">
        <v>157006.07999999999</v>
      </c>
      <c r="Q368" s="160">
        <v>0</v>
      </c>
      <c r="R368" s="160">
        <v>0</v>
      </c>
      <c r="S368" s="160">
        <v>0</v>
      </c>
      <c r="T368" s="160">
        <v>0</v>
      </c>
      <c r="U368" s="160">
        <v>0</v>
      </c>
      <c r="V368" s="160">
        <v>0</v>
      </c>
    </row>
    <row r="369" spans="1:22" ht="15" x14ac:dyDescent="0.25">
      <c r="A369" s="190"/>
      <c r="B369" s="190"/>
      <c r="C369" s="191" t="s">
        <v>173</v>
      </c>
      <c r="D369" s="190"/>
      <c r="E369" s="190"/>
      <c r="F369" s="190"/>
      <c r="G369" s="190"/>
      <c r="H369" s="481">
        <v>35683.199999999997</v>
      </c>
      <c r="I369" s="481"/>
      <c r="J369" s="481">
        <v>157006.07999999999</v>
      </c>
      <c r="K369" s="481"/>
      <c r="O369" s="162">
        <v>35683.199999999997</v>
      </c>
      <c r="P369" s="162">
        <v>157006.07999999999</v>
      </c>
    </row>
    <row r="372" spans="1:22" ht="15" x14ac:dyDescent="0.25">
      <c r="A372" s="476" t="s">
        <v>3526</v>
      </c>
      <c r="B372" s="476"/>
      <c r="C372" s="476"/>
      <c r="D372" s="476"/>
      <c r="E372" s="476"/>
      <c r="F372" s="476"/>
      <c r="G372" s="476"/>
      <c r="H372" s="477">
        <v>36280.839999999997</v>
      </c>
      <c r="I372" s="478"/>
      <c r="J372" s="477">
        <v>167713.03</v>
      </c>
      <c r="K372" s="478"/>
    </row>
    <row r="373" spans="1:22" hidden="1" x14ac:dyDescent="0.2">
      <c r="A373" s="160" t="s">
        <v>172</v>
      </c>
      <c r="I373" s="160">
        <v>0</v>
      </c>
      <c r="J373" s="160">
        <v>0</v>
      </c>
    </row>
    <row r="374" spans="1:22" hidden="1" x14ac:dyDescent="0.2">
      <c r="A374" s="160" t="s">
        <v>171</v>
      </c>
      <c r="I374" s="160">
        <v>0</v>
      </c>
      <c r="J374" s="160">
        <v>0</v>
      </c>
    </row>
    <row r="376" spans="1:22" ht="16.5" x14ac:dyDescent="0.25">
      <c r="A376" s="479" t="s">
        <v>3527</v>
      </c>
      <c r="B376" s="479"/>
      <c r="C376" s="479"/>
      <c r="D376" s="479"/>
      <c r="E376" s="479"/>
      <c r="F376" s="479"/>
      <c r="G376" s="479"/>
      <c r="H376" s="479"/>
      <c r="I376" s="479"/>
      <c r="J376" s="479"/>
      <c r="K376" s="479"/>
    </row>
    <row r="377" spans="1:22" ht="65.25" x14ac:dyDescent="0.2">
      <c r="A377" s="168" t="s">
        <v>709</v>
      </c>
      <c r="B377" s="167" t="s">
        <v>1266</v>
      </c>
      <c r="C377" s="167" t="s">
        <v>1265</v>
      </c>
      <c r="D377" s="166" t="s">
        <v>1693</v>
      </c>
      <c r="E377" s="163">
        <v>1</v>
      </c>
      <c r="F377" s="165"/>
      <c r="G377" s="164"/>
      <c r="H377" s="163"/>
      <c r="I377" s="214"/>
      <c r="J377" s="163"/>
      <c r="K377" s="214"/>
      <c r="Q377" s="160">
        <v>78.39</v>
      </c>
      <c r="R377" s="160">
        <v>1445</v>
      </c>
      <c r="S377" s="160">
        <v>46.07</v>
      </c>
      <c r="T377" s="160">
        <v>658.28</v>
      </c>
      <c r="U377" s="160">
        <v>1.42</v>
      </c>
      <c r="V377" s="160">
        <v>29.69</v>
      </c>
    </row>
    <row r="378" spans="1:22" ht="14.25" x14ac:dyDescent="0.2">
      <c r="A378" s="168"/>
      <c r="B378" s="167"/>
      <c r="C378" s="167" t="s">
        <v>187</v>
      </c>
      <c r="D378" s="166"/>
      <c r="E378" s="163"/>
      <c r="F378" s="165">
        <v>59.79</v>
      </c>
      <c r="G378" s="164" t="s">
        <v>1338</v>
      </c>
      <c r="H378" s="163">
        <v>1</v>
      </c>
      <c r="I378" s="214">
        <v>68.760000000000005</v>
      </c>
      <c r="J378" s="163">
        <v>23.35</v>
      </c>
      <c r="K378" s="214">
        <v>1605.55</v>
      </c>
    </row>
    <row r="379" spans="1:22" ht="14.25" x14ac:dyDescent="0.2">
      <c r="A379" s="168"/>
      <c r="B379" s="167"/>
      <c r="C379" s="167" t="s">
        <v>174</v>
      </c>
      <c r="D379" s="166"/>
      <c r="E379" s="163"/>
      <c r="F379" s="165">
        <v>4.42</v>
      </c>
      <c r="G379" s="164" t="s">
        <v>1339</v>
      </c>
      <c r="H379" s="163">
        <v>1</v>
      </c>
      <c r="I379" s="214">
        <v>5.53</v>
      </c>
      <c r="J379" s="163">
        <v>8</v>
      </c>
      <c r="K379" s="214">
        <v>44.24</v>
      </c>
    </row>
    <row r="380" spans="1:22" ht="14.25" x14ac:dyDescent="0.2">
      <c r="A380" s="168"/>
      <c r="B380" s="167"/>
      <c r="C380" s="167" t="s">
        <v>179</v>
      </c>
      <c r="D380" s="166"/>
      <c r="E380" s="163"/>
      <c r="F380" s="165">
        <v>0.65</v>
      </c>
      <c r="G380" s="164" t="s">
        <v>1339</v>
      </c>
      <c r="H380" s="163">
        <v>1</v>
      </c>
      <c r="I380" s="169">
        <v>0.81</v>
      </c>
      <c r="J380" s="163">
        <v>23.35</v>
      </c>
      <c r="K380" s="169">
        <v>18.91</v>
      </c>
    </row>
    <row r="381" spans="1:22" ht="14.25" x14ac:dyDescent="0.2">
      <c r="A381" s="168"/>
      <c r="B381" s="167"/>
      <c r="C381" s="167" t="s">
        <v>195</v>
      </c>
      <c r="D381" s="166"/>
      <c r="E381" s="163"/>
      <c r="F381" s="165">
        <v>21.42</v>
      </c>
      <c r="G381" s="164" t="s">
        <v>185</v>
      </c>
      <c r="H381" s="163">
        <v>1</v>
      </c>
      <c r="I381" s="214">
        <v>21.42</v>
      </c>
      <c r="J381" s="163">
        <v>5.42</v>
      </c>
      <c r="K381" s="214">
        <v>116.1</v>
      </c>
    </row>
    <row r="382" spans="1:22" ht="14.25" x14ac:dyDescent="0.2">
      <c r="A382" s="168"/>
      <c r="B382" s="167"/>
      <c r="C382" s="167" t="s">
        <v>184</v>
      </c>
      <c r="D382" s="166" t="s">
        <v>177</v>
      </c>
      <c r="E382" s="163">
        <v>112</v>
      </c>
      <c r="F382" s="165"/>
      <c r="G382" s="164"/>
      <c r="H382" s="163"/>
      <c r="I382" s="214">
        <v>78.39</v>
      </c>
      <c r="J382" s="163">
        <v>90</v>
      </c>
      <c r="K382" s="214">
        <v>1445</v>
      </c>
    </row>
    <row r="383" spans="1:22" ht="14.25" x14ac:dyDescent="0.2">
      <c r="A383" s="168"/>
      <c r="B383" s="167"/>
      <c r="C383" s="167" t="s">
        <v>183</v>
      </c>
      <c r="D383" s="166" t="s">
        <v>177</v>
      </c>
      <c r="E383" s="163">
        <v>70</v>
      </c>
      <c r="F383" s="165"/>
      <c r="G383" s="164"/>
      <c r="H383" s="163"/>
      <c r="I383" s="214">
        <v>46.07</v>
      </c>
      <c r="J383" s="163">
        <v>41</v>
      </c>
      <c r="K383" s="214">
        <v>658.28</v>
      </c>
    </row>
    <row r="384" spans="1:22" ht="14.25" x14ac:dyDescent="0.2">
      <c r="A384" s="168"/>
      <c r="B384" s="167"/>
      <c r="C384" s="167" t="s">
        <v>178</v>
      </c>
      <c r="D384" s="166" t="s">
        <v>177</v>
      </c>
      <c r="E384" s="163">
        <v>175</v>
      </c>
      <c r="F384" s="165"/>
      <c r="G384" s="164"/>
      <c r="H384" s="163"/>
      <c r="I384" s="214">
        <v>1.42</v>
      </c>
      <c r="J384" s="163">
        <v>157</v>
      </c>
      <c r="K384" s="214">
        <v>29.69</v>
      </c>
    </row>
    <row r="385" spans="1:22" ht="14.25" x14ac:dyDescent="0.2">
      <c r="A385" s="205"/>
      <c r="B385" s="204"/>
      <c r="C385" s="204" t="s">
        <v>182</v>
      </c>
      <c r="D385" s="203" t="s">
        <v>181</v>
      </c>
      <c r="E385" s="201">
        <v>5.15</v>
      </c>
      <c r="F385" s="206"/>
      <c r="G385" s="202" t="s">
        <v>1338</v>
      </c>
      <c r="H385" s="201">
        <v>1</v>
      </c>
      <c r="I385" s="200">
        <v>5.92</v>
      </c>
      <c r="J385" s="201"/>
      <c r="K385" s="200"/>
    </row>
    <row r="386" spans="1:22" ht="15" x14ac:dyDescent="0.25">
      <c r="A386" s="198"/>
      <c r="B386" s="198"/>
      <c r="C386" s="199" t="s">
        <v>173</v>
      </c>
      <c r="D386" s="198"/>
      <c r="E386" s="198"/>
      <c r="F386" s="198"/>
      <c r="G386" s="198"/>
      <c r="H386" s="480">
        <v>221.59</v>
      </c>
      <c r="I386" s="480"/>
      <c r="J386" s="480">
        <v>3898.86</v>
      </c>
      <c r="K386" s="480"/>
      <c r="O386" s="162">
        <v>221.59</v>
      </c>
      <c r="P386" s="162">
        <v>3898.86</v>
      </c>
    </row>
    <row r="388" spans="1:22" ht="65.25" x14ac:dyDescent="0.2">
      <c r="A388" s="168" t="s">
        <v>1324</v>
      </c>
      <c r="B388" s="167" t="s">
        <v>1289</v>
      </c>
      <c r="C388" s="167" t="s">
        <v>939</v>
      </c>
      <c r="D388" s="166" t="s">
        <v>1693</v>
      </c>
      <c r="E388" s="163">
        <v>10</v>
      </c>
      <c r="F388" s="165"/>
      <c r="G388" s="164"/>
      <c r="H388" s="163"/>
      <c r="I388" s="214"/>
      <c r="J388" s="163"/>
      <c r="K388" s="214"/>
      <c r="Q388" s="160">
        <v>88.62</v>
      </c>
      <c r="R388" s="160">
        <v>1633.71</v>
      </c>
      <c r="S388" s="160">
        <v>52.09</v>
      </c>
      <c r="T388" s="160">
        <v>744.24</v>
      </c>
      <c r="U388" s="160">
        <v>0</v>
      </c>
      <c r="V388" s="160">
        <v>0</v>
      </c>
    </row>
    <row r="389" spans="1:22" ht="14.25" x14ac:dyDescent="0.2">
      <c r="A389" s="168"/>
      <c r="B389" s="167"/>
      <c r="C389" s="167" t="s">
        <v>187</v>
      </c>
      <c r="D389" s="166"/>
      <c r="E389" s="163"/>
      <c r="F389" s="165">
        <v>6.76</v>
      </c>
      <c r="G389" s="164" t="s">
        <v>1338</v>
      </c>
      <c r="H389" s="163">
        <v>1</v>
      </c>
      <c r="I389" s="214">
        <v>77.739999999999995</v>
      </c>
      <c r="J389" s="163">
        <v>23.35</v>
      </c>
      <c r="K389" s="214">
        <v>1815.23</v>
      </c>
    </row>
    <row r="390" spans="1:22" ht="14.25" x14ac:dyDescent="0.2">
      <c r="A390" s="168"/>
      <c r="B390" s="167"/>
      <c r="C390" s="167" t="s">
        <v>195</v>
      </c>
      <c r="D390" s="166"/>
      <c r="E390" s="163"/>
      <c r="F390" s="165">
        <v>0.35</v>
      </c>
      <c r="G390" s="164" t="s">
        <v>185</v>
      </c>
      <c r="H390" s="163">
        <v>1</v>
      </c>
      <c r="I390" s="214">
        <v>3.5</v>
      </c>
      <c r="J390" s="163">
        <v>5.43</v>
      </c>
      <c r="K390" s="214">
        <v>19.010000000000002</v>
      </c>
    </row>
    <row r="391" spans="1:22" ht="14.25" x14ac:dyDescent="0.2">
      <c r="A391" s="168"/>
      <c r="B391" s="167"/>
      <c r="C391" s="167" t="s">
        <v>184</v>
      </c>
      <c r="D391" s="166" t="s">
        <v>177</v>
      </c>
      <c r="E391" s="163">
        <v>112</v>
      </c>
      <c r="F391" s="165"/>
      <c r="G391" s="164"/>
      <c r="H391" s="163"/>
      <c r="I391" s="214">
        <v>88.62</v>
      </c>
      <c r="J391" s="163">
        <v>90</v>
      </c>
      <c r="K391" s="214">
        <v>1633.71</v>
      </c>
    </row>
    <row r="392" spans="1:22" ht="14.25" x14ac:dyDescent="0.2">
      <c r="A392" s="168"/>
      <c r="B392" s="167"/>
      <c r="C392" s="167" t="s">
        <v>183</v>
      </c>
      <c r="D392" s="166" t="s">
        <v>177</v>
      </c>
      <c r="E392" s="163">
        <v>70</v>
      </c>
      <c r="F392" s="165"/>
      <c r="G392" s="164"/>
      <c r="H392" s="163"/>
      <c r="I392" s="214">
        <v>52.09</v>
      </c>
      <c r="J392" s="163">
        <v>41</v>
      </c>
      <c r="K392" s="214">
        <v>744.24</v>
      </c>
    </row>
    <row r="393" spans="1:22" ht="14.25" x14ac:dyDescent="0.2">
      <c r="A393" s="205"/>
      <c r="B393" s="204"/>
      <c r="C393" s="204" t="s">
        <v>182</v>
      </c>
      <c r="D393" s="203" t="s">
        <v>181</v>
      </c>
      <c r="E393" s="201">
        <v>0.52</v>
      </c>
      <c r="F393" s="206"/>
      <c r="G393" s="202" t="s">
        <v>1338</v>
      </c>
      <c r="H393" s="201">
        <v>1</v>
      </c>
      <c r="I393" s="200">
        <v>5.98</v>
      </c>
      <c r="J393" s="201"/>
      <c r="K393" s="200"/>
    </row>
    <row r="394" spans="1:22" ht="15" x14ac:dyDescent="0.25">
      <c r="A394" s="198"/>
      <c r="B394" s="198"/>
      <c r="C394" s="199" t="s">
        <v>173</v>
      </c>
      <c r="D394" s="198"/>
      <c r="E394" s="198"/>
      <c r="F394" s="198"/>
      <c r="G394" s="198"/>
      <c r="H394" s="480">
        <v>221.95</v>
      </c>
      <c r="I394" s="480"/>
      <c r="J394" s="480">
        <v>4212.1899999999996</v>
      </c>
      <c r="K394" s="480"/>
      <c r="O394" s="162">
        <v>221.95</v>
      </c>
      <c r="P394" s="162">
        <v>4212.1899999999996</v>
      </c>
    </row>
    <row r="396" spans="1:22" ht="65.25" x14ac:dyDescent="0.2">
      <c r="A396" s="168" t="s">
        <v>104</v>
      </c>
      <c r="B396" s="167" t="s">
        <v>1264</v>
      </c>
      <c r="C396" s="167" t="s">
        <v>1110</v>
      </c>
      <c r="D396" s="166" t="s">
        <v>1693</v>
      </c>
      <c r="E396" s="163">
        <v>1</v>
      </c>
      <c r="F396" s="165"/>
      <c r="G396" s="164"/>
      <c r="H396" s="163"/>
      <c r="I396" s="214"/>
      <c r="J396" s="163"/>
      <c r="K396" s="214"/>
      <c r="Q396" s="160">
        <v>35.11</v>
      </c>
      <c r="R396" s="160">
        <v>647.26</v>
      </c>
      <c r="S396" s="160">
        <v>20.64</v>
      </c>
      <c r="T396" s="160">
        <v>294.86</v>
      </c>
      <c r="U396" s="160">
        <v>0</v>
      </c>
      <c r="V396" s="160">
        <v>0</v>
      </c>
    </row>
    <row r="397" spans="1:22" ht="14.25" x14ac:dyDescent="0.2">
      <c r="A397" s="168"/>
      <c r="B397" s="167"/>
      <c r="C397" s="167" t="s">
        <v>187</v>
      </c>
      <c r="D397" s="166"/>
      <c r="E397" s="163"/>
      <c r="F397" s="165">
        <v>26.78</v>
      </c>
      <c r="G397" s="164" t="s">
        <v>1338</v>
      </c>
      <c r="H397" s="163">
        <v>1</v>
      </c>
      <c r="I397" s="214">
        <v>30.8</v>
      </c>
      <c r="J397" s="163">
        <v>23.35</v>
      </c>
      <c r="K397" s="214">
        <v>719.18</v>
      </c>
    </row>
    <row r="398" spans="1:22" ht="14.25" x14ac:dyDescent="0.2">
      <c r="A398" s="168"/>
      <c r="B398" s="167"/>
      <c r="C398" s="167" t="s">
        <v>195</v>
      </c>
      <c r="D398" s="166"/>
      <c r="E398" s="163"/>
      <c r="F398" s="165">
        <v>0.28000000000000003</v>
      </c>
      <c r="G398" s="164" t="s">
        <v>185</v>
      </c>
      <c r="H398" s="163">
        <v>1</v>
      </c>
      <c r="I398" s="214">
        <v>0.28000000000000003</v>
      </c>
      <c r="J398" s="163">
        <v>5.43</v>
      </c>
      <c r="K398" s="214">
        <v>1.52</v>
      </c>
    </row>
    <row r="399" spans="1:22" ht="14.25" x14ac:dyDescent="0.2">
      <c r="A399" s="168"/>
      <c r="B399" s="167"/>
      <c r="C399" s="167" t="s">
        <v>184</v>
      </c>
      <c r="D399" s="166" t="s">
        <v>177</v>
      </c>
      <c r="E399" s="163">
        <v>112</v>
      </c>
      <c r="F399" s="165"/>
      <c r="G399" s="164"/>
      <c r="H399" s="163"/>
      <c r="I399" s="214">
        <v>35.11</v>
      </c>
      <c r="J399" s="163">
        <v>90</v>
      </c>
      <c r="K399" s="214">
        <v>647.26</v>
      </c>
    </row>
    <row r="400" spans="1:22" ht="14.25" x14ac:dyDescent="0.2">
      <c r="A400" s="168"/>
      <c r="B400" s="167"/>
      <c r="C400" s="167" t="s">
        <v>183</v>
      </c>
      <c r="D400" s="166" t="s">
        <v>177</v>
      </c>
      <c r="E400" s="163">
        <v>70</v>
      </c>
      <c r="F400" s="165"/>
      <c r="G400" s="164"/>
      <c r="H400" s="163"/>
      <c r="I400" s="214">
        <v>20.64</v>
      </c>
      <c r="J400" s="163">
        <v>41</v>
      </c>
      <c r="K400" s="214">
        <v>294.86</v>
      </c>
    </row>
    <row r="401" spans="1:22" ht="14.25" x14ac:dyDescent="0.2">
      <c r="A401" s="205"/>
      <c r="B401" s="204"/>
      <c r="C401" s="204" t="s">
        <v>182</v>
      </c>
      <c r="D401" s="203" t="s">
        <v>181</v>
      </c>
      <c r="E401" s="201">
        <v>2.06</v>
      </c>
      <c r="F401" s="206"/>
      <c r="G401" s="202" t="s">
        <v>1338</v>
      </c>
      <c r="H401" s="201">
        <v>1</v>
      </c>
      <c r="I401" s="200">
        <v>2.37</v>
      </c>
      <c r="J401" s="201"/>
      <c r="K401" s="200"/>
    </row>
    <row r="402" spans="1:22" ht="15" x14ac:dyDescent="0.25">
      <c r="A402" s="198"/>
      <c r="B402" s="198"/>
      <c r="C402" s="199" t="s">
        <v>173</v>
      </c>
      <c r="D402" s="198"/>
      <c r="E402" s="198"/>
      <c r="F402" s="198"/>
      <c r="G402" s="198"/>
      <c r="H402" s="480">
        <v>86.83</v>
      </c>
      <c r="I402" s="480"/>
      <c r="J402" s="480">
        <v>1662.82</v>
      </c>
      <c r="K402" s="480"/>
      <c r="O402" s="162">
        <v>86.83</v>
      </c>
      <c r="P402" s="162">
        <v>1662.82</v>
      </c>
    </row>
    <row r="404" spans="1:22" ht="65.25" x14ac:dyDescent="0.2">
      <c r="A404" s="168" t="s">
        <v>1336</v>
      </c>
      <c r="B404" s="167" t="s">
        <v>1263</v>
      </c>
      <c r="C404" s="167" t="s">
        <v>1262</v>
      </c>
      <c r="D404" s="166" t="s">
        <v>1693</v>
      </c>
      <c r="E404" s="163">
        <v>1</v>
      </c>
      <c r="F404" s="165"/>
      <c r="G404" s="164"/>
      <c r="H404" s="163"/>
      <c r="I404" s="214"/>
      <c r="J404" s="163"/>
      <c r="K404" s="214"/>
      <c r="Q404" s="160">
        <v>7.62</v>
      </c>
      <c r="R404" s="160">
        <v>140.38</v>
      </c>
      <c r="S404" s="160">
        <v>4.4800000000000004</v>
      </c>
      <c r="T404" s="160">
        <v>63.95</v>
      </c>
      <c r="U404" s="160">
        <v>12.09</v>
      </c>
      <c r="V404" s="160">
        <v>253.32</v>
      </c>
    </row>
    <row r="405" spans="1:22" ht="14.25" x14ac:dyDescent="0.2">
      <c r="A405" s="168"/>
      <c r="B405" s="167"/>
      <c r="C405" s="167" t="s">
        <v>187</v>
      </c>
      <c r="D405" s="166"/>
      <c r="E405" s="163"/>
      <c r="F405" s="165">
        <v>5.81</v>
      </c>
      <c r="G405" s="164" t="s">
        <v>1338</v>
      </c>
      <c r="H405" s="163">
        <v>1</v>
      </c>
      <c r="I405" s="214">
        <v>6.68</v>
      </c>
      <c r="J405" s="163">
        <v>23.35</v>
      </c>
      <c r="K405" s="214">
        <v>155.97999999999999</v>
      </c>
    </row>
    <row r="406" spans="1:22" ht="14.25" x14ac:dyDescent="0.2">
      <c r="A406" s="168"/>
      <c r="B406" s="167"/>
      <c r="C406" s="167" t="s">
        <v>174</v>
      </c>
      <c r="D406" s="166"/>
      <c r="E406" s="163"/>
      <c r="F406" s="165">
        <v>27.61</v>
      </c>
      <c r="G406" s="164" t="s">
        <v>1339</v>
      </c>
      <c r="H406" s="163">
        <v>1</v>
      </c>
      <c r="I406" s="214">
        <v>34.51</v>
      </c>
      <c r="J406" s="163">
        <v>8.9600000000000009</v>
      </c>
      <c r="K406" s="214">
        <v>309.20999999999998</v>
      </c>
    </row>
    <row r="407" spans="1:22" ht="14.25" x14ac:dyDescent="0.2">
      <c r="A407" s="168"/>
      <c r="B407" s="167"/>
      <c r="C407" s="167" t="s">
        <v>179</v>
      </c>
      <c r="D407" s="166"/>
      <c r="E407" s="163"/>
      <c r="F407" s="165">
        <v>5.53</v>
      </c>
      <c r="G407" s="164" t="s">
        <v>1339</v>
      </c>
      <c r="H407" s="163">
        <v>1</v>
      </c>
      <c r="I407" s="169">
        <v>6.91</v>
      </c>
      <c r="J407" s="163">
        <v>23.35</v>
      </c>
      <c r="K407" s="169">
        <v>161.35</v>
      </c>
    </row>
    <row r="408" spans="1:22" ht="14.25" x14ac:dyDescent="0.2">
      <c r="A408" s="168"/>
      <c r="B408" s="167"/>
      <c r="C408" s="167" t="s">
        <v>195</v>
      </c>
      <c r="D408" s="166"/>
      <c r="E408" s="163"/>
      <c r="F408" s="165">
        <v>1.89</v>
      </c>
      <c r="G408" s="164" t="s">
        <v>185</v>
      </c>
      <c r="H408" s="163">
        <v>1</v>
      </c>
      <c r="I408" s="214">
        <v>1.89</v>
      </c>
      <c r="J408" s="163">
        <v>5.42</v>
      </c>
      <c r="K408" s="214">
        <v>10.24</v>
      </c>
    </row>
    <row r="409" spans="1:22" ht="14.25" x14ac:dyDescent="0.2">
      <c r="A409" s="168"/>
      <c r="B409" s="167"/>
      <c r="C409" s="167" t="s">
        <v>184</v>
      </c>
      <c r="D409" s="166" t="s">
        <v>177</v>
      </c>
      <c r="E409" s="163">
        <v>112</v>
      </c>
      <c r="F409" s="165"/>
      <c r="G409" s="164"/>
      <c r="H409" s="163"/>
      <c r="I409" s="214">
        <v>7.62</v>
      </c>
      <c r="J409" s="163">
        <v>90</v>
      </c>
      <c r="K409" s="214">
        <v>140.38</v>
      </c>
    </row>
    <row r="410" spans="1:22" ht="14.25" x14ac:dyDescent="0.2">
      <c r="A410" s="168"/>
      <c r="B410" s="167"/>
      <c r="C410" s="167" t="s">
        <v>183</v>
      </c>
      <c r="D410" s="166" t="s">
        <v>177</v>
      </c>
      <c r="E410" s="163">
        <v>70</v>
      </c>
      <c r="F410" s="165"/>
      <c r="G410" s="164"/>
      <c r="H410" s="163"/>
      <c r="I410" s="214">
        <v>4.4800000000000004</v>
      </c>
      <c r="J410" s="163">
        <v>41</v>
      </c>
      <c r="K410" s="214">
        <v>63.95</v>
      </c>
    </row>
    <row r="411" spans="1:22" ht="14.25" x14ac:dyDescent="0.2">
      <c r="A411" s="168"/>
      <c r="B411" s="167"/>
      <c r="C411" s="167" t="s">
        <v>178</v>
      </c>
      <c r="D411" s="166" t="s">
        <v>177</v>
      </c>
      <c r="E411" s="163">
        <v>175</v>
      </c>
      <c r="F411" s="165"/>
      <c r="G411" s="164"/>
      <c r="H411" s="163"/>
      <c r="I411" s="214">
        <v>12.09</v>
      </c>
      <c r="J411" s="163">
        <v>157</v>
      </c>
      <c r="K411" s="214">
        <v>253.32</v>
      </c>
    </row>
    <row r="412" spans="1:22" ht="14.25" x14ac:dyDescent="0.2">
      <c r="A412" s="205"/>
      <c r="B412" s="204"/>
      <c r="C412" s="204" t="s">
        <v>182</v>
      </c>
      <c r="D412" s="203" t="s">
        <v>181</v>
      </c>
      <c r="E412" s="201">
        <v>0.52</v>
      </c>
      <c r="F412" s="206"/>
      <c r="G412" s="202" t="s">
        <v>1338</v>
      </c>
      <c r="H412" s="201">
        <v>1</v>
      </c>
      <c r="I412" s="200">
        <v>0.6</v>
      </c>
      <c r="J412" s="201"/>
      <c r="K412" s="200"/>
    </row>
    <row r="413" spans="1:22" ht="15" x14ac:dyDescent="0.25">
      <c r="A413" s="198"/>
      <c r="B413" s="198"/>
      <c r="C413" s="199" t="s">
        <v>173</v>
      </c>
      <c r="D413" s="198"/>
      <c r="E413" s="198"/>
      <c r="F413" s="198"/>
      <c r="G413" s="198"/>
      <c r="H413" s="480">
        <v>67.27</v>
      </c>
      <c r="I413" s="480"/>
      <c r="J413" s="480">
        <v>933.08</v>
      </c>
      <c r="K413" s="480"/>
      <c r="O413" s="162">
        <v>67.27</v>
      </c>
      <c r="P413" s="162">
        <v>933.08</v>
      </c>
    </row>
    <row r="415" spans="1:22" ht="81" x14ac:dyDescent="0.2">
      <c r="A415" s="197" t="s">
        <v>105</v>
      </c>
      <c r="B415" s="196" t="s">
        <v>3513</v>
      </c>
      <c r="C415" s="196" t="s">
        <v>1295</v>
      </c>
      <c r="D415" s="195" t="s">
        <v>3025</v>
      </c>
      <c r="E415" s="193">
        <v>1</v>
      </c>
      <c r="F415" s="207">
        <v>36209.26</v>
      </c>
      <c r="G415" s="194" t="s">
        <v>185</v>
      </c>
      <c r="H415" s="193">
        <v>1</v>
      </c>
      <c r="I415" s="192">
        <v>36209.26</v>
      </c>
      <c r="J415" s="193">
        <v>4.4000000000000004</v>
      </c>
      <c r="K415" s="192">
        <v>159320.74</v>
      </c>
      <c r="Q415" s="160">
        <v>0</v>
      </c>
      <c r="R415" s="160">
        <v>0</v>
      </c>
      <c r="S415" s="160">
        <v>0</v>
      </c>
      <c r="T415" s="160">
        <v>0</v>
      </c>
      <c r="U415" s="160">
        <v>0</v>
      </c>
      <c r="V415" s="160">
        <v>0</v>
      </c>
    </row>
    <row r="416" spans="1:22" ht="15" x14ac:dyDescent="0.25">
      <c r="A416" s="190"/>
      <c r="B416" s="190"/>
      <c r="C416" s="191" t="s">
        <v>173</v>
      </c>
      <c r="D416" s="190"/>
      <c r="E416" s="190"/>
      <c r="F416" s="190"/>
      <c r="G416" s="190"/>
      <c r="H416" s="481">
        <v>36209.26</v>
      </c>
      <c r="I416" s="481"/>
      <c r="J416" s="481">
        <v>159320.74</v>
      </c>
      <c r="K416" s="481"/>
      <c r="O416" s="162">
        <v>36209.26</v>
      </c>
      <c r="P416" s="162">
        <v>159320.74</v>
      </c>
    </row>
    <row r="419" spans="1:22" ht="15" x14ac:dyDescent="0.25">
      <c r="A419" s="476" t="s">
        <v>3528</v>
      </c>
      <c r="B419" s="476"/>
      <c r="C419" s="476"/>
      <c r="D419" s="476"/>
      <c r="E419" s="476"/>
      <c r="F419" s="476"/>
      <c r="G419" s="476"/>
      <c r="H419" s="477">
        <v>36806.9</v>
      </c>
      <c r="I419" s="478"/>
      <c r="J419" s="477">
        <v>170027.69</v>
      </c>
      <c r="K419" s="478"/>
    </row>
    <row r="420" spans="1:22" hidden="1" x14ac:dyDescent="0.2">
      <c r="A420" s="160" t="s">
        <v>172</v>
      </c>
      <c r="I420" s="160">
        <v>0</v>
      </c>
      <c r="J420" s="160">
        <v>0</v>
      </c>
    </row>
    <row r="421" spans="1:22" hidden="1" x14ac:dyDescent="0.2">
      <c r="A421" s="160" t="s">
        <v>171</v>
      </c>
      <c r="I421" s="160">
        <v>0</v>
      </c>
      <c r="J421" s="160">
        <v>0</v>
      </c>
    </row>
    <row r="423" spans="1:22" ht="16.5" x14ac:dyDescent="0.25">
      <c r="A423" s="479" t="s">
        <v>3529</v>
      </c>
      <c r="B423" s="479"/>
      <c r="C423" s="479"/>
      <c r="D423" s="479"/>
      <c r="E423" s="479"/>
      <c r="F423" s="479"/>
      <c r="G423" s="479"/>
      <c r="H423" s="479"/>
      <c r="I423" s="479"/>
      <c r="J423" s="479"/>
      <c r="K423" s="479"/>
    </row>
    <row r="424" spans="1:22" ht="65.25" x14ac:dyDescent="0.2">
      <c r="A424" s="168" t="s">
        <v>709</v>
      </c>
      <c r="B424" s="167" t="s">
        <v>1266</v>
      </c>
      <c r="C424" s="167" t="s">
        <v>1265</v>
      </c>
      <c r="D424" s="166" t="s">
        <v>1693</v>
      </c>
      <c r="E424" s="163">
        <v>1</v>
      </c>
      <c r="F424" s="165"/>
      <c r="G424" s="164"/>
      <c r="H424" s="163"/>
      <c r="I424" s="214"/>
      <c r="J424" s="163"/>
      <c r="K424" s="214"/>
      <c r="Q424" s="160">
        <v>78.39</v>
      </c>
      <c r="R424" s="160">
        <v>1445</v>
      </c>
      <c r="S424" s="160">
        <v>46.07</v>
      </c>
      <c r="T424" s="160">
        <v>658.28</v>
      </c>
      <c r="U424" s="160">
        <v>1.42</v>
      </c>
      <c r="V424" s="160">
        <v>29.69</v>
      </c>
    </row>
    <row r="425" spans="1:22" ht="14.25" x14ac:dyDescent="0.2">
      <c r="A425" s="168"/>
      <c r="B425" s="167"/>
      <c r="C425" s="167" t="s">
        <v>187</v>
      </c>
      <c r="D425" s="166"/>
      <c r="E425" s="163"/>
      <c r="F425" s="165">
        <v>59.79</v>
      </c>
      <c r="G425" s="164" t="s">
        <v>1338</v>
      </c>
      <c r="H425" s="163">
        <v>1</v>
      </c>
      <c r="I425" s="214">
        <v>68.760000000000005</v>
      </c>
      <c r="J425" s="163">
        <v>23.35</v>
      </c>
      <c r="K425" s="214">
        <v>1605.55</v>
      </c>
    </row>
    <row r="426" spans="1:22" ht="14.25" x14ac:dyDescent="0.2">
      <c r="A426" s="168"/>
      <c r="B426" s="167"/>
      <c r="C426" s="167" t="s">
        <v>174</v>
      </c>
      <c r="D426" s="166"/>
      <c r="E426" s="163"/>
      <c r="F426" s="165">
        <v>4.42</v>
      </c>
      <c r="G426" s="164" t="s">
        <v>1339</v>
      </c>
      <c r="H426" s="163">
        <v>1</v>
      </c>
      <c r="I426" s="214">
        <v>5.53</v>
      </c>
      <c r="J426" s="163">
        <v>8</v>
      </c>
      <c r="K426" s="214">
        <v>44.24</v>
      </c>
    </row>
    <row r="427" spans="1:22" ht="14.25" x14ac:dyDescent="0.2">
      <c r="A427" s="168"/>
      <c r="B427" s="167"/>
      <c r="C427" s="167" t="s">
        <v>179</v>
      </c>
      <c r="D427" s="166"/>
      <c r="E427" s="163"/>
      <c r="F427" s="165">
        <v>0.65</v>
      </c>
      <c r="G427" s="164" t="s">
        <v>1339</v>
      </c>
      <c r="H427" s="163">
        <v>1</v>
      </c>
      <c r="I427" s="169">
        <v>0.81</v>
      </c>
      <c r="J427" s="163">
        <v>23.35</v>
      </c>
      <c r="K427" s="169">
        <v>18.91</v>
      </c>
    </row>
    <row r="428" spans="1:22" ht="14.25" x14ac:dyDescent="0.2">
      <c r="A428" s="168"/>
      <c r="B428" s="167"/>
      <c r="C428" s="167" t="s">
        <v>195</v>
      </c>
      <c r="D428" s="166"/>
      <c r="E428" s="163"/>
      <c r="F428" s="165">
        <v>21.42</v>
      </c>
      <c r="G428" s="164" t="s">
        <v>185</v>
      </c>
      <c r="H428" s="163">
        <v>1</v>
      </c>
      <c r="I428" s="214">
        <v>21.42</v>
      </c>
      <c r="J428" s="163">
        <v>5.42</v>
      </c>
      <c r="K428" s="214">
        <v>116.1</v>
      </c>
    </row>
    <row r="429" spans="1:22" ht="14.25" x14ac:dyDescent="0.2">
      <c r="A429" s="168"/>
      <c r="B429" s="167"/>
      <c r="C429" s="167" t="s">
        <v>184</v>
      </c>
      <c r="D429" s="166" t="s">
        <v>177</v>
      </c>
      <c r="E429" s="163">
        <v>112</v>
      </c>
      <c r="F429" s="165"/>
      <c r="G429" s="164"/>
      <c r="H429" s="163"/>
      <c r="I429" s="214">
        <v>78.39</v>
      </c>
      <c r="J429" s="163">
        <v>90</v>
      </c>
      <c r="K429" s="214">
        <v>1445</v>
      </c>
    </row>
    <row r="430" spans="1:22" ht="14.25" x14ac:dyDescent="0.2">
      <c r="A430" s="168"/>
      <c r="B430" s="167"/>
      <c r="C430" s="167" t="s">
        <v>183</v>
      </c>
      <c r="D430" s="166" t="s">
        <v>177</v>
      </c>
      <c r="E430" s="163">
        <v>70</v>
      </c>
      <c r="F430" s="165"/>
      <c r="G430" s="164"/>
      <c r="H430" s="163"/>
      <c r="I430" s="214">
        <v>46.07</v>
      </c>
      <c r="J430" s="163">
        <v>41</v>
      </c>
      <c r="K430" s="214">
        <v>658.28</v>
      </c>
    </row>
    <row r="431" spans="1:22" ht="14.25" x14ac:dyDescent="0.2">
      <c r="A431" s="168"/>
      <c r="B431" s="167"/>
      <c r="C431" s="167" t="s">
        <v>178</v>
      </c>
      <c r="D431" s="166" t="s">
        <v>177</v>
      </c>
      <c r="E431" s="163">
        <v>175</v>
      </c>
      <c r="F431" s="165"/>
      <c r="G431" s="164"/>
      <c r="H431" s="163"/>
      <c r="I431" s="214">
        <v>1.42</v>
      </c>
      <c r="J431" s="163">
        <v>157</v>
      </c>
      <c r="K431" s="214">
        <v>29.69</v>
      </c>
    </row>
    <row r="432" spans="1:22" ht="14.25" x14ac:dyDescent="0.2">
      <c r="A432" s="205"/>
      <c r="B432" s="204"/>
      <c r="C432" s="204" t="s">
        <v>182</v>
      </c>
      <c r="D432" s="203" t="s">
        <v>181</v>
      </c>
      <c r="E432" s="201">
        <v>5.15</v>
      </c>
      <c r="F432" s="206"/>
      <c r="G432" s="202" t="s">
        <v>1338</v>
      </c>
      <c r="H432" s="201">
        <v>1</v>
      </c>
      <c r="I432" s="200">
        <v>5.92</v>
      </c>
      <c r="J432" s="201"/>
      <c r="K432" s="200"/>
    </row>
    <row r="433" spans="1:22" ht="15" x14ac:dyDescent="0.25">
      <c r="A433" s="198"/>
      <c r="B433" s="198"/>
      <c r="C433" s="199" t="s">
        <v>173</v>
      </c>
      <c r="D433" s="198"/>
      <c r="E433" s="198"/>
      <c r="F433" s="198"/>
      <c r="G433" s="198"/>
      <c r="H433" s="480">
        <v>221.59</v>
      </c>
      <c r="I433" s="480"/>
      <c r="J433" s="480">
        <v>3898.86</v>
      </c>
      <c r="K433" s="480"/>
      <c r="O433" s="162">
        <v>221.59</v>
      </c>
      <c r="P433" s="162">
        <v>3898.86</v>
      </c>
    </row>
    <row r="435" spans="1:22" ht="65.25" x14ac:dyDescent="0.2">
      <c r="A435" s="168" t="s">
        <v>1324</v>
      </c>
      <c r="B435" s="167" t="s">
        <v>1289</v>
      </c>
      <c r="C435" s="167" t="s">
        <v>939</v>
      </c>
      <c r="D435" s="166" t="s">
        <v>1693</v>
      </c>
      <c r="E435" s="163">
        <v>1</v>
      </c>
      <c r="F435" s="165"/>
      <c r="G435" s="164"/>
      <c r="H435" s="163"/>
      <c r="I435" s="214"/>
      <c r="J435" s="163"/>
      <c r="K435" s="214"/>
      <c r="Q435" s="160">
        <v>8.86</v>
      </c>
      <c r="R435" s="160">
        <v>163.29</v>
      </c>
      <c r="S435" s="160">
        <v>5.21</v>
      </c>
      <c r="T435" s="160">
        <v>74.39</v>
      </c>
      <c r="U435" s="160">
        <v>0</v>
      </c>
      <c r="V435" s="160">
        <v>0</v>
      </c>
    </row>
    <row r="436" spans="1:22" ht="14.25" x14ac:dyDescent="0.2">
      <c r="A436" s="168"/>
      <c r="B436" s="167"/>
      <c r="C436" s="167" t="s">
        <v>187</v>
      </c>
      <c r="D436" s="166"/>
      <c r="E436" s="163"/>
      <c r="F436" s="165">
        <v>6.76</v>
      </c>
      <c r="G436" s="164" t="s">
        <v>1338</v>
      </c>
      <c r="H436" s="163">
        <v>1</v>
      </c>
      <c r="I436" s="214">
        <v>7.77</v>
      </c>
      <c r="J436" s="163">
        <v>23.35</v>
      </c>
      <c r="K436" s="214">
        <v>181.43</v>
      </c>
    </row>
    <row r="437" spans="1:22" ht="14.25" x14ac:dyDescent="0.2">
      <c r="A437" s="168"/>
      <c r="B437" s="167"/>
      <c r="C437" s="167" t="s">
        <v>195</v>
      </c>
      <c r="D437" s="166"/>
      <c r="E437" s="163"/>
      <c r="F437" s="165">
        <v>0.35</v>
      </c>
      <c r="G437" s="164" t="s">
        <v>185</v>
      </c>
      <c r="H437" s="163">
        <v>1</v>
      </c>
      <c r="I437" s="214">
        <v>0.35</v>
      </c>
      <c r="J437" s="163">
        <v>5.43</v>
      </c>
      <c r="K437" s="214">
        <v>1.9</v>
      </c>
    </row>
    <row r="438" spans="1:22" ht="14.25" x14ac:dyDescent="0.2">
      <c r="A438" s="168"/>
      <c r="B438" s="167"/>
      <c r="C438" s="167" t="s">
        <v>184</v>
      </c>
      <c r="D438" s="166" t="s">
        <v>177</v>
      </c>
      <c r="E438" s="163">
        <v>112</v>
      </c>
      <c r="F438" s="165"/>
      <c r="G438" s="164"/>
      <c r="H438" s="163"/>
      <c r="I438" s="214">
        <v>8.86</v>
      </c>
      <c r="J438" s="163">
        <v>90</v>
      </c>
      <c r="K438" s="214">
        <v>163.29</v>
      </c>
    </row>
    <row r="439" spans="1:22" ht="14.25" x14ac:dyDescent="0.2">
      <c r="A439" s="168"/>
      <c r="B439" s="167"/>
      <c r="C439" s="167" t="s">
        <v>183</v>
      </c>
      <c r="D439" s="166" t="s">
        <v>177</v>
      </c>
      <c r="E439" s="163">
        <v>70</v>
      </c>
      <c r="F439" s="165"/>
      <c r="G439" s="164"/>
      <c r="H439" s="163"/>
      <c r="I439" s="214">
        <v>5.21</v>
      </c>
      <c r="J439" s="163">
        <v>41</v>
      </c>
      <c r="K439" s="214">
        <v>74.39</v>
      </c>
    </row>
    <row r="440" spans="1:22" ht="14.25" x14ac:dyDescent="0.2">
      <c r="A440" s="205"/>
      <c r="B440" s="204"/>
      <c r="C440" s="204" t="s">
        <v>182</v>
      </c>
      <c r="D440" s="203" t="s">
        <v>181</v>
      </c>
      <c r="E440" s="201">
        <v>0.52</v>
      </c>
      <c r="F440" s="206"/>
      <c r="G440" s="202" t="s">
        <v>1338</v>
      </c>
      <c r="H440" s="201">
        <v>1</v>
      </c>
      <c r="I440" s="200">
        <v>0.6</v>
      </c>
      <c r="J440" s="201"/>
      <c r="K440" s="200"/>
    </row>
    <row r="441" spans="1:22" ht="15" x14ac:dyDescent="0.25">
      <c r="A441" s="198"/>
      <c r="B441" s="198"/>
      <c r="C441" s="199" t="s">
        <v>173</v>
      </c>
      <c r="D441" s="198"/>
      <c r="E441" s="198"/>
      <c r="F441" s="198"/>
      <c r="G441" s="198"/>
      <c r="H441" s="480">
        <v>22.19</v>
      </c>
      <c r="I441" s="480"/>
      <c r="J441" s="480">
        <v>421.01</v>
      </c>
      <c r="K441" s="480"/>
      <c r="O441" s="162">
        <v>22.19</v>
      </c>
      <c r="P441" s="162">
        <v>421.01</v>
      </c>
    </row>
    <row r="443" spans="1:22" ht="65.25" x14ac:dyDescent="0.2">
      <c r="A443" s="168" t="s">
        <v>104</v>
      </c>
      <c r="B443" s="167" t="s">
        <v>1264</v>
      </c>
      <c r="C443" s="167" t="s">
        <v>1110</v>
      </c>
      <c r="D443" s="166" t="s">
        <v>1693</v>
      </c>
      <c r="E443" s="163">
        <v>1</v>
      </c>
      <c r="F443" s="165"/>
      <c r="G443" s="164"/>
      <c r="H443" s="163"/>
      <c r="I443" s="214"/>
      <c r="J443" s="163"/>
      <c r="K443" s="214"/>
      <c r="Q443" s="160">
        <v>35.11</v>
      </c>
      <c r="R443" s="160">
        <v>647.26</v>
      </c>
      <c r="S443" s="160">
        <v>20.64</v>
      </c>
      <c r="T443" s="160">
        <v>294.86</v>
      </c>
      <c r="U443" s="160">
        <v>0</v>
      </c>
      <c r="V443" s="160">
        <v>0</v>
      </c>
    </row>
    <row r="444" spans="1:22" ht="14.25" x14ac:dyDescent="0.2">
      <c r="A444" s="168"/>
      <c r="B444" s="167"/>
      <c r="C444" s="167" t="s">
        <v>187</v>
      </c>
      <c r="D444" s="166"/>
      <c r="E444" s="163"/>
      <c r="F444" s="165">
        <v>26.78</v>
      </c>
      <c r="G444" s="164" t="s">
        <v>1338</v>
      </c>
      <c r="H444" s="163">
        <v>1</v>
      </c>
      <c r="I444" s="214">
        <v>30.8</v>
      </c>
      <c r="J444" s="163">
        <v>23.35</v>
      </c>
      <c r="K444" s="214">
        <v>719.18</v>
      </c>
    </row>
    <row r="445" spans="1:22" ht="14.25" x14ac:dyDescent="0.2">
      <c r="A445" s="168"/>
      <c r="B445" s="167"/>
      <c r="C445" s="167" t="s">
        <v>195</v>
      </c>
      <c r="D445" s="166"/>
      <c r="E445" s="163"/>
      <c r="F445" s="165">
        <v>0.28000000000000003</v>
      </c>
      <c r="G445" s="164" t="s">
        <v>185</v>
      </c>
      <c r="H445" s="163">
        <v>1</v>
      </c>
      <c r="I445" s="214">
        <v>0.28000000000000003</v>
      </c>
      <c r="J445" s="163">
        <v>5.43</v>
      </c>
      <c r="K445" s="214">
        <v>1.52</v>
      </c>
    </row>
    <row r="446" spans="1:22" ht="14.25" x14ac:dyDescent="0.2">
      <c r="A446" s="168"/>
      <c r="B446" s="167"/>
      <c r="C446" s="167" t="s">
        <v>184</v>
      </c>
      <c r="D446" s="166" t="s">
        <v>177</v>
      </c>
      <c r="E446" s="163">
        <v>112</v>
      </c>
      <c r="F446" s="165"/>
      <c r="G446" s="164"/>
      <c r="H446" s="163"/>
      <c r="I446" s="214">
        <v>35.11</v>
      </c>
      <c r="J446" s="163">
        <v>90</v>
      </c>
      <c r="K446" s="214">
        <v>647.26</v>
      </c>
    </row>
    <row r="447" spans="1:22" ht="14.25" x14ac:dyDescent="0.2">
      <c r="A447" s="168"/>
      <c r="B447" s="167"/>
      <c r="C447" s="167" t="s">
        <v>183</v>
      </c>
      <c r="D447" s="166" t="s">
        <v>177</v>
      </c>
      <c r="E447" s="163">
        <v>70</v>
      </c>
      <c r="F447" s="165"/>
      <c r="G447" s="164"/>
      <c r="H447" s="163"/>
      <c r="I447" s="214">
        <v>20.64</v>
      </c>
      <c r="J447" s="163">
        <v>41</v>
      </c>
      <c r="K447" s="214">
        <v>294.86</v>
      </c>
    </row>
    <row r="448" spans="1:22" ht="14.25" x14ac:dyDescent="0.2">
      <c r="A448" s="205"/>
      <c r="B448" s="204"/>
      <c r="C448" s="204" t="s">
        <v>182</v>
      </c>
      <c r="D448" s="203" t="s">
        <v>181</v>
      </c>
      <c r="E448" s="201">
        <v>2.06</v>
      </c>
      <c r="F448" s="206"/>
      <c r="G448" s="202" t="s">
        <v>1338</v>
      </c>
      <c r="H448" s="201">
        <v>1</v>
      </c>
      <c r="I448" s="200">
        <v>2.37</v>
      </c>
      <c r="J448" s="201"/>
      <c r="K448" s="200"/>
    </row>
    <row r="449" spans="1:22" ht="15" x14ac:dyDescent="0.25">
      <c r="A449" s="198"/>
      <c r="B449" s="198"/>
      <c r="C449" s="199" t="s">
        <v>173</v>
      </c>
      <c r="D449" s="198"/>
      <c r="E449" s="198"/>
      <c r="F449" s="198"/>
      <c r="G449" s="198"/>
      <c r="H449" s="480">
        <v>86.83</v>
      </c>
      <c r="I449" s="480"/>
      <c r="J449" s="480">
        <v>1662.82</v>
      </c>
      <c r="K449" s="480"/>
      <c r="O449" s="162">
        <v>86.83</v>
      </c>
      <c r="P449" s="162">
        <v>1662.82</v>
      </c>
    </row>
    <row r="451" spans="1:22" ht="65.25" x14ac:dyDescent="0.2">
      <c r="A451" s="168" t="s">
        <v>1336</v>
      </c>
      <c r="B451" s="167" t="s">
        <v>1263</v>
      </c>
      <c r="C451" s="167" t="s">
        <v>1262</v>
      </c>
      <c r="D451" s="166" t="s">
        <v>1693</v>
      </c>
      <c r="E451" s="163">
        <v>1</v>
      </c>
      <c r="F451" s="165"/>
      <c r="G451" s="164"/>
      <c r="H451" s="163"/>
      <c r="I451" s="214"/>
      <c r="J451" s="163"/>
      <c r="K451" s="214"/>
      <c r="Q451" s="160">
        <v>7.62</v>
      </c>
      <c r="R451" s="160">
        <v>140.38</v>
      </c>
      <c r="S451" s="160">
        <v>4.4800000000000004</v>
      </c>
      <c r="T451" s="160">
        <v>63.95</v>
      </c>
      <c r="U451" s="160">
        <v>12.09</v>
      </c>
      <c r="V451" s="160">
        <v>253.32</v>
      </c>
    </row>
    <row r="452" spans="1:22" ht="14.25" x14ac:dyDescent="0.2">
      <c r="A452" s="168"/>
      <c r="B452" s="167"/>
      <c r="C452" s="167" t="s">
        <v>187</v>
      </c>
      <c r="D452" s="166"/>
      <c r="E452" s="163"/>
      <c r="F452" s="165">
        <v>5.81</v>
      </c>
      <c r="G452" s="164" t="s">
        <v>1338</v>
      </c>
      <c r="H452" s="163">
        <v>1</v>
      </c>
      <c r="I452" s="214">
        <v>6.68</v>
      </c>
      <c r="J452" s="163">
        <v>23.35</v>
      </c>
      <c r="K452" s="214">
        <v>155.97999999999999</v>
      </c>
    </row>
    <row r="453" spans="1:22" ht="14.25" x14ac:dyDescent="0.2">
      <c r="A453" s="168"/>
      <c r="B453" s="167"/>
      <c r="C453" s="167" t="s">
        <v>174</v>
      </c>
      <c r="D453" s="166"/>
      <c r="E453" s="163"/>
      <c r="F453" s="165">
        <v>27.61</v>
      </c>
      <c r="G453" s="164" t="s">
        <v>1339</v>
      </c>
      <c r="H453" s="163">
        <v>1</v>
      </c>
      <c r="I453" s="214">
        <v>34.51</v>
      </c>
      <c r="J453" s="163">
        <v>8.9600000000000009</v>
      </c>
      <c r="K453" s="214">
        <v>309.20999999999998</v>
      </c>
    </row>
    <row r="454" spans="1:22" ht="14.25" x14ac:dyDescent="0.2">
      <c r="A454" s="168"/>
      <c r="B454" s="167"/>
      <c r="C454" s="167" t="s">
        <v>179</v>
      </c>
      <c r="D454" s="166"/>
      <c r="E454" s="163"/>
      <c r="F454" s="165">
        <v>5.53</v>
      </c>
      <c r="G454" s="164" t="s">
        <v>1339</v>
      </c>
      <c r="H454" s="163">
        <v>1</v>
      </c>
      <c r="I454" s="169">
        <v>6.91</v>
      </c>
      <c r="J454" s="163">
        <v>23.35</v>
      </c>
      <c r="K454" s="169">
        <v>161.35</v>
      </c>
    </row>
    <row r="455" spans="1:22" ht="14.25" x14ac:dyDescent="0.2">
      <c r="A455" s="168"/>
      <c r="B455" s="167"/>
      <c r="C455" s="167" t="s">
        <v>195</v>
      </c>
      <c r="D455" s="166"/>
      <c r="E455" s="163"/>
      <c r="F455" s="165">
        <v>1.89</v>
      </c>
      <c r="G455" s="164" t="s">
        <v>185</v>
      </c>
      <c r="H455" s="163">
        <v>1</v>
      </c>
      <c r="I455" s="214">
        <v>1.89</v>
      </c>
      <c r="J455" s="163">
        <v>5.42</v>
      </c>
      <c r="K455" s="214">
        <v>10.24</v>
      </c>
    </row>
    <row r="456" spans="1:22" ht="14.25" x14ac:dyDescent="0.2">
      <c r="A456" s="168"/>
      <c r="B456" s="167"/>
      <c r="C456" s="167" t="s">
        <v>184</v>
      </c>
      <c r="D456" s="166" t="s">
        <v>177</v>
      </c>
      <c r="E456" s="163">
        <v>112</v>
      </c>
      <c r="F456" s="165"/>
      <c r="G456" s="164"/>
      <c r="H456" s="163"/>
      <c r="I456" s="214">
        <v>7.62</v>
      </c>
      <c r="J456" s="163">
        <v>90</v>
      </c>
      <c r="K456" s="214">
        <v>140.38</v>
      </c>
    </row>
    <row r="457" spans="1:22" ht="14.25" x14ac:dyDescent="0.2">
      <c r="A457" s="168"/>
      <c r="B457" s="167"/>
      <c r="C457" s="167" t="s">
        <v>183</v>
      </c>
      <c r="D457" s="166" t="s">
        <v>177</v>
      </c>
      <c r="E457" s="163">
        <v>70</v>
      </c>
      <c r="F457" s="165"/>
      <c r="G457" s="164"/>
      <c r="H457" s="163"/>
      <c r="I457" s="214">
        <v>4.4800000000000004</v>
      </c>
      <c r="J457" s="163">
        <v>41</v>
      </c>
      <c r="K457" s="214">
        <v>63.95</v>
      </c>
    </row>
    <row r="458" spans="1:22" ht="14.25" x14ac:dyDescent="0.2">
      <c r="A458" s="168"/>
      <c r="B458" s="167"/>
      <c r="C458" s="167" t="s">
        <v>178</v>
      </c>
      <c r="D458" s="166" t="s">
        <v>177</v>
      </c>
      <c r="E458" s="163">
        <v>175</v>
      </c>
      <c r="F458" s="165"/>
      <c r="G458" s="164"/>
      <c r="H458" s="163"/>
      <c r="I458" s="214">
        <v>12.09</v>
      </c>
      <c r="J458" s="163">
        <v>157</v>
      </c>
      <c r="K458" s="214">
        <v>253.32</v>
      </c>
    </row>
    <row r="459" spans="1:22" ht="14.25" x14ac:dyDescent="0.2">
      <c r="A459" s="205"/>
      <c r="B459" s="204"/>
      <c r="C459" s="204" t="s">
        <v>182</v>
      </c>
      <c r="D459" s="203" t="s">
        <v>181</v>
      </c>
      <c r="E459" s="201">
        <v>0.52</v>
      </c>
      <c r="F459" s="206"/>
      <c r="G459" s="202" t="s">
        <v>1338</v>
      </c>
      <c r="H459" s="201">
        <v>1</v>
      </c>
      <c r="I459" s="200">
        <v>0.6</v>
      </c>
      <c r="J459" s="201"/>
      <c r="K459" s="200"/>
    </row>
    <row r="460" spans="1:22" ht="15" x14ac:dyDescent="0.25">
      <c r="A460" s="198"/>
      <c r="B460" s="198"/>
      <c r="C460" s="199" t="s">
        <v>173</v>
      </c>
      <c r="D460" s="198"/>
      <c r="E460" s="198"/>
      <c r="F460" s="198"/>
      <c r="G460" s="198"/>
      <c r="H460" s="480">
        <v>67.27</v>
      </c>
      <c r="I460" s="480"/>
      <c r="J460" s="480">
        <v>933.08</v>
      </c>
      <c r="K460" s="480"/>
      <c r="O460" s="162">
        <v>67.27</v>
      </c>
      <c r="P460" s="162">
        <v>933.08</v>
      </c>
    </row>
    <row r="462" spans="1:22" ht="81" x14ac:dyDescent="0.2">
      <c r="A462" s="197" t="s">
        <v>105</v>
      </c>
      <c r="B462" s="196" t="s">
        <v>3513</v>
      </c>
      <c r="C462" s="196" t="s">
        <v>1294</v>
      </c>
      <c r="D462" s="195" t="s">
        <v>3025</v>
      </c>
      <c r="E462" s="193">
        <v>1</v>
      </c>
      <c r="F462" s="207">
        <v>11543.7</v>
      </c>
      <c r="G462" s="194" t="s">
        <v>185</v>
      </c>
      <c r="H462" s="193">
        <v>1</v>
      </c>
      <c r="I462" s="192">
        <v>11543.7</v>
      </c>
      <c r="J462" s="193">
        <v>4.4000000000000004</v>
      </c>
      <c r="K462" s="192">
        <v>50792.28</v>
      </c>
      <c r="Q462" s="160">
        <v>0</v>
      </c>
      <c r="R462" s="160">
        <v>0</v>
      </c>
      <c r="S462" s="160">
        <v>0</v>
      </c>
      <c r="T462" s="160">
        <v>0</v>
      </c>
      <c r="U462" s="160">
        <v>0</v>
      </c>
      <c r="V462" s="160">
        <v>0</v>
      </c>
    </row>
    <row r="463" spans="1:22" ht="15" x14ac:dyDescent="0.25">
      <c r="A463" s="190"/>
      <c r="B463" s="190"/>
      <c r="C463" s="191" t="s">
        <v>173</v>
      </c>
      <c r="D463" s="190"/>
      <c r="E463" s="190"/>
      <c r="F463" s="190"/>
      <c r="G463" s="190"/>
      <c r="H463" s="481">
        <v>11543.7</v>
      </c>
      <c r="I463" s="481"/>
      <c r="J463" s="481">
        <v>50792.28</v>
      </c>
      <c r="K463" s="481"/>
      <c r="O463" s="162">
        <v>11543.7</v>
      </c>
      <c r="P463" s="162">
        <v>50792.28</v>
      </c>
    </row>
    <row r="466" spans="1:22" ht="15" x14ac:dyDescent="0.25">
      <c r="A466" s="476" t="s">
        <v>3530</v>
      </c>
      <c r="B466" s="476"/>
      <c r="C466" s="476"/>
      <c r="D466" s="476"/>
      <c r="E466" s="476"/>
      <c r="F466" s="476"/>
      <c r="G466" s="476"/>
      <c r="H466" s="477">
        <v>11941.58</v>
      </c>
      <c r="I466" s="478"/>
      <c r="J466" s="477">
        <v>57708.05</v>
      </c>
      <c r="K466" s="478"/>
    </row>
    <row r="467" spans="1:22" hidden="1" x14ac:dyDescent="0.2">
      <c r="A467" s="160" t="s">
        <v>172</v>
      </c>
      <c r="I467" s="160">
        <v>0</v>
      </c>
      <c r="J467" s="160">
        <v>0</v>
      </c>
    </row>
    <row r="468" spans="1:22" hidden="1" x14ac:dyDescent="0.2">
      <c r="A468" s="160" t="s">
        <v>171</v>
      </c>
      <c r="I468" s="160">
        <v>0</v>
      </c>
      <c r="J468" s="160">
        <v>0</v>
      </c>
    </row>
    <row r="470" spans="1:22" ht="16.5" x14ac:dyDescent="0.25">
      <c r="A470" s="479" t="s">
        <v>3531</v>
      </c>
      <c r="B470" s="479"/>
      <c r="C470" s="479"/>
      <c r="D470" s="479"/>
      <c r="E470" s="479"/>
      <c r="F470" s="479"/>
      <c r="G470" s="479"/>
      <c r="H470" s="479"/>
      <c r="I470" s="479"/>
      <c r="J470" s="479"/>
      <c r="K470" s="479"/>
    </row>
    <row r="471" spans="1:22" ht="65.25" x14ac:dyDescent="0.2">
      <c r="A471" s="168" t="s">
        <v>709</v>
      </c>
      <c r="B471" s="167" t="s">
        <v>1266</v>
      </c>
      <c r="C471" s="167" t="s">
        <v>1265</v>
      </c>
      <c r="D471" s="166" t="s">
        <v>1693</v>
      </c>
      <c r="E471" s="163">
        <v>1</v>
      </c>
      <c r="F471" s="165"/>
      <c r="G471" s="164"/>
      <c r="H471" s="163"/>
      <c r="I471" s="214"/>
      <c r="J471" s="163"/>
      <c r="K471" s="214"/>
      <c r="Q471" s="160">
        <v>78.39</v>
      </c>
      <c r="R471" s="160">
        <v>1445</v>
      </c>
      <c r="S471" s="160">
        <v>46.07</v>
      </c>
      <c r="T471" s="160">
        <v>658.28</v>
      </c>
      <c r="U471" s="160">
        <v>1.42</v>
      </c>
      <c r="V471" s="160">
        <v>29.69</v>
      </c>
    </row>
    <row r="472" spans="1:22" ht="14.25" x14ac:dyDescent="0.2">
      <c r="A472" s="168"/>
      <c r="B472" s="167"/>
      <c r="C472" s="167" t="s">
        <v>187</v>
      </c>
      <c r="D472" s="166"/>
      <c r="E472" s="163"/>
      <c r="F472" s="165">
        <v>59.79</v>
      </c>
      <c r="G472" s="164" t="s">
        <v>1338</v>
      </c>
      <c r="H472" s="163">
        <v>1</v>
      </c>
      <c r="I472" s="214">
        <v>68.760000000000005</v>
      </c>
      <c r="J472" s="163">
        <v>23.35</v>
      </c>
      <c r="K472" s="214">
        <v>1605.55</v>
      </c>
    </row>
    <row r="473" spans="1:22" ht="14.25" x14ac:dyDescent="0.2">
      <c r="A473" s="168"/>
      <c r="B473" s="167"/>
      <c r="C473" s="167" t="s">
        <v>174</v>
      </c>
      <c r="D473" s="166"/>
      <c r="E473" s="163"/>
      <c r="F473" s="165">
        <v>4.42</v>
      </c>
      <c r="G473" s="164" t="s">
        <v>1339</v>
      </c>
      <c r="H473" s="163">
        <v>1</v>
      </c>
      <c r="I473" s="214">
        <v>5.53</v>
      </c>
      <c r="J473" s="163">
        <v>8</v>
      </c>
      <c r="K473" s="214">
        <v>44.24</v>
      </c>
    </row>
    <row r="474" spans="1:22" ht="14.25" x14ac:dyDescent="0.2">
      <c r="A474" s="168"/>
      <c r="B474" s="167"/>
      <c r="C474" s="167" t="s">
        <v>179</v>
      </c>
      <c r="D474" s="166"/>
      <c r="E474" s="163"/>
      <c r="F474" s="165">
        <v>0.65</v>
      </c>
      <c r="G474" s="164" t="s">
        <v>1339</v>
      </c>
      <c r="H474" s="163">
        <v>1</v>
      </c>
      <c r="I474" s="169">
        <v>0.81</v>
      </c>
      <c r="J474" s="163">
        <v>23.35</v>
      </c>
      <c r="K474" s="169">
        <v>18.91</v>
      </c>
    </row>
    <row r="475" spans="1:22" ht="14.25" x14ac:dyDescent="0.2">
      <c r="A475" s="168"/>
      <c r="B475" s="167"/>
      <c r="C475" s="167" t="s">
        <v>195</v>
      </c>
      <c r="D475" s="166"/>
      <c r="E475" s="163"/>
      <c r="F475" s="165">
        <v>21.42</v>
      </c>
      <c r="G475" s="164" t="s">
        <v>185</v>
      </c>
      <c r="H475" s="163">
        <v>1</v>
      </c>
      <c r="I475" s="214">
        <v>21.42</v>
      </c>
      <c r="J475" s="163">
        <v>5.42</v>
      </c>
      <c r="K475" s="214">
        <v>116.1</v>
      </c>
    </row>
    <row r="476" spans="1:22" ht="14.25" x14ac:dyDescent="0.2">
      <c r="A476" s="168"/>
      <c r="B476" s="167"/>
      <c r="C476" s="167" t="s">
        <v>184</v>
      </c>
      <c r="D476" s="166" t="s">
        <v>177</v>
      </c>
      <c r="E476" s="163">
        <v>112</v>
      </c>
      <c r="F476" s="165"/>
      <c r="G476" s="164"/>
      <c r="H476" s="163"/>
      <c r="I476" s="214">
        <v>78.39</v>
      </c>
      <c r="J476" s="163">
        <v>90</v>
      </c>
      <c r="K476" s="214">
        <v>1445</v>
      </c>
    </row>
    <row r="477" spans="1:22" ht="14.25" x14ac:dyDescent="0.2">
      <c r="A477" s="168"/>
      <c r="B477" s="167"/>
      <c r="C477" s="167" t="s">
        <v>183</v>
      </c>
      <c r="D477" s="166" t="s">
        <v>177</v>
      </c>
      <c r="E477" s="163">
        <v>70</v>
      </c>
      <c r="F477" s="165"/>
      <c r="G477" s="164"/>
      <c r="H477" s="163"/>
      <c r="I477" s="214">
        <v>46.07</v>
      </c>
      <c r="J477" s="163">
        <v>41</v>
      </c>
      <c r="K477" s="214">
        <v>658.28</v>
      </c>
    </row>
    <row r="478" spans="1:22" ht="14.25" x14ac:dyDescent="0.2">
      <c r="A478" s="168"/>
      <c r="B478" s="167"/>
      <c r="C478" s="167" t="s">
        <v>178</v>
      </c>
      <c r="D478" s="166" t="s">
        <v>177</v>
      </c>
      <c r="E478" s="163">
        <v>175</v>
      </c>
      <c r="F478" s="165"/>
      <c r="G478" s="164"/>
      <c r="H478" s="163"/>
      <c r="I478" s="214">
        <v>1.42</v>
      </c>
      <c r="J478" s="163">
        <v>157</v>
      </c>
      <c r="K478" s="214">
        <v>29.69</v>
      </c>
    </row>
    <row r="479" spans="1:22" ht="14.25" x14ac:dyDescent="0.2">
      <c r="A479" s="205"/>
      <c r="B479" s="204"/>
      <c r="C479" s="204" t="s">
        <v>182</v>
      </c>
      <c r="D479" s="203" t="s">
        <v>181</v>
      </c>
      <c r="E479" s="201">
        <v>5.15</v>
      </c>
      <c r="F479" s="206"/>
      <c r="G479" s="202" t="s">
        <v>1338</v>
      </c>
      <c r="H479" s="201">
        <v>1</v>
      </c>
      <c r="I479" s="200">
        <v>5.92</v>
      </c>
      <c r="J479" s="201"/>
      <c r="K479" s="200"/>
    </row>
    <row r="480" spans="1:22" ht="15" x14ac:dyDescent="0.25">
      <c r="A480" s="198"/>
      <c r="B480" s="198"/>
      <c r="C480" s="199" t="s">
        <v>173</v>
      </c>
      <c r="D480" s="198"/>
      <c r="E480" s="198"/>
      <c r="F480" s="198"/>
      <c r="G480" s="198"/>
      <c r="H480" s="480">
        <v>221.59</v>
      </c>
      <c r="I480" s="480"/>
      <c r="J480" s="480">
        <v>3898.86</v>
      </c>
      <c r="K480" s="480"/>
      <c r="O480" s="162">
        <v>221.59</v>
      </c>
      <c r="P480" s="162">
        <v>3898.86</v>
      </c>
    </row>
    <row r="482" spans="1:22" ht="65.25" x14ac:dyDescent="0.2">
      <c r="A482" s="168" t="s">
        <v>1324</v>
      </c>
      <c r="B482" s="167" t="s">
        <v>1289</v>
      </c>
      <c r="C482" s="167" t="s">
        <v>939</v>
      </c>
      <c r="D482" s="166" t="s">
        <v>1693</v>
      </c>
      <c r="E482" s="163">
        <v>1</v>
      </c>
      <c r="F482" s="165"/>
      <c r="G482" s="164"/>
      <c r="H482" s="163"/>
      <c r="I482" s="214"/>
      <c r="J482" s="163"/>
      <c r="K482" s="214"/>
      <c r="Q482" s="160">
        <v>8.86</v>
      </c>
      <c r="R482" s="160">
        <v>163.29</v>
      </c>
      <c r="S482" s="160">
        <v>5.21</v>
      </c>
      <c r="T482" s="160">
        <v>74.39</v>
      </c>
      <c r="U482" s="160">
        <v>0</v>
      </c>
      <c r="V482" s="160">
        <v>0</v>
      </c>
    </row>
    <row r="483" spans="1:22" ht="14.25" x14ac:dyDescent="0.2">
      <c r="A483" s="168"/>
      <c r="B483" s="167"/>
      <c r="C483" s="167" t="s">
        <v>187</v>
      </c>
      <c r="D483" s="166"/>
      <c r="E483" s="163"/>
      <c r="F483" s="165">
        <v>6.76</v>
      </c>
      <c r="G483" s="164" t="s">
        <v>1338</v>
      </c>
      <c r="H483" s="163">
        <v>1</v>
      </c>
      <c r="I483" s="214">
        <v>7.77</v>
      </c>
      <c r="J483" s="163">
        <v>23.35</v>
      </c>
      <c r="K483" s="214">
        <v>181.43</v>
      </c>
    </row>
    <row r="484" spans="1:22" ht="14.25" x14ac:dyDescent="0.2">
      <c r="A484" s="168"/>
      <c r="B484" s="167"/>
      <c r="C484" s="167" t="s">
        <v>195</v>
      </c>
      <c r="D484" s="166"/>
      <c r="E484" s="163"/>
      <c r="F484" s="165">
        <v>0.35</v>
      </c>
      <c r="G484" s="164" t="s">
        <v>185</v>
      </c>
      <c r="H484" s="163">
        <v>1</v>
      </c>
      <c r="I484" s="214">
        <v>0.35</v>
      </c>
      <c r="J484" s="163">
        <v>5.43</v>
      </c>
      <c r="K484" s="214">
        <v>1.9</v>
      </c>
    </row>
    <row r="485" spans="1:22" ht="14.25" x14ac:dyDescent="0.2">
      <c r="A485" s="168"/>
      <c r="B485" s="167"/>
      <c r="C485" s="167" t="s">
        <v>184</v>
      </c>
      <c r="D485" s="166" t="s">
        <v>177</v>
      </c>
      <c r="E485" s="163">
        <v>112</v>
      </c>
      <c r="F485" s="165"/>
      <c r="G485" s="164"/>
      <c r="H485" s="163"/>
      <c r="I485" s="214">
        <v>8.86</v>
      </c>
      <c r="J485" s="163">
        <v>90</v>
      </c>
      <c r="K485" s="214">
        <v>163.29</v>
      </c>
    </row>
    <row r="486" spans="1:22" ht="14.25" x14ac:dyDescent="0.2">
      <c r="A486" s="168"/>
      <c r="B486" s="167"/>
      <c r="C486" s="167" t="s">
        <v>183</v>
      </c>
      <c r="D486" s="166" t="s">
        <v>177</v>
      </c>
      <c r="E486" s="163">
        <v>70</v>
      </c>
      <c r="F486" s="165"/>
      <c r="G486" s="164"/>
      <c r="H486" s="163"/>
      <c r="I486" s="214">
        <v>5.21</v>
      </c>
      <c r="J486" s="163">
        <v>41</v>
      </c>
      <c r="K486" s="214">
        <v>74.39</v>
      </c>
    </row>
    <row r="487" spans="1:22" ht="14.25" x14ac:dyDescent="0.2">
      <c r="A487" s="205"/>
      <c r="B487" s="204"/>
      <c r="C487" s="204" t="s">
        <v>182</v>
      </c>
      <c r="D487" s="203" t="s">
        <v>181</v>
      </c>
      <c r="E487" s="201">
        <v>0.52</v>
      </c>
      <c r="F487" s="206"/>
      <c r="G487" s="202" t="s">
        <v>1338</v>
      </c>
      <c r="H487" s="201">
        <v>1</v>
      </c>
      <c r="I487" s="200">
        <v>0.6</v>
      </c>
      <c r="J487" s="201"/>
      <c r="K487" s="200"/>
    </row>
    <row r="488" spans="1:22" ht="15" x14ac:dyDescent="0.25">
      <c r="A488" s="198"/>
      <c r="B488" s="198"/>
      <c r="C488" s="199" t="s">
        <v>173</v>
      </c>
      <c r="D488" s="198"/>
      <c r="E488" s="198"/>
      <c r="F488" s="198"/>
      <c r="G488" s="198"/>
      <c r="H488" s="480">
        <v>22.19</v>
      </c>
      <c r="I488" s="480"/>
      <c r="J488" s="480">
        <v>421.01</v>
      </c>
      <c r="K488" s="480"/>
      <c r="O488" s="162">
        <v>22.19</v>
      </c>
      <c r="P488" s="162">
        <v>421.01</v>
      </c>
    </row>
    <row r="490" spans="1:22" ht="65.25" x14ac:dyDescent="0.2">
      <c r="A490" s="168" t="s">
        <v>104</v>
      </c>
      <c r="B490" s="167" t="s">
        <v>1264</v>
      </c>
      <c r="C490" s="167" t="s">
        <v>1110</v>
      </c>
      <c r="D490" s="166" t="s">
        <v>1693</v>
      </c>
      <c r="E490" s="163">
        <v>1</v>
      </c>
      <c r="F490" s="165"/>
      <c r="G490" s="164"/>
      <c r="H490" s="163"/>
      <c r="I490" s="214"/>
      <c r="J490" s="163"/>
      <c r="K490" s="214"/>
      <c r="Q490" s="160">
        <v>35.11</v>
      </c>
      <c r="R490" s="160">
        <v>647.26</v>
      </c>
      <c r="S490" s="160">
        <v>20.64</v>
      </c>
      <c r="T490" s="160">
        <v>294.86</v>
      </c>
      <c r="U490" s="160">
        <v>0</v>
      </c>
      <c r="V490" s="160">
        <v>0</v>
      </c>
    </row>
    <row r="491" spans="1:22" ht="14.25" x14ac:dyDescent="0.2">
      <c r="A491" s="168"/>
      <c r="B491" s="167"/>
      <c r="C491" s="167" t="s">
        <v>187</v>
      </c>
      <c r="D491" s="166"/>
      <c r="E491" s="163"/>
      <c r="F491" s="165">
        <v>26.78</v>
      </c>
      <c r="G491" s="164" t="s">
        <v>1338</v>
      </c>
      <c r="H491" s="163">
        <v>1</v>
      </c>
      <c r="I491" s="214">
        <v>30.8</v>
      </c>
      <c r="J491" s="163">
        <v>23.35</v>
      </c>
      <c r="K491" s="214">
        <v>719.18</v>
      </c>
    </row>
    <row r="492" spans="1:22" ht="14.25" x14ac:dyDescent="0.2">
      <c r="A492" s="168"/>
      <c r="B492" s="167"/>
      <c r="C492" s="167" t="s">
        <v>195</v>
      </c>
      <c r="D492" s="166"/>
      <c r="E492" s="163"/>
      <c r="F492" s="165">
        <v>0.28000000000000003</v>
      </c>
      <c r="G492" s="164" t="s">
        <v>185</v>
      </c>
      <c r="H492" s="163">
        <v>1</v>
      </c>
      <c r="I492" s="214">
        <v>0.28000000000000003</v>
      </c>
      <c r="J492" s="163">
        <v>5.43</v>
      </c>
      <c r="K492" s="214">
        <v>1.52</v>
      </c>
    </row>
    <row r="493" spans="1:22" ht="14.25" x14ac:dyDescent="0.2">
      <c r="A493" s="168"/>
      <c r="B493" s="167"/>
      <c r="C493" s="167" t="s">
        <v>184</v>
      </c>
      <c r="D493" s="166" t="s">
        <v>177</v>
      </c>
      <c r="E493" s="163">
        <v>112</v>
      </c>
      <c r="F493" s="165"/>
      <c r="G493" s="164"/>
      <c r="H493" s="163"/>
      <c r="I493" s="214">
        <v>35.11</v>
      </c>
      <c r="J493" s="163">
        <v>90</v>
      </c>
      <c r="K493" s="214">
        <v>647.26</v>
      </c>
    </row>
    <row r="494" spans="1:22" ht="14.25" x14ac:dyDescent="0.2">
      <c r="A494" s="168"/>
      <c r="B494" s="167"/>
      <c r="C494" s="167" t="s">
        <v>183</v>
      </c>
      <c r="D494" s="166" t="s">
        <v>177</v>
      </c>
      <c r="E494" s="163">
        <v>70</v>
      </c>
      <c r="F494" s="165"/>
      <c r="G494" s="164"/>
      <c r="H494" s="163"/>
      <c r="I494" s="214">
        <v>20.64</v>
      </c>
      <c r="J494" s="163">
        <v>41</v>
      </c>
      <c r="K494" s="214">
        <v>294.86</v>
      </c>
    </row>
    <row r="495" spans="1:22" ht="14.25" x14ac:dyDescent="0.2">
      <c r="A495" s="205"/>
      <c r="B495" s="204"/>
      <c r="C495" s="204" t="s">
        <v>182</v>
      </c>
      <c r="D495" s="203" t="s">
        <v>181</v>
      </c>
      <c r="E495" s="201">
        <v>2.06</v>
      </c>
      <c r="F495" s="206"/>
      <c r="G495" s="202" t="s">
        <v>1338</v>
      </c>
      <c r="H495" s="201">
        <v>1</v>
      </c>
      <c r="I495" s="200">
        <v>2.37</v>
      </c>
      <c r="J495" s="201"/>
      <c r="K495" s="200"/>
    </row>
    <row r="496" spans="1:22" ht="15" x14ac:dyDescent="0.25">
      <c r="A496" s="198"/>
      <c r="B496" s="198"/>
      <c r="C496" s="199" t="s">
        <v>173</v>
      </c>
      <c r="D496" s="198"/>
      <c r="E496" s="198"/>
      <c r="F496" s="198"/>
      <c r="G496" s="198"/>
      <c r="H496" s="480">
        <v>86.83</v>
      </c>
      <c r="I496" s="480"/>
      <c r="J496" s="480">
        <v>1662.82</v>
      </c>
      <c r="K496" s="480"/>
      <c r="O496" s="162">
        <v>86.83</v>
      </c>
      <c r="P496" s="162">
        <v>1662.82</v>
      </c>
    </row>
    <row r="498" spans="1:22" ht="65.25" x14ac:dyDescent="0.2">
      <c r="A498" s="168" t="s">
        <v>1336</v>
      </c>
      <c r="B498" s="167" t="s">
        <v>1263</v>
      </c>
      <c r="C498" s="167" t="s">
        <v>1262</v>
      </c>
      <c r="D498" s="166" t="s">
        <v>1693</v>
      </c>
      <c r="E498" s="163">
        <v>1</v>
      </c>
      <c r="F498" s="165"/>
      <c r="G498" s="164"/>
      <c r="H498" s="163"/>
      <c r="I498" s="214"/>
      <c r="J498" s="163"/>
      <c r="K498" s="214"/>
      <c r="Q498" s="160">
        <v>7.62</v>
      </c>
      <c r="R498" s="160">
        <v>140.38</v>
      </c>
      <c r="S498" s="160">
        <v>4.4800000000000004</v>
      </c>
      <c r="T498" s="160">
        <v>63.95</v>
      </c>
      <c r="U498" s="160">
        <v>12.09</v>
      </c>
      <c r="V498" s="160">
        <v>253.32</v>
      </c>
    </row>
    <row r="499" spans="1:22" ht="14.25" x14ac:dyDescent="0.2">
      <c r="A499" s="168"/>
      <c r="B499" s="167"/>
      <c r="C499" s="167" t="s">
        <v>187</v>
      </c>
      <c r="D499" s="166"/>
      <c r="E499" s="163"/>
      <c r="F499" s="165">
        <v>5.81</v>
      </c>
      <c r="G499" s="164" t="s">
        <v>1338</v>
      </c>
      <c r="H499" s="163">
        <v>1</v>
      </c>
      <c r="I499" s="214">
        <v>6.68</v>
      </c>
      <c r="J499" s="163">
        <v>23.35</v>
      </c>
      <c r="K499" s="214">
        <v>155.97999999999999</v>
      </c>
    </row>
    <row r="500" spans="1:22" ht="14.25" x14ac:dyDescent="0.2">
      <c r="A500" s="168"/>
      <c r="B500" s="167"/>
      <c r="C500" s="167" t="s">
        <v>174</v>
      </c>
      <c r="D500" s="166"/>
      <c r="E500" s="163"/>
      <c r="F500" s="165">
        <v>27.61</v>
      </c>
      <c r="G500" s="164" t="s">
        <v>1339</v>
      </c>
      <c r="H500" s="163">
        <v>1</v>
      </c>
      <c r="I500" s="214">
        <v>34.51</v>
      </c>
      <c r="J500" s="163">
        <v>8.9600000000000009</v>
      </c>
      <c r="K500" s="214">
        <v>309.20999999999998</v>
      </c>
    </row>
    <row r="501" spans="1:22" ht="14.25" x14ac:dyDescent="0.2">
      <c r="A501" s="168"/>
      <c r="B501" s="167"/>
      <c r="C501" s="167" t="s">
        <v>179</v>
      </c>
      <c r="D501" s="166"/>
      <c r="E501" s="163"/>
      <c r="F501" s="165">
        <v>5.53</v>
      </c>
      <c r="G501" s="164" t="s">
        <v>1339</v>
      </c>
      <c r="H501" s="163">
        <v>1</v>
      </c>
      <c r="I501" s="169">
        <v>6.91</v>
      </c>
      <c r="J501" s="163">
        <v>23.35</v>
      </c>
      <c r="K501" s="169">
        <v>161.35</v>
      </c>
    </row>
    <row r="502" spans="1:22" ht="14.25" x14ac:dyDescent="0.2">
      <c r="A502" s="168"/>
      <c r="B502" s="167"/>
      <c r="C502" s="167" t="s">
        <v>195</v>
      </c>
      <c r="D502" s="166"/>
      <c r="E502" s="163"/>
      <c r="F502" s="165">
        <v>1.89</v>
      </c>
      <c r="G502" s="164" t="s">
        <v>185</v>
      </c>
      <c r="H502" s="163">
        <v>1</v>
      </c>
      <c r="I502" s="214">
        <v>1.89</v>
      </c>
      <c r="J502" s="163">
        <v>5.42</v>
      </c>
      <c r="K502" s="214">
        <v>10.24</v>
      </c>
    </row>
    <row r="503" spans="1:22" ht="14.25" x14ac:dyDescent="0.2">
      <c r="A503" s="168"/>
      <c r="B503" s="167"/>
      <c r="C503" s="167" t="s">
        <v>184</v>
      </c>
      <c r="D503" s="166" t="s">
        <v>177</v>
      </c>
      <c r="E503" s="163">
        <v>112</v>
      </c>
      <c r="F503" s="165"/>
      <c r="G503" s="164"/>
      <c r="H503" s="163"/>
      <c r="I503" s="214">
        <v>7.62</v>
      </c>
      <c r="J503" s="163">
        <v>90</v>
      </c>
      <c r="K503" s="214">
        <v>140.38</v>
      </c>
    </row>
    <row r="504" spans="1:22" ht="14.25" x14ac:dyDescent="0.2">
      <c r="A504" s="168"/>
      <c r="B504" s="167"/>
      <c r="C504" s="167" t="s">
        <v>183</v>
      </c>
      <c r="D504" s="166" t="s">
        <v>177</v>
      </c>
      <c r="E504" s="163">
        <v>70</v>
      </c>
      <c r="F504" s="165"/>
      <c r="G504" s="164"/>
      <c r="H504" s="163"/>
      <c r="I504" s="214">
        <v>4.4800000000000004</v>
      </c>
      <c r="J504" s="163">
        <v>41</v>
      </c>
      <c r="K504" s="214">
        <v>63.95</v>
      </c>
    </row>
    <row r="505" spans="1:22" ht="14.25" x14ac:dyDescent="0.2">
      <c r="A505" s="168"/>
      <c r="B505" s="167"/>
      <c r="C505" s="167" t="s">
        <v>178</v>
      </c>
      <c r="D505" s="166" t="s">
        <v>177</v>
      </c>
      <c r="E505" s="163">
        <v>175</v>
      </c>
      <c r="F505" s="165"/>
      <c r="G505" s="164"/>
      <c r="H505" s="163"/>
      <c r="I505" s="214">
        <v>12.09</v>
      </c>
      <c r="J505" s="163">
        <v>157</v>
      </c>
      <c r="K505" s="214">
        <v>253.32</v>
      </c>
    </row>
    <row r="506" spans="1:22" ht="14.25" x14ac:dyDescent="0.2">
      <c r="A506" s="205"/>
      <c r="B506" s="204"/>
      <c r="C506" s="204" t="s">
        <v>182</v>
      </c>
      <c r="D506" s="203" t="s">
        <v>181</v>
      </c>
      <c r="E506" s="201">
        <v>0.52</v>
      </c>
      <c r="F506" s="206"/>
      <c r="G506" s="202" t="s">
        <v>1338</v>
      </c>
      <c r="H506" s="201">
        <v>1</v>
      </c>
      <c r="I506" s="200">
        <v>0.6</v>
      </c>
      <c r="J506" s="201"/>
      <c r="K506" s="200"/>
    </row>
    <row r="507" spans="1:22" ht="15" x14ac:dyDescent="0.25">
      <c r="A507" s="198"/>
      <c r="B507" s="198"/>
      <c r="C507" s="199" t="s">
        <v>173</v>
      </c>
      <c r="D507" s="198"/>
      <c r="E507" s="198"/>
      <c r="F507" s="198"/>
      <c r="G507" s="198"/>
      <c r="H507" s="480">
        <v>67.27</v>
      </c>
      <c r="I507" s="480"/>
      <c r="J507" s="480">
        <v>933.08</v>
      </c>
      <c r="K507" s="480"/>
      <c r="O507" s="162">
        <v>67.27</v>
      </c>
      <c r="P507" s="162">
        <v>933.08</v>
      </c>
    </row>
    <row r="509" spans="1:22" ht="81" x14ac:dyDescent="0.2">
      <c r="A509" s="197" t="s">
        <v>105</v>
      </c>
      <c r="B509" s="196" t="s">
        <v>3513</v>
      </c>
      <c r="C509" s="196" t="s">
        <v>1293</v>
      </c>
      <c r="D509" s="195" t="s">
        <v>3025</v>
      </c>
      <c r="E509" s="193">
        <v>1</v>
      </c>
      <c r="F509" s="207">
        <v>11543.7</v>
      </c>
      <c r="G509" s="194" t="s">
        <v>185</v>
      </c>
      <c r="H509" s="193">
        <v>1</v>
      </c>
      <c r="I509" s="192">
        <v>11543.7</v>
      </c>
      <c r="J509" s="193">
        <v>4.4000000000000004</v>
      </c>
      <c r="K509" s="192">
        <v>50792.28</v>
      </c>
      <c r="Q509" s="160">
        <v>0</v>
      </c>
      <c r="R509" s="160">
        <v>0</v>
      </c>
      <c r="S509" s="160">
        <v>0</v>
      </c>
      <c r="T509" s="160">
        <v>0</v>
      </c>
      <c r="U509" s="160">
        <v>0</v>
      </c>
      <c r="V509" s="160">
        <v>0</v>
      </c>
    </row>
    <row r="510" spans="1:22" ht="15" x14ac:dyDescent="0.25">
      <c r="A510" s="190"/>
      <c r="B510" s="190"/>
      <c r="C510" s="191" t="s">
        <v>173</v>
      </c>
      <c r="D510" s="190"/>
      <c r="E510" s="190"/>
      <c r="F510" s="190"/>
      <c r="G510" s="190"/>
      <c r="H510" s="481">
        <v>11543.7</v>
      </c>
      <c r="I510" s="481"/>
      <c r="J510" s="481">
        <v>50792.28</v>
      </c>
      <c r="K510" s="481"/>
      <c r="O510" s="162">
        <v>11543.7</v>
      </c>
      <c r="P510" s="162">
        <v>50792.28</v>
      </c>
    </row>
    <row r="513" spans="1:22" ht="15" x14ac:dyDescent="0.25">
      <c r="A513" s="476" t="s">
        <v>3532</v>
      </c>
      <c r="B513" s="476"/>
      <c r="C513" s="476"/>
      <c r="D513" s="476"/>
      <c r="E513" s="476"/>
      <c r="F513" s="476"/>
      <c r="G513" s="476"/>
      <c r="H513" s="477">
        <v>11941.58</v>
      </c>
      <c r="I513" s="478"/>
      <c r="J513" s="477">
        <v>57708.05</v>
      </c>
      <c r="K513" s="478"/>
    </row>
    <row r="514" spans="1:22" hidden="1" x14ac:dyDescent="0.2">
      <c r="A514" s="160" t="s">
        <v>172</v>
      </c>
      <c r="I514" s="160">
        <v>0</v>
      </c>
      <c r="J514" s="160">
        <v>0</v>
      </c>
    </row>
    <row r="515" spans="1:22" hidden="1" x14ac:dyDescent="0.2">
      <c r="A515" s="160" t="s">
        <v>171</v>
      </c>
      <c r="I515" s="160">
        <v>0</v>
      </c>
      <c r="J515" s="160">
        <v>0</v>
      </c>
    </row>
    <row r="517" spans="1:22" ht="16.5" x14ac:dyDescent="0.25">
      <c r="A517" s="479" t="s">
        <v>3533</v>
      </c>
      <c r="B517" s="479"/>
      <c r="C517" s="479"/>
      <c r="D517" s="479"/>
      <c r="E517" s="479"/>
      <c r="F517" s="479"/>
      <c r="G517" s="479"/>
      <c r="H517" s="479"/>
      <c r="I517" s="479"/>
      <c r="J517" s="479"/>
      <c r="K517" s="479"/>
    </row>
    <row r="518" spans="1:22" ht="65.25" x14ac:dyDescent="0.2">
      <c r="A518" s="168" t="s">
        <v>709</v>
      </c>
      <c r="B518" s="167" t="s">
        <v>1266</v>
      </c>
      <c r="C518" s="167" t="s">
        <v>1265</v>
      </c>
      <c r="D518" s="166" t="s">
        <v>1693</v>
      </c>
      <c r="E518" s="163">
        <v>1</v>
      </c>
      <c r="F518" s="165"/>
      <c r="G518" s="164"/>
      <c r="H518" s="163"/>
      <c r="I518" s="214"/>
      <c r="J518" s="163"/>
      <c r="K518" s="214"/>
      <c r="Q518" s="160">
        <v>78.39</v>
      </c>
      <c r="R518" s="160">
        <v>1445</v>
      </c>
      <c r="S518" s="160">
        <v>46.07</v>
      </c>
      <c r="T518" s="160">
        <v>658.28</v>
      </c>
      <c r="U518" s="160">
        <v>1.42</v>
      </c>
      <c r="V518" s="160">
        <v>29.69</v>
      </c>
    </row>
    <row r="519" spans="1:22" ht="14.25" x14ac:dyDescent="0.2">
      <c r="A519" s="168"/>
      <c r="B519" s="167"/>
      <c r="C519" s="167" t="s">
        <v>187</v>
      </c>
      <c r="D519" s="166"/>
      <c r="E519" s="163"/>
      <c r="F519" s="165">
        <v>59.79</v>
      </c>
      <c r="G519" s="164" t="s">
        <v>1338</v>
      </c>
      <c r="H519" s="163">
        <v>1</v>
      </c>
      <c r="I519" s="214">
        <v>68.760000000000005</v>
      </c>
      <c r="J519" s="163">
        <v>23.35</v>
      </c>
      <c r="K519" s="214">
        <v>1605.55</v>
      </c>
    </row>
    <row r="520" spans="1:22" ht="14.25" x14ac:dyDescent="0.2">
      <c r="A520" s="168"/>
      <c r="B520" s="167"/>
      <c r="C520" s="167" t="s">
        <v>174</v>
      </c>
      <c r="D520" s="166"/>
      <c r="E520" s="163"/>
      <c r="F520" s="165">
        <v>4.42</v>
      </c>
      <c r="G520" s="164" t="s">
        <v>1339</v>
      </c>
      <c r="H520" s="163">
        <v>1</v>
      </c>
      <c r="I520" s="214">
        <v>5.53</v>
      </c>
      <c r="J520" s="163">
        <v>8</v>
      </c>
      <c r="K520" s="214">
        <v>44.24</v>
      </c>
    </row>
    <row r="521" spans="1:22" ht="14.25" x14ac:dyDescent="0.2">
      <c r="A521" s="168"/>
      <c r="B521" s="167"/>
      <c r="C521" s="167" t="s">
        <v>179</v>
      </c>
      <c r="D521" s="166"/>
      <c r="E521" s="163"/>
      <c r="F521" s="165">
        <v>0.65</v>
      </c>
      <c r="G521" s="164" t="s">
        <v>1339</v>
      </c>
      <c r="H521" s="163">
        <v>1</v>
      </c>
      <c r="I521" s="169">
        <v>0.81</v>
      </c>
      <c r="J521" s="163">
        <v>23.35</v>
      </c>
      <c r="K521" s="169">
        <v>18.91</v>
      </c>
    </row>
    <row r="522" spans="1:22" ht="14.25" x14ac:dyDescent="0.2">
      <c r="A522" s="168"/>
      <c r="B522" s="167"/>
      <c r="C522" s="167" t="s">
        <v>195</v>
      </c>
      <c r="D522" s="166"/>
      <c r="E522" s="163"/>
      <c r="F522" s="165">
        <v>21.42</v>
      </c>
      <c r="G522" s="164" t="s">
        <v>185</v>
      </c>
      <c r="H522" s="163">
        <v>1</v>
      </c>
      <c r="I522" s="214">
        <v>21.42</v>
      </c>
      <c r="J522" s="163">
        <v>5.42</v>
      </c>
      <c r="K522" s="214">
        <v>116.1</v>
      </c>
    </row>
    <row r="523" spans="1:22" ht="14.25" x14ac:dyDescent="0.2">
      <c r="A523" s="168"/>
      <c r="B523" s="167"/>
      <c r="C523" s="167" t="s">
        <v>184</v>
      </c>
      <c r="D523" s="166" t="s">
        <v>177</v>
      </c>
      <c r="E523" s="163">
        <v>112</v>
      </c>
      <c r="F523" s="165"/>
      <c r="G523" s="164"/>
      <c r="H523" s="163"/>
      <c r="I523" s="214">
        <v>78.39</v>
      </c>
      <c r="J523" s="163">
        <v>90</v>
      </c>
      <c r="K523" s="214">
        <v>1445</v>
      </c>
    </row>
    <row r="524" spans="1:22" ht="14.25" x14ac:dyDescent="0.2">
      <c r="A524" s="168"/>
      <c r="B524" s="167"/>
      <c r="C524" s="167" t="s">
        <v>183</v>
      </c>
      <c r="D524" s="166" t="s">
        <v>177</v>
      </c>
      <c r="E524" s="163">
        <v>70</v>
      </c>
      <c r="F524" s="165"/>
      <c r="G524" s="164"/>
      <c r="H524" s="163"/>
      <c r="I524" s="214">
        <v>46.07</v>
      </c>
      <c r="J524" s="163">
        <v>41</v>
      </c>
      <c r="K524" s="214">
        <v>658.28</v>
      </c>
    </row>
    <row r="525" spans="1:22" ht="14.25" x14ac:dyDescent="0.2">
      <c r="A525" s="168"/>
      <c r="B525" s="167"/>
      <c r="C525" s="167" t="s">
        <v>178</v>
      </c>
      <c r="D525" s="166" t="s">
        <v>177</v>
      </c>
      <c r="E525" s="163">
        <v>175</v>
      </c>
      <c r="F525" s="165"/>
      <c r="G525" s="164"/>
      <c r="H525" s="163"/>
      <c r="I525" s="214">
        <v>1.42</v>
      </c>
      <c r="J525" s="163">
        <v>157</v>
      </c>
      <c r="K525" s="214">
        <v>29.69</v>
      </c>
    </row>
    <row r="526" spans="1:22" ht="14.25" x14ac:dyDescent="0.2">
      <c r="A526" s="205"/>
      <c r="B526" s="204"/>
      <c r="C526" s="204" t="s">
        <v>182</v>
      </c>
      <c r="D526" s="203" t="s">
        <v>181</v>
      </c>
      <c r="E526" s="201">
        <v>5.15</v>
      </c>
      <c r="F526" s="206"/>
      <c r="G526" s="202" t="s">
        <v>1338</v>
      </c>
      <c r="H526" s="201">
        <v>1</v>
      </c>
      <c r="I526" s="200">
        <v>5.92</v>
      </c>
      <c r="J526" s="201"/>
      <c r="K526" s="200"/>
    </row>
    <row r="527" spans="1:22" ht="15" x14ac:dyDescent="0.25">
      <c r="A527" s="198"/>
      <c r="B527" s="198"/>
      <c r="C527" s="199" t="s">
        <v>173</v>
      </c>
      <c r="D527" s="198"/>
      <c r="E527" s="198"/>
      <c r="F527" s="198"/>
      <c r="G527" s="198"/>
      <c r="H527" s="480">
        <v>221.59</v>
      </c>
      <c r="I527" s="480"/>
      <c r="J527" s="480">
        <v>3898.86</v>
      </c>
      <c r="K527" s="480"/>
      <c r="O527" s="162">
        <v>221.59</v>
      </c>
      <c r="P527" s="162">
        <v>3898.86</v>
      </c>
    </row>
    <row r="529" spans="1:22" ht="65.25" x14ac:dyDescent="0.2">
      <c r="A529" s="168" t="s">
        <v>1324</v>
      </c>
      <c r="B529" s="167" t="s">
        <v>1289</v>
      </c>
      <c r="C529" s="167" t="s">
        <v>939</v>
      </c>
      <c r="D529" s="166" t="s">
        <v>1693</v>
      </c>
      <c r="E529" s="163">
        <v>1</v>
      </c>
      <c r="F529" s="165"/>
      <c r="G529" s="164"/>
      <c r="H529" s="163"/>
      <c r="I529" s="214"/>
      <c r="J529" s="163"/>
      <c r="K529" s="214"/>
      <c r="Q529" s="160">
        <v>8.86</v>
      </c>
      <c r="R529" s="160">
        <v>163.29</v>
      </c>
      <c r="S529" s="160">
        <v>5.21</v>
      </c>
      <c r="T529" s="160">
        <v>74.39</v>
      </c>
      <c r="U529" s="160">
        <v>0</v>
      </c>
      <c r="V529" s="160">
        <v>0</v>
      </c>
    </row>
    <row r="530" spans="1:22" ht="14.25" x14ac:dyDescent="0.2">
      <c r="A530" s="168"/>
      <c r="B530" s="167"/>
      <c r="C530" s="167" t="s">
        <v>187</v>
      </c>
      <c r="D530" s="166"/>
      <c r="E530" s="163"/>
      <c r="F530" s="165">
        <v>6.76</v>
      </c>
      <c r="G530" s="164" t="s">
        <v>1338</v>
      </c>
      <c r="H530" s="163">
        <v>1</v>
      </c>
      <c r="I530" s="214">
        <v>7.77</v>
      </c>
      <c r="J530" s="163">
        <v>23.35</v>
      </c>
      <c r="K530" s="214">
        <v>181.43</v>
      </c>
    </row>
    <row r="531" spans="1:22" ht="14.25" x14ac:dyDescent="0.2">
      <c r="A531" s="168"/>
      <c r="B531" s="167"/>
      <c r="C531" s="167" t="s">
        <v>195</v>
      </c>
      <c r="D531" s="166"/>
      <c r="E531" s="163"/>
      <c r="F531" s="165">
        <v>0.35</v>
      </c>
      <c r="G531" s="164" t="s">
        <v>185</v>
      </c>
      <c r="H531" s="163">
        <v>1</v>
      </c>
      <c r="I531" s="214">
        <v>0.35</v>
      </c>
      <c r="J531" s="163">
        <v>5.43</v>
      </c>
      <c r="K531" s="214">
        <v>1.9</v>
      </c>
    </row>
    <row r="532" spans="1:22" ht="14.25" x14ac:dyDescent="0.2">
      <c r="A532" s="168"/>
      <c r="B532" s="167"/>
      <c r="C532" s="167" t="s">
        <v>184</v>
      </c>
      <c r="D532" s="166" t="s">
        <v>177</v>
      </c>
      <c r="E532" s="163">
        <v>112</v>
      </c>
      <c r="F532" s="165"/>
      <c r="G532" s="164"/>
      <c r="H532" s="163"/>
      <c r="I532" s="214">
        <v>8.86</v>
      </c>
      <c r="J532" s="163">
        <v>90</v>
      </c>
      <c r="K532" s="214">
        <v>163.29</v>
      </c>
    </row>
    <row r="533" spans="1:22" ht="14.25" x14ac:dyDescent="0.2">
      <c r="A533" s="168"/>
      <c r="B533" s="167"/>
      <c r="C533" s="167" t="s">
        <v>183</v>
      </c>
      <c r="D533" s="166" t="s">
        <v>177</v>
      </c>
      <c r="E533" s="163">
        <v>70</v>
      </c>
      <c r="F533" s="165"/>
      <c r="G533" s="164"/>
      <c r="H533" s="163"/>
      <c r="I533" s="214">
        <v>5.21</v>
      </c>
      <c r="J533" s="163">
        <v>41</v>
      </c>
      <c r="K533" s="214">
        <v>74.39</v>
      </c>
    </row>
    <row r="534" spans="1:22" ht="14.25" x14ac:dyDescent="0.2">
      <c r="A534" s="205"/>
      <c r="B534" s="204"/>
      <c r="C534" s="204" t="s">
        <v>182</v>
      </c>
      <c r="D534" s="203" t="s">
        <v>181</v>
      </c>
      <c r="E534" s="201">
        <v>0.52</v>
      </c>
      <c r="F534" s="206"/>
      <c r="G534" s="202" t="s">
        <v>1338</v>
      </c>
      <c r="H534" s="201">
        <v>1</v>
      </c>
      <c r="I534" s="200">
        <v>0.6</v>
      </c>
      <c r="J534" s="201"/>
      <c r="K534" s="200"/>
    </row>
    <row r="535" spans="1:22" ht="15" x14ac:dyDescent="0.25">
      <c r="A535" s="198"/>
      <c r="B535" s="198"/>
      <c r="C535" s="199" t="s">
        <v>173</v>
      </c>
      <c r="D535" s="198"/>
      <c r="E535" s="198"/>
      <c r="F535" s="198"/>
      <c r="G535" s="198"/>
      <c r="H535" s="480">
        <v>22.19</v>
      </c>
      <c r="I535" s="480"/>
      <c r="J535" s="480">
        <v>421.01</v>
      </c>
      <c r="K535" s="480"/>
      <c r="O535" s="162">
        <v>22.19</v>
      </c>
      <c r="P535" s="162">
        <v>421.01</v>
      </c>
    </row>
    <row r="537" spans="1:22" ht="65.25" x14ac:dyDescent="0.2">
      <c r="A537" s="168" t="s">
        <v>104</v>
      </c>
      <c r="B537" s="167" t="s">
        <v>1264</v>
      </c>
      <c r="C537" s="167" t="s">
        <v>1110</v>
      </c>
      <c r="D537" s="166" t="s">
        <v>1693</v>
      </c>
      <c r="E537" s="163">
        <v>1</v>
      </c>
      <c r="F537" s="165"/>
      <c r="G537" s="164"/>
      <c r="H537" s="163"/>
      <c r="I537" s="214"/>
      <c r="J537" s="163"/>
      <c r="K537" s="214"/>
      <c r="Q537" s="160">
        <v>35.11</v>
      </c>
      <c r="R537" s="160">
        <v>647.26</v>
      </c>
      <c r="S537" s="160">
        <v>20.64</v>
      </c>
      <c r="T537" s="160">
        <v>294.86</v>
      </c>
      <c r="U537" s="160">
        <v>0</v>
      </c>
      <c r="V537" s="160">
        <v>0</v>
      </c>
    </row>
    <row r="538" spans="1:22" ht="14.25" x14ac:dyDescent="0.2">
      <c r="A538" s="168"/>
      <c r="B538" s="167"/>
      <c r="C538" s="167" t="s">
        <v>187</v>
      </c>
      <c r="D538" s="166"/>
      <c r="E538" s="163"/>
      <c r="F538" s="165">
        <v>26.78</v>
      </c>
      <c r="G538" s="164" t="s">
        <v>1338</v>
      </c>
      <c r="H538" s="163">
        <v>1</v>
      </c>
      <c r="I538" s="214">
        <v>30.8</v>
      </c>
      <c r="J538" s="163">
        <v>23.35</v>
      </c>
      <c r="K538" s="214">
        <v>719.18</v>
      </c>
    </row>
    <row r="539" spans="1:22" ht="14.25" x14ac:dyDescent="0.2">
      <c r="A539" s="168"/>
      <c r="B539" s="167"/>
      <c r="C539" s="167" t="s">
        <v>195</v>
      </c>
      <c r="D539" s="166"/>
      <c r="E539" s="163"/>
      <c r="F539" s="165">
        <v>0.28000000000000003</v>
      </c>
      <c r="G539" s="164" t="s">
        <v>185</v>
      </c>
      <c r="H539" s="163">
        <v>1</v>
      </c>
      <c r="I539" s="214">
        <v>0.28000000000000003</v>
      </c>
      <c r="J539" s="163">
        <v>5.43</v>
      </c>
      <c r="K539" s="214">
        <v>1.52</v>
      </c>
    </row>
    <row r="540" spans="1:22" ht="14.25" x14ac:dyDescent="0.2">
      <c r="A540" s="168"/>
      <c r="B540" s="167"/>
      <c r="C540" s="167" t="s">
        <v>184</v>
      </c>
      <c r="D540" s="166" t="s">
        <v>177</v>
      </c>
      <c r="E540" s="163">
        <v>112</v>
      </c>
      <c r="F540" s="165"/>
      <c r="G540" s="164"/>
      <c r="H540" s="163"/>
      <c r="I540" s="214">
        <v>35.11</v>
      </c>
      <c r="J540" s="163">
        <v>90</v>
      </c>
      <c r="K540" s="214">
        <v>647.26</v>
      </c>
    </row>
    <row r="541" spans="1:22" ht="14.25" x14ac:dyDescent="0.2">
      <c r="A541" s="168"/>
      <c r="B541" s="167"/>
      <c r="C541" s="167" t="s">
        <v>183</v>
      </c>
      <c r="D541" s="166" t="s">
        <v>177</v>
      </c>
      <c r="E541" s="163">
        <v>70</v>
      </c>
      <c r="F541" s="165"/>
      <c r="G541" s="164"/>
      <c r="H541" s="163"/>
      <c r="I541" s="214">
        <v>20.64</v>
      </c>
      <c r="J541" s="163">
        <v>41</v>
      </c>
      <c r="K541" s="214">
        <v>294.86</v>
      </c>
    </row>
    <row r="542" spans="1:22" ht="14.25" x14ac:dyDescent="0.2">
      <c r="A542" s="205"/>
      <c r="B542" s="204"/>
      <c r="C542" s="204" t="s">
        <v>182</v>
      </c>
      <c r="D542" s="203" t="s">
        <v>181</v>
      </c>
      <c r="E542" s="201">
        <v>2.06</v>
      </c>
      <c r="F542" s="206"/>
      <c r="G542" s="202" t="s">
        <v>1338</v>
      </c>
      <c r="H542" s="201">
        <v>1</v>
      </c>
      <c r="I542" s="200">
        <v>2.37</v>
      </c>
      <c r="J542" s="201"/>
      <c r="K542" s="200"/>
    </row>
    <row r="543" spans="1:22" ht="15" x14ac:dyDescent="0.25">
      <c r="A543" s="198"/>
      <c r="B543" s="198"/>
      <c r="C543" s="199" t="s">
        <v>173</v>
      </c>
      <c r="D543" s="198"/>
      <c r="E543" s="198"/>
      <c r="F543" s="198"/>
      <c r="G543" s="198"/>
      <c r="H543" s="480">
        <v>86.83</v>
      </c>
      <c r="I543" s="480"/>
      <c r="J543" s="480">
        <v>1662.82</v>
      </c>
      <c r="K543" s="480"/>
      <c r="O543" s="162">
        <v>86.83</v>
      </c>
      <c r="P543" s="162">
        <v>1662.82</v>
      </c>
    </row>
    <row r="545" spans="1:22" ht="65.25" x14ac:dyDescent="0.2">
      <c r="A545" s="168" t="s">
        <v>1336</v>
      </c>
      <c r="B545" s="167" t="s">
        <v>1263</v>
      </c>
      <c r="C545" s="167" t="s">
        <v>1262</v>
      </c>
      <c r="D545" s="166" t="s">
        <v>1693</v>
      </c>
      <c r="E545" s="163">
        <v>1</v>
      </c>
      <c r="F545" s="165"/>
      <c r="G545" s="164"/>
      <c r="H545" s="163"/>
      <c r="I545" s="214"/>
      <c r="J545" s="163"/>
      <c r="K545" s="214"/>
      <c r="Q545" s="160">
        <v>7.62</v>
      </c>
      <c r="R545" s="160">
        <v>140.38</v>
      </c>
      <c r="S545" s="160">
        <v>4.4800000000000004</v>
      </c>
      <c r="T545" s="160">
        <v>63.95</v>
      </c>
      <c r="U545" s="160">
        <v>12.09</v>
      </c>
      <c r="V545" s="160">
        <v>253.32</v>
      </c>
    </row>
    <row r="546" spans="1:22" ht="14.25" x14ac:dyDescent="0.2">
      <c r="A546" s="168"/>
      <c r="B546" s="167"/>
      <c r="C546" s="167" t="s">
        <v>187</v>
      </c>
      <c r="D546" s="166"/>
      <c r="E546" s="163"/>
      <c r="F546" s="165">
        <v>5.81</v>
      </c>
      <c r="G546" s="164" t="s">
        <v>1338</v>
      </c>
      <c r="H546" s="163">
        <v>1</v>
      </c>
      <c r="I546" s="214">
        <v>6.68</v>
      </c>
      <c r="J546" s="163">
        <v>23.35</v>
      </c>
      <c r="K546" s="214">
        <v>155.97999999999999</v>
      </c>
    </row>
    <row r="547" spans="1:22" ht="14.25" x14ac:dyDescent="0.2">
      <c r="A547" s="168"/>
      <c r="B547" s="167"/>
      <c r="C547" s="167" t="s">
        <v>174</v>
      </c>
      <c r="D547" s="166"/>
      <c r="E547" s="163"/>
      <c r="F547" s="165">
        <v>27.61</v>
      </c>
      <c r="G547" s="164" t="s">
        <v>1339</v>
      </c>
      <c r="H547" s="163">
        <v>1</v>
      </c>
      <c r="I547" s="214">
        <v>34.51</v>
      </c>
      <c r="J547" s="163">
        <v>8.9600000000000009</v>
      </c>
      <c r="K547" s="214">
        <v>309.20999999999998</v>
      </c>
    </row>
    <row r="548" spans="1:22" ht="14.25" x14ac:dyDescent="0.2">
      <c r="A548" s="168"/>
      <c r="B548" s="167"/>
      <c r="C548" s="167" t="s">
        <v>179</v>
      </c>
      <c r="D548" s="166"/>
      <c r="E548" s="163"/>
      <c r="F548" s="165">
        <v>5.53</v>
      </c>
      <c r="G548" s="164" t="s">
        <v>1339</v>
      </c>
      <c r="H548" s="163">
        <v>1</v>
      </c>
      <c r="I548" s="169">
        <v>6.91</v>
      </c>
      <c r="J548" s="163">
        <v>23.35</v>
      </c>
      <c r="K548" s="169">
        <v>161.35</v>
      </c>
    </row>
    <row r="549" spans="1:22" ht="14.25" x14ac:dyDescent="0.2">
      <c r="A549" s="168"/>
      <c r="B549" s="167"/>
      <c r="C549" s="167" t="s">
        <v>195</v>
      </c>
      <c r="D549" s="166"/>
      <c r="E549" s="163"/>
      <c r="F549" s="165">
        <v>1.89</v>
      </c>
      <c r="G549" s="164" t="s">
        <v>185</v>
      </c>
      <c r="H549" s="163">
        <v>1</v>
      </c>
      <c r="I549" s="214">
        <v>1.89</v>
      </c>
      <c r="J549" s="163">
        <v>5.42</v>
      </c>
      <c r="K549" s="214">
        <v>10.24</v>
      </c>
    </row>
    <row r="550" spans="1:22" ht="14.25" x14ac:dyDescent="0.2">
      <c r="A550" s="168"/>
      <c r="B550" s="167"/>
      <c r="C550" s="167" t="s">
        <v>184</v>
      </c>
      <c r="D550" s="166" t="s">
        <v>177</v>
      </c>
      <c r="E550" s="163">
        <v>112</v>
      </c>
      <c r="F550" s="165"/>
      <c r="G550" s="164"/>
      <c r="H550" s="163"/>
      <c r="I550" s="214">
        <v>7.62</v>
      </c>
      <c r="J550" s="163">
        <v>90</v>
      </c>
      <c r="K550" s="214">
        <v>140.38</v>
      </c>
    </row>
    <row r="551" spans="1:22" ht="14.25" x14ac:dyDescent="0.2">
      <c r="A551" s="168"/>
      <c r="B551" s="167"/>
      <c r="C551" s="167" t="s">
        <v>183</v>
      </c>
      <c r="D551" s="166" t="s">
        <v>177</v>
      </c>
      <c r="E551" s="163">
        <v>70</v>
      </c>
      <c r="F551" s="165"/>
      <c r="G551" s="164"/>
      <c r="H551" s="163"/>
      <c r="I551" s="214">
        <v>4.4800000000000004</v>
      </c>
      <c r="J551" s="163">
        <v>41</v>
      </c>
      <c r="K551" s="214">
        <v>63.95</v>
      </c>
    </row>
    <row r="552" spans="1:22" ht="14.25" x14ac:dyDescent="0.2">
      <c r="A552" s="168"/>
      <c r="B552" s="167"/>
      <c r="C552" s="167" t="s">
        <v>178</v>
      </c>
      <c r="D552" s="166" t="s">
        <v>177</v>
      </c>
      <c r="E552" s="163">
        <v>175</v>
      </c>
      <c r="F552" s="165"/>
      <c r="G552" s="164"/>
      <c r="H552" s="163"/>
      <c r="I552" s="214">
        <v>12.09</v>
      </c>
      <c r="J552" s="163">
        <v>157</v>
      </c>
      <c r="K552" s="214">
        <v>253.32</v>
      </c>
    </row>
    <row r="553" spans="1:22" ht="14.25" x14ac:dyDescent="0.2">
      <c r="A553" s="205"/>
      <c r="B553" s="204"/>
      <c r="C553" s="204" t="s">
        <v>182</v>
      </c>
      <c r="D553" s="203" t="s">
        <v>181</v>
      </c>
      <c r="E553" s="201">
        <v>0.52</v>
      </c>
      <c r="F553" s="206"/>
      <c r="G553" s="202" t="s">
        <v>1338</v>
      </c>
      <c r="H553" s="201">
        <v>1</v>
      </c>
      <c r="I553" s="200">
        <v>0.6</v>
      </c>
      <c r="J553" s="201"/>
      <c r="K553" s="200"/>
    </row>
    <row r="554" spans="1:22" ht="15" x14ac:dyDescent="0.25">
      <c r="A554" s="198"/>
      <c r="B554" s="198"/>
      <c r="C554" s="199" t="s">
        <v>173</v>
      </c>
      <c r="D554" s="198"/>
      <c r="E554" s="198"/>
      <c r="F554" s="198"/>
      <c r="G554" s="198"/>
      <c r="H554" s="480">
        <v>67.27</v>
      </c>
      <c r="I554" s="480"/>
      <c r="J554" s="480">
        <v>933.08</v>
      </c>
      <c r="K554" s="480"/>
      <c r="O554" s="162">
        <v>67.27</v>
      </c>
      <c r="P554" s="162">
        <v>933.08</v>
      </c>
    </row>
    <row r="556" spans="1:22" ht="81" x14ac:dyDescent="0.2">
      <c r="A556" s="197" t="s">
        <v>105</v>
      </c>
      <c r="B556" s="196" t="s">
        <v>3513</v>
      </c>
      <c r="C556" s="196" t="s">
        <v>1292</v>
      </c>
      <c r="D556" s="195" t="s">
        <v>3025</v>
      </c>
      <c r="E556" s="193">
        <v>1</v>
      </c>
      <c r="F556" s="207">
        <v>11543.7</v>
      </c>
      <c r="G556" s="194" t="s">
        <v>185</v>
      </c>
      <c r="H556" s="193">
        <v>1</v>
      </c>
      <c r="I556" s="192">
        <v>11543.7</v>
      </c>
      <c r="J556" s="193">
        <v>4.4000000000000004</v>
      </c>
      <c r="K556" s="192">
        <v>50792.28</v>
      </c>
      <c r="Q556" s="160">
        <v>0</v>
      </c>
      <c r="R556" s="160">
        <v>0</v>
      </c>
      <c r="S556" s="160">
        <v>0</v>
      </c>
      <c r="T556" s="160">
        <v>0</v>
      </c>
      <c r="U556" s="160">
        <v>0</v>
      </c>
      <c r="V556" s="160">
        <v>0</v>
      </c>
    </row>
    <row r="557" spans="1:22" ht="15" x14ac:dyDescent="0.25">
      <c r="A557" s="190"/>
      <c r="B557" s="190"/>
      <c r="C557" s="191" t="s">
        <v>173</v>
      </c>
      <c r="D557" s="190"/>
      <c r="E557" s="190"/>
      <c r="F557" s="190"/>
      <c r="G557" s="190"/>
      <c r="H557" s="481">
        <v>11543.7</v>
      </c>
      <c r="I557" s="481"/>
      <c r="J557" s="481">
        <v>50792.28</v>
      </c>
      <c r="K557" s="481"/>
      <c r="O557" s="162">
        <v>11543.7</v>
      </c>
      <c r="P557" s="162">
        <v>50792.28</v>
      </c>
    </row>
    <row r="560" spans="1:22" ht="15" x14ac:dyDescent="0.25">
      <c r="A560" s="476" t="s">
        <v>3534</v>
      </c>
      <c r="B560" s="476"/>
      <c r="C560" s="476"/>
      <c r="D560" s="476"/>
      <c r="E560" s="476"/>
      <c r="F560" s="476"/>
      <c r="G560" s="476"/>
      <c r="H560" s="477">
        <v>11941.58</v>
      </c>
      <c r="I560" s="478"/>
      <c r="J560" s="477">
        <v>57708.05</v>
      </c>
      <c r="K560" s="478"/>
    </row>
    <row r="561" spans="1:22" hidden="1" x14ac:dyDescent="0.2">
      <c r="A561" s="160" t="s">
        <v>172</v>
      </c>
      <c r="I561" s="160">
        <v>0</v>
      </c>
      <c r="J561" s="160">
        <v>0</v>
      </c>
    </row>
    <row r="562" spans="1:22" hidden="1" x14ac:dyDescent="0.2">
      <c r="A562" s="160" t="s">
        <v>171</v>
      </c>
      <c r="I562" s="160">
        <v>0</v>
      </c>
      <c r="J562" s="160">
        <v>0</v>
      </c>
    </row>
    <row r="564" spans="1:22" ht="16.5" x14ac:dyDescent="0.25">
      <c r="A564" s="479" t="s">
        <v>3535</v>
      </c>
      <c r="B564" s="479"/>
      <c r="C564" s="479"/>
      <c r="D564" s="479"/>
      <c r="E564" s="479"/>
      <c r="F564" s="479"/>
      <c r="G564" s="479"/>
      <c r="H564" s="479"/>
      <c r="I564" s="479"/>
      <c r="J564" s="479"/>
      <c r="K564" s="479"/>
    </row>
    <row r="565" spans="1:22" ht="65.25" x14ac:dyDescent="0.2">
      <c r="A565" s="168" t="s">
        <v>709</v>
      </c>
      <c r="B565" s="167" t="s">
        <v>1266</v>
      </c>
      <c r="C565" s="167" t="s">
        <v>1265</v>
      </c>
      <c r="D565" s="166" t="s">
        <v>1693</v>
      </c>
      <c r="E565" s="163">
        <v>1</v>
      </c>
      <c r="F565" s="165"/>
      <c r="G565" s="164"/>
      <c r="H565" s="163"/>
      <c r="I565" s="214"/>
      <c r="J565" s="163"/>
      <c r="K565" s="214"/>
      <c r="Q565" s="160">
        <v>78.39</v>
      </c>
      <c r="R565" s="160">
        <v>1445</v>
      </c>
      <c r="S565" s="160">
        <v>46.07</v>
      </c>
      <c r="T565" s="160">
        <v>658.28</v>
      </c>
      <c r="U565" s="160">
        <v>1.42</v>
      </c>
      <c r="V565" s="160">
        <v>29.69</v>
      </c>
    </row>
    <row r="566" spans="1:22" ht="14.25" x14ac:dyDescent="0.2">
      <c r="A566" s="168"/>
      <c r="B566" s="167"/>
      <c r="C566" s="167" t="s">
        <v>187</v>
      </c>
      <c r="D566" s="166"/>
      <c r="E566" s="163"/>
      <c r="F566" s="165">
        <v>59.79</v>
      </c>
      <c r="G566" s="164" t="s">
        <v>1338</v>
      </c>
      <c r="H566" s="163">
        <v>1</v>
      </c>
      <c r="I566" s="214">
        <v>68.760000000000005</v>
      </c>
      <c r="J566" s="163">
        <v>23.35</v>
      </c>
      <c r="K566" s="214">
        <v>1605.55</v>
      </c>
    </row>
    <row r="567" spans="1:22" ht="14.25" x14ac:dyDescent="0.2">
      <c r="A567" s="168"/>
      <c r="B567" s="167"/>
      <c r="C567" s="167" t="s">
        <v>174</v>
      </c>
      <c r="D567" s="166"/>
      <c r="E567" s="163"/>
      <c r="F567" s="165">
        <v>4.42</v>
      </c>
      <c r="G567" s="164" t="s">
        <v>1339</v>
      </c>
      <c r="H567" s="163">
        <v>1</v>
      </c>
      <c r="I567" s="214">
        <v>5.53</v>
      </c>
      <c r="J567" s="163">
        <v>8</v>
      </c>
      <c r="K567" s="214">
        <v>44.24</v>
      </c>
    </row>
    <row r="568" spans="1:22" ht="14.25" x14ac:dyDescent="0.2">
      <c r="A568" s="168"/>
      <c r="B568" s="167"/>
      <c r="C568" s="167" t="s">
        <v>179</v>
      </c>
      <c r="D568" s="166"/>
      <c r="E568" s="163"/>
      <c r="F568" s="165">
        <v>0.65</v>
      </c>
      <c r="G568" s="164" t="s">
        <v>1339</v>
      </c>
      <c r="H568" s="163">
        <v>1</v>
      </c>
      <c r="I568" s="169">
        <v>0.81</v>
      </c>
      <c r="J568" s="163">
        <v>23.35</v>
      </c>
      <c r="K568" s="169">
        <v>18.91</v>
      </c>
    </row>
    <row r="569" spans="1:22" ht="14.25" x14ac:dyDescent="0.2">
      <c r="A569" s="168"/>
      <c r="B569" s="167"/>
      <c r="C569" s="167" t="s">
        <v>195</v>
      </c>
      <c r="D569" s="166"/>
      <c r="E569" s="163"/>
      <c r="F569" s="165">
        <v>21.42</v>
      </c>
      <c r="G569" s="164" t="s">
        <v>185</v>
      </c>
      <c r="H569" s="163">
        <v>1</v>
      </c>
      <c r="I569" s="214">
        <v>21.42</v>
      </c>
      <c r="J569" s="163">
        <v>5.42</v>
      </c>
      <c r="K569" s="214">
        <v>116.1</v>
      </c>
    </row>
    <row r="570" spans="1:22" ht="14.25" x14ac:dyDescent="0.2">
      <c r="A570" s="168"/>
      <c r="B570" s="167"/>
      <c r="C570" s="167" t="s">
        <v>184</v>
      </c>
      <c r="D570" s="166" t="s">
        <v>177</v>
      </c>
      <c r="E570" s="163">
        <v>112</v>
      </c>
      <c r="F570" s="165"/>
      <c r="G570" s="164"/>
      <c r="H570" s="163"/>
      <c r="I570" s="214">
        <v>78.39</v>
      </c>
      <c r="J570" s="163">
        <v>90</v>
      </c>
      <c r="K570" s="214">
        <v>1445</v>
      </c>
    </row>
    <row r="571" spans="1:22" ht="14.25" x14ac:dyDescent="0.2">
      <c r="A571" s="168"/>
      <c r="B571" s="167"/>
      <c r="C571" s="167" t="s">
        <v>183</v>
      </c>
      <c r="D571" s="166" t="s">
        <v>177</v>
      </c>
      <c r="E571" s="163">
        <v>70</v>
      </c>
      <c r="F571" s="165"/>
      <c r="G571" s="164"/>
      <c r="H571" s="163"/>
      <c r="I571" s="214">
        <v>46.07</v>
      </c>
      <c r="J571" s="163">
        <v>41</v>
      </c>
      <c r="K571" s="214">
        <v>658.28</v>
      </c>
    </row>
    <row r="572" spans="1:22" ht="14.25" x14ac:dyDescent="0.2">
      <c r="A572" s="168"/>
      <c r="B572" s="167"/>
      <c r="C572" s="167" t="s">
        <v>178</v>
      </c>
      <c r="D572" s="166" t="s">
        <v>177</v>
      </c>
      <c r="E572" s="163">
        <v>175</v>
      </c>
      <c r="F572" s="165"/>
      <c r="G572" s="164"/>
      <c r="H572" s="163"/>
      <c r="I572" s="214">
        <v>1.42</v>
      </c>
      <c r="J572" s="163">
        <v>157</v>
      </c>
      <c r="K572" s="214">
        <v>29.69</v>
      </c>
    </row>
    <row r="573" spans="1:22" ht="14.25" x14ac:dyDescent="0.2">
      <c r="A573" s="205"/>
      <c r="B573" s="204"/>
      <c r="C573" s="204" t="s">
        <v>182</v>
      </c>
      <c r="D573" s="203" t="s">
        <v>181</v>
      </c>
      <c r="E573" s="201">
        <v>5.15</v>
      </c>
      <c r="F573" s="206"/>
      <c r="G573" s="202" t="s">
        <v>1338</v>
      </c>
      <c r="H573" s="201">
        <v>1</v>
      </c>
      <c r="I573" s="200">
        <v>5.92</v>
      </c>
      <c r="J573" s="201"/>
      <c r="K573" s="200"/>
    </row>
    <row r="574" spans="1:22" ht="15" x14ac:dyDescent="0.25">
      <c r="A574" s="198"/>
      <c r="B574" s="198"/>
      <c r="C574" s="199" t="s">
        <v>173</v>
      </c>
      <c r="D574" s="198"/>
      <c r="E574" s="198"/>
      <c r="F574" s="198"/>
      <c r="G574" s="198"/>
      <c r="H574" s="480">
        <v>221.59</v>
      </c>
      <c r="I574" s="480"/>
      <c r="J574" s="480">
        <v>3898.86</v>
      </c>
      <c r="K574" s="480"/>
      <c r="O574" s="162">
        <v>221.59</v>
      </c>
      <c r="P574" s="162">
        <v>3898.86</v>
      </c>
    </row>
    <row r="576" spans="1:22" ht="65.25" x14ac:dyDescent="0.2">
      <c r="A576" s="168" t="s">
        <v>1324</v>
      </c>
      <c r="B576" s="167" t="s">
        <v>1289</v>
      </c>
      <c r="C576" s="167" t="s">
        <v>939</v>
      </c>
      <c r="D576" s="166" t="s">
        <v>1693</v>
      </c>
      <c r="E576" s="163">
        <v>1</v>
      </c>
      <c r="F576" s="165"/>
      <c r="G576" s="164"/>
      <c r="H576" s="163"/>
      <c r="I576" s="214"/>
      <c r="J576" s="163"/>
      <c r="K576" s="214"/>
      <c r="Q576" s="160">
        <v>8.86</v>
      </c>
      <c r="R576" s="160">
        <v>163.29</v>
      </c>
      <c r="S576" s="160">
        <v>5.21</v>
      </c>
      <c r="T576" s="160">
        <v>74.39</v>
      </c>
      <c r="U576" s="160">
        <v>0</v>
      </c>
      <c r="V576" s="160">
        <v>0</v>
      </c>
    </row>
    <row r="577" spans="1:22" ht="14.25" x14ac:dyDescent="0.2">
      <c r="A577" s="168"/>
      <c r="B577" s="167"/>
      <c r="C577" s="167" t="s">
        <v>187</v>
      </c>
      <c r="D577" s="166"/>
      <c r="E577" s="163"/>
      <c r="F577" s="165">
        <v>6.76</v>
      </c>
      <c r="G577" s="164" t="s">
        <v>1338</v>
      </c>
      <c r="H577" s="163">
        <v>1</v>
      </c>
      <c r="I577" s="214">
        <v>7.77</v>
      </c>
      <c r="J577" s="163">
        <v>23.35</v>
      </c>
      <c r="K577" s="214">
        <v>181.43</v>
      </c>
    </row>
    <row r="578" spans="1:22" ht="14.25" x14ac:dyDescent="0.2">
      <c r="A578" s="168"/>
      <c r="B578" s="167"/>
      <c r="C578" s="167" t="s">
        <v>195</v>
      </c>
      <c r="D578" s="166"/>
      <c r="E578" s="163"/>
      <c r="F578" s="165">
        <v>0.35</v>
      </c>
      <c r="G578" s="164" t="s">
        <v>185</v>
      </c>
      <c r="H578" s="163">
        <v>1</v>
      </c>
      <c r="I578" s="214">
        <v>0.35</v>
      </c>
      <c r="J578" s="163">
        <v>5.43</v>
      </c>
      <c r="K578" s="214">
        <v>1.9</v>
      </c>
    </row>
    <row r="579" spans="1:22" ht="14.25" x14ac:dyDescent="0.2">
      <c r="A579" s="168"/>
      <c r="B579" s="167"/>
      <c r="C579" s="167" t="s">
        <v>184</v>
      </c>
      <c r="D579" s="166" t="s">
        <v>177</v>
      </c>
      <c r="E579" s="163">
        <v>112</v>
      </c>
      <c r="F579" s="165"/>
      <c r="G579" s="164"/>
      <c r="H579" s="163"/>
      <c r="I579" s="214">
        <v>8.86</v>
      </c>
      <c r="J579" s="163">
        <v>90</v>
      </c>
      <c r="K579" s="214">
        <v>163.29</v>
      </c>
    </row>
    <row r="580" spans="1:22" ht="14.25" x14ac:dyDescent="0.2">
      <c r="A580" s="168"/>
      <c r="B580" s="167"/>
      <c r="C580" s="167" t="s">
        <v>183</v>
      </c>
      <c r="D580" s="166" t="s">
        <v>177</v>
      </c>
      <c r="E580" s="163">
        <v>70</v>
      </c>
      <c r="F580" s="165"/>
      <c r="G580" s="164"/>
      <c r="H580" s="163"/>
      <c r="I580" s="214">
        <v>5.21</v>
      </c>
      <c r="J580" s="163">
        <v>41</v>
      </c>
      <c r="K580" s="214">
        <v>74.39</v>
      </c>
    </row>
    <row r="581" spans="1:22" ht="14.25" x14ac:dyDescent="0.2">
      <c r="A581" s="205"/>
      <c r="B581" s="204"/>
      <c r="C581" s="204" t="s">
        <v>182</v>
      </c>
      <c r="D581" s="203" t="s">
        <v>181</v>
      </c>
      <c r="E581" s="201">
        <v>0.52</v>
      </c>
      <c r="F581" s="206"/>
      <c r="G581" s="202" t="s">
        <v>1338</v>
      </c>
      <c r="H581" s="201">
        <v>1</v>
      </c>
      <c r="I581" s="200">
        <v>0.6</v>
      </c>
      <c r="J581" s="201"/>
      <c r="K581" s="200"/>
    </row>
    <row r="582" spans="1:22" ht="15" x14ac:dyDescent="0.25">
      <c r="A582" s="198"/>
      <c r="B582" s="198"/>
      <c r="C582" s="199" t="s">
        <v>173</v>
      </c>
      <c r="D582" s="198"/>
      <c r="E582" s="198"/>
      <c r="F582" s="198"/>
      <c r="G582" s="198"/>
      <c r="H582" s="480">
        <v>22.19</v>
      </c>
      <c r="I582" s="480"/>
      <c r="J582" s="480">
        <v>421.01</v>
      </c>
      <c r="K582" s="480"/>
      <c r="O582" s="162">
        <v>22.19</v>
      </c>
      <c r="P582" s="162">
        <v>421.01</v>
      </c>
    </row>
    <row r="584" spans="1:22" ht="65.25" x14ac:dyDescent="0.2">
      <c r="A584" s="168" t="s">
        <v>104</v>
      </c>
      <c r="B584" s="167" t="s">
        <v>1264</v>
      </c>
      <c r="C584" s="167" t="s">
        <v>1110</v>
      </c>
      <c r="D584" s="166" t="s">
        <v>1693</v>
      </c>
      <c r="E584" s="163">
        <v>1</v>
      </c>
      <c r="F584" s="165"/>
      <c r="G584" s="164"/>
      <c r="H584" s="163"/>
      <c r="I584" s="214"/>
      <c r="J584" s="163"/>
      <c r="K584" s="214"/>
      <c r="Q584" s="160">
        <v>35.11</v>
      </c>
      <c r="R584" s="160">
        <v>647.26</v>
      </c>
      <c r="S584" s="160">
        <v>20.64</v>
      </c>
      <c r="T584" s="160">
        <v>294.86</v>
      </c>
      <c r="U584" s="160">
        <v>0</v>
      </c>
      <c r="V584" s="160">
        <v>0</v>
      </c>
    </row>
    <row r="585" spans="1:22" ht="14.25" x14ac:dyDescent="0.2">
      <c r="A585" s="168"/>
      <c r="B585" s="167"/>
      <c r="C585" s="167" t="s">
        <v>187</v>
      </c>
      <c r="D585" s="166"/>
      <c r="E585" s="163"/>
      <c r="F585" s="165">
        <v>26.78</v>
      </c>
      <c r="G585" s="164" t="s">
        <v>1338</v>
      </c>
      <c r="H585" s="163">
        <v>1</v>
      </c>
      <c r="I585" s="214">
        <v>30.8</v>
      </c>
      <c r="J585" s="163">
        <v>23.35</v>
      </c>
      <c r="K585" s="214">
        <v>719.18</v>
      </c>
    </row>
    <row r="586" spans="1:22" ht="14.25" x14ac:dyDescent="0.2">
      <c r="A586" s="168"/>
      <c r="B586" s="167"/>
      <c r="C586" s="167" t="s">
        <v>195</v>
      </c>
      <c r="D586" s="166"/>
      <c r="E586" s="163"/>
      <c r="F586" s="165">
        <v>0.28000000000000003</v>
      </c>
      <c r="G586" s="164" t="s">
        <v>185</v>
      </c>
      <c r="H586" s="163">
        <v>1</v>
      </c>
      <c r="I586" s="214">
        <v>0.28000000000000003</v>
      </c>
      <c r="J586" s="163">
        <v>5.43</v>
      </c>
      <c r="K586" s="214">
        <v>1.52</v>
      </c>
    </row>
    <row r="587" spans="1:22" ht="14.25" x14ac:dyDescent="0.2">
      <c r="A587" s="168"/>
      <c r="B587" s="167"/>
      <c r="C587" s="167" t="s">
        <v>184</v>
      </c>
      <c r="D587" s="166" t="s">
        <v>177</v>
      </c>
      <c r="E587" s="163">
        <v>112</v>
      </c>
      <c r="F587" s="165"/>
      <c r="G587" s="164"/>
      <c r="H587" s="163"/>
      <c r="I587" s="214">
        <v>35.11</v>
      </c>
      <c r="J587" s="163">
        <v>90</v>
      </c>
      <c r="K587" s="214">
        <v>647.26</v>
      </c>
    </row>
    <row r="588" spans="1:22" ht="14.25" x14ac:dyDescent="0.2">
      <c r="A588" s="168"/>
      <c r="B588" s="167"/>
      <c r="C588" s="167" t="s">
        <v>183</v>
      </c>
      <c r="D588" s="166" t="s">
        <v>177</v>
      </c>
      <c r="E588" s="163">
        <v>70</v>
      </c>
      <c r="F588" s="165"/>
      <c r="G588" s="164"/>
      <c r="H588" s="163"/>
      <c r="I588" s="214">
        <v>20.64</v>
      </c>
      <c r="J588" s="163">
        <v>41</v>
      </c>
      <c r="K588" s="214">
        <v>294.86</v>
      </c>
    </row>
    <row r="589" spans="1:22" ht="14.25" x14ac:dyDescent="0.2">
      <c r="A589" s="205"/>
      <c r="B589" s="204"/>
      <c r="C589" s="204" t="s">
        <v>182</v>
      </c>
      <c r="D589" s="203" t="s">
        <v>181</v>
      </c>
      <c r="E589" s="201">
        <v>2.06</v>
      </c>
      <c r="F589" s="206"/>
      <c r="G589" s="202" t="s">
        <v>1338</v>
      </c>
      <c r="H589" s="201">
        <v>1</v>
      </c>
      <c r="I589" s="200">
        <v>2.37</v>
      </c>
      <c r="J589" s="201"/>
      <c r="K589" s="200"/>
    </row>
    <row r="590" spans="1:22" ht="15" x14ac:dyDescent="0.25">
      <c r="A590" s="198"/>
      <c r="B590" s="198"/>
      <c r="C590" s="199" t="s">
        <v>173</v>
      </c>
      <c r="D590" s="198"/>
      <c r="E590" s="198"/>
      <c r="F590" s="198"/>
      <c r="G590" s="198"/>
      <c r="H590" s="480">
        <v>86.83</v>
      </c>
      <c r="I590" s="480"/>
      <c r="J590" s="480">
        <v>1662.82</v>
      </c>
      <c r="K590" s="480"/>
      <c r="O590" s="162">
        <v>86.83</v>
      </c>
      <c r="P590" s="162">
        <v>1662.82</v>
      </c>
    </row>
    <row r="592" spans="1:22" ht="65.25" x14ac:dyDescent="0.2">
      <c r="A592" s="168" t="s">
        <v>1336</v>
      </c>
      <c r="B592" s="167" t="s">
        <v>1263</v>
      </c>
      <c r="C592" s="167" t="s">
        <v>1262</v>
      </c>
      <c r="D592" s="166" t="s">
        <v>1693</v>
      </c>
      <c r="E592" s="163">
        <v>1</v>
      </c>
      <c r="F592" s="165"/>
      <c r="G592" s="164"/>
      <c r="H592" s="163"/>
      <c r="I592" s="214"/>
      <c r="J592" s="163"/>
      <c r="K592" s="214"/>
      <c r="Q592" s="160">
        <v>7.62</v>
      </c>
      <c r="R592" s="160">
        <v>140.38</v>
      </c>
      <c r="S592" s="160">
        <v>4.4800000000000004</v>
      </c>
      <c r="T592" s="160">
        <v>63.95</v>
      </c>
      <c r="U592" s="160">
        <v>12.09</v>
      </c>
      <c r="V592" s="160">
        <v>253.32</v>
      </c>
    </row>
    <row r="593" spans="1:22" ht="14.25" x14ac:dyDescent="0.2">
      <c r="A593" s="168"/>
      <c r="B593" s="167"/>
      <c r="C593" s="167" t="s">
        <v>187</v>
      </c>
      <c r="D593" s="166"/>
      <c r="E593" s="163"/>
      <c r="F593" s="165">
        <v>5.81</v>
      </c>
      <c r="G593" s="164" t="s">
        <v>1338</v>
      </c>
      <c r="H593" s="163">
        <v>1</v>
      </c>
      <c r="I593" s="214">
        <v>6.68</v>
      </c>
      <c r="J593" s="163">
        <v>23.35</v>
      </c>
      <c r="K593" s="214">
        <v>155.97999999999999</v>
      </c>
    </row>
    <row r="594" spans="1:22" ht="14.25" x14ac:dyDescent="0.2">
      <c r="A594" s="168"/>
      <c r="B594" s="167"/>
      <c r="C594" s="167" t="s">
        <v>174</v>
      </c>
      <c r="D594" s="166"/>
      <c r="E594" s="163"/>
      <c r="F594" s="165">
        <v>27.61</v>
      </c>
      <c r="G594" s="164" t="s">
        <v>1339</v>
      </c>
      <c r="H594" s="163">
        <v>1</v>
      </c>
      <c r="I594" s="214">
        <v>34.51</v>
      </c>
      <c r="J594" s="163">
        <v>8.9600000000000009</v>
      </c>
      <c r="K594" s="214">
        <v>309.20999999999998</v>
      </c>
    </row>
    <row r="595" spans="1:22" ht="14.25" x14ac:dyDescent="0.2">
      <c r="A595" s="168"/>
      <c r="B595" s="167"/>
      <c r="C595" s="167" t="s">
        <v>179</v>
      </c>
      <c r="D595" s="166"/>
      <c r="E595" s="163"/>
      <c r="F595" s="165">
        <v>5.53</v>
      </c>
      <c r="G595" s="164" t="s">
        <v>1339</v>
      </c>
      <c r="H595" s="163">
        <v>1</v>
      </c>
      <c r="I595" s="169">
        <v>6.91</v>
      </c>
      <c r="J595" s="163">
        <v>23.35</v>
      </c>
      <c r="K595" s="169">
        <v>161.35</v>
      </c>
    </row>
    <row r="596" spans="1:22" ht="14.25" x14ac:dyDescent="0.2">
      <c r="A596" s="168"/>
      <c r="B596" s="167"/>
      <c r="C596" s="167" t="s">
        <v>195</v>
      </c>
      <c r="D596" s="166"/>
      <c r="E596" s="163"/>
      <c r="F596" s="165">
        <v>1.89</v>
      </c>
      <c r="G596" s="164" t="s">
        <v>185</v>
      </c>
      <c r="H596" s="163">
        <v>1</v>
      </c>
      <c r="I596" s="214">
        <v>1.89</v>
      </c>
      <c r="J596" s="163">
        <v>5.42</v>
      </c>
      <c r="K596" s="214">
        <v>10.24</v>
      </c>
    </row>
    <row r="597" spans="1:22" ht="14.25" x14ac:dyDescent="0.2">
      <c r="A597" s="168"/>
      <c r="B597" s="167"/>
      <c r="C597" s="167" t="s">
        <v>184</v>
      </c>
      <c r="D597" s="166" t="s">
        <v>177</v>
      </c>
      <c r="E597" s="163">
        <v>112</v>
      </c>
      <c r="F597" s="165"/>
      <c r="G597" s="164"/>
      <c r="H597" s="163"/>
      <c r="I597" s="214">
        <v>7.62</v>
      </c>
      <c r="J597" s="163">
        <v>90</v>
      </c>
      <c r="K597" s="214">
        <v>140.38</v>
      </c>
    </row>
    <row r="598" spans="1:22" ht="14.25" x14ac:dyDescent="0.2">
      <c r="A598" s="168"/>
      <c r="B598" s="167"/>
      <c r="C598" s="167" t="s">
        <v>183</v>
      </c>
      <c r="D598" s="166" t="s">
        <v>177</v>
      </c>
      <c r="E598" s="163">
        <v>70</v>
      </c>
      <c r="F598" s="165"/>
      <c r="G598" s="164"/>
      <c r="H598" s="163"/>
      <c r="I598" s="214">
        <v>4.4800000000000004</v>
      </c>
      <c r="J598" s="163">
        <v>41</v>
      </c>
      <c r="K598" s="214">
        <v>63.95</v>
      </c>
    </row>
    <row r="599" spans="1:22" ht="14.25" x14ac:dyDescent="0.2">
      <c r="A599" s="168"/>
      <c r="B599" s="167"/>
      <c r="C599" s="167" t="s">
        <v>178</v>
      </c>
      <c r="D599" s="166" t="s">
        <v>177</v>
      </c>
      <c r="E599" s="163">
        <v>175</v>
      </c>
      <c r="F599" s="165"/>
      <c r="G599" s="164"/>
      <c r="H599" s="163"/>
      <c r="I599" s="214">
        <v>12.09</v>
      </c>
      <c r="J599" s="163">
        <v>157</v>
      </c>
      <c r="K599" s="214">
        <v>253.32</v>
      </c>
    </row>
    <row r="600" spans="1:22" ht="14.25" x14ac:dyDescent="0.2">
      <c r="A600" s="205"/>
      <c r="B600" s="204"/>
      <c r="C600" s="204" t="s">
        <v>182</v>
      </c>
      <c r="D600" s="203" t="s">
        <v>181</v>
      </c>
      <c r="E600" s="201">
        <v>0.52</v>
      </c>
      <c r="F600" s="206"/>
      <c r="G600" s="202" t="s">
        <v>1338</v>
      </c>
      <c r="H600" s="201">
        <v>1</v>
      </c>
      <c r="I600" s="200">
        <v>0.6</v>
      </c>
      <c r="J600" s="201"/>
      <c r="K600" s="200"/>
    </row>
    <row r="601" spans="1:22" ht="15" x14ac:dyDescent="0.25">
      <c r="A601" s="198"/>
      <c r="B601" s="198"/>
      <c r="C601" s="199" t="s">
        <v>173</v>
      </c>
      <c r="D601" s="198"/>
      <c r="E601" s="198"/>
      <c r="F601" s="198"/>
      <c r="G601" s="198"/>
      <c r="H601" s="480">
        <v>67.27</v>
      </c>
      <c r="I601" s="480"/>
      <c r="J601" s="480">
        <v>933.08</v>
      </c>
      <c r="K601" s="480"/>
      <c r="O601" s="162">
        <v>67.27</v>
      </c>
      <c r="P601" s="162">
        <v>933.08</v>
      </c>
    </row>
    <row r="603" spans="1:22" ht="81" x14ac:dyDescent="0.2">
      <c r="A603" s="197" t="s">
        <v>105</v>
      </c>
      <c r="B603" s="196" t="s">
        <v>3513</v>
      </c>
      <c r="C603" s="196" t="s">
        <v>1291</v>
      </c>
      <c r="D603" s="195" t="s">
        <v>3025</v>
      </c>
      <c r="E603" s="193">
        <v>1</v>
      </c>
      <c r="F603" s="207">
        <v>17432.34</v>
      </c>
      <c r="G603" s="194" t="s">
        <v>185</v>
      </c>
      <c r="H603" s="193">
        <v>1</v>
      </c>
      <c r="I603" s="192">
        <v>17432.34</v>
      </c>
      <c r="J603" s="193">
        <v>4.4000000000000004</v>
      </c>
      <c r="K603" s="192">
        <v>76702.3</v>
      </c>
      <c r="Q603" s="160">
        <v>0</v>
      </c>
      <c r="R603" s="160">
        <v>0</v>
      </c>
      <c r="S603" s="160">
        <v>0</v>
      </c>
      <c r="T603" s="160">
        <v>0</v>
      </c>
      <c r="U603" s="160">
        <v>0</v>
      </c>
      <c r="V603" s="160">
        <v>0</v>
      </c>
    </row>
    <row r="604" spans="1:22" ht="15" x14ac:dyDescent="0.25">
      <c r="A604" s="190"/>
      <c r="B604" s="190"/>
      <c r="C604" s="191" t="s">
        <v>173</v>
      </c>
      <c r="D604" s="190"/>
      <c r="E604" s="190"/>
      <c r="F604" s="190"/>
      <c r="G604" s="190"/>
      <c r="H604" s="481">
        <v>17432.34</v>
      </c>
      <c r="I604" s="481"/>
      <c r="J604" s="481">
        <v>76702.3</v>
      </c>
      <c r="K604" s="481"/>
      <c r="O604" s="162">
        <v>17432.34</v>
      </c>
      <c r="P604" s="162">
        <v>76702.3</v>
      </c>
    </row>
    <row r="607" spans="1:22" ht="15" x14ac:dyDescent="0.25">
      <c r="A607" s="476" t="s">
        <v>3536</v>
      </c>
      <c r="B607" s="476"/>
      <c r="C607" s="476"/>
      <c r="D607" s="476"/>
      <c r="E607" s="476"/>
      <c r="F607" s="476"/>
      <c r="G607" s="476"/>
      <c r="H607" s="477">
        <v>17830.22</v>
      </c>
      <c r="I607" s="478"/>
      <c r="J607" s="477">
        <v>83618.070000000007</v>
      </c>
      <c r="K607" s="478"/>
    </row>
    <row r="608" spans="1:22" hidden="1" x14ac:dyDescent="0.2">
      <c r="A608" s="160" t="s">
        <v>172</v>
      </c>
      <c r="I608" s="160">
        <v>0</v>
      </c>
      <c r="J608" s="160">
        <v>0</v>
      </c>
    </row>
    <row r="609" spans="1:22" hidden="1" x14ac:dyDescent="0.2">
      <c r="A609" s="160" t="s">
        <v>171</v>
      </c>
      <c r="I609" s="160">
        <v>0</v>
      </c>
      <c r="J609" s="160">
        <v>0</v>
      </c>
    </row>
    <row r="611" spans="1:22" ht="16.5" x14ac:dyDescent="0.25">
      <c r="A611" s="479" t="s">
        <v>3537</v>
      </c>
      <c r="B611" s="479"/>
      <c r="C611" s="479"/>
      <c r="D611" s="479"/>
      <c r="E611" s="479"/>
      <c r="F611" s="479"/>
      <c r="G611" s="479"/>
      <c r="H611" s="479"/>
      <c r="I611" s="479"/>
      <c r="J611" s="479"/>
      <c r="K611" s="479"/>
    </row>
    <row r="612" spans="1:22" ht="65.25" x14ac:dyDescent="0.2">
      <c r="A612" s="168" t="s">
        <v>709</v>
      </c>
      <c r="B612" s="167" t="s">
        <v>1266</v>
      </c>
      <c r="C612" s="167" t="s">
        <v>1265</v>
      </c>
      <c r="D612" s="166" t="s">
        <v>1693</v>
      </c>
      <c r="E612" s="163">
        <v>1</v>
      </c>
      <c r="F612" s="165"/>
      <c r="G612" s="164"/>
      <c r="H612" s="163"/>
      <c r="I612" s="214"/>
      <c r="J612" s="163"/>
      <c r="K612" s="214"/>
      <c r="Q612" s="160">
        <v>78.39</v>
      </c>
      <c r="R612" s="160">
        <v>1445</v>
      </c>
      <c r="S612" s="160">
        <v>46.07</v>
      </c>
      <c r="T612" s="160">
        <v>658.28</v>
      </c>
      <c r="U612" s="160">
        <v>1.42</v>
      </c>
      <c r="V612" s="160">
        <v>29.69</v>
      </c>
    </row>
    <row r="613" spans="1:22" ht="14.25" x14ac:dyDescent="0.2">
      <c r="A613" s="168"/>
      <c r="B613" s="167"/>
      <c r="C613" s="167" t="s">
        <v>187</v>
      </c>
      <c r="D613" s="166"/>
      <c r="E613" s="163"/>
      <c r="F613" s="165">
        <v>59.79</v>
      </c>
      <c r="G613" s="164" t="s">
        <v>1338</v>
      </c>
      <c r="H613" s="163">
        <v>1</v>
      </c>
      <c r="I613" s="214">
        <v>68.760000000000005</v>
      </c>
      <c r="J613" s="163">
        <v>23.35</v>
      </c>
      <c r="K613" s="214">
        <v>1605.55</v>
      </c>
    </row>
    <row r="614" spans="1:22" ht="14.25" x14ac:dyDescent="0.2">
      <c r="A614" s="168"/>
      <c r="B614" s="167"/>
      <c r="C614" s="167" t="s">
        <v>174</v>
      </c>
      <c r="D614" s="166"/>
      <c r="E614" s="163"/>
      <c r="F614" s="165">
        <v>4.42</v>
      </c>
      <c r="G614" s="164" t="s">
        <v>1339</v>
      </c>
      <c r="H614" s="163">
        <v>1</v>
      </c>
      <c r="I614" s="214">
        <v>5.53</v>
      </c>
      <c r="J614" s="163">
        <v>8</v>
      </c>
      <c r="K614" s="214">
        <v>44.24</v>
      </c>
    </row>
    <row r="615" spans="1:22" ht="14.25" x14ac:dyDescent="0.2">
      <c r="A615" s="168"/>
      <c r="B615" s="167"/>
      <c r="C615" s="167" t="s">
        <v>179</v>
      </c>
      <c r="D615" s="166"/>
      <c r="E615" s="163"/>
      <c r="F615" s="165">
        <v>0.65</v>
      </c>
      <c r="G615" s="164" t="s">
        <v>1339</v>
      </c>
      <c r="H615" s="163">
        <v>1</v>
      </c>
      <c r="I615" s="169">
        <v>0.81</v>
      </c>
      <c r="J615" s="163">
        <v>23.35</v>
      </c>
      <c r="K615" s="169">
        <v>18.91</v>
      </c>
    </row>
    <row r="616" spans="1:22" ht="14.25" x14ac:dyDescent="0.2">
      <c r="A616" s="168"/>
      <c r="B616" s="167"/>
      <c r="C616" s="167" t="s">
        <v>195</v>
      </c>
      <c r="D616" s="166"/>
      <c r="E616" s="163"/>
      <c r="F616" s="165">
        <v>21.42</v>
      </c>
      <c r="G616" s="164" t="s">
        <v>185</v>
      </c>
      <c r="H616" s="163">
        <v>1</v>
      </c>
      <c r="I616" s="214">
        <v>21.42</v>
      </c>
      <c r="J616" s="163">
        <v>5.42</v>
      </c>
      <c r="K616" s="214">
        <v>116.1</v>
      </c>
    </row>
    <row r="617" spans="1:22" ht="14.25" x14ac:dyDescent="0.2">
      <c r="A617" s="168"/>
      <c r="B617" s="167"/>
      <c r="C617" s="167" t="s">
        <v>184</v>
      </c>
      <c r="D617" s="166" t="s">
        <v>177</v>
      </c>
      <c r="E617" s="163">
        <v>112</v>
      </c>
      <c r="F617" s="165"/>
      <c r="G617" s="164"/>
      <c r="H617" s="163"/>
      <c r="I617" s="214">
        <v>78.39</v>
      </c>
      <c r="J617" s="163">
        <v>90</v>
      </c>
      <c r="K617" s="214">
        <v>1445</v>
      </c>
    </row>
    <row r="618" spans="1:22" ht="14.25" x14ac:dyDescent="0.2">
      <c r="A618" s="168"/>
      <c r="B618" s="167"/>
      <c r="C618" s="167" t="s">
        <v>183</v>
      </c>
      <c r="D618" s="166" t="s">
        <v>177</v>
      </c>
      <c r="E618" s="163">
        <v>70</v>
      </c>
      <c r="F618" s="165"/>
      <c r="G618" s="164"/>
      <c r="H618" s="163"/>
      <c r="I618" s="214">
        <v>46.07</v>
      </c>
      <c r="J618" s="163">
        <v>41</v>
      </c>
      <c r="K618" s="214">
        <v>658.28</v>
      </c>
    </row>
    <row r="619" spans="1:22" ht="14.25" x14ac:dyDescent="0.2">
      <c r="A619" s="168"/>
      <c r="B619" s="167"/>
      <c r="C619" s="167" t="s">
        <v>178</v>
      </c>
      <c r="D619" s="166" t="s">
        <v>177</v>
      </c>
      <c r="E619" s="163">
        <v>175</v>
      </c>
      <c r="F619" s="165"/>
      <c r="G619" s="164"/>
      <c r="H619" s="163"/>
      <c r="I619" s="214">
        <v>1.42</v>
      </c>
      <c r="J619" s="163">
        <v>157</v>
      </c>
      <c r="K619" s="214">
        <v>29.69</v>
      </c>
    </row>
    <row r="620" spans="1:22" ht="14.25" x14ac:dyDescent="0.2">
      <c r="A620" s="205"/>
      <c r="B620" s="204"/>
      <c r="C620" s="204" t="s">
        <v>182</v>
      </c>
      <c r="D620" s="203" t="s">
        <v>181</v>
      </c>
      <c r="E620" s="201">
        <v>5.15</v>
      </c>
      <c r="F620" s="206"/>
      <c r="G620" s="202" t="s">
        <v>1338</v>
      </c>
      <c r="H620" s="201">
        <v>1</v>
      </c>
      <c r="I620" s="200">
        <v>5.92</v>
      </c>
      <c r="J620" s="201"/>
      <c r="K620" s="200"/>
    </row>
    <row r="621" spans="1:22" ht="15" x14ac:dyDescent="0.25">
      <c r="A621" s="198"/>
      <c r="B621" s="198"/>
      <c r="C621" s="199" t="s">
        <v>173</v>
      </c>
      <c r="D621" s="198"/>
      <c r="E621" s="198"/>
      <c r="F621" s="198"/>
      <c r="G621" s="198"/>
      <c r="H621" s="480">
        <v>221.59</v>
      </c>
      <c r="I621" s="480"/>
      <c r="J621" s="480">
        <v>3898.86</v>
      </c>
      <c r="K621" s="480"/>
      <c r="O621" s="162">
        <v>221.59</v>
      </c>
      <c r="P621" s="162">
        <v>3898.86</v>
      </c>
    </row>
    <row r="623" spans="1:22" ht="65.25" x14ac:dyDescent="0.2">
      <c r="A623" s="168" t="s">
        <v>1324</v>
      </c>
      <c r="B623" s="167" t="s">
        <v>1264</v>
      </c>
      <c r="C623" s="167" t="s">
        <v>1110</v>
      </c>
      <c r="D623" s="166" t="s">
        <v>1693</v>
      </c>
      <c r="E623" s="163">
        <v>1</v>
      </c>
      <c r="F623" s="165"/>
      <c r="G623" s="164"/>
      <c r="H623" s="163"/>
      <c r="I623" s="214"/>
      <c r="J623" s="163"/>
      <c r="K623" s="214"/>
      <c r="Q623" s="160">
        <v>35.11</v>
      </c>
      <c r="R623" s="160">
        <v>647.26</v>
      </c>
      <c r="S623" s="160">
        <v>20.64</v>
      </c>
      <c r="T623" s="160">
        <v>294.86</v>
      </c>
      <c r="U623" s="160">
        <v>0</v>
      </c>
      <c r="V623" s="160">
        <v>0</v>
      </c>
    </row>
    <row r="624" spans="1:22" ht="14.25" x14ac:dyDescent="0.2">
      <c r="A624" s="168"/>
      <c r="B624" s="167"/>
      <c r="C624" s="167" t="s">
        <v>187</v>
      </c>
      <c r="D624" s="166"/>
      <c r="E624" s="163"/>
      <c r="F624" s="165">
        <v>26.78</v>
      </c>
      <c r="G624" s="164" t="s">
        <v>1338</v>
      </c>
      <c r="H624" s="163">
        <v>1</v>
      </c>
      <c r="I624" s="214">
        <v>30.8</v>
      </c>
      <c r="J624" s="163">
        <v>23.35</v>
      </c>
      <c r="K624" s="214">
        <v>719.18</v>
      </c>
    </row>
    <row r="625" spans="1:22" ht="14.25" x14ac:dyDescent="0.2">
      <c r="A625" s="168"/>
      <c r="B625" s="167"/>
      <c r="C625" s="167" t="s">
        <v>195</v>
      </c>
      <c r="D625" s="166"/>
      <c r="E625" s="163"/>
      <c r="F625" s="165">
        <v>0.28000000000000003</v>
      </c>
      <c r="G625" s="164" t="s">
        <v>185</v>
      </c>
      <c r="H625" s="163">
        <v>1</v>
      </c>
      <c r="I625" s="214">
        <v>0.28000000000000003</v>
      </c>
      <c r="J625" s="163">
        <v>5.43</v>
      </c>
      <c r="K625" s="214">
        <v>1.52</v>
      </c>
    </row>
    <row r="626" spans="1:22" ht="14.25" x14ac:dyDescent="0.2">
      <c r="A626" s="168"/>
      <c r="B626" s="167"/>
      <c r="C626" s="167" t="s">
        <v>184</v>
      </c>
      <c r="D626" s="166" t="s">
        <v>177</v>
      </c>
      <c r="E626" s="163">
        <v>112</v>
      </c>
      <c r="F626" s="165"/>
      <c r="G626" s="164"/>
      <c r="H626" s="163"/>
      <c r="I626" s="214">
        <v>35.11</v>
      </c>
      <c r="J626" s="163">
        <v>90</v>
      </c>
      <c r="K626" s="214">
        <v>647.26</v>
      </c>
    </row>
    <row r="627" spans="1:22" ht="14.25" x14ac:dyDescent="0.2">
      <c r="A627" s="168"/>
      <c r="B627" s="167"/>
      <c r="C627" s="167" t="s">
        <v>183</v>
      </c>
      <c r="D627" s="166" t="s">
        <v>177</v>
      </c>
      <c r="E627" s="163">
        <v>70</v>
      </c>
      <c r="F627" s="165"/>
      <c r="G627" s="164"/>
      <c r="H627" s="163"/>
      <c r="I627" s="214">
        <v>20.64</v>
      </c>
      <c r="J627" s="163">
        <v>41</v>
      </c>
      <c r="K627" s="214">
        <v>294.86</v>
      </c>
    </row>
    <row r="628" spans="1:22" ht="14.25" x14ac:dyDescent="0.2">
      <c r="A628" s="205"/>
      <c r="B628" s="204"/>
      <c r="C628" s="204" t="s">
        <v>182</v>
      </c>
      <c r="D628" s="203" t="s">
        <v>181</v>
      </c>
      <c r="E628" s="201">
        <v>2.06</v>
      </c>
      <c r="F628" s="206"/>
      <c r="G628" s="202" t="s">
        <v>1338</v>
      </c>
      <c r="H628" s="201">
        <v>1</v>
      </c>
      <c r="I628" s="200">
        <v>2.37</v>
      </c>
      <c r="J628" s="201"/>
      <c r="K628" s="200"/>
    </row>
    <row r="629" spans="1:22" ht="15" x14ac:dyDescent="0.25">
      <c r="A629" s="198"/>
      <c r="B629" s="198"/>
      <c r="C629" s="199" t="s">
        <v>173</v>
      </c>
      <c r="D629" s="198"/>
      <c r="E629" s="198"/>
      <c r="F629" s="198"/>
      <c r="G629" s="198"/>
      <c r="H629" s="480">
        <v>86.83</v>
      </c>
      <c r="I629" s="480"/>
      <c r="J629" s="480">
        <v>1662.82</v>
      </c>
      <c r="K629" s="480"/>
      <c r="O629" s="162">
        <v>86.83</v>
      </c>
      <c r="P629" s="162">
        <v>1662.82</v>
      </c>
    </row>
    <row r="631" spans="1:22" ht="65.25" x14ac:dyDescent="0.2">
      <c r="A631" s="168" t="s">
        <v>104</v>
      </c>
      <c r="B631" s="167" t="s">
        <v>1263</v>
      </c>
      <c r="C631" s="167" t="s">
        <v>1262</v>
      </c>
      <c r="D631" s="166" t="s">
        <v>1693</v>
      </c>
      <c r="E631" s="163">
        <v>1</v>
      </c>
      <c r="F631" s="165"/>
      <c r="G631" s="164"/>
      <c r="H631" s="163"/>
      <c r="I631" s="214"/>
      <c r="J631" s="163"/>
      <c r="K631" s="214"/>
      <c r="Q631" s="160">
        <v>7.62</v>
      </c>
      <c r="R631" s="160">
        <v>140.38</v>
      </c>
      <c r="S631" s="160">
        <v>4.4800000000000004</v>
      </c>
      <c r="T631" s="160">
        <v>63.95</v>
      </c>
      <c r="U631" s="160">
        <v>12.09</v>
      </c>
      <c r="V631" s="160">
        <v>253.32</v>
      </c>
    </row>
    <row r="632" spans="1:22" ht="14.25" x14ac:dyDescent="0.2">
      <c r="A632" s="168"/>
      <c r="B632" s="167"/>
      <c r="C632" s="167" t="s">
        <v>187</v>
      </c>
      <c r="D632" s="166"/>
      <c r="E632" s="163"/>
      <c r="F632" s="165">
        <v>5.81</v>
      </c>
      <c r="G632" s="164" t="s">
        <v>1338</v>
      </c>
      <c r="H632" s="163">
        <v>1</v>
      </c>
      <c r="I632" s="214">
        <v>6.68</v>
      </c>
      <c r="J632" s="163">
        <v>23.35</v>
      </c>
      <c r="K632" s="214">
        <v>155.97999999999999</v>
      </c>
    </row>
    <row r="633" spans="1:22" ht="14.25" x14ac:dyDescent="0.2">
      <c r="A633" s="168"/>
      <c r="B633" s="167"/>
      <c r="C633" s="167" t="s">
        <v>174</v>
      </c>
      <c r="D633" s="166"/>
      <c r="E633" s="163"/>
      <c r="F633" s="165">
        <v>27.61</v>
      </c>
      <c r="G633" s="164" t="s">
        <v>1339</v>
      </c>
      <c r="H633" s="163">
        <v>1</v>
      </c>
      <c r="I633" s="214">
        <v>34.51</v>
      </c>
      <c r="J633" s="163">
        <v>8.9600000000000009</v>
      </c>
      <c r="K633" s="214">
        <v>309.20999999999998</v>
      </c>
    </row>
    <row r="634" spans="1:22" ht="14.25" x14ac:dyDescent="0.2">
      <c r="A634" s="168"/>
      <c r="B634" s="167"/>
      <c r="C634" s="167" t="s">
        <v>179</v>
      </c>
      <c r="D634" s="166"/>
      <c r="E634" s="163"/>
      <c r="F634" s="165">
        <v>5.53</v>
      </c>
      <c r="G634" s="164" t="s">
        <v>1339</v>
      </c>
      <c r="H634" s="163">
        <v>1</v>
      </c>
      <c r="I634" s="169">
        <v>6.91</v>
      </c>
      <c r="J634" s="163">
        <v>23.35</v>
      </c>
      <c r="K634" s="169">
        <v>161.35</v>
      </c>
    </row>
    <row r="635" spans="1:22" ht="14.25" x14ac:dyDescent="0.2">
      <c r="A635" s="168"/>
      <c r="B635" s="167"/>
      <c r="C635" s="167" t="s">
        <v>195</v>
      </c>
      <c r="D635" s="166"/>
      <c r="E635" s="163"/>
      <c r="F635" s="165">
        <v>1.89</v>
      </c>
      <c r="G635" s="164" t="s">
        <v>185</v>
      </c>
      <c r="H635" s="163">
        <v>1</v>
      </c>
      <c r="I635" s="214">
        <v>1.89</v>
      </c>
      <c r="J635" s="163">
        <v>5.42</v>
      </c>
      <c r="K635" s="214">
        <v>10.24</v>
      </c>
    </row>
    <row r="636" spans="1:22" ht="14.25" x14ac:dyDescent="0.2">
      <c r="A636" s="168"/>
      <c r="B636" s="167"/>
      <c r="C636" s="167" t="s">
        <v>184</v>
      </c>
      <c r="D636" s="166" t="s">
        <v>177</v>
      </c>
      <c r="E636" s="163">
        <v>112</v>
      </c>
      <c r="F636" s="165"/>
      <c r="G636" s="164"/>
      <c r="H636" s="163"/>
      <c r="I636" s="214">
        <v>7.62</v>
      </c>
      <c r="J636" s="163">
        <v>90</v>
      </c>
      <c r="K636" s="214">
        <v>140.38</v>
      </c>
    </row>
    <row r="637" spans="1:22" ht="14.25" x14ac:dyDescent="0.2">
      <c r="A637" s="168"/>
      <c r="B637" s="167"/>
      <c r="C637" s="167" t="s">
        <v>183</v>
      </c>
      <c r="D637" s="166" t="s">
        <v>177</v>
      </c>
      <c r="E637" s="163">
        <v>70</v>
      </c>
      <c r="F637" s="165"/>
      <c r="G637" s="164"/>
      <c r="H637" s="163"/>
      <c r="I637" s="214">
        <v>4.4800000000000004</v>
      </c>
      <c r="J637" s="163">
        <v>41</v>
      </c>
      <c r="K637" s="214">
        <v>63.95</v>
      </c>
    </row>
    <row r="638" spans="1:22" ht="14.25" x14ac:dyDescent="0.2">
      <c r="A638" s="168"/>
      <c r="B638" s="167"/>
      <c r="C638" s="167" t="s">
        <v>178</v>
      </c>
      <c r="D638" s="166" t="s">
        <v>177</v>
      </c>
      <c r="E638" s="163">
        <v>175</v>
      </c>
      <c r="F638" s="165"/>
      <c r="G638" s="164"/>
      <c r="H638" s="163"/>
      <c r="I638" s="214">
        <v>12.09</v>
      </c>
      <c r="J638" s="163">
        <v>157</v>
      </c>
      <c r="K638" s="214">
        <v>253.32</v>
      </c>
    </row>
    <row r="639" spans="1:22" ht="14.25" x14ac:dyDescent="0.2">
      <c r="A639" s="205"/>
      <c r="B639" s="204"/>
      <c r="C639" s="204" t="s">
        <v>182</v>
      </c>
      <c r="D639" s="203" t="s">
        <v>181</v>
      </c>
      <c r="E639" s="201">
        <v>0.52</v>
      </c>
      <c r="F639" s="206"/>
      <c r="G639" s="202" t="s">
        <v>1338</v>
      </c>
      <c r="H639" s="201">
        <v>1</v>
      </c>
      <c r="I639" s="200">
        <v>0.6</v>
      </c>
      <c r="J639" s="201"/>
      <c r="K639" s="200"/>
    </row>
    <row r="640" spans="1:22" ht="15" x14ac:dyDescent="0.25">
      <c r="A640" s="198"/>
      <c r="B640" s="198"/>
      <c r="C640" s="199" t="s">
        <v>173</v>
      </c>
      <c r="D640" s="198"/>
      <c r="E640" s="198"/>
      <c r="F640" s="198"/>
      <c r="G640" s="198"/>
      <c r="H640" s="480">
        <v>67.27</v>
      </c>
      <c r="I640" s="480"/>
      <c r="J640" s="480">
        <v>933.08</v>
      </c>
      <c r="K640" s="480"/>
      <c r="O640" s="162">
        <v>67.27</v>
      </c>
      <c r="P640" s="162">
        <v>933.08</v>
      </c>
    </row>
    <row r="642" spans="1:22" ht="81" x14ac:dyDescent="0.2">
      <c r="A642" s="197" t="s">
        <v>1336</v>
      </c>
      <c r="B642" s="196" t="s">
        <v>3513</v>
      </c>
      <c r="C642" s="196" t="s">
        <v>1290</v>
      </c>
      <c r="D642" s="195" t="s">
        <v>3025</v>
      </c>
      <c r="E642" s="193">
        <v>1</v>
      </c>
      <c r="F642" s="207">
        <v>11543.7</v>
      </c>
      <c r="G642" s="194" t="s">
        <v>185</v>
      </c>
      <c r="H642" s="193">
        <v>1</v>
      </c>
      <c r="I642" s="192">
        <v>11543.7</v>
      </c>
      <c r="J642" s="193">
        <v>4.4000000000000004</v>
      </c>
      <c r="K642" s="192">
        <v>50792.28</v>
      </c>
      <c r="Q642" s="160">
        <v>0</v>
      </c>
      <c r="R642" s="160">
        <v>0</v>
      </c>
      <c r="S642" s="160">
        <v>0</v>
      </c>
      <c r="T642" s="160">
        <v>0</v>
      </c>
      <c r="U642" s="160">
        <v>0</v>
      </c>
      <c r="V642" s="160">
        <v>0</v>
      </c>
    </row>
    <row r="643" spans="1:22" ht="15" x14ac:dyDescent="0.25">
      <c r="A643" s="190"/>
      <c r="B643" s="190"/>
      <c r="C643" s="191" t="s">
        <v>173</v>
      </c>
      <c r="D643" s="190"/>
      <c r="E643" s="190"/>
      <c r="F643" s="190"/>
      <c r="G643" s="190"/>
      <c r="H643" s="481">
        <v>11543.7</v>
      </c>
      <c r="I643" s="481"/>
      <c r="J643" s="481">
        <v>50792.28</v>
      </c>
      <c r="K643" s="481"/>
      <c r="O643" s="162">
        <v>11543.7</v>
      </c>
      <c r="P643" s="162">
        <v>50792.28</v>
      </c>
    </row>
    <row r="646" spans="1:22" ht="15" x14ac:dyDescent="0.25">
      <c r="A646" s="476" t="s">
        <v>3538</v>
      </c>
      <c r="B646" s="476"/>
      <c r="C646" s="476"/>
      <c r="D646" s="476"/>
      <c r="E646" s="476"/>
      <c r="F646" s="476"/>
      <c r="G646" s="476"/>
      <c r="H646" s="477">
        <v>11919.39</v>
      </c>
      <c r="I646" s="478"/>
      <c r="J646" s="477">
        <v>57287.040000000001</v>
      </c>
      <c r="K646" s="478"/>
    </row>
    <row r="647" spans="1:22" hidden="1" x14ac:dyDescent="0.2">
      <c r="A647" s="160" t="s">
        <v>172</v>
      </c>
      <c r="I647" s="160">
        <v>0</v>
      </c>
      <c r="J647" s="160">
        <v>0</v>
      </c>
    </row>
    <row r="648" spans="1:22" hidden="1" x14ac:dyDescent="0.2">
      <c r="A648" s="160" t="s">
        <v>171</v>
      </c>
      <c r="I648" s="160">
        <v>0</v>
      </c>
      <c r="J648" s="160">
        <v>0</v>
      </c>
    </row>
    <row r="650" spans="1:22" ht="16.5" x14ac:dyDescent="0.25">
      <c r="A650" s="479" t="s">
        <v>3539</v>
      </c>
      <c r="B650" s="479"/>
      <c r="C650" s="479"/>
      <c r="D650" s="479"/>
      <c r="E650" s="479"/>
      <c r="F650" s="479"/>
      <c r="G650" s="479"/>
      <c r="H650" s="479"/>
      <c r="I650" s="479"/>
      <c r="J650" s="479"/>
      <c r="K650" s="479"/>
    </row>
    <row r="651" spans="1:22" ht="65.25" x14ac:dyDescent="0.2">
      <c r="A651" s="168" t="s">
        <v>709</v>
      </c>
      <c r="B651" s="167" t="s">
        <v>1266</v>
      </c>
      <c r="C651" s="167" t="s">
        <v>1265</v>
      </c>
      <c r="D651" s="166" t="s">
        <v>1693</v>
      </c>
      <c r="E651" s="163">
        <v>1</v>
      </c>
      <c r="F651" s="165"/>
      <c r="G651" s="164"/>
      <c r="H651" s="163"/>
      <c r="I651" s="214"/>
      <c r="J651" s="163"/>
      <c r="K651" s="214"/>
      <c r="Q651" s="160">
        <v>78.39</v>
      </c>
      <c r="R651" s="160">
        <v>1445</v>
      </c>
      <c r="S651" s="160">
        <v>46.07</v>
      </c>
      <c r="T651" s="160">
        <v>658.28</v>
      </c>
      <c r="U651" s="160">
        <v>1.42</v>
      </c>
      <c r="V651" s="160">
        <v>29.69</v>
      </c>
    </row>
    <row r="652" spans="1:22" ht="14.25" x14ac:dyDescent="0.2">
      <c r="A652" s="168"/>
      <c r="B652" s="167"/>
      <c r="C652" s="167" t="s">
        <v>187</v>
      </c>
      <c r="D652" s="166"/>
      <c r="E652" s="163"/>
      <c r="F652" s="165">
        <v>59.79</v>
      </c>
      <c r="G652" s="164" t="s">
        <v>1338</v>
      </c>
      <c r="H652" s="163">
        <v>1</v>
      </c>
      <c r="I652" s="214">
        <v>68.760000000000005</v>
      </c>
      <c r="J652" s="163">
        <v>23.35</v>
      </c>
      <c r="K652" s="214">
        <v>1605.55</v>
      </c>
    </row>
    <row r="653" spans="1:22" ht="14.25" x14ac:dyDescent="0.2">
      <c r="A653" s="168"/>
      <c r="B653" s="167"/>
      <c r="C653" s="167" t="s">
        <v>174</v>
      </c>
      <c r="D653" s="166"/>
      <c r="E653" s="163"/>
      <c r="F653" s="165">
        <v>4.42</v>
      </c>
      <c r="G653" s="164" t="s">
        <v>1339</v>
      </c>
      <c r="H653" s="163">
        <v>1</v>
      </c>
      <c r="I653" s="214">
        <v>5.53</v>
      </c>
      <c r="J653" s="163">
        <v>8</v>
      </c>
      <c r="K653" s="214">
        <v>44.24</v>
      </c>
    </row>
    <row r="654" spans="1:22" ht="14.25" x14ac:dyDescent="0.2">
      <c r="A654" s="168"/>
      <c r="B654" s="167"/>
      <c r="C654" s="167" t="s">
        <v>179</v>
      </c>
      <c r="D654" s="166"/>
      <c r="E654" s="163"/>
      <c r="F654" s="165">
        <v>0.65</v>
      </c>
      <c r="G654" s="164" t="s">
        <v>1339</v>
      </c>
      <c r="H654" s="163">
        <v>1</v>
      </c>
      <c r="I654" s="169">
        <v>0.81</v>
      </c>
      <c r="J654" s="163">
        <v>23.35</v>
      </c>
      <c r="K654" s="169">
        <v>18.91</v>
      </c>
    </row>
    <row r="655" spans="1:22" ht="14.25" x14ac:dyDescent="0.2">
      <c r="A655" s="168"/>
      <c r="B655" s="167"/>
      <c r="C655" s="167" t="s">
        <v>195</v>
      </c>
      <c r="D655" s="166"/>
      <c r="E655" s="163"/>
      <c r="F655" s="165">
        <v>21.42</v>
      </c>
      <c r="G655" s="164" t="s">
        <v>185</v>
      </c>
      <c r="H655" s="163">
        <v>1</v>
      </c>
      <c r="I655" s="214">
        <v>21.42</v>
      </c>
      <c r="J655" s="163">
        <v>5.42</v>
      </c>
      <c r="K655" s="214">
        <v>116.1</v>
      </c>
    </row>
    <row r="656" spans="1:22" ht="14.25" x14ac:dyDescent="0.2">
      <c r="A656" s="168"/>
      <c r="B656" s="167"/>
      <c r="C656" s="167" t="s">
        <v>184</v>
      </c>
      <c r="D656" s="166" t="s">
        <v>177</v>
      </c>
      <c r="E656" s="163">
        <v>112</v>
      </c>
      <c r="F656" s="165"/>
      <c r="G656" s="164"/>
      <c r="H656" s="163"/>
      <c r="I656" s="214">
        <v>78.39</v>
      </c>
      <c r="J656" s="163">
        <v>90</v>
      </c>
      <c r="K656" s="214">
        <v>1445</v>
      </c>
    </row>
    <row r="657" spans="1:22" ht="14.25" x14ac:dyDescent="0.2">
      <c r="A657" s="168"/>
      <c r="B657" s="167"/>
      <c r="C657" s="167" t="s">
        <v>183</v>
      </c>
      <c r="D657" s="166" t="s">
        <v>177</v>
      </c>
      <c r="E657" s="163">
        <v>70</v>
      </c>
      <c r="F657" s="165"/>
      <c r="G657" s="164"/>
      <c r="H657" s="163"/>
      <c r="I657" s="214">
        <v>46.07</v>
      </c>
      <c r="J657" s="163">
        <v>41</v>
      </c>
      <c r="K657" s="214">
        <v>658.28</v>
      </c>
    </row>
    <row r="658" spans="1:22" ht="14.25" x14ac:dyDescent="0.2">
      <c r="A658" s="168"/>
      <c r="B658" s="167"/>
      <c r="C658" s="167" t="s">
        <v>178</v>
      </c>
      <c r="D658" s="166" t="s">
        <v>177</v>
      </c>
      <c r="E658" s="163">
        <v>175</v>
      </c>
      <c r="F658" s="165"/>
      <c r="G658" s="164"/>
      <c r="H658" s="163"/>
      <c r="I658" s="214">
        <v>1.42</v>
      </c>
      <c r="J658" s="163">
        <v>157</v>
      </c>
      <c r="K658" s="214">
        <v>29.69</v>
      </c>
    </row>
    <row r="659" spans="1:22" ht="14.25" x14ac:dyDescent="0.2">
      <c r="A659" s="205"/>
      <c r="B659" s="204"/>
      <c r="C659" s="204" t="s">
        <v>182</v>
      </c>
      <c r="D659" s="203" t="s">
        <v>181</v>
      </c>
      <c r="E659" s="201">
        <v>5.15</v>
      </c>
      <c r="F659" s="206"/>
      <c r="G659" s="202" t="s">
        <v>1338</v>
      </c>
      <c r="H659" s="201">
        <v>1</v>
      </c>
      <c r="I659" s="200">
        <v>5.92</v>
      </c>
      <c r="J659" s="201"/>
      <c r="K659" s="200"/>
    </row>
    <row r="660" spans="1:22" ht="15" x14ac:dyDescent="0.25">
      <c r="A660" s="198"/>
      <c r="B660" s="198"/>
      <c r="C660" s="199" t="s">
        <v>173</v>
      </c>
      <c r="D660" s="198"/>
      <c r="E660" s="198"/>
      <c r="F660" s="198"/>
      <c r="G660" s="198"/>
      <c r="H660" s="480">
        <v>221.59</v>
      </c>
      <c r="I660" s="480"/>
      <c r="J660" s="480">
        <v>3898.86</v>
      </c>
      <c r="K660" s="480"/>
      <c r="O660" s="162">
        <v>221.59</v>
      </c>
      <c r="P660" s="162">
        <v>3898.86</v>
      </c>
    </row>
    <row r="662" spans="1:22" ht="65.25" x14ac:dyDescent="0.2">
      <c r="A662" s="168" t="s">
        <v>1324</v>
      </c>
      <c r="B662" s="167" t="s">
        <v>1289</v>
      </c>
      <c r="C662" s="167" t="s">
        <v>939</v>
      </c>
      <c r="D662" s="166" t="s">
        <v>1693</v>
      </c>
      <c r="E662" s="163">
        <v>1</v>
      </c>
      <c r="F662" s="165"/>
      <c r="G662" s="164"/>
      <c r="H662" s="163"/>
      <c r="I662" s="214"/>
      <c r="J662" s="163"/>
      <c r="K662" s="214"/>
      <c r="Q662" s="160">
        <v>8.86</v>
      </c>
      <c r="R662" s="160">
        <v>163.29</v>
      </c>
      <c r="S662" s="160">
        <v>5.21</v>
      </c>
      <c r="T662" s="160">
        <v>74.39</v>
      </c>
      <c r="U662" s="160">
        <v>0</v>
      </c>
      <c r="V662" s="160">
        <v>0</v>
      </c>
    </row>
    <row r="663" spans="1:22" ht="14.25" x14ac:dyDescent="0.2">
      <c r="A663" s="168"/>
      <c r="B663" s="167"/>
      <c r="C663" s="167" t="s">
        <v>187</v>
      </c>
      <c r="D663" s="166"/>
      <c r="E663" s="163"/>
      <c r="F663" s="165">
        <v>6.76</v>
      </c>
      <c r="G663" s="164" t="s">
        <v>1338</v>
      </c>
      <c r="H663" s="163">
        <v>1</v>
      </c>
      <c r="I663" s="214">
        <v>7.77</v>
      </c>
      <c r="J663" s="163">
        <v>23.35</v>
      </c>
      <c r="K663" s="214">
        <v>181.43</v>
      </c>
    </row>
    <row r="664" spans="1:22" ht="14.25" x14ac:dyDescent="0.2">
      <c r="A664" s="168"/>
      <c r="B664" s="167"/>
      <c r="C664" s="167" t="s">
        <v>195</v>
      </c>
      <c r="D664" s="166"/>
      <c r="E664" s="163"/>
      <c r="F664" s="165">
        <v>0.35</v>
      </c>
      <c r="G664" s="164" t="s">
        <v>185</v>
      </c>
      <c r="H664" s="163">
        <v>1</v>
      </c>
      <c r="I664" s="214">
        <v>0.35</v>
      </c>
      <c r="J664" s="163">
        <v>5.43</v>
      </c>
      <c r="K664" s="214">
        <v>1.9</v>
      </c>
    </row>
    <row r="665" spans="1:22" ht="14.25" x14ac:dyDescent="0.2">
      <c r="A665" s="168"/>
      <c r="B665" s="167"/>
      <c r="C665" s="167" t="s">
        <v>184</v>
      </c>
      <c r="D665" s="166" t="s">
        <v>177</v>
      </c>
      <c r="E665" s="163">
        <v>112</v>
      </c>
      <c r="F665" s="165"/>
      <c r="G665" s="164"/>
      <c r="H665" s="163"/>
      <c r="I665" s="214">
        <v>8.86</v>
      </c>
      <c r="J665" s="163">
        <v>90</v>
      </c>
      <c r="K665" s="214">
        <v>163.29</v>
      </c>
    </row>
    <row r="666" spans="1:22" ht="14.25" x14ac:dyDescent="0.2">
      <c r="A666" s="168"/>
      <c r="B666" s="167"/>
      <c r="C666" s="167" t="s">
        <v>183</v>
      </c>
      <c r="D666" s="166" t="s">
        <v>177</v>
      </c>
      <c r="E666" s="163">
        <v>70</v>
      </c>
      <c r="F666" s="165"/>
      <c r="G666" s="164"/>
      <c r="H666" s="163"/>
      <c r="I666" s="214">
        <v>5.21</v>
      </c>
      <c r="J666" s="163">
        <v>41</v>
      </c>
      <c r="K666" s="214">
        <v>74.39</v>
      </c>
    </row>
    <row r="667" spans="1:22" ht="14.25" x14ac:dyDescent="0.2">
      <c r="A667" s="205"/>
      <c r="B667" s="204"/>
      <c r="C667" s="204" t="s">
        <v>182</v>
      </c>
      <c r="D667" s="203" t="s">
        <v>181</v>
      </c>
      <c r="E667" s="201">
        <v>0.52</v>
      </c>
      <c r="F667" s="206"/>
      <c r="G667" s="202" t="s">
        <v>1338</v>
      </c>
      <c r="H667" s="201">
        <v>1</v>
      </c>
      <c r="I667" s="200">
        <v>0.6</v>
      </c>
      <c r="J667" s="201"/>
      <c r="K667" s="200"/>
    </row>
    <row r="668" spans="1:22" ht="15" x14ac:dyDescent="0.25">
      <c r="A668" s="198"/>
      <c r="B668" s="198"/>
      <c r="C668" s="199" t="s">
        <v>173</v>
      </c>
      <c r="D668" s="198"/>
      <c r="E668" s="198"/>
      <c r="F668" s="198"/>
      <c r="G668" s="198"/>
      <c r="H668" s="480">
        <v>22.19</v>
      </c>
      <c r="I668" s="480"/>
      <c r="J668" s="480">
        <v>421.01</v>
      </c>
      <c r="K668" s="480"/>
      <c r="O668" s="162">
        <v>22.19</v>
      </c>
      <c r="P668" s="162">
        <v>421.01</v>
      </c>
    </row>
    <row r="670" spans="1:22" ht="65.25" x14ac:dyDescent="0.2">
      <c r="A670" s="168" t="s">
        <v>104</v>
      </c>
      <c r="B670" s="167" t="s">
        <v>1264</v>
      </c>
      <c r="C670" s="167" t="s">
        <v>1110</v>
      </c>
      <c r="D670" s="166" t="s">
        <v>1693</v>
      </c>
      <c r="E670" s="163">
        <v>1</v>
      </c>
      <c r="F670" s="165"/>
      <c r="G670" s="164"/>
      <c r="H670" s="163"/>
      <c r="I670" s="214"/>
      <c r="J670" s="163"/>
      <c r="K670" s="214"/>
      <c r="Q670" s="160">
        <v>35.11</v>
      </c>
      <c r="R670" s="160">
        <v>647.26</v>
      </c>
      <c r="S670" s="160">
        <v>20.64</v>
      </c>
      <c r="T670" s="160">
        <v>294.86</v>
      </c>
      <c r="U670" s="160">
        <v>0</v>
      </c>
      <c r="V670" s="160">
        <v>0</v>
      </c>
    </row>
    <row r="671" spans="1:22" ht="14.25" x14ac:dyDescent="0.2">
      <c r="A671" s="168"/>
      <c r="B671" s="167"/>
      <c r="C671" s="167" t="s">
        <v>187</v>
      </c>
      <c r="D671" s="166"/>
      <c r="E671" s="163"/>
      <c r="F671" s="165">
        <v>26.78</v>
      </c>
      <c r="G671" s="164" t="s">
        <v>1338</v>
      </c>
      <c r="H671" s="163">
        <v>1</v>
      </c>
      <c r="I671" s="214">
        <v>30.8</v>
      </c>
      <c r="J671" s="163">
        <v>23.35</v>
      </c>
      <c r="K671" s="214">
        <v>719.18</v>
      </c>
    </row>
    <row r="672" spans="1:22" ht="14.25" x14ac:dyDescent="0.2">
      <c r="A672" s="168"/>
      <c r="B672" s="167"/>
      <c r="C672" s="167" t="s">
        <v>195</v>
      </c>
      <c r="D672" s="166"/>
      <c r="E672" s="163"/>
      <c r="F672" s="165">
        <v>0.28000000000000003</v>
      </c>
      <c r="G672" s="164" t="s">
        <v>185</v>
      </c>
      <c r="H672" s="163">
        <v>1</v>
      </c>
      <c r="I672" s="214">
        <v>0.28000000000000003</v>
      </c>
      <c r="J672" s="163">
        <v>5.43</v>
      </c>
      <c r="K672" s="214">
        <v>1.52</v>
      </c>
    </row>
    <row r="673" spans="1:22" ht="14.25" x14ac:dyDescent="0.2">
      <c r="A673" s="168"/>
      <c r="B673" s="167"/>
      <c r="C673" s="167" t="s">
        <v>184</v>
      </c>
      <c r="D673" s="166" t="s">
        <v>177</v>
      </c>
      <c r="E673" s="163">
        <v>112</v>
      </c>
      <c r="F673" s="165"/>
      <c r="G673" s="164"/>
      <c r="H673" s="163"/>
      <c r="I673" s="214">
        <v>35.11</v>
      </c>
      <c r="J673" s="163">
        <v>90</v>
      </c>
      <c r="K673" s="214">
        <v>647.26</v>
      </c>
    </row>
    <row r="674" spans="1:22" ht="14.25" x14ac:dyDescent="0.2">
      <c r="A674" s="168"/>
      <c r="B674" s="167"/>
      <c r="C674" s="167" t="s">
        <v>183</v>
      </c>
      <c r="D674" s="166" t="s">
        <v>177</v>
      </c>
      <c r="E674" s="163">
        <v>70</v>
      </c>
      <c r="F674" s="165"/>
      <c r="G674" s="164"/>
      <c r="H674" s="163"/>
      <c r="I674" s="214">
        <v>20.64</v>
      </c>
      <c r="J674" s="163">
        <v>41</v>
      </c>
      <c r="K674" s="214">
        <v>294.86</v>
      </c>
    </row>
    <row r="675" spans="1:22" ht="14.25" x14ac:dyDescent="0.2">
      <c r="A675" s="205"/>
      <c r="B675" s="204"/>
      <c r="C675" s="204" t="s">
        <v>182</v>
      </c>
      <c r="D675" s="203" t="s">
        <v>181</v>
      </c>
      <c r="E675" s="201">
        <v>2.06</v>
      </c>
      <c r="F675" s="206"/>
      <c r="G675" s="202" t="s">
        <v>1338</v>
      </c>
      <c r="H675" s="201">
        <v>1</v>
      </c>
      <c r="I675" s="200">
        <v>2.37</v>
      </c>
      <c r="J675" s="201"/>
      <c r="K675" s="200"/>
    </row>
    <row r="676" spans="1:22" ht="15" x14ac:dyDescent="0.25">
      <c r="A676" s="198"/>
      <c r="B676" s="198"/>
      <c r="C676" s="199" t="s">
        <v>173</v>
      </c>
      <c r="D676" s="198"/>
      <c r="E676" s="198"/>
      <c r="F676" s="198"/>
      <c r="G676" s="198"/>
      <c r="H676" s="480">
        <v>86.83</v>
      </c>
      <c r="I676" s="480"/>
      <c r="J676" s="480">
        <v>1662.82</v>
      </c>
      <c r="K676" s="480"/>
      <c r="O676" s="162">
        <v>86.83</v>
      </c>
      <c r="P676" s="162">
        <v>1662.82</v>
      </c>
    </row>
    <row r="678" spans="1:22" ht="65.25" x14ac:dyDescent="0.2">
      <c r="A678" s="168" t="s">
        <v>1336</v>
      </c>
      <c r="B678" s="167" t="s">
        <v>1263</v>
      </c>
      <c r="C678" s="167" t="s">
        <v>1262</v>
      </c>
      <c r="D678" s="166" t="s">
        <v>1693</v>
      </c>
      <c r="E678" s="163">
        <v>1</v>
      </c>
      <c r="F678" s="165"/>
      <c r="G678" s="164"/>
      <c r="H678" s="163"/>
      <c r="I678" s="214"/>
      <c r="J678" s="163"/>
      <c r="K678" s="214"/>
      <c r="Q678" s="160">
        <v>7.62</v>
      </c>
      <c r="R678" s="160">
        <v>140.38</v>
      </c>
      <c r="S678" s="160">
        <v>4.4800000000000004</v>
      </c>
      <c r="T678" s="160">
        <v>63.95</v>
      </c>
      <c r="U678" s="160">
        <v>12.09</v>
      </c>
      <c r="V678" s="160">
        <v>253.32</v>
      </c>
    </row>
    <row r="679" spans="1:22" ht="14.25" x14ac:dyDescent="0.2">
      <c r="A679" s="168"/>
      <c r="B679" s="167"/>
      <c r="C679" s="167" t="s">
        <v>187</v>
      </c>
      <c r="D679" s="166"/>
      <c r="E679" s="163"/>
      <c r="F679" s="165">
        <v>5.81</v>
      </c>
      <c r="G679" s="164" t="s">
        <v>1338</v>
      </c>
      <c r="H679" s="163">
        <v>1</v>
      </c>
      <c r="I679" s="214">
        <v>6.68</v>
      </c>
      <c r="J679" s="163">
        <v>23.35</v>
      </c>
      <c r="K679" s="214">
        <v>155.97999999999999</v>
      </c>
    </row>
    <row r="680" spans="1:22" ht="14.25" x14ac:dyDescent="0.2">
      <c r="A680" s="168"/>
      <c r="B680" s="167"/>
      <c r="C680" s="167" t="s">
        <v>174</v>
      </c>
      <c r="D680" s="166"/>
      <c r="E680" s="163"/>
      <c r="F680" s="165">
        <v>27.61</v>
      </c>
      <c r="G680" s="164" t="s">
        <v>1339</v>
      </c>
      <c r="H680" s="163">
        <v>1</v>
      </c>
      <c r="I680" s="214">
        <v>34.51</v>
      </c>
      <c r="J680" s="163">
        <v>8.9600000000000009</v>
      </c>
      <c r="K680" s="214">
        <v>309.20999999999998</v>
      </c>
    </row>
    <row r="681" spans="1:22" ht="14.25" x14ac:dyDescent="0.2">
      <c r="A681" s="168"/>
      <c r="B681" s="167"/>
      <c r="C681" s="167" t="s">
        <v>179</v>
      </c>
      <c r="D681" s="166"/>
      <c r="E681" s="163"/>
      <c r="F681" s="165">
        <v>5.53</v>
      </c>
      <c r="G681" s="164" t="s">
        <v>1339</v>
      </c>
      <c r="H681" s="163">
        <v>1</v>
      </c>
      <c r="I681" s="169">
        <v>6.91</v>
      </c>
      <c r="J681" s="163">
        <v>23.35</v>
      </c>
      <c r="K681" s="169">
        <v>161.35</v>
      </c>
    </row>
    <row r="682" spans="1:22" ht="14.25" x14ac:dyDescent="0.2">
      <c r="A682" s="168"/>
      <c r="B682" s="167"/>
      <c r="C682" s="167" t="s">
        <v>195</v>
      </c>
      <c r="D682" s="166"/>
      <c r="E682" s="163"/>
      <c r="F682" s="165">
        <v>1.89</v>
      </c>
      <c r="G682" s="164" t="s">
        <v>185</v>
      </c>
      <c r="H682" s="163">
        <v>1</v>
      </c>
      <c r="I682" s="214">
        <v>1.89</v>
      </c>
      <c r="J682" s="163">
        <v>5.42</v>
      </c>
      <c r="K682" s="214">
        <v>10.24</v>
      </c>
    </row>
    <row r="683" spans="1:22" ht="14.25" x14ac:dyDescent="0.2">
      <c r="A683" s="168"/>
      <c r="B683" s="167"/>
      <c r="C683" s="167" t="s">
        <v>184</v>
      </c>
      <c r="D683" s="166" t="s">
        <v>177</v>
      </c>
      <c r="E683" s="163">
        <v>112</v>
      </c>
      <c r="F683" s="165"/>
      <c r="G683" s="164"/>
      <c r="H683" s="163"/>
      <c r="I683" s="214">
        <v>7.62</v>
      </c>
      <c r="J683" s="163">
        <v>90</v>
      </c>
      <c r="K683" s="214">
        <v>140.38</v>
      </c>
    </row>
    <row r="684" spans="1:22" ht="14.25" x14ac:dyDescent="0.2">
      <c r="A684" s="168"/>
      <c r="B684" s="167"/>
      <c r="C684" s="167" t="s">
        <v>183</v>
      </c>
      <c r="D684" s="166" t="s">
        <v>177</v>
      </c>
      <c r="E684" s="163">
        <v>70</v>
      </c>
      <c r="F684" s="165"/>
      <c r="G684" s="164"/>
      <c r="H684" s="163"/>
      <c r="I684" s="214">
        <v>4.4800000000000004</v>
      </c>
      <c r="J684" s="163">
        <v>41</v>
      </c>
      <c r="K684" s="214">
        <v>63.95</v>
      </c>
    </row>
    <row r="685" spans="1:22" ht="14.25" x14ac:dyDescent="0.2">
      <c r="A685" s="168"/>
      <c r="B685" s="167"/>
      <c r="C685" s="167" t="s">
        <v>178</v>
      </c>
      <c r="D685" s="166" t="s">
        <v>177</v>
      </c>
      <c r="E685" s="163">
        <v>175</v>
      </c>
      <c r="F685" s="165"/>
      <c r="G685" s="164"/>
      <c r="H685" s="163"/>
      <c r="I685" s="214">
        <v>12.09</v>
      </c>
      <c r="J685" s="163">
        <v>157</v>
      </c>
      <c r="K685" s="214">
        <v>253.32</v>
      </c>
    </row>
    <row r="686" spans="1:22" ht="14.25" x14ac:dyDescent="0.2">
      <c r="A686" s="205"/>
      <c r="B686" s="204"/>
      <c r="C686" s="204" t="s">
        <v>182</v>
      </c>
      <c r="D686" s="203" t="s">
        <v>181</v>
      </c>
      <c r="E686" s="201">
        <v>0.52</v>
      </c>
      <c r="F686" s="206"/>
      <c r="G686" s="202" t="s">
        <v>1338</v>
      </c>
      <c r="H686" s="201">
        <v>1</v>
      </c>
      <c r="I686" s="200">
        <v>0.6</v>
      </c>
      <c r="J686" s="201"/>
      <c r="K686" s="200"/>
    </row>
    <row r="687" spans="1:22" ht="15" x14ac:dyDescent="0.25">
      <c r="A687" s="198"/>
      <c r="B687" s="198"/>
      <c r="C687" s="199" t="s">
        <v>173</v>
      </c>
      <c r="D687" s="198"/>
      <c r="E687" s="198"/>
      <c r="F687" s="198"/>
      <c r="G687" s="198"/>
      <c r="H687" s="480">
        <v>67.27</v>
      </c>
      <c r="I687" s="480"/>
      <c r="J687" s="480">
        <v>933.08</v>
      </c>
      <c r="K687" s="480"/>
      <c r="O687" s="162">
        <v>67.27</v>
      </c>
      <c r="P687" s="162">
        <v>933.08</v>
      </c>
    </row>
    <row r="689" spans="1:22" ht="81" x14ac:dyDescent="0.2">
      <c r="A689" s="197" t="s">
        <v>105</v>
      </c>
      <c r="B689" s="196" t="s">
        <v>3513</v>
      </c>
      <c r="C689" s="196" t="s">
        <v>1288</v>
      </c>
      <c r="D689" s="195" t="s">
        <v>3025</v>
      </c>
      <c r="E689" s="193">
        <v>1</v>
      </c>
      <c r="F689" s="207">
        <v>11543.7</v>
      </c>
      <c r="G689" s="194" t="s">
        <v>185</v>
      </c>
      <c r="H689" s="193">
        <v>1</v>
      </c>
      <c r="I689" s="192">
        <v>11543.7</v>
      </c>
      <c r="J689" s="193">
        <v>4.4000000000000004</v>
      </c>
      <c r="K689" s="192">
        <v>50792.28</v>
      </c>
      <c r="Q689" s="160">
        <v>0</v>
      </c>
      <c r="R689" s="160">
        <v>0</v>
      </c>
      <c r="S689" s="160">
        <v>0</v>
      </c>
      <c r="T689" s="160">
        <v>0</v>
      </c>
      <c r="U689" s="160">
        <v>0</v>
      </c>
      <c r="V689" s="160">
        <v>0</v>
      </c>
    </row>
    <row r="690" spans="1:22" ht="15" x14ac:dyDescent="0.25">
      <c r="A690" s="190"/>
      <c r="B690" s="190"/>
      <c r="C690" s="191" t="s">
        <v>173</v>
      </c>
      <c r="D690" s="190"/>
      <c r="E690" s="190"/>
      <c r="F690" s="190"/>
      <c r="G690" s="190"/>
      <c r="H690" s="481">
        <v>11543.7</v>
      </c>
      <c r="I690" s="481"/>
      <c r="J690" s="481">
        <v>50792.28</v>
      </c>
      <c r="K690" s="481"/>
      <c r="O690" s="162">
        <v>11543.7</v>
      </c>
      <c r="P690" s="162">
        <v>50792.28</v>
      </c>
    </row>
    <row r="693" spans="1:22" ht="15" x14ac:dyDescent="0.25">
      <c r="A693" s="476" t="s">
        <v>3540</v>
      </c>
      <c r="B693" s="476"/>
      <c r="C693" s="476"/>
      <c r="D693" s="476"/>
      <c r="E693" s="476"/>
      <c r="F693" s="476"/>
      <c r="G693" s="476"/>
      <c r="H693" s="477">
        <v>11941.58</v>
      </c>
      <c r="I693" s="478"/>
      <c r="J693" s="477">
        <v>57708.05</v>
      </c>
      <c r="K693" s="478"/>
    </row>
    <row r="694" spans="1:22" hidden="1" x14ac:dyDescent="0.2">
      <c r="A694" s="160" t="s">
        <v>172</v>
      </c>
      <c r="I694" s="160">
        <v>0</v>
      </c>
      <c r="J694" s="160">
        <v>0</v>
      </c>
    </row>
    <row r="695" spans="1:22" hidden="1" x14ac:dyDescent="0.2">
      <c r="A695" s="160" t="s">
        <v>171</v>
      </c>
      <c r="I695" s="160">
        <v>0</v>
      </c>
      <c r="J695" s="160">
        <v>0</v>
      </c>
    </row>
    <row r="697" spans="1:22" ht="16.5" x14ac:dyDescent="0.25">
      <c r="A697" s="479" t="s">
        <v>3541</v>
      </c>
      <c r="B697" s="479"/>
      <c r="C697" s="479"/>
      <c r="D697" s="479"/>
      <c r="E697" s="479"/>
      <c r="F697" s="479"/>
      <c r="G697" s="479"/>
      <c r="H697" s="479"/>
      <c r="I697" s="479"/>
      <c r="J697" s="479"/>
      <c r="K697" s="479"/>
    </row>
    <row r="698" spans="1:22" ht="65.25" x14ac:dyDescent="0.2">
      <c r="A698" s="168" t="s">
        <v>709</v>
      </c>
      <c r="B698" s="167" t="s">
        <v>1266</v>
      </c>
      <c r="C698" s="167" t="s">
        <v>1265</v>
      </c>
      <c r="D698" s="166" t="s">
        <v>1693</v>
      </c>
      <c r="E698" s="163">
        <v>1</v>
      </c>
      <c r="F698" s="165"/>
      <c r="G698" s="164"/>
      <c r="H698" s="163"/>
      <c r="I698" s="214"/>
      <c r="J698" s="163"/>
      <c r="K698" s="214"/>
      <c r="Q698" s="160">
        <v>78.39</v>
      </c>
      <c r="R698" s="160">
        <v>1445</v>
      </c>
      <c r="S698" s="160">
        <v>46.07</v>
      </c>
      <c r="T698" s="160">
        <v>658.28</v>
      </c>
      <c r="U698" s="160">
        <v>1.42</v>
      </c>
      <c r="V698" s="160">
        <v>29.69</v>
      </c>
    </row>
    <row r="699" spans="1:22" ht="14.25" x14ac:dyDescent="0.2">
      <c r="A699" s="168"/>
      <c r="B699" s="167"/>
      <c r="C699" s="167" t="s">
        <v>187</v>
      </c>
      <c r="D699" s="166"/>
      <c r="E699" s="163"/>
      <c r="F699" s="165">
        <v>59.79</v>
      </c>
      <c r="G699" s="164" t="s">
        <v>1338</v>
      </c>
      <c r="H699" s="163">
        <v>1</v>
      </c>
      <c r="I699" s="214">
        <v>68.760000000000005</v>
      </c>
      <c r="J699" s="163">
        <v>23.35</v>
      </c>
      <c r="K699" s="214">
        <v>1605.55</v>
      </c>
    </row>
    <row r="700" spans="1:22" ht="14.25" x14ac:dyDescent="0.2">
      <c r="A700" s="168"/>
      <c r="B700" s="167"/>
      <c r="C700" s="167" t="s">
        <v>174</v>
      </c>
      <c r="D700" s="166"/>
      <c r="E700" s="163"/>
      <c r="F700" s="165">
        <v>4.42</v>
      </c>
      <c r="G700" s="164" t="s">
        <v>1339</v>
      </c>
      <c r="H700" s="163">
        <v>1</v>
      </c>
      <c r="I700" s="214">
        <v>5.53</v>
      </c>
      <c r="J700" s="163">
        <v>8</v>
      </c>
      <c r="K700" s="214">
        <v>44.24</v>
      </c>
    </row>
    <row r="701" spans="1:22" ht="14.25" x14ac:dyDescent="0.2">
      <c r="A701" s="168"/>
      <c r="B701" s="167"/>
      <c r="C701" s="167" t="s">
        <v>179</v>
      </c>
      <c r="D701" s="166"/>
      <c r="E701" s="163"/>
      <c r="F701" s="165">
        <v>0.65</v>
      </c>
      <c r="G701" s="164" t="s">
        <v>1339</v>
      </c>
      <c r="H701" s="163">
        <v>1</v>
      </c>
      <c r="I701" s="169">
        <v>0.81</v>
      </c>
      <c r="J701" s="163">
        <v>23.35</v>
      </c>
      <c r="K701" s="169">
        <v>18.91</v>
      </c>
    </row>
    <row r="702" spans="1:22" ht="14.25" x14ac:dyDescent="0.2">
      <c r="A702" s="168"/>
      <c r="B702" s="167"/>
      <c r="C702" s="167" t="s">
        <v>195</v>
      </c>
      <c r="D702" s="166"/>
      <c r="E702" s="163"/>
      <c r="F702" s="165">
        <v>21.42</v>
      </c>
      <c r="G702" s="164" t="s">
        <v>185</v>
      </c>
      <c r="H702" s="163">
        <v>1</v>
      </c>
      <c r="I702" s="214">
        <v>21.42</v>
      </c>
      <c r="J702" s="163">
        <v>5.42</v>
      </c>
      <c r="K702" s="214">
        <v>116.1</v>
      </c>
    </row>
    <row r="703" spans="1:22" ht="14.25" x14ac:dyDescent="0.2">
      <c r="A703" s="168"/>
      <c r="B703" s="167"/>
      <c r="C703" s="167" t="s">
        <v>184</v>
      </c>
      <c r="D703" s="166" t="s">
        <v>177</v>
      </c>
      <c r="E703" s="163">
        <v>112</v>
      </c>
      <c r="F703" s="165"/>
      <c r="G703" s="164"/>
      <c r="H703" s="163"/>
      <c r="I703" s="214">
        <v>78.39</v>
      </c>
      <c r="J703" s="163">
        <v>90</v>
      </c>
      <c r="K703" s="214">
        <v>1445</v>
      </c>
    </row>
    <row r="704" spans="1:22" ht="14.25" x14ac:dyDescent="0.2">
      <c r="A704" s="168"/>
      <c r="B704" s="167"/>
      <c r="C704" s="167" t="s">
        <v>183</v>
      </c>
      <c r="D704" s="166" t="s">
        <v>177</v>
      </c>
      <c r="E704" s="163">
        <v>70</v>
      </c>
      <c r="F704" s="165"/>
      <c r="G704" s="164"/>
      <c r="H704" s="163"/>
      <c r="I704" s="214">
        <v>46.07</v>
      </c>
      <c r="J704" s="163">
        <v>41</v>
      </c>
      <c r="K704" s="214">
        <v>658.28</v>
      </c>
    </row>
    <row r="705" spans="1:22" ht="14.25" x14ac:dyDescent="0.2">
      <c r="A705" s="168"/>
      <c r="B705" s="167"/>
      <c r="C705" s="167" t="s">
        <v>178</v>
      </c>
      <c r="D705" s="166" t="s">
        <v>177</v>
      </c>
      <c r="E705" s="163">
        <v>175</v>
      </c>
      <c r="F705" s="165"/>
      <c r="G705" s="164"/>
      <c r="H705" s="163"/>
      <c r="I705" s="214">
        <v>1.42</v>
      </c>
      <c r="J705" s="163">
        <v>157</v>
      </c>
      <c r="K705" s="214">
        <v>29.69</v>
      </c>
    </row>
    <row r="706" spans="1:22" ht="14.25" x14ac:dyDescent="0.2">
      <c r="A706" s="205"/>
      <c r="B706" s="204"/>
      <c r="C706" s="204" t="s">
        <v>182</v>
      </c>
      <c r="D706" s="203" t="s">
        <v>181</v>
      </c>
      <c r="E706" s="201">
        <v>5.15</v>
      </c>
      <c r="F706" s="206"/>
      <c r="G706" s="202" t="s">
        <v>1338</v>
      </c>
      <c r="H706" s="201">
        <v>1</v>
      </c>
      <c r="I706" s="200">
        <v>5.92</v>
      </c>
      <c r="J706" s="201"/>
      <c r="K706" s="200"/>
    </row>
    <row r="707" spans="1:22" ht="15" x14ac:dyDescent="0.25">
      <c r="A707" s="198"/>
      <c r="B707" s="198"/>
      <c r="C707" s="199" t="s">
        <v>173</v>
      </c>
      <c r="D707" s="198"/>
      <c r="E707" s="198"/>
      <c r="F707" s="198"/>
      <c r="G707" s="198"/>
      <c r="H707" s="480">
        <v>221.59</v>
      </c>
      <c r="I707" s="480"/>
      <c r="J707" s="480">
        <v>3898.86</v>
      </c>
      <c r="K707" s="480"/>
      <c r="O707" s="162">
        <v>221.59</v>
      </c>
      <c r="P707" s="162">
        <v>3898.86</v>
      </c>
    </row>
    <row r="709" spans="1:22" ht="65.25" x14ac:dyDescent="0.2">
      <c r="A709" s="168" t="s">
        <v>1324</v>
      </c>
      <c r="B709" s="167" t="s">
        <v>1264</v>
      </c>
      <c r="C709" s="167" t="s">
        <v>1110</v>
      </c>
      <c r="D709" s="166" t="s">
        <v>1693</v>
      </c>
      <c r="E709" s="163">
        <v>1</v>
      </c>
      <c r="F709" s="165"/>
      <c r="G709" s="164"/>
      <c r="H709" s="163"/>
      <c r="I709" s="214"/>
      <c r="J709" s="163"/>
      <c r="K709" s="214"/>
      <c r="Q709" s="160">
        <v>35.11</v>
      </c>
      <c r="R709" s="160">
        <v>647.26</v>
      </c>
      <c r="S709" s="160">
        <v>20.64</v>
      </c>
      <c r="T709" s="160">
        <v>294.86</v>
      </c>
      <c r="U709" s="160">
        <v>0</v>
      </c>
      <c r="V709" s="160">
        <v>0</v>
      </c>
    </row>
    <row r="710" spans="1:22" ht="14.25" x14ac:dyDescent="0.2">
      <c r="A710" s="168"/>
      <c r="B710" s="167"/>
      <c r="C710" s="167" t="s">
        <v>187</v>
      </c>
      <c r="D710" s="166"/>
      <c r="E710" s="163"/>
      <c r="F710" s="165">
        <v>26.78</v>
      </c>
      <c r="G710" s="164" t="s">
        <v>1338</v>
      </c>
      <c r="H710" s="163">
        <v>1</v>
      </c>
      <c r="I710" s="214">
        <v>30.8</v>
      </c>
      <c r="J710" s="163">
        <v>23.35</v>
      </c>
      <c r="K710" s="214">
        <v>719.18</v>
      </c>
    </row>
    <row r="711" spans="1:22" ht="14.25" x14ac:dyDescent="0.2">
      <c r="A711" s="168"/>
      <c r="B711" s="167"/>
      <c r="C711" s="167" t="s">
        <v>195</v>
      </c>
      <c r="D711" s="166"/>
      <c r="E711" s="163"/>
      <c r="F711" s="165">
        <v>0.28000000000000003</v>
      </c>
      <c r="G711" s="164" t="s">
        <v>185</v>
      </c>
      <c r="H711" s="163">
        <v>1</v>
      </c>
      <c r="I711" s="214">
        <v>0.28000000000000003</v>
      </c>
      <c r="J711" s="163">
        <v>5.43</v>
      </c>
      <c r="K711" s="214">
        <v>1.52</v>
      </c>
    </row>
    <row r="712" spans="1:22" ht="14.25" x14ac:dyDescent="0.2">
      <c r="A712" s="168"/>
      <c r="B712" s="167"/>
      <c r="C712" s="167" t="s">
        <v>184</v>
      </c>
      <c r="D712" s="166" t="s">
        <v>177</v>
      </c>
      <c r="E712" s="163">
        <v>112</v>
      </c>
      <c r="F712" s="165"/>
      <c r="G712" s="164"/>
      <c r="H712" s="163"/>
      <c r="I712" s="214">
        <v>35.11</v>
      </c>
      <c r="J712" s="163">
        <v>90</v>
      </c>
      <c r="K712" s="214">
        <v>647.26</v>
      </c>
    </row>
    <row r="713" spans="1:22" ht="14.25" x14ac:dyDescent="0.2">
      <c r="A713" s="168"/>
      <c r="B713" s="167"/>
      <c r="C713" s="167" t="s">
        <v>183</v>
      </c>
      <c r="D713" s="166" t="s">
        <v>177</v>
      </c>
      <c r="E713" s="163">
        <v>70</v>
      </c>
      <c r="F713" s="165"/>
      <c r="G713" s="164"/>
      <c r="H713" s="163"/>
      <c r="I713" s="214">
        <v>20.64</v>
      </c>
      <c r="J713" s="163">
        <v>41</v>
      </c>
      <c r="K713" s="214">
        <v>294.86</v>
      </c>
    </row>
    <row r="714" spans="1:22" ht="14.25" x14ac:dyDescent="0.2">
      <c r="A714" s="205"/>
      <c r="B714" s="204"/>
      <c r="C714" s="204" t="s">
        <v>182</v>
      </c>
      <c r="D714" s="203" t="s">
        <v>181</v>
      </c>
      <c r="E714" s="201">
        <v>2.06</v>
      </c>
      <c r="F714" s="206"/>
      <c r="G714" s="202" t="s">
        <v>1338</v>
      </c>
      <c r="H714" s="201">
        <v>1</v>
      </c>
      <c r="I714" s="200">
        <v>2.37</v>
      </c>
      <c r="J714" s="201"/>
      <c r="K714" s="200"/>
    </row>
    <row r="715" spans="1:22" ht="15" x14ac:dyDescent="0.25">
      <c r="A715" s="198"/>
      <c r="B715" s="198"/>
      <c r="C715" s="199" t="s">
        <v>173</v>
      </c>
      <c r="D715" s="198"/>
      <c r="E715" s="198"/>
      <c r="F715" s="198"/>
      <c r="G715" s="198"/>
      <c r="H715" s="480">
        <v>86.83</v>
      </c>
      <c r="I715" s="480"/>
      <c r="J715" s="480">
        <v>1662.82</v>
      </c>
      <c r="K715" s="480"/>
      <c r="O715" s="162">
        <v>86.83</v>
      </c>
      <c r="P715" s="162">
        <v>1662.82</v>
      </c>
    </row>
    <row r="717" spans="1:22" ht="65.25" x14ac:dyDescent="0.2">
      <c r="A717" s="168" t="s">
        <v>104</v>
      </c>
      <c r="B717" s="167" t="s">
        <v>1263</v>
      </c>
      <c r="C717" s="167" t="s">
        <v>1262</v>
      </c>
      <c r="D717" s="166" t="s">
        <v>1693</v>
      </c>
      <c r="E717" s="163">
        <v>1</v>
      </c>
      <c r="F717" s="165"/>
      <c r="G717" s="164"/>
      <c r="H717" s="163"/>
      <c r="I717" s="214"/>
      <c r="J717" s="163"/>
      <c r="K717" s="214"/>
      <c r="Q717" s="160">
        <v>7.62</v>
      </c>
      <c r="R717" s="160">
        <v>140.38</v>
      </c>
      <c r="S717" s="160">
        <v>4.4800000000000004</v>
      </c>
      <c r="T717" s="160">
        <v>63.95</v>
      </c>
      <c r="U717" s="160">
        <v>12.09</v>
      </c>
      <c r="V717" s="160">
        <v>253.32</v>
      </c>
    </row>
    <row r="718" spans="1:22" ht="14.25" x14ac:dyDescent="0.2">
      <c r="A718" s="168"/>
      <c r="B718" s="167"/>
      <c r="C718" s="167" t="s">
        <v>187</v>
      </c>
      <c r="D718" s="166"/>
      <c r="E718" s="163"/>
      <c r="F718" s="165">
        <v>5.81</v>
      </c>
      <c r="G718" s="164" t="s">
        <v>1338</v>
      </c>
      <c r="H718" s="163">
        <v>1</v>
      </c>
      <c r="I718" s="214">
        <v>6.68</v>
      </c>
      <c r="J718" s="163">
        <v>23.35</v>
      </c>
      <c r="K718" s="214">
        <v>155.97999999999999</v>
      </c>
    </row>
    <row r="719" spans="1:22" ht="14.25" x14ac:dyDescent="0.2">
      <c r="A719" s="168"/>
      <c r="B719" s="167"/>
      <c r="C719" s="167" t="s">
        <v>174</v>
      </c>
      <c r="D719" s="166"/>
      <c r="E719" s="163"/>
      <c r="F719" s="165">
        <v>27.61</v>
      </c>
      <c r="G719" s="164" t="s">
        <v>1339</v>
      </c>
      <c r="H719" s="163">
        <v>1</v>
      </c>
      <c r="I719" s="214">
        <v>34.51</v>
      </c>
      <c r="J719" s="163">
        <v>8.9600000000000009</v>
      </c>
      <c r="K719" s="214">
        <v>309.20999999999998</v>
      </c>
    </row>
    <row r="720" spans="1:22" ht="14.25" x14ac:dyDescent="0.2">
      <c r="A720" s="168"/>
      <c r="B720" s="167"/>
      <c r="C720" s="167" t="s">
        <v>179</v>
      </c>
      <c r="D720" s="166"/>
      <c r="E720" s="163"/>
      <c r="F720" s="165">
        <v>5.53</v>
      </c>
      <c r="G720" s="164" t="s">
        <v>1339</v>
      </c>
      <c r="H720" s="163">
        <v>1</v>
      </c>
      <c r="I720" s="169">
        <v>6.91</v>
      </c>
      <c r="J720" s="163">
        <v>23.35</v>
      </c>
      <c r="K720" s="169">
        <v>161.35</v>
      </c>
    </row>
    <row r="721" spans="1:22" ht="14.25" x14ac:dyDescent="0.2">
      <c r="A721" s="168"/>
      <c r="B721" s="167"/>
      <c r="C721" s="167" t="s">
        <v>195</v>
      </c>
      <c r="D721" s="166"/>
      <c r="E721" s="163"/>
      <c r="F721" s="165">
        <v>1.89</v>
      </c>
      <c r="G721" s="164" t="s">
        <v>185</v>
      </c>
      <c r="H721" s="163">
        <v>1</v>
      </c>
      <c r="I721" s="214">
        <v>1.89</v>
      </c>
      <c r="J721" s="163">
        <v>5.42</v>
      </c>
      <c r="K721" s="214">
        <v>10.24</v>
      </c>
    </row>
    <row r="722" spans="1:22" ht="14.25" x14ac:dyDescent="0.2">
      <c r="A722" s="168"/>
      <c r="B722" s="167"/>
      <c r="C722" s="167" t="s">
        <v>184</v>
      </c>
      <c r="D722" s="166" t="s">
        <v>177</v>
      </c>
      <c r="E722" s="163">
        <v>112</v>
      </c>
      <c r="F722" s="165"/>
      <c r="G722" s="164"/>
      <c r="H722" s="163"/>
      <c r="I722" s="214">
        <v>7.62</v>
      </c>
      <c r="J722" s="163">
        <v>90</v>
      </c>
      <c r="K722" s="214">
        <v>140.38</v>
      </c>
    </row>
    <row r="723" spans="1:22" ht="14.25" x14ac:dyDescent="0.2">
      <c r="A723" s="168"/>
      <c r="B723" s="167"/>
      <c r="C723" s="167" t="s">
        <v>183</v>
      </c>
      <c r="D723" s="166" t="s">
        <v>177</v>
      </c>
      <c r="E723" s="163">
        <v>70</v>
      </c>
      <c r="F723" s="165"/>
      <c r="G723" s="164"/>
      <c r="H723" s="163"/>
      <c r="I723" s="214">
        <v>4.4800000000000004</v>
      </c>
      <c r="J723" s="163">
        <v>41</v>
      </c>
      <c r="K723" s="214">
        <v>63.95</v>
      </c>
    </row>
    <row r="724" spans="1:22" ht="14.25" x14ac:dyDescent="0.2">
      <c r="A724" s="168"/>
      <c r="B724" s="167"/>
      <c r="C724" s="167" t="s">
        <v>178</v>
      </c>
      <c r="D724" s="166" t="s">
        <v>177</v>
      </c>
      <c r="E724" s="163">
        <v>175</v>
      </c>
      <c r="F724" s="165"/>
      <c r="G724" s="164"/>
      <c r="H724" s="163"/>
      <c r="I724" s="214">
        <v>12.09</v>
      </c>
      <c r="J724" s="163">
        <v>157</v>
      </c>
      <c r="K724" s="214">
        <v>253.32</v>
      </c>
    </row>
    <row r="725" spans="1:22" ht="14.25" x14ac:dyDescent="0.2">
      <c r="A725" s="205"/>
      <c r="B725" s="204"/>
      <c r="C725" s="204" t="s">
        <v>182</v>
      </c>
      <c r="D725" s="203" t="s">
        <v>181</v>
      </c>
      <c r="E725" s="201">
        <v>0.52</v>
      </c>
      <c r="F725" s="206"/>
      <c r="G725" s="202" t="s">
        <v>1338</v>
      </c>
      <c r="H725" s="201">
        <v>1</v>
      </c>
      <c r="I725" s="200">
        <v>0.6</v>
      </c>
      <c r="J725" s="201"/>
      <c r="K725" s="200"/>
    </row>
    <row r="726" spans="1:22" ht="15" x14ac:dyDescent="0.25">
      <c r="A726" s="198"/>
      <c r="B726" s="198"/>
      <c r="C726" s="199" t="s">
        <v>173</v>
      </c>
      <c r="D726" s="198"/>
      <c r="E726" s="198"/>
      <c r="F726" s="198"/>
      <c r="G726" s="198"/>
      <c r="H726" s="480">
        <v>67.27</v>
      </c>
      <c r="I726" s="480"/>
      <c r="J726" s="480">
        <v>933.08</v>
      </c>
      <c r="K726" s="480"/>
      <c r="O726" s="162">
        <v>67.27</v>
      </c>
      <c r="P726" s="162">
        <v>933.08</v>
      </c>
    </row>
    <row r="728" spans="1:22" ht="81" x14ac:dyDescent="0.2">
      <c r="A728" s="197" t="s">
        <v>1336</v>
      </c>
      <c r="B728" s="196" t="s">
        <v>3513</v>
      </c>
      <c r="C728" s="196" t="s">
        <v>1287</v>
      </c>
      <c r="D728" s="195" t="s">
        <v>3025</v>
      </c>
      <c r="E728" s="193">
        <v>1</v>
      </c>
      <c r="F728" s="207">
        <v>11543.7</v>
      </c>
      <c r="G728" s="194" t="s">
        <v>185</v>
      </c>
      <c r="H728" s="193">
        <v>1</v>
      </c>
      <c r="I728" s="192">
        <v>11543.7</v>
      </c>
      <c r="J728" s="193">
        <v>4.4000000000000004</v>
      </c>
      <c r="K728" s="192">
        <v>50792.28</v>
      </c>
      <c r="Q728" s="160">
        <v>0</v>
      </c>
      <c r="R728" s="160">
        <v>0</v>
      </c>
      <c r="S728" s="160">
        <v>0</v>
      </c>
      <c r="T728" s="160">
        <v>0</v>
      </c>
      <c r="U728" s="160">
        <v>0</v>
      </c>
      <c r="V728" s="160">
        <v>0</v>
      </c>
    </row>
    <row r="729" spans="1:22" ht="15" x14ac:dyDescent="0.25">
      <c r="A729" s="190"/>
      <c r="B729" s="190"/>
      <c r="C729" s="191" t="s">
        <v>173</v>
      </c>
      <c r="D729" s="190"/>
      <c r="E729" s="190"/>
      <c r="F729" s="190"/>
      <c r="G729" s="190"/>
      <c r="H729" s="481">
        <v>11543.7</v>
      </c>
      <c r="I729" s="481"/>
      <c r="J729" s="481">
        <v>50792.28</v>
      </c>
      <c r="K729" s="481"/>
      <c r="O729" s="162">
        <v>11543.7</v>
      </c>
      <c r="P729" s="162">
        <v>50792.28</v>
      </c>
    </row>
    <row r="732" spans="1:22" ht="15" x14ac:dyDescent="0.25">
      <c r="A732" s="476" t="s">
        <v>3542</v>
      </c>
      <c r="B732" s="476"/>
      <c r="C732" s="476"/>
      <c r="D732" s="476"/>
      <c r="E732" s="476"/>
      <c r="F732" s="476"/>
      <c r="G732" s="476"/>
      <c r="H732" s="477">
        <v>11919.39</v>
      </c>
      <c r="I732" s="478"/>
      <c r="J732" s="477">
        <v>57287.040000000001</v>
      </c>
      <c r="K732" s="478"/>
    </row>
    <row r="733" spans="1:22" hidden="1" x14ac:dyDescent="0.2">
      <c r="A733" s="160" t="s">
        <v>172</v>
      </c>
      <c r="I733" s="160">
        <v>0</v>
      </c>
      <c r="J733" s="160">
        <v>0</v>
      </c>
    </row>
    <row r="734" spans="1:22" hidden="1" x14ac:dyDescent="0.2">
      <c r="A734" s="160" t="s">
        <v>171</v>
      </c>
      <c r="I734" s="160">
        <v>0</v>
      </c>
      <c r="J734" s="160">
        <v>0</v>
      </c>
    </row>
    <row r="736" spans="1:22" ht="16.5" x14ac:dyDescent="0.25">
      <c r="A736" s="479" t="s">
        <v>3543</v>
      </c>
      <c r="B736" s="479"/>
      <c r="C736" s="479"/>
      <c r="D736" s="479"/>
      <c r="E736" s="479"/>
      <c r="F736" s="479"/>
      <c r="G736" s="479"/>
      <c r="H736" s="479"/>
      <c r="I736" s="479"/>
      <c r="J736" s="479"/>
      <c r="K736" s="479"/>
    </row>
    <row r="737" spans="1:22" ht="65.25" x14ac:dyDescent="0.2">
      <c r="A737" s="168" t="s">
        <v>709</v>
      </c>
      <c r="B737" s="167" t="s">
        <v>1266</v>
      </c>
      <c r="C737" s="167" t="s">
        <v>1265</v>
      </c>
      <c r="D737" s="166" t="s">
        <v>1693</v>
      </c>
      <c r="E737" s="163">
        <v>1</v>
      </c>
      <c r="F737" s="165"/>
      <c r="G737" s="164"/>
      <c r="H737" s="163"/>
      <c r="I737" s="214"/>
      <c r="J737" s="163"/>
      <c r="K737" s="214"/>
      <c r="Q737" s="160">
        <v>78.39</v>
      </c>
      <c r="R737" s="160">
        <v>1445</v>
      </c>
      <c r="S737" s="160">
        <v>46.07</v>
      </c>
      <c r="T737" s="160">
        <v>658.28</v>
      </c>
      <c r="U737" s="160">
        <v>1.42</v>
      </c>
      <c r="V737" s="160">
        <v>29.69</v>
      </c>
    </row>
    <row r="738" spans="1:22" ht="14.25" x14ac:dyDescent="0.2">
      <c r="A738" s="168"/>
      <c r="B738" s="167"/>
      <c r="C738" s="167" t="s">
        <v>187</v>
      </c>
      <c r="D738" s="166"/>
      <c r="E738" s="163"/>
      <c r="F738" s="165">
        <v>59.79</v>
      </c>
      <c r="G738" s="164" t="s">
        <v>1338</v>
      </c>
      <c r="H738" s="163">
        <v>1</v>
      </c>
      <c r="I738" s="214">
        <v>68.760000000000005</v>
      </c>
      <c r="J738" s="163">
        <v>23.35</v>
      </c>
      <c r="K738" s="214">
        <v>1605.55</v>
      </c>
    </row>
    <row r="739" spans="1:22" ht="14.25" x14ac:dyDescent="0.2">
      <c r="A739" s="168"/>
      <c r="B739" s="167"/>
      <c r="C739" s="167" t="s">
        <v>174</v>
      </c>
      <c r="D739" s="166"/>
      <c r="E739" s="163"/>
      <c r="F739" s="165">
        <v>4.42</v>
      </c>
      <c r="G739" s="164" t="s">
        <v>1339</v>
      </c>
      <c r="H739" s="163">
        <v>1</v>
      </c>
      <c r="I739" s="214">
        <v>5.53</v>
      </c>
      <c r="J739" s="163">
        <v>8</v>
      </c>
      <c r="K739" s="214">
        <v>44.24</v>
      </c>
    </row>
    <row r="740" spans="1:22" ht="14.25" x14ac:dyDescent="0.2">
      <c r="A740" s="168"/>
      <c r="B740" s="167"/>
      <c r="C740" s="167" t="s">
        <v>179</v>
      </c>
      <c r="D740" s="166"/>
      <c r="E740" s="163"/>
      <c r="F740" s="165">
        <v>0.65</v>
      </c>
      <c r="G740" s="164" t="s">
        <v>1339</v>
      </c>
      <c r="H740" s="163">
        <v>1</v>
      </c>
      <c r="I740" s="169">
        <v>0.81</v>
      </c>
      <c r="J740" s="163">
        <v>23.35</v>
      </c>
      <c r="K740" s="169">
        <v>18.91</v>
      </c>
    </row>
    <row r="741" spans="1:22" ht="14.25" x14ac:dyDescent="0.2">
      <c r="A741" s="168"/>
      <c r="B741" s="167"/>
      <c r="C741" s="167" t="s">
        <v>195</v>
      </c>
      <c r="D741" s="166"/>
      <c r="E741" s="163"/>
      <c r="F741" s="165">
        <v>21.42</v>
      </c>
      <c r="G741" s="164" t="s">
        <v>185</v>
      </c>
      <c r="H741" s="163">
        <v>1</v>
      </c>
      <c r="I741" s="214">
        <v>21.42</v>
      </c>
      <c r="J741" s="163">
        <v>5.42</v>
      </c>
      <c r="K741" s="214">
        <v>116.1</v>
      </c>
    </row>
    <row r="742" spans="1:22" ht="14.25" x14ac:dyDescent="0.2">
      <c r="A742" s="168"/>
      <c r="B742" s="167"/>
      <c r="C742" s="167" t="s">
        <v>184</v>
      </c>
      <c r="D742" s="166" t="s">
        <v>177</v>
      </c>
      <c r="E742" s="163">
        <v>112</v>
      </c>
      <c r="F742" s="165"/>
      <c r="G742" s="164"/>
      <c r="H742" s="163"/>
      <c r="I742" s="214">
        <v>78.39</v>
      </c>
      <c r="J742" s="163">
        <v>90</v>
      </c>
      <c r="K742" s="214">
        <v>1445</v>
      </c>
    </row>
    <row r="743" spans="1:22" ht="14.25" x14ac:dyDescent="0.2">
      <c r="A743" s="168"/>
      <c r="B743" s="167"/>
      <c r="C743" s="167" t="s">
        <v>183</v>
      </c>
      <c r="D743" s="166" t="s">
        <v>177</v>
      </c>
      <c r="E743" s="163">
        <v>70</v>
      </c>
      <c r="F743" s="165"/>
      <c r="G743" s="164"/>
      <c r="H743" s="163"/>
      <c r="I743" s="214">
        <v>46.07</v>
      </c>
      <c r="J743" s="163">
        <v>41</v>
      </c>
      <c r="K743" s="214">
        <v>658.28</v>
      </c>
    </row>
    <row r="744" spans="1:22" ht="14.25" x14ac:dyDescent="0.2">
      <c r="A744" s="168"/>
      <c r="B744" s="167"/>
      <c r="C744" s="167" t="s">
        <v>178</v>
      </c>
      <c r="D744" s="166" t="s">
        <v>177</v>
      </c>
      <c r="E744" s="163">
        <v>175</v>
      </c>
      <c r="F744" s="165"/>
      <c r="G744" s="164"/>
      <c r="H744" s="163"/>
      <c r="I744" s="214">
        <v>1.42</v>
      </c>
      <c r="J744" s="163">
        <v>157</v>
      </c>
      <c r="K744" s="214">
        <v>29.69</v>
      </c>
    </row>
    <row r="745" spans="1:22" ht="14.25" x14ac:dyDescent="0.2">
      <c r="A745" s="205"/>
      <c r="B745" s="204"/>
      <c r="C745" s="204" t="s">
        <v>182</v>
      </c>
      <c r="D745" s="203" t="s">
        <v>181</v>
      </c>
      <c r="E745" s="201">
        <v>5.15</v>
      </c>
      <c r="F745" s="206"/>
      <c r="G745" s="202" t="s">
        <v>1338</v>
      </c>
      <c r="H745" s="201">
        <v>1</v>
      </c>
      <c r="I745" s="200">
        <v>5.92</v>
      </c>
      <c r="J745" s="201"/>
      <c r="K745" s="200"/>
    </row>
    <row r="746" spans="1:22" ht="15" x14ac:dyDescent="0.25">
      <c r="A746" s="198"/>
      <c r="B746" s="198"/>
      <c r="C746" s="199" t="s">
        <v>173</v>
      </c>
      <c r="D746" s="198"/>
      <c r="E746" s="198"/>
      <c r="F746" s="198"/>
      <c r="G746" s="198"/>
      <c r="H746" s="480">
        <v>221.59</v>
      </c>
      <c r="I746" s="480"/>
      <c r="J746" s="480">
        <v>3898.86</v>
      </c>
      <c r="K746" s="480"/>
      <c r="O746" s="162">
        <v>221.59</v>
      </c>
      <c r="P746" s="162">
        <v>3898.86</v>
      </c>
    </row>
    <row r="748" spans="1:22" ht="65.25" x14ac:dyDescent="0.2">
      <c r="A748" s="168" t="s">
        <v>1324</v>
      </c>
      <c r="B748" s="167" t="s">
        <v>1264</v>
      </c>
      <c r="C748" s="167" t="s">
        <v>1110</v>
      </c>
      <c r="D748" s="166" t="s">
        <v>1693</v>
      </c>
      <c r="E748" s="163">
        <v>1</v>
      </c>
      <c r="F748" s="165"/>
      <c r="G748" s="164"/>
      <c r="H748" s="163"/>
      <c r="I748" s="214"/>
      <c r="J748" s="163"/>
      <c r="K748" s="214"/>
      <c r="Q748" s="160">
        <v>35.11</v>
      </c>
      <c r="R748" s="160">
        <v>647.26</v>
      </c>
      <c r="S748" s="160">
        <v>20.64</v>
      </c>
      <c r="T748" s="160">
        <v>294.86</v>
      </c>
      <c r="U748" s="160">
        <v>0</v>
      </c>
      <c r="V748" s="160">
        <v>0</v>
      </c>
    </row>
    <row r="749" spans="1:22" ht="14.25" x14ac:dyDescent="0.2">
      <c r="A749" s="168"/>
      <c r="B749" s="167"/>
      <c r="C749" s="167" t="s">
        <v>187</v>
      </c>
      <c r="D749" s="166"/>
      <c r="E749" s="163"/>
      <c r="F749" s="165">
        <v>26.78</v>
      </c>
      <c r="G749" s="164" t="s">
        <v>1338</v>
      </c>
      <c r="H749" s="163">
        <v>1</v>
      </c>
      <c r="I749" s="214">
        <v>30.8</v>
      </c>
      <c r="J749" s="163">
        <v>23.35</v>
      </c>
      <c r="K749" s="214">
        <v>719.18</v>
      </c>
    </row>
    <row r="750" spans="1:22" ht="14.25" x14ac:dyDescent="0.2">
      <c r="A750" s="168"/>
      <c r="B750" s="167"/>
      <c r="C750" s="167" t="s">
        <v>195</v>
      </c>
      <c r="D750" s="166"/>
      <c r="E750" s="163"/>
      <c r="F750" s="165">
        <v>0.28000000000000003</v>
      </c>
      <c r="G750" s="164" t="s">
        <v>185</v>
      </c>
      <c r="H750" s="163">
        <v>1</v>
      </c>
      <c r="I750" s="214">
        <v>0.28000000000000003</v>
      </c>
      <c r="J750" s="163">
        <v>5.43</v>
      </c>
      <c r="K750" s="214">
        <v>1.52</v>
      </c>
    </row>
    <row r="751" spans="1:22" ht="14.25" x14ac:dyDescent="0.2">
      <c r="A751" s="168"/>
      <c r="B751" s="167"/>
      <c r="C751" s="167" t="s">
        <v>184</v>
      </c>
      <c r="D751" s="166" t="s">
        <v>177</v>
      </c>
      <c r="E751" s="163">
        <v>112</v>
      </c>
      <c r="F751" s="165"/>
      <c r="G751" s="164"/>
      <c r="H751" s="163"/>
      <c r="I751" s="214">
        <v>35.11</v>
      </c>
      <c r="J751" s="163">
        <v>90</v>
      </c>
      <c r="K751" s="214">
        <v>647.26</v>
      </c>
    </row>
    <row r="752" spans="1:22" ht="14.25" x14ac:dyDescent="0.2">
      <c r="A752" s="168"/>
      <c r="B752" s="167"/>
      <c r="C752" s="167" t="s">
        <v>183</v>
      </c>
      <c r="D752" s="166" t="s">
        <v>177</v>
      </c>
      <c r="E752" s="163">
        <v>70</v>
      </c>
      <c r="F752" s="165"/>
      <c r="G752" s="164"/>
      <c r="H752" s="163"/>
      <c r="I752" s="214">
        <v>20.64</v>
      </c>
      <c r="J752" s="163">
        <v>41</v>
      </c>
      <c r="K752" s="214">
        <v>294.86</v>
      </c>
    </row>
    <row r="753" spans="1:22" ht="14.25" x14ac:dyDescent="0.2">
      <c r="A753" s="205"/>
      <c r="B753" s="204"/>
      <c r="C753" s="204" t="s">
        <v>182</v>
      </c>
      <c r="D753" s="203" t="s">
        <v>181</v>
      </c>
      <c r="E753" s="201">
        <v>2.06</v>
      </c>
      <c r="F753" s="206"/>
      <c r="G753" s="202" t="s">
        <v>1338</v>
      </c>
      <c r="H753" s="201">
        <v>1</v>
      </c>
      <c r="I753" s="200">
        <v>2.37</v>
      </c>
      <c r="J753" s="201"/>
      <c r="K753" s="200"/>
    </row>
    <row r="754" spans="1:22" ht="15" x14ac:dyDescent="0.25">
      <c r="A754" s="198"/>
      <c r="B754" s="198"/>
      <c r="C754" s="199" t="s">
        <v>173</v>
      </c>
      <c r="D754" s="198"/>
      <c r="E754" s="198"/>
      <c r="F754" s="198"/>
      <c r="G754" s="198"/>
      <c r="H754" s="480">
        <v>86.83</v>
      </c>
      <c r="I754" s="480"/>
      <c r="J754" s="480">
        <v>1662.82</v>
      </c>
      <c r="K754" s="480"/>
      <c r="O754" s="162">
        <v>86.83</v>
      </c>
      <c r="P754" s="162">
        <v>1662.82</v>
      </c>
    </row>
    <row r="756" spans="1:22" ht="65.25" x14ac:dyDescent="0.2">
      <c r="A756" s="168" t="s">
        <v>104</v>
      </c>
      <c r="B756" s="167" t="s">
        <v>1263</v>
      </c>
      <c r="C756" s="167" t="s">
        <v>1262</v>
      </c>
      <c r="D756" s="166" t="s">
        <v>1693</v>
      </c>
      <c r="E756" s="163">
        <v>1</v>
      </c>
      <c r="F756" s="165"/>
      <c r="G756" s="164"/>
      <c r="H756" s="163"/>
      <c r="I756" s="214"/>
      <c r="J756" s="163"/>
      <c r="K756" s="214"/>
      <c r="Q756" s="160">
        <v>7.62</v>
      </c>
      <c r="R756" s="160">
        <v>140.38</v>
      </c>
      <c r="S756" s="160">
        <v>4.4800000000000004</v>
      </c>
      <c r="T756" s="160">
        <v>63.95</v>
      </c>
      <c r="U756" s="160">
        <v>12.09</v>
      </c>
      <c r="V756" s="160">
        <v>253.32</v>
      </c>
    </row>
    <row r="757" spans="1:22" ht="14.25" x14ac:dyDescent="0.2">
      <c r="A757" s="168"/>
      <c r="B757" s="167"/>
      <c r="C757" s="167" t="s">
        <v>187</v>
      </c>
      <c r="D757" s="166"/>
      <c r="E757" s="163"/>
      <c r="F757" s="165">
        <v>5.81</v>
      </c>
      <c r="G757" s="164" t="s">
        <v>1338</v>
      </c>
      <c r="H757" s="163">
        <v>1</v>
      </c>
      <c r="I757" s="214">
        <v>6.68</v>
      </c>
      <c r="J757" s="163">
        <v>23.35</v>
      </c>
      <c r="K757" s="214">
        <v>155.97999999999999</v>
      </c>
    </row>
    <row r="758" spans="1:22" ht="14.25" x14ac:dyDescent="0.2">
      <c r="A758" s="168"/>
      <c r="B758" s="167"/>
      <c r="C758" s="167" t="s">
        <v>174</v>
      </c>
      <c r="D758" s="166"/>
      <c r="E758" s="163"/>
      <c r="F758" s="165">
        <v>27.61</v>
      </c>
      <c r="G758" s="164" t="s">
        <v>1339</v>
      </c>
      <c r="H758" s="163">
        <v>1</v>
      </c>
      <c r="I758" s="214">
        <v>34.51</v>
      </c>
      <c r="J758" s="163">
        <v>8.9600000000000009</v>
      </c>
      <c r="K758" s="214">
        <v>309.20999999999998</v>
      </c>
    </row>
    <row r="759" spans="1:22" ht="14.25" x14ac:dyDescent="0.2">
      <c r="A759" s="168"/>
      <c r="B759" s="167"/>
      <c r="C759" s="167" t="s">
        <v>179</v>
      </c>
      <c r="D759" s="166"/>
      <c r="E759" s="163"/>
      <c r="F759" s="165">
        <v>5.53</v>
      </c>
      <c r="G759" s="164" t="s">
        <v>1339</v>
      </c>
      <c r="H759" s="163">
        <v>1</v>
      </c>
      <c r="I759" s="169">
        <v>6.91</v>
      </c>
      <c r="J759" s="163">
        <v>23.35</v>
      </c>
      <c r="K759" s="169">
        <v>161.35</v>
      </c>
    </row>
    <row r="760" spans="1:22" ht="14.25" x14ac:dyDescent="0.2">
      <c r="A760" s="168"/>
      <c r="B760" s="167"/>
      <c r="C760" s="167" t="s">
        <v>195</v>
      </c>
      <c r="D760" s="166"/>
      <c r="E760" s="163"/>
      <c r="F760" s="165">
        <v>1.89</v>
      </c>
      <c r="G760" s="164" t="s">
        <v>185</v>
      </c>
      <c r="H760" s="163">
        <v>1</v>
      </c>
      <c r="I760" s="214">
        <v>1.89</v>
      </c>
      <c r="J760" s="163">
        <v>5.42</v>
      </c>
      <c r="K760" s="214">
        <v>10.24</v>
      </c>
    </row>
    <row r="761" spans="1:22" ht="14.25" x14ac:dyDescent="0.2">
      <c r="A761" s="168"/>
      <c r="B761" s="167"/>
      <c r="C761" s="167" t="s">
        <v>184</v>
      </c>
      <c r="D761" s="166" t="s">
        <v>177</v>
      </c>
      <c r="E761" s="163">
        <v>112</v>
      </c>
      <c r="F761" s="165"/>
      <c r="G761" s="164"/>
      <c r="H761" s="163"/>
      <c r="I761" s="214">
        <v>7.62</v>
      </c>
      <c r="J761" s="163">
        <v>90</v>
      </c>
      <c r="K761" s="214">
        <v>140.38</v>
      </c>
    </row>
    <row r="762" spans="1:22" ht="14.25" x14ac:dyDescent="0.2">
      <c r="A762" s="168"/>
      <c r="B762" s="167"/>
      <c r="C762" s="167" t="s">
        <v>183</v>
      </c>
      <c r="D762" s="166" t="s">
        <v>177</v>
      </c>
      <c r="E762" s="163">
        <v>70</v>
      </c>
      <c r="F762" s="165"/>
      <c r="G762" s="164"/>
      <c r="H762" s="163"/>
      <c r="I762" s="214">
        <v>4.4800000000000004</v>
      </c>
      <c r="J762" s="163">
        <v>41</v>
      </c>
      <c r="K762" s="214">
        <v>63.95</v>
      </c>
    </row>
    <row r="763" spans="1:22" ht="14.25" x14ac:dyDescent="0.2">
      <c r="A763" s="168"/>
      <c r="B763" s="167"/>
      <c r="C763" s="167" t="s">
        <v>178</v>
      </c>
      <c r="D763" s="166" t="s">
        <v>177</v>
      </c>
      <c r="E763" s="163">
        <v>175</v>
      </c>
      <c r="F763" s="165"/>
      <c r="G763" s="164"/>
      <c r="H763" s="163"/>
      <c r="I763" s="214">
        <v>12.09</v>
      </c>
      <c r="J763" s="163">
        <v>157</v>
      </c>
      <c r="K763" s="214">
        <v>253.32</v>
      </c>
    </row>
    <row r="764" spans="1:22" ht="14.25" x14ac:dyDescent="0.2">
      <c r="A764" s="205"/>
      <c r="B764" s="204"/>
      <c r="C764" s="204" t="s">
        <v>182</v>
      </c>
      <c r="D764" s="203" t="s">
        <v>181</v>
      </c>
      <c r="E764" s="201">
        <v>0.52</v>
      </c>
      <c r="F764" s="206"/>
      <c r="G764" s="202" t="s">
        <v>1338</v>
      </c>
      <c r="H764" s="201">
        <v>1</v>
      </c>
      <c r="I764" s="200">
        <v>0.6</v>
      </c>
      <c r="J764" s="201"/>
      <c r="K764" s="200"/>
    </row>
    <row r="765" spans="1:22" ht="15" x14ac:dyDescent="0.25">
      <c r="A765" s="198"/>
      <c r="B765" s="198"/>
      <c r="C765" s="199" t="s">
        <v>173</v>
      </c>
      <c r="D765" s="198"/>
      <c r="E765" s="198"/>
      <c r="F765" s="198"/>
      <c r="G765" s="198"/>
      <c r="H765" s="480">
        <v>67.27</v>
      </c>
      <c r="I765" s="480"/>
      <c r="J765" s="480">
        <v>933.08</v>
      </c>
      <c r="K765" s="480"/>
      <c r="O765" s="162">
        <v>67.27</v>
      </c>
      <c r="P765" s="162">
        <v>933.08</v>
      </c>
    </row>
    <row r="767" spans="1:22" ht="81" x14ac:dyDescent="0.2">
      <c r="A767" s="197" t="s">
        <v>1336</v>
      </c>
      <c r="B767" s="196" t="s">
        <v>3513</v>
      </c>
      <c r="C767" s="196" t="s">
        <v>1286</v>
      </c>
      <c r="D767" s="195" t="s">
        <v>3025</v>
      </c>
      <c r="E767" s="193">
        <v>1</v>
      </c>
      <c r="F767" s="207">
        <v>11543.7</v>
      </c>
      <c r="G767" s="194" t="s">
        <v>185</v>
      </c>
      <c r="H767" s="193">
        <v>1</v>
      </c>
      <c r="I767" s="192">
        <v>11543.7</v>
      </c>
      <c r="J767" s="193">
        <v>4.4000000000000004</v>
      </c>
      <c r="K767" s="192">
        <v>50792.28</v>
      </c>
      <c r="Q767" s="160">
        <v>0</v>
      </c>
      <c r="R767" s="160">
        <v>0</v>
      </c>
      <c r="S767" s="160">
        <v>0</v>
      </c>
      <c r="T767" s="160">
        <v>0</v>
      </c>
      <c r="U767" s="160">
        <v>0</v>
      </c>
      <c r="V767" s="160">
        <v>0</v>
      </c>
    </row>
    <row r="768" spans="1:22" ht="15" x14ac:dyDescent="0.25">
      <c r="A768" s="190"/>
      <c r="B768" s="190"/>
      <c r="C768" s="191" t="s">
        <v>173</v>
      </c>
      <c r="D768" s="190"/>
      <c r="E768" s="190"/>
      <c r="F768" s="190"/>
      <c r="G768" s="190"/>
      <c r="H768" s="481">
        <v>11543.7</v>
      </c>
      <c r="I768" s="481"/>
      <c r="J768" s="481">
        <v>50792.28</v>
      </c>
      <c r="K768" s="481"/>
      <c r="O768" s="162">
        <v>11543.7</v>
      </c>
      <c r="P768" s="162">
        <v>50792.28</v>
      </c>
    </row>
    <row r="771" spans="1:22" ht="15" x14ac:dyDescent="0.25">
      <c r="A771" s="476" t="s">
        <v>3544</v>
      </c>
      <c r="B771" s="476"/>
      <c r="C771" s="476"/>
      <c r="D771" s="476"/>
      <c r="E771" s="476"/>
      <c r="F771" s="476"/>
      <c r="G771" s="476"/>
      <c r="H771" s="477">
        <v>11919.39</v>
      </c>
      <c r="I771" s="478"/>
      <c r="J771" s="477">
        <v>57287.040000000001</v>
      </c>
      <c r="K771" s="478"/>
    </row>
    <row r="772" spans="1:22" hidden="1" x14ac:dyDescent="0.2">
      <c r="A772" s="160" t="s">
        <v>172</v>
      </c>
      <c r="I772" s="160">
        <v>0</v>
      </c>
      <c r="J772" s="160">
        <v>0</v>
      </c>
    </row>
    <row r="773" spans="1:22" hidden="1" x14ac:dyDescent="0.2">
      <c r="A773" s="160" t="s">
        <v>171</v>
      </c>
      <c r="I773" s="160">
        <v>0</v>
      </c>
      <c r="J773" s="160">
        <v>0</v>
      </c>
    </row>
    <row r="775" spans="1:22" ht="16.5" x14ac:dyDescent="0.25">
      <c r="A775" s="479" t="s">
        <v>3545</v>
      </c>
      <c r="B775" s="479"/>
      <c r="C775" s="479"/>
      <c r="D775" s="479"/>
      <c r="E775" s="479"/>
      <c r="F775" s="479"/>
      <c r="G775" s="479"/>
      <c r="H775" s="479"/>
      <c r="I775" s="479"/>
      <c r="J775" s="479"/>
      <c r="K775" s="479"/>
    </row>
    <row r="776" spans="1:22" ht="65.25" x14ac:dyDescent="0.2">
      <c r="A776" s="168" t="s">
        <v>709</v>
      </c>
      <c r="B776" s="167" t="s">
        <v>1266</v>
      </c>
      <c r="C776" s="167" t="s">
        <v>1265</v>
      </c>
      <c r="D776" s="166" t="s">
        <v>1693</v>
      </c>
      <c r="E776" s="163">
        <v>1</v>
      </c>
      <c r="F776" s="165"/>
      <c r="G776" s="164"/>
      <c r="H776" s="163"/>
      <c r="I776" s="214"/>
      <c r="J776" s="163"/>
      <c r="K776" s="214"/>
      <c r="Q776" s="160">
        <v>78.39</v>
      </c>
      <c r="R776" s="160">
        <v>1445</v>
      </c>
      <c r="S776" s="160">
        <v>46.07</v>
      </c>
      <c r="T776" s="160">
        <v>658.28</v>
      </c>
      <c r="U776" s="160">
        <v>1.42</v>
      </c>
      <c r="V776" s="160">
        <v>29.69</v>
      </c>
    </row>
    <row r="777" spans="1:22" ht="14.25" x14ac:dyDescent="0.2">
      <c r="A777" s="168"/>
      <c r="B777" s="167"/>
      <c r="C777" s="167" t="s">
        <v>187</v>
      </c>
      <c r="D777" s="166"/>
      <c r="E777" s="163"/>
      <c r="F777" s="165">
        <v>59.79</v>
      </c>
      <c r="G777" s="164" t="s">
        <v>1338</v>
      </c>
      <c r="H777" s="163">
        <v>1</v>
      </c>
      <c r="I777" s="214">
        <v>68.760000000000005</v>
      </c>
      <c r="J777" s="163">
        <v>23.35</v>
      </c>
      <c r="K777" s="214">
        <v>1605.55</v>
      </c>
    </row>
    <row r="778" spans="1:22" ht="14.25" x14ac:dyDescent="0.2">
      <c r="A778" s="168"/>
      <c r="B778" s="167"/>
      <c r="C778" s="167" t="s">
        <v>174</v>
      </c>
      <c r="D778" s="166"/>
      <c r="E778" s="163"/>
      <c r="F778" s="165">
        <v>4.42</v>
      </c>
      <c r="G778" s="164" t="s">
        <v>1339</v>
      </c>
      <c r="H778" s="163">
        <v>1</v>
      </c>
      <c r="I778" s="214">
        <v>5.53</v>
      </c>
      <c r="J778" s="163">
        <v>8</v>
      </c>
      <c r="K778" s="214">
        <v>44.24</v>
      </c>
    </row>
    <row r="779" spans="1:22" ht="14.25" x14ac:dyDescent="0.2">
      <c r="A779" s="168"/>
      <c r="B779" s="167"/>
      <c r="C779" s="167" t="s">
        <v>179</v>
      </c>
      <c r="D779" s="166"/>
      <c r="E779" s="163"/>
      <c r="F779" s="165">
        <v>0.65</v>
      </c>
      <c r="G779" s="164" t="s">
        <v>1339</v>
      </c>
      <c r="H779" s="163">
        <v>1</v>
      </c>
      <c r="I779" s="169">
        <v>0.81</v>
      </c>
      <c r="J779" s="163">
        <v>23.35</v>
      </c>
      <c r="K779" s="169">
        <v>18.91</v>
      </c>
    </row>
    <row r="780" spans="1:22" ht="14.25" x14ac:dyDescent="0.2">
      <c r="A780" s="168"/>
      <c r="B780" s="167"/>
      <c r="C780" s="167" t="s">
        <v>195</v>
      </c>
      <c r="D780" s="166"/>
      <c r="E780" s="163"/>
      <c r="F780" s="165">
        <v>21.42</v>
      </c>
      <c r="G780" s="164" t="s">
        <v>185</v>
      </c>
      <c r="H780" s="163">
        <v>1</v>
      </c>
      <c r="I780" s="214">
        <v>21.42</v>
      </c>
      <c r="J780" s="163">
        <v>5.42</v>
      </c>
      <c r="K780" s="214">
        <v>116.1</v>
      </c>
    </row>
    <row r="781" spans="1:22" ht="14.25" x14ac:dyDescent="0.2">
      <c r="A781" s="168"/>
      <c r="B781" s="167"/>
      <c r="C781" s="167" t="s">
        <v>184</v>
      </c>
      <c r="D781" s="166" t="s">
        <v>177</v>
      </c>
      <c r="E781" s="163">
        <v>112</v>
      </c>
      <c r="F781" s="165"/>
      <c r="G781" s="164"/>
      <c r="H781" s="163"/>
      <c r="I781" s="214">
        <v>78.39</v>
      </c>
      <c r="J781" s="163">
        <v>90</v>
      </c>
      <c r="K781" s="214">
        <v>1445</v>
      </c>
    </row>
    <row r="782" spans="1:22" ht="14.25" x14ac:dyDescent="0.2">
      <c r="A782" s="168"/>
      <c r="B782" s="167"/>
      <c r="C782" s="167" t="s">
        <v>183</v>
      </c>
      <c r="D782" s="166" t="s">
        <v>177</v>
      </c>
      <c r="E782" s="163">
        <v>70</v>
      </c>
      <c r="F782" s="165"/>
      <c r="G782" s="164"/>
      <c r="H782" s="163"/>
      <c r="I782" s="214">
        <v>46.07</v>
      </c>
      <c r="J782" s="163">
        <v>41</v>
      </c>
      <c r="K782" s="214">
        <v>658.28</v>
      </c>
    </row>
    <row r="783" spans="1:22" ht="14.25" x14ac:dyDescent="0.2">
      <c r="A783" s="168"/>
      <c r="B783" s="167"/>
      <c r="C783" s="167" t="s">
        <v>178</v>
      </c>
      <c r="D783" s="166" t="s">
        <v>177</v>
      </c>
      <c r="E783" s="163">
        <v>175</v>
      </c>
      <c r="F783" s="165"/>
      <c r="G783" s="164"/>
      <c r="H783" s="163"/>
      <c r="I783" s="214">
        <v>1.42</v>
      </c>
      <c r="J783" s="163">
        <v>157</v>
      </c>
      <c r="K783" s="214">
        <v>29.69</v>
      </c>
    </row>
    <row r="784" spans="1:22" ht="14.25" x14ac:dyDescent="0.2">
      <c r="A784" s="205"/>
      <c r="B784" s="204"/>
      <c r="C784" s="204" t="s">
        <v>182</v>
      </c>
      <c r="D784" s="203" t="s">
        <v>181</v>
      </c>
      <c r="E784" s="201">
        <v>5.15</v>
      </c>
      <c r="F784" s="206"/>
      <c r="G784" s="202" t="s">
        <v>1338</v>
      </c>
      <c r="H784" s="201">
        <v>1</v>
      </c>
      <c r="I784" s="200">
        <v>5.92</v>
      </c>
      <c r="J784" s="201"/>
      <c r="K784" s="200"/>
    </row>
    <row r="785" spans="1:22" ht="15" x14ac:dyDescent="0.25">
      <c r="A785" s="198"/>
      <c r="B785" s="198"/>
      <c r="C785" s="199" t="s">
        <v>173</v>
      </c>
      <c r="D785" s="198"/>
      <c r="E785" s="198"/>
      <c r="F785" s="198"/>
      <c r="G785" s="198"/>
      <c r="H785" s="480">
        <v>221.59</v>
      </c>
      <c r="I785" s="480"/>
      <c r="J785" s="480">
        <v>3898.86</v>
      </c>
      <c r="K785" s="480"/>
      <c r="O785" s="162">
        <v>221.59</v>
      </c>
      <c r="P785" s="162">
        <v>3898.86</v>
      </c>
    </row>
    <row r="787" spans="1:22" ht="65.25" x14ac:dyDescent="0.2">
      <c r="A787" s="168" t="s">
        <v>1324</v>
      </c>
      <c r="B787" s="167" t="s">
        <v>1264</v>
      </c>
      <c r="C787" s="167" t="s">
        <v>1110</v>
      </c>
      <c r="D787" s="166" t="s">
        <v>1693</v>
      </c>
      <c r="E787" s="163">
        <v>1</v>
      </c>
      <c r="F787" s="165"/>
      <c r="G787" s="164"/>
      <c r="H787" s="163"/>
      <c r="I787" s="214"/>
      <c r="J787" s="163"/>
      <c r="K787" s="214"/>
      <c r="Q787" s="160">
        <v>35.11</v>
      </c>
      <c r="R787" s="160">
        <v>647.26</v>
      </c>
      <c r="S787" s="160">
        <v>20.64</v>
      </c>
      <c r="T787" s="160">
        <v>294.86</v>
      </c>
      <c r="U787" s="160">
        <v>0</v>
      </c>
      <c r="V787" s="160">
        <v>0</v>
      </c>
    </row>
    <row r="788" spans="1:22" ht="14.25" x14ac:dyDescent="0.2">
      <c r="A788" s="168"/>
      <c r="B788" s="167"/>
      <c r="C788" s="167" t="s">
        <v>187</v>
      </c>
      <c r="D788" s="166"/>
      <c r="E788" s="163"/>
      <c r="F788" s="165">
        <v>26.78</v>
      </c>
      <c r="G788" s="164" t="s">
        <v>1338</v>
      </c>
      <c r="H788" s="163">
        <v>1</v>
      </c>
      <c r="I788" s="214">
        <v>30.8</v>
      </c>
      <c r="J788" s="163">
        <v>23.35</v>
      </c>
      <c r="K788" s="214">
        <v>719.18</v>
      </c>
    </row>
    <row r="789" spans="1:22" ht="14.25" x14ac:dyDescent="0.2">
      <c r="A789" s="168"/>
      <c r="B789" s="167"/>
      <c r="C789" s="167" t="s">
        <v>195</v>
      </c>
      <c r="D789" s="166"/>
      <c r="E789" s="163"/>
      <c r="F789" s="165">
        <v>0.28000000000000003</v>
      </c>
      <c r="G789" s="164" t="s">
        <v>185</v>
      </c>
      <c r="H789" s="163">
        <v>1</v>
      </c>
      <c r="I789" s="214">
        <v>0.28000000000000003</v>
      </c>
      <c r="J789" s="163">
        <v>5.43</v>
      </c>
      <c r="K789" s="214">
        <v>1.52</v>
      </c>
    </row>
    <row r="790" spans="1:22" ht="14.25" x14ac:dyDescent="0.2">
      <c r="A790" s="168"/>
      <c r="B790" s="167"/>
      <c r="C790" s="167" t="s">
        <v>184</v>
      </c>
      <c r="D790" s="166" t="s">
        <v>177</v>
      </c>
      <c r="E790" s="163">
        <v>112</v>
      </c>
      <c r="F790" s="165"/>
      <c r="G790" s="164"/>
      <c r="H790" s="163"/>
      <c r="I790" s="214">
        <v>35.11</v>
      </c>
      <c r="J790" s="163">
        <v>90</v>
      </c>
      <c r="K790" s="214">
        <v>647.26</v>
      </c>
    </row>
    <row r="791" spans="1:22" ht="14.25" x14ac:dyDescent="0.2">
      <c r="A791" s="168"/>
      <c r="B791" s="167"/>
      <c r="C791" s="167" t="s">
        <v>183</v>
      </c>
      <c r="D791" s="166" t="s">
        <v>177</v>
      </c>
      <c r="E791" s="163">
        <v>70</v>
      </c>
      <c r="F791" s="165"/>
      <c r="G791" s="164"/>
      <c r="H791" s="163"/>
      <c r="I791" s="214">
        <v>20.64</v>
      </c>
      <c r="J791" s="163">
        <v>41</v>
      </c>
      <c r="K791" s="214">
        <v>294.86</v>
      </c>
    </row>
    <row r="792" spans="1:22" ht="14.25" x14ac:dyDescent="0.2">
      <c r="A792" s="205"/>
      <c r="B792" s="204"/>
      <c r="C792" s="204" t="s">
        <v>182</v>
      </c>
      <c r="D792" s="203" t="s">
        <v>181</v>
      </c>
      <c r="E792" s="201">
        <v>2.06</v>
      </c>
      <c r="F792" s="206"/>
      <c r="G792" s="202" t="s">
        <v>1338</v>
      </c>
      <c r="H792" s="201">
        <v>1</v>
      </c>
      <c r="I792" s="200">
        <v>2.37</v>
      </c>
      <c r="J792" s="201"/>
      <c r="K792" s="200"/>
    </row>
    <row r="793" spans="1:22" ht="15" x14ac:dyDescent="0.25">
      <c r="A793" s="198"/>
      <c r="B793" s="198"/>
      <c r="C793" s="199" t="s">
        <v>173</v>
      </c>
      <c r="D793" s="198"/>
      <c r="E793" s="198"/>
      <c r="F793" s="198"/>
      <c r="G793" s="198"/>
      <c r="H793" s="480">
        <v>86.83</v>
      </c>
      <c r="I793" s="480"/>
      <c r="J793" s="480">
        <v>1662.82</v>
      </c>
      <c r="K793" s="480"/>
      <c r="O793" s="162">
        <v>86.83</v>
      </c>
      <c r="P793" s="162">
        <v>1662.82</v>
      </c>
    </row>
    <row r="795" spans="1:22" ht="65.25" x14ac:dyDescent="0.2">
      <c r="A795" s="168" t="s">
        <v>104</v>
      </c>
      <c r="B795" s="167" t="s">
        <v>1263</v>
      </c>
      <c r="C795" s="167" t="s">
        <v>1262</v>
      </c>
      <c r="D795" s="166" t="s">
        <v>1693</v>
      </c>
      <c r="E795" s="163">
        <v>1</v>
      </c>
      <c r="F795" s="165"/>
      <c r="G795" s="164"/>
      <c r="H795" s="163"/>
      <c r="I795" s="214"/>
      <c r="J795" s="163"/>
      <c r="K795" s="214"/>
      <c r="Q795" s="160">
        <v>7.62</v>
      </c>
      <c r="R795" s="160">
        <v>140.38</v>
      </c>
      <c r="S795" s="160">
        <v>4.4800000000000004</v>
      </c>
      <c r="T795" s="160">
        <v>63.95</v>
      </c>
      <c r="U795" s="160">
        <v>12.09</v>
      </c>
      <c r="V795" s="160">
        <v>253.32</v>
      </c>
    </row>
    <row r="796" spans="1:22" ht="14.25" x14ac:dyDescent="0.2">
      <c r="A796" s="168"/>
      <c r="B796" s="167"/>
      <c r="C796" s="167" t="s">
        <v>187</v>
      </c>
      <c r="D796" s="166"/>
      <c r="E796" s="163"/>
      <c r="F796" s="165">
        <v>5.81</v>
      </c>
      <c r="G796" s="164" t="s">
        <v>1338</v>
      </c>
      <c r="H796" s="163">
        <v>1</v>
      </c>
      <c r="I796" s="214">
        <v>6.68</v>
      </c>
      <c r="J796" s="163">
        <v>23.35</v>
      </c>
      <c r="K796" s="214">
        <v>155.97999999999999</v>
      </c>
    </row>
    <row r="797" spans="1:22" ht="14.25" x14ac:dyDescent="0.2">
      <c r="A797" s="168"/>
      <c r="B797" s="167"/>
      <c r="C797" s="167" t="s">
        <v>174</v>
      </c>
      <c r="D797" s="166"/>
      <c r="E797" s="163"/>
      <c r="F797" s="165">
        <v>27.61</v>
      </c>
      <c r="G797" s="164" t="s">
        <v>1339</v>
      </c>
      <c r="H797" s="163">
        <v>1</v>
      </c>
      <c r="I797" s="214">
        <v>34.51</v>
      </c>
      <c r="J797" s="163">
        <v>8.9600000000000009</v>
      </c>
      <c r="K797" s="214">
        <v>309.20999999999998</v>
      </c>
    </row>
    <row r="798" spans="1:22" ht="14.25" x14ac:dyDescent="0.2">
      <c r="A798" s="168"/>
      <c r="B798" s="167"/>
      <c r="C798" s="167" t="s">
        <v>179</v>
      </c>
      <c r="D798" s="166"/>
      <c r="E798" s="163"/>
      <c r="F798" s="165">
        <v>5.53</v>
      </c>
      <c r="G798" s="164" t="s">
        <v>1339</v>
      </c>
      <c r="H798" s="163">
        <v>1</v>
      </c>
      <c r="I798" s="169">
        <v>6.91</v>
      </c>
      <c r="J798" s="163">
        <v>23.35</v>
      </c>
      <c r="K798" s="169">
        <v>161.35</v>
      </c>
    </row>
    <row r="799" spans="1:22" ht="14.25" x14ac:dyDescent="0.2">
      <c r="A799" s="168"/>
      <c r="B799" s="167"/>
      <c r="C799" s="167" t="s">
        <v>195</v>
      </c>
      <c r="D799" s="166"/>
      <c r="E799" s="163"/>
      <c r="F799" s="165">
        <v>1.89</v>
      </c>
      <c r="G799" s="164" t="s">
        <v>185</v>
      </c>
      <c r="H799" s="163">
        <v>1</v>
      </c>
      <c r="I799" s="214">
        <v>1.89</v>
      </c>
      <c r="J799" s="163">
        <v>5.42</v>
      </c>
      <c r="K799" s="214">
        <v>10.24</v>
      </c>
    </row>
    <row r="800" spans="1:22" ht="14.25" x14ac:dyDescent="0.2">
      <c r="A800" s="168"/>
      <c r="B800" s="167"/>
      <c r="C800" s="167" t="s">
        <v>184</v>
      </c>
      <c r="D800" s="166" t="s">
        <v>177</v>
      </c>
      <c r="E800" s="163">
        <v>112</v>
      </c>
      <c r="F800" s="165"/>
      <c r="G800" s="164"/>
      <c r="H800" s="163"/>
      <c r="I800" s="214">
        <v>7.62</v>
      </c>
      <c r="J800" s="163">
        <v>90</v>
      </c>
      <c r="K800" s="214">
        <v>140.38</v>
      </c>
    </row>
    <row r="801" spans="1:22" ht="14.25" x14ac:dyDescent="0.2">
      <c r="A801" s="168"/>
      <c r="B801" s="167"/>
      <c r="C801" s="167" t="s">
        <v>183</v>
      </c>
      <c r="D801" s="166" t="s">
        <v>177</v>
      </c>
      <c r="E801" s="163">
        <v>70</v>
      </c>
      <c r="F801" s="165"/>
      <c r="G801" s="164"/>
      <c r="H801" s="163"/>
      <c r="I801" s="214">
        <v>4.4800000000000004</v>
      </c>
      <c r="J801" s="163">
        <v>41</v>
      </c>
      <c r="K801" s="214">
        <v>63.95</v>
      </c>
    </row>
    <row r="802" spans="1:22" ht="14.25" x14ac:dyDescent="0.2">
      <c r="A802" s="168"/>
      <c r="B802" s="167"/>
      <c r="C802" s="167" t="s">
        <v>178</v>
      </c>
      <c r="D802" s="166" t="s">
        <v>177</v>
      </c>
      <c r="E802" s="163">
        <v>175</v>
      </c>
      <c r="F802" s="165"/>
      <c r="G802" s="164"/>
      <c r="H802" s="163"/>
      <c r="I802" s="214">
        <v>12.09</v>
      </c>
      <c r="J802" s="163">
        <v>157</v>
      </c>
      <c r="K802" s="214">
        <v>253.32</v>
      </c>
    </row>
    <row r="803" spans="1:22" ht="14.25" x14ac:dyDescent="0.2">
      <c r="A803" s="205"/>
      <c r="B803" s="204"/>
      <c r="C803" s="204" t="s">
        <v>182</v>
      </c>
      <c r="D803" s="203" t="s">
        <v>181</v>
      </c>
      <c r="E803" s="201">
        <v>0.52</v>
      </c>
      <c r="F803" s="206"/>
      <c r="G803" s="202" t="s">
        <v>1338</v>
      </c>
      <c r="H803" s="201">
        <v>1</v>
      </c>
      <c r="I803" s="200">
        <v>0.6</v>
      </c>
      <c r="J803" s="201"/>
      <c r="K803" s="200"/>
    </row>
    <row r="804" spans="1:22" ht="15" x14ac:dyDescent="0.25">
      <c r="A804" s="198"/>
      <c r="B804" s="198"/>
      <c r="C804" s="199" t="s">
        <v>173</v>
      </c>
      <c r="D804" s="198"/>
      <c r="E804" s="198"/>
      <c r="F804" s="198"/>
      <c r="G804" s="198"/>
      <c r="H804" s="480">
        <v>67.27</v>
      </c>
      <c r="I804" s="480"/>
      <c r="J804" s="480">
        <v>933.08</v>
      </c>
      <c r="K804" s="480"/>
      <c r="O804" s="162">
        <v>67.27</v>
      </c>
      <c r="P804" s="162">
        <v>933.08</v>
      </c>
    </row>
    <row r="806" spans="1:22" ht="81" x14ac:dyDescent="0.2">
      <c r="A806" s="197" t="s">
        <v>1336</v>
      </c>
      <c r="B806" s="196" t="s">
        <v>3513</v>
      </c>
      <c r="C806" s="196" t="s">
        <v>1285</v>
      </c>
      <c r="D806" s="195" t="s">
        <v>3025</v>
      </c>
      <c r="E806" s="193">
        <v>1</v>
      </c>
      <c r="F806" s="207">
        <v>11543.7</v>
      </c>
      <c r="G806" s="194" t="s">
        <v>185</v>
      </c>
      <c r="H806" s="193">
        <v>1</v>
      </c>
      <c r="I806" s="192">
        <v>11543.7</v>
      </c>
      <c r="J806" s="193">
        <v>4.4000000000000004</v>
      </c>
      <c r="K806" s="192">
        <v>50792.28</v>
      </c>
      <c r="Q806" s="160">
        <v>0</v>
      </c>
      <c r="R806" s="160">
        <v>0</v>
      </c>
      <c r="S806" s="160">
        <v>0</v>
      </c>
      <c r="T806" s="160">
        <v>0</v>
      </c>
      <c r="U806" s="160">
        <v>0</v>
      </c>
      <c r="V806" s="160">
        <v>0</v>
      </c>
    </row>
    <row r="807" spans="1:22" ht="15" x14ac:dyDescent="0.25">
      <c r="A807" s="190"/>
      <c r="B807" s="190"/>
      <c r="C807" s="191" t="s">
        <v>173</v>
      </c>
      <c r="D807" s="190"/>
      <c r="E807" s="190"/>
      <c r="F807" s="190"/>
      <c r="G807" s="190"/>
      <c r="H807" s="481">
        <v>11543.7</v>
      </c>
      <c r="I807" s="481"/>
      <c r="J807" s="481">
        <v>50792.28</v>
      </c>
      <c r="K807" s="481"/>
      <c r="O807" s="162">
        <v>11543.7</v>
      </c>
      <c r="P807" s="162">
        <v>50792.28</v>
      </c>
    </row>
    <row r="810" spans="1:22" ht="15" x14ac:dyDescent="0.25">
      <c r="A810" s="476" t="s">
        <v>3546</v>
      </c>
      <c r="B810" s="476"/>
      <c r="C810" s="476"/>
      <c r="D810" s="476"/>
      <c r="E810" s="476"/>
      <c r="F810" s="476"/>
      <c r="G810" s="476"/>
      <c r="H810" s="477">
        <v>11919.39</v>
      </c>
      <c r="I810" s="478"/>
      <c r="J810" s="477">
        <v>57287.040000000001</v>
      </c>
      <c r="K810" s="478"/>
    </row>
    <row r="811" spans="1:22" hidden="1" x14ac:dyDescent="0.2">
      <c r="A811" s="160" t="s">
        <v>172</v>
      </c>
      <c r="I811" s="160">
        <v>0</v>
      </c>
      <c r="J811" s="160">
        <v>0</v>
      </c>
    </row>
    <row r="812" spans="1:22" hidden="1" x14ac:dyDescent="0.2">
      <c r="A812" s="160" t="s">
        <v>171</v>
      </c>
      <c r="I812" s="160">
        <v>0</v>
      </c>
      <c r="J812" s="160">
        <v>0</v>
      </c>
    </row>
    <row r="814" spans="1:22" ht="16.5" x14ac:dyDescent="0.25">
      <c r="A814" s="479" t="s">
        <v>3547</v>
      </c>
      <c r="B814" s="479"/>
      <c r="C814" s="479"/>
      <c r="D814" s="479"/>
      <c r="E814" s="479"/>
      <c r="F814" s="479"/>
      <c r="G814" s="479"/>
      <c r="H814" s="479"/>
      <c r="I814" s="479"/>
      <c r="J814" s="479"/>
      <c r="K814" s="479"/>
    </row>
    <row r="815" spans="1:22" ht="65.25" x14ac:dyDescent="0.2">
      <c r="A815" s="168" t="s">
        <v>709</v>
      </c>
      <c r="B815" s="167" t="s">
        <v>1266</v>
      </c>
      <c r="C815" s="167" t="s">
        <v>1265</v>
      </c>
      <c r="D815" s="166" t="s">
        <v>1693</v>
      </c>
      <c r="E815" s="163">
        <v>1</v>
      </c>
      <c r="F815" s="165"/>
      <c r="G815" s="164"/>
      <c r="H815" s="163"/>
      <c r="I815" s="214"/>
      <c r="J815" s="163"/>
      <c r="K815" s="214"/>
      <c r="Q815" s="160">
        <v>78.39</v>
      </c>
      <c r="R815" s="160">
        <v>1445</v>
      </c>
      <c r="S815" s="160">
        <v>46.07</v>
      </c>
      <c r="T815" s="160">
        <v>658.28</v>
      </c>
      <c r="U815" s="160">
        <v>1.42</v>
      </c>
      <c r="V815" s="160">
        <v>29.69</v>
      </c>
    </row>
    <row r="816" spans="1:22" ht="14.25" x14ac:dyDescent="0.2">
      <c r="A816" s="168"/>
      <c r="B816" s="167"/>
      <c r="C816" s="167" t="s">
        <v>187</v>
      </c>
      <c r="D816" s="166"/>
      <c r="E816" s="163"/>
      <c r="F816" s="165">
        <v>59.79</v>
      </c>
      <c r="G816" s="164" t="s">
        <v>1338</v>
      </c>
      <c r="H816" s="163">
        <v>1</v>
      </c>
      <c r="I816" s="214">
        <v>68.760000000000005</v>
      </c>
      <c r="J816" s="163">
        <v>23.35</v>
      </c>
      <c r="K816" s="214">
        <v>1605.55</v>
      </c>
    </row>
    <row r="817" spans="1:22" ht="14.25" x14ac:dyDescent="0.2">
      <c r="A817" s="168"/>
      <c r="B817" s="167"/>
      <c r="C817" s="167" t="s">
        <v>174</v>
      </c>
      <c r="D817" s="166"/>
      <c r="E817" s="163"/>
      <c r="F817" s="165">
        <v>4.42</v>
      </c>
      <c r="G817" s="164" t="s">
        <v>1339</v>
      </c>
      <c r="H817" s="163">
        <v>1</v>
      </c>
      <c r="I817" s="214">
        <v>5.53</v>
      </c>
      <c r="J817" s="163">
        <v>8</v>
      </c>
      <c r="K817" s="214">
        <v>44.24</v>
      </c>
    </row>
    <row r="818" spans="1:22" ht="14.25" x14ac:dyDescent="0.2">
      <c r="A818" s="168"/>
      <c r="B818" s="167"/>
      <c r="C818" s="167" t="s">
        <v>179</v>
      </c>
      <c r="D818" s="166"/>
      <c r="E818" s="163"/>
      <c r="F818" s="165">
        <v>0.65</v>
      </c>
      <c r="G818" s="164" t="s">
        <v>1339</v>
      </c>
      <c r="H818" s="163">
        <v>1</v>
      </c>
      <c r="I818" s="169">
        <v>0.81</v>
      </c>
      <c r="J818" s="163">
        <v>23.35</v>
      </c>
      <c r="K818" s="169">
        <v>18.91</v>
      </c>
    </row>
    <row r="819" spans="1:22" ht="14.25" x14ac:dyDescent="0.2">
      <c r="A819" s="168"/>
      <c r="B819" s="167"/>
      <c r="C819" s="167" t="s">
        <v>195</v>
      </c>
      <c r="D819" s="166"/>
      <c r="E819" s="163"/>
      <c r="F819" s="165">
        <v>21.42</v>
      </c>
      <c r="G819" s="164" t="s">
        <v>185</v>
      </c>
      <c r="H819" s="163">
        <v>1</v>
      </c>
      <c r="I819" s="214">
        <v>21.42</v>
      </c>
      <c r="J819" s="163">
        <v>5.42</v>
      </c>
      <c r="K819" s="214">
        <v>116.1</v>
      </c>
    </row>
    <row r="820" spans="1:22" ht="14.25" x14ac:dyDescent="0.2">
      <c r="A820" s="168"/>
      <c r="B820" s="167"/>
      <c r="C820" s="167" t="s">
        <v>184</v>
      </c>
      <c r="D820" s="166" t="s">
        <v>177</v>
      </c>
      <c r="E820" s="163">
        <v>112</v>
      </c>
      <c r="F820" s="165"/>
      <c r="G820" s="164"/>
      <c r="H820" s="163"/>
      <c r="I820" s="214">
        <v>78.39</v>
      </c>
      <c r="J820" s="163">
        <v>90</v>
      </c>
      <c r="K820" s="214">
        <v>1445</v>
      </c>
    </row>
    <row r="821" spans="1:22" ht="14.25" x14ac:dyDescent="0.2">
      <c r="A821" s="168"/>
      <c r="B821" s="167"/>
      <c r="C821" s="167" t="s">
        <v>183</v>
      </c>
      <c r="D821" s="166" t="s">
        <v>177</v>
      </c>
      <c r="E821" s="163">
        <v>70</v>
      </c>
      <c r="F821" s="165"/>
      <c r="G821" s="164"/>
      <c r="H821" s="163"/>
      <c r="I821" s="214">
        <v>46.07</v>
      </c>
      <c r="J821" s="163">
        <v>41</v>
      </c>
      <c r="K821" s="214">
        <v>658.28</v>
      </c>
    </row>
    <row r="822" spans="1:22" ht="14.25" x14ac:dyDescent="0.2">
      <c r="A822" s="168"/>
      <c r="B822" s="167"/>
      <c r="C822" s="167" t="s">
        <v>178</v>
      </c>
      <c r="D822" s="166" t="s">
        <v>177</v>
      </c>
      <c r="E822" s="163">
        <v>175</v>
      </c>
      <c r="F822" s="165"/>
      <c r="G822" s="164"/>
      <c r="H822" s="163"/>
      <c r="I822" s="214">
        <v>1.42</v>
      </c>
      <c r="J822" s="163">
        <v>157</v>
      </c>
      <c r="K822" s="214">
        <v>29.69</v>
      </c>
    </row>
    <row r="823" spans="1:22" ht="14.25" x14ac:dyDescent="0.2">
      <c r="A823" s="205"/>
      <c r="B823" s="204"/>
      <c r="C823" s="204" t="s">
        <v>182</v>
      </c>
      <c r="D823" s="203" t="s">
        <v>181</v>
      </c>
      <c r="E823" s="201">
        <v>5.15</v>
      </c>
      <c r="F823" s="206"/>
      <c r="G823" s="202" t="s">
        <v>1338</v>
      </c>
      <c r="H823" s="201">
        <v>1</v>
      </c>
      <c r="I823" s="200">
        <v>5.92</v>
      </c>
      <c r="J823" s="201"/>
      <c r="K823" s="200"/>
    </row>
    <row r="824" spans="1:22" ht="15" x14ac:dyDescent="0.25">
      <c r="A824" s="198"/>
      <c r="B824" s="198"/>
      <c r="C824" s="199" t="s">
        <v>173</v>
      </c>
      <c r="D824" s="198"/>
      <c r="E824" s="198"/>
      <c r="F824" s="198"/>
      <c r="G824" s="198"/>
      <c r="H824" s="480">
        <v>221.59</v>
      </c>
      <c r="I824" s="480"/>
      <c r="J824" s="480">
        <v>3898.86</v>
      </c>
      <c r="K824" s="480"/>
      <c r="O824" s="162">
        <v>221.59</v>
      </c>
      <c r="P824" s="162">
        <v>3898.86</v>
      </c>
    </row>
    <row r="826" spans="1:22" ht="65.25" x14ac:dyDescent="0.2">
      <c r="A826" s="168" t="s">
        <v>1324</v>
      </c>
      <c r="B826" s="167" t="s">
        <v>1264</v>
      </c>
      <c r="C826" s="167" t="s">
        <v>1110</v>
      </c>
      <c r="D826" s="166" t="s">
        <v>1693</v>
      </c>
      <c r="E826" s="163">
        <v>1</v>
      </c>
      <c r="F826" s="165"/>
      <c r="G826" s="164"/>
      <c r="H826" s="163"/>
      <c r="I826" s="214"/>
      <c r="J826" s="163"/>
      <c r="K826" s="214"/>
      <c r="Q826" s="160">
        <v>35.11</v>
      </c>
      <c r="R826" s="160">
        <v>647.26</v>
      </c>
      <c r="S826" s="160">
        <v>20.64</v>
      </c>
      <c r="T826" s="160">
        <v>294.86</v>
      </c>
      <c r="U826" s="160">
        <v>0</v>
      </c>
      <c r="V826" s="160">
        <v>0</v>
      </c>
    </row>
    <row r="827" spans="1:22" ht="14.25" x14ac:dyDescent="0.2">
      <c r="A827" s="168"/>
      <c r="B827" s="167"/>
      <c r="C827" s="167" t="s">
        <v>187</v>
      </c>
      <c r="D827" s="166"/>
      <c r="E827" s="163"/>
      <c r="F827" s="165">
        <v>26.78</v>
      </c>
      <c r="G827" s="164" t="s">
        <v>1338</v>
      </c>
      <c r="H827" s="163">
        <v>1</v>
      </c>
      <c r="I827" s="214">
        <v>30.8</v>
      </c>
      <c r="J827" s="163">
        <v>23.35</v>
      </c>
      <c r="K827" s="214">
        <v>719.18</v>
      </c>
    </row>
    <row r="828" spans="1:22" ht="14.25" x14ac:dyDescent="0.2">
      <c r="A828" s="168"/>
      <c r="B828" s="167"/>
      <c r="C828" s="167" t="s">
        <v>195</v>
      </c>
      <c r="D828" s="166"/>
      <c r="E828" s="163"/>
      <c r="F828" s="165">
        <v>0.28000000000000003</v>
      </c>
      <c r="G828" s="164" t="s">
        <v>185</v>
      </c>
      <c r="H828" s="163">
        <v>1</v>
      </c>
      <c r="I828" s="214">
        <v>0.28000000000000003</v>
      </c>
      <c r="J828" s="163">
        <v>5.43</v>
      </c>
      <c r="K828" s="214">
        <v>1.52</v>
      </c>
    </row>
    <row r="829" spans="1:22" ht="14.25" x14ac:dyDescent="0.2">
      <c r="A829" s="168"/>
      <c r="B829" s="167"/>
      <c r="C829" s="167" t="s">
        <v>184</v>
      </c>
      <c r="D829" s="166" t="s">
        <v>177</v>
      </c>
      <c r="E829" s="163">
        <v>112</v>
      </c>
      <c r="F829" s="165"/>
      <c r="G829" s="164"/>
      <c r="H829" s="163"/>
      <c r="I829" s="214">
        <v>35.11</v>
      </c>
      <c r="J829" s="163">
        <v>90</v>
      </c>
      <c r="K829" s="214">
        <v>647.26</v>
      </c>
    </row>
    <row r="830" spans="1:22" ht="14.25" x14ac:dyDescent="0.2">
      <c r="A830" s="168"/>
      <c r="B830" s="167"/>
      <c r="C830" s="167" t="s">
        <v>183</v>
      </c>
      <c r="D830" s="166" t="s">
        <v>177</v>
      </c>
      <c r="E830" s="163">
        <v>70</v>
      </c>
      <c r="F830" s="165"/>
      <c r="G830" s="164"/>
      <c r="H830" s="163"/>
      <c r="I830" s="214">
        <v>20.64</v>
      </c>
      <c r="J830" s="163">
        <v>41</v>
      </c>
      <c r="K830" s="214">
        <v>294.86</v>
      </c>
    </row>
    <row r="831" spans="1:22" ht="14.25" x14ac:dyDescent="0.2">
      <c r="A831" s="205"/>
      <c r="B831" s="204"/>
      <c r="C831" s="204" t="s">
        <v>182</v>
      </c>
      <c r="D831" s="203" t="s">
        <v>181</v>
      </c>
      <c r="E831" s="201">
        <v>2.06</v>
      </c>
      <c r="F831" s="206"/>
      <c r="G831" s="202" t="s">
        <v>1338</v>
      </c>
      <c r="H831" s="201">
        <v>1</v>
      </c>
      <c r="I831" s="200">
        <v>2.37</v>
      </c>
      <c r="J831" s="201"/>
      <c r="K831" s="200"/>
    </row>
    <row r="832" spans="1:22" ht="15" x14ac:dyDescent="0.25">
      <c r="A832" s="198"/>
      <c r="B832" s="198"/>
      <c r="C832" s="199" t="s">
        <v>173</v>
      </c>
      <c r="D832" s="198"/>
      <c r="E832" s="198"/>
      <c r="F832" s="198"/>
      <c r="G832" s="198"/>
      <c r="H832" s="480">
        <v>86.83</v>
      </c>
      <c r="I832" s="480"/>
      <c r="J832" s="480">
        <v>1662.82</v>
      </c>
      <c r="K832" s="480"/>
      <c r="O832" s="162">
        <v>86.83</v>
      </c>
      <c r="P832" s="162">
        <v>1662.82</v>
      </c>
    </row>
    <row r="834" spans="1:22" ht="65.25" x14ac:dyDescent="0.2">
      <c r="A834" s="168" t="s">
        <v>104</v>
      </c>
      <c r="B834" s="167" t="s">
        <v>1263</v>
      </c>
      <c r="C834" s="167" t="s">
        <v>1262</v>
      </c>
      <c r="D834" s="166" t="s">
        <v>1693</v>
      </c>
      <c r="E834" s="163">
        <v>1</v>
      </c>
      <c r="F834" s="165"/>
      <c r="G834" s="164"/>
      <c r="H834" s="163"/>
      <c r="I834" s="214"/>
      <c r="J834" s="163"/>
      <c r="K834" s="214"/>
      <c r="Q834" s="160">
        <v>7.62</v>
      </c>
      <c r="R834" s="160">
        <v>140.38</v>
      </c>
      <c r="S834" s="160">
        <v>4.4800000000000004</v>
      </c>
      <c r="T834" s="160">
        <v>63.95</v>
      </c>
      <c r="U834" s="160">
        <v>12.09</v>
      </c>
      <c r="V834" s="160">
        <v>253.32</v>
      </c>
    </row>
    <row r="835" spans="1:22" ht="14.25" x14ac:dyDescent="0.2">
      <c r="A835" s="168"/>
      <c r="B835" s="167"/>
      <c r="C835" s="167" t="s">
        <v>187</v>
      </c>
      <c r="D835" s="166"/>
      <c r="E835" s="163"/>
      <c r="F835" s="165">
        <v>5.81</v>
      </c>
      <c r="G835" s="164" t="s">
        <v>1338</v>
      </c>
      <c r="H835" s="163">
        <v>1</v>
      </c>
      <c r="I835" s="214">
        <v>6.68</v>
      </c>
      <c r="J835" s="163">
        <v>23.35</v>
      </c>
      <c r="K835" s="214">
        <v>155.97999999999999</v>
      </c>
    </row>
    <row r="836" spans="1:22" ht="14.25" x14ac:dyDescent="0.2">
      <c r="A836" s="168"/>
      <c r="B836" s="167"/>
      <c r="C836" s="167" t="s">
        <v>174</v>
      </c>
      <c r="D836" s="166"/>
      <c r="E836" s="163"/>
      <c r="F836" s="165">
        <v>27.61</v>
      </c>
      <c r="G836" s="164" t="s">
        <v>1339</v>
      </c>
      <c r="H836" s="163">
        <v>1</v>
      </c>
      <c r="I836" s="214">
        <v>34.51</v>
      </c>
      <c r="J836" s="163">
        <v>8.9600000000000009</v>
      </c>
      <c r="K836" s="214">
        <v>309.20999999999998</v>
      </c>
    </row>
    <row r="837" spans="1:22" ht="14.25" x14ac:dyDescent="0.2">
      <c r="A837" s="168"/>
      <c r="B837" s="167"/>
      <c r="C837" s="167" t="s">
        <v>179</v>
      </c>
      <c r="D837" s="166"/>
      <c r="E837" s="163"/>
      <c r="F837" s="165">
        <v>5.53</v>
      </c>
      <c r="G837" s="164" t="s">
        <v>1339</v>
      </c>
      <c r="H837" s="163">
        <v>1</v>
      </c>
      <c r="I837" s="169">
        <v>6.91</v>
      </c>
      <c r="J837" s="163">
        <v>23.35</v>
      </c>
      <c r="K837" s="169">
        <v>161.35</v>
      </c>
    </row>
    <row r="838" spans="1:22" ht="14.25" x14ac:dyDescent="0.2">
      <c r="A838" s="168"/>
      <c r="B838" s="167"/>
      <c r="C838" s="167" t="s">
        <v>195</v>
      </c>
      <c r="D838" s="166"/>
      <c r="E838" s="163"/>
      <c r="F838" s="165">
        <v>1.89</v>
      </c>
      <c r="G838" s="164" t="s">
        <v>185</v>
      </c>
      <c r="H838" s="163">
        <v>1</v>
      </c>
      <c r="I838" s="214">
        <v>1.89</v>
      </c>
      <c r="J838" s="163">
        <v>5.42</v>
      </c>
      <c r="K838" s="214">
        <v>10.24</v>
      </c>
    </row>
    <row r="839" spans="1:22" ht="14.25" x14ac:dyDescent="0.2">
      <c r="A839" s="168"/>
      <c r="B839" s="167"/>
      <c r="C839" s="167" t="s">
        <v>184</v>
      </c>
      <c r="D839" s="166" t="s">
        <v>177</v>
      </c>
      <c r="E839" s="163">
        <v>112</v>
      </c>
      <c r="F839" s="165"/>
      <c r="G839" s="164"/>
      <c r="H839" s="163"/>
      <c r="I839" s="214">
        <v>7.62</v>
      </c>
      <c r="J839" s="163">
        <v>90</v>
      </c>
      <c r="K839" s="214">
        <v>140.38</v>
      </c>
    </row>
    <row r="840" spans="1:22" ht="14.25" x14ac:dyDescent="0.2">
      <c r="A840" s="168"/>
      <c r="B840" s="167"/>
      <c r="C840" s="167" t="s">
        <v>183</v>
      </c>
      <c r="D840" s="166" t="s">
        <v>177</v>
      </c>
      <c r="E840" s="163">
        <v>70</v>
      </c>
      <c r="F840" s="165"/>
      <c r="G840" s="164"/>
      <c r="H840" s="163"/>
      <c r="I840" s="214">
        <v>4.4800000000000004</v>
      </c>
      <c r="J840" s="163">
        <v>41</v>
      </c>
      <c r="K840" s="214">
        <v>63.95</v>
      </c>
    </row>
    <row r="841" spans="1:22" ht="14.25" x14ac:dyDescent="0.2">
      <c r="A841" s="168"/>
      <c r="B841" s="167"/>
      <c r="C841" s="167" t="s">
        <v>178</v>
      </c>
      <c r="D841" s="166" t="s">
        <v>177</v>
      </c>
      <c r="E841" s="163">
        <v>175</v>
      </c>
      <c r="F841" s="165"/>
      <c r="G841" s="164"/>
      <c r="H841" s="163"/>
      <c r="I841" s="214">
        <v>12.09</v>
      </c>
      <c r="J841" s="163">
        <v>157</v>
      </c>
      <c r="K841" s="214">
        <v>253.32</v>
      </c>
    </row>
    <row r="842" spans="1:22" ht="14.25" x14ac:dyDescent="0.2">
      <c r="A842" s="205"/>
      <c r="B842" s="204"/>
      <c r="C842" s="204" t="s">
        <v>182</v>
      </c>
      <c r="D842" s="203" t="s">
        <v>181</v>
      </c>
      <c r="E842" s="201">
        <v>0.52</v>
      </c>
      <c r="F842" s="206"/>
      <c r="G842" s="202" t="s">
        <v>1338</v>
      </c>
      <c r="H842" s="201">
        <v>1</v>
      </c>
      <c r="I842" s="200">
        <v>0.6</v>
      </c>
      <c r="J842" s="201"/>
      <c r="K842" s="200"/>
    </row>
    <row r="843" spans="1:22" ht="15" x14ac:dyDescent="0.25">
      <c r="A843" s="198"/>
      <c r="B843" s="198"/>
      <c r="C843" s="199" t="s">
        <v>173</v>
      </c>
      <c r="D843" s="198"/>
      <c r="E843" s="198"/>
      <c r="F843" s="198"/>
      <c r="G843" s="198"/>
      <c r="H843" s="480">
        <v>67.27</v>
      </c>
      <c r="I843" s="480"/>
      <c r="J843" s="480">
        <v>933.08</v>
      </c>
      <c r="K843" s="480"/>
      <c r="O843" s="162">
        <v>67.27</v>
      </c>
      <c r="P843" s="162">
        <v>933.08</v>
      </c>
    </row>
    <row r="845" spans="1:22" ht="81" x14ac:dyDescent="0.2">
      <c r="A845" s="197" t="s">
        <v>1336</v>
      </c>
      <c r="B845" s="196" t="s">
        <v>3513</v>
      </c>
      <c r="C845" s="196" t="s">
        <v>1284</v>
      </c>
      <c r="D845" s="195" t="s">
        <v>3025</v>
      </c>
      <c r="E845" s="193">
        <v>1</v>
      </c>
      <c r="F845" s="207">
        <v>11543.7</v>
      </c>
      <c r="G845" s="194" t="s">
        <v>185</v>
      </c>
      <c r="H845" s="193">
        <v>1</v>
      </c>
      <c r="I845" s="192">
        <v>11543.7</v>
      </c>
      <c r="J845" s="193">
        <v>4.4000000000000004</v>
      </c>
      <c r="K845" s="192">
        <v>50792.28</v>
      </c>
      <c r="Q845" s="160">
        <v>0</v>
      </c>
      <c r="R845" s="160">
        <v>0</v>
      </c>
      <c r="S845" s="160">
        <v>0</v>
      </c>
      <c r="T845" s="160">
        <v>0</v>
      </c>
      <c r="U845" s="160">
        <v>0</v>
      </c>
      <c r="V845" s="160">
        <v>0</v>
      </c>
    </row>
    <row r="846" spans="1:22" ht="15" x14ac:dyDescent="0.25">
      <c r="A846" s="190"/>
      <c r="B846" s="190"/>
      <c r="C846" s="191" t="s">
        <v>173</v>
      </c>
      <c r="D846" s="190"/>
      <c r="E846" s="190"/>
      <c r="F846" s="190"/>
      <c r="G846" s="190"/>
      <c r="H846" s="481">
        <v>11543.7</v>
      </c>
      <c r="I846" s="481"/>
      <c r="J846" s="481">
        <v>50792.28</v>
      </c>
      <c r="K846" s="481"/>
      <c r="O846" s="162">
        <v>11543.7</v>
      </c>
      <c r="P846" s="162">
        <v>50792.28</v>
      </c>
    </row>
    <row r="849" spans="1:22" ht="15" x14ac:dyDescent="0.25">
      <c r="A849" s="476" t="s">
        <v>3548</v>
      </c>
      <c r="B849" s="476"/>
      <c r="C849" s="476"/>
      <c r="D849" s="476"/>
      <c r="E849" s="476"/>
      <c r="F849" s="476"/>
      <c r="G849" s="476"/>
      <c r="H849" s="477">
        <v>11919.39</v>
      </c>
      <c r="I849" s="478"/>
      <c r="J849" s="477">
        <v>57287.040000000001</v>
      </c>
      <c r="K849" s="478"/>
    </row>
    <row r="850" spans="1:22" hidden="1" x14ac:dyDescent="0.2">
      <c r="A850" s="160" t="s">
        <v>172</v>
      </c>
      <c r="I850" s="160">
        <v>0</v>
      </c>
      <c r="J850" s="160">
        <v>0</v>
      </c>
    </row>
    <row r="851" spans="1:22" hidden="1" x14ac:dyDescent="0.2">
      <c r="A851" s="160" t="s">
        <v>171</v>
      </c>
      <c r="I851" s="160">
        <v>0</v>
      </c>
      <c r="J851" s="160">
        <v>0</v>
      </c>
    </row>
    <row r="853" spans="1:22" ht="16.5" x14ac:dyDescent="0.25">
      <c r="A853" s="479" t="s">
        <v>3549</v>
      </c>
      <c r="B853" s="479"/>
      <c r="C853" s="479"/>
      <c r="D853" s="479"/>
      <c r="E853" s="479"/>
      <c r="F853" s="479"/>
      <c r="G853" s="479"/>
      <c r="H853" s="479"/>
      <c r="I853" s="479"/>
      <c r="J853" s="479"/>
      <c r="K853" s="479"/>
    </row>
    <row r="854" spans="1:22" ht="65.25" x14ac:dyDescent="0.2">
      <c r="A854" s="168" t="s">
        <v>709</v>
      </c>
      <c r="B854" s="167" t="s">
        <v>1266</v>
      </c>
      <c r="C854" s="167" t="s">
        <v>1265</v>
      </c>
      <c r="D854" s="166" t="s">
        <v>1693</v>
      </c>
      <c r="E854" s="163">
        <v>1</v>
      </c>
      <c r="F854" s="165"/>
      <c r="G854" s="164"/>
      <c r="H854" s="163"/>
      <c r="I854" s="214"/>
      <c r="J854" s="163"/>
      <c r="K854" s="214"/>
      <c r="Q854" s="160">
        <v>78.39</v>
      </c>
      <c r="R854" s="160">
        <v>1445</v>
      </c>
      <c r="S854" s="160">
        <v>46.07</v>
      </c>
      <c r="T854" s="160">
        <v>658.28</v>
      </c>
      <c r="U854" s="160">
        <v>1.42</v>
      </c>
      <c r="V854" s="160">
        <v>29.69</v>
      </c>
    </row>
    <row r="855" spans="1:22" ht="14.25" x14ac:dyDescent="0.2">
      <c r="A855" s="168"/>
      <c r="B855" s="167"/>
      <c r="C855" s="167" t="s">
        <v>187</v>
      </c>
      <c r="D855" s="166"/>
      <c r="E855" s="163"/>
      <c r="F855" s="165">
        <v>59.79</v>
      </c>
      <c r="G855" s="164" t="s">
        <v>1338</v>
      </c>
      <c r="H855" s="163">
        <v>1</v>
      </c>
      <c r="I855" s="214">
        <v>68.760000000000005</v>
      </c>
      <c r="J855" s="163">
        <v>23.35</v>
      </c>
      <c r="K855" s="214">
        <v>1605.55</v>
      </c>
    </row>
    <row r="856" spans="1:22" ht="14.25" x14ac:dyDescent="0.2">
      <c r="A856" s="168"/>
      <c r="B856" s="167"/>
      <c r="C856" s="167" t="s">
        <v>174</v>
      </c>
      <c r="D856" s="166"/>
      <c r="E856" s="163"/>
      <c r="F856" s="165">
        <v>4.42</v>
      </c>
      <c r="G856" s="164" t="s">
        <v>1339</v>
      </c>
      <c r="H856" s="163">
        <v>1</v>
      </c>
      <c r="I856" s="214">
        <v>5.53</v>
      </c>
      <c r="J856" s="163">
        <v>8</v>
      </c>
      <c r="K856" s="214">
        <v>44.24</v>
      </c>
    </row>
    <row r="857" spans="1:22" ht="14.25" x14ac:dyDescent="0.2">
      <c r="A857" s="168"/>
      <c r="B857" s="167"/>
      <c r="C857" s="167" t="s">
        <v>179</v>
      </c>
      <c r="D857" s="166"/>
      <c r="E857" s="163"/>
      <c r="F857" s="165">
        <v>0.65</v>
      </c>
      <c r="G857" s="164" t="s">
        <v>1339</v>
      </c>
      <c r="H857" s="163">
        <v>1</v>
      </c>
      <c r="I857" s="169">
        <v>0.81</v>
      </c>
      <c r="J857" s="163">
        <v>23.35</v>
      </c>
      <c r="K857" s="169">
        <v>18.91</v>
      </c>
    </row>
    <row r="858" spans="1:22" ht="14.25" x14ac:dyDescent="0.2">
      <c r="A858" s="168"/>
      <c r="B858" s="167"/>
      <c r="C858" s="167" t="s">
        <v>195</v>
      </c>
      <c r="D858" s="166"/>
      <c r="E858" s="163"/>
      <c r="F858" s="165">
        <v>21.42</v>
      </c>
      <c r="G858" s="164" t="s">
        <v>185</v>
      </c>
      <c r="H858" s="163">
        <v>1</v>
      </c>
      <c r="I858" s="214">
        <v>21.42</v>
      </c>
      <c r="J858" s="163">
        <v>5.42</v>
      </c>
      <c r="K858" s="214">
        <v>116.1</v>
      </c>
    </row>
    <row r="859" spans="1:22" ht="14.25" x14ac:dyDescent="0.2">
      <c r="A859" s="168"/>
      <c r="B859" s="167"/>
      <c r="C859" s="167" t="s">
        <v>184</v>
      </c>
      <c r="D859" s="166" t="s">
        <v>177</v>
      </c>
      <c r="E859" s="163">
        <v>112</v>
      </c>
      <c r="F859" s="165"/>
      <c r="G859" s="164"/>
      <c r="H859" s="163"/>
      <c r="I859" s="214">
        <v>78.39</v>
      </c>
      <c r="J859" s="163">
        <v>90</v>
      </c>
      <c r="K859" s="214">
        <v>1445</v>
      </c>
    </row>
    <row r="860" spans="1:22" ht="14.25" x14ac:dyDescent="0.2">
      <c r="A860" s="168"/>
      <c r="B860" s="167"/>
      <c r="C860" s="167" t="s">
        <v>183</v>
      </c>
      <c r="D860" s="166" t="s">
        <v>177</v>
      </c>
      <c r="E860" s="163">
        <v>70</v>
      </c>
      <c r="F860" s="165"/>
      <c r="G860" s="164"/>
      <c r="H860" s="163"/>
      <c r="I860" s="214">
        <v>46.07</v>
      </c>
      <c r="J860" s="163">
        <v>41</v>
      </c>
      <c r="K860" s="214">
        <v>658.28</v>
      </c>
    </row>
    <row r="861" spans="1:22" ht="14.25" x14ac:dyDescent="0.2">
      <c r="A861" s="168"/>
      <c r="B861" s="167"/>
      <c r="C861" s="167" t="s">
        <v>178</v>
      </c>
      <c r="D861" s="166" t="s">
        <v>177</v>
      </c>
      <c r="E861" s="163">
        <v>175</v>
      </c>
      <c r="F861" s="165"/>
      <c r="G861" s="164"/>
      <c r="H861" s="163"/>
      <c r="I861" s="214">
        <v>1.42</v>
      </c>
      <c r="J861" s="163">
        <v>157</v>
      </c>
      <c r="K861" s="214">
        <v>29.69</v>
      </c>
    </row>
    <row r="862" spans="1:22" ht="14.25" x14ac:dyDescent="0.2">
      <c r="A862" s="205"/>
      <c r="B862" s="204"/>
      <c r="C862" s="204" t="s">
        <v>182</v>
      </c>
      <c r="D862" s="203" t="s">
        <v>181</v>
      </c>
      <c r="E862" s="201">
        <v>5.15</v>
      </c>
      <c r="F862" s="206"/>
      <c r="G862" s="202" t="s">
        <v>1338</v>
      </c>
      <c r="H862" s="201">
        <v>1</v>
      </c>
      <c r="I862" s="200">
        <v>5.92</v>
      </c>
      <c r="J862" s="201"/>
      <c r="K862" s="200"/>
    </row>
    <row r="863" spans="1:22" ht="15" x14ac:dyDescent="0.25">
      <c r="A863" s="198"/>
      <c r="B863" s="198"/>
      <c r="C863" s="199" t="s">
        <v>173</v>
      </c>
      <c r="D863" s="198"/>
      <c r="E863" s="198"/>
      <c r="F863" s="198"/>
      <c r="G863" s="198"/>
      <c r="H863" s="480">
        <v>221.59</v>
      </c>
      <c r="I863" s="480"/>
      <c r="J863" s="480">
        <v>3898.86</v>
      </c>
      <c r="K863" s="480"/>
      <c r="O863" s="162">
        <v>221.59</v>
      </c>
      <c r="P863" s="162">
        <v>3898.86</v>
      </c>
    </row>
    <row r="865" spans="1:22" ht="65.25" x14ac:dyDescent="0.2">
      <c r="A865" s="168" t="s">
        <v>1324</v>
      </c>
      <c r="B865" s="167" t="s">
        <v>1264</v>
      </c>
      <c r="C865" s="167" t="s">
        <v>1110</v>
      </c>
      <c r="D865" s="166" t="s">
        <v>1693</v>
      </c>
      <c r="E865" s="163">
        <v>2</v>
      </c>
      <c r="F865" s="165"/>
      <c r="G865" s="164"/>
      <c r="H865" s="163"/>
      <c r="I865" s="214"/>
      <c r="J865" s="163"/>
      <c r="K865" s="214"/>
      <c r="Q865" s="160">
        <v>70.209999999999994</v>
      </c>
      <c r="R865" s="160">
        <v>1294.32</v>
      </c>
      <c r="S865" s="160">
        <v>41.27</v>
      </c>
      <c r="T865" s="160">
        <v>589.63</v>
      </c>
      <c r="U865" s="160">
        <v>0</v>
      </c>
      <c r="V865" s="160">
        <v>0</v>
      </c>
    </row>
    <row r="866" spans="1:22" ht="14.25" x14ac:dyDescent="0.2">
      <c r="A866" s="168"/>
      <c r="B866" s="167"/>
      <c r="C866" s="167" t="s">
        <v>187</v>
      </c>
      <c r="D866" s="166"/>
      <c r="E866" s="163"/>
      <c r="F866" s="165">
        <v>26.78</v>
      </c>
      <c r="G866" s="164" t="s">
        <v>1338</v>
      </c>
      <c r="H866" s="163">
        <v>1</v>
      </c>
      <c r="I866" s="214">
        <v>61.59</v>
      </c>
      <c r="J866" s="163">
        <v>23.35</v>
      </c>
      <c r="K866" s="214">
        <v>1438.13</v>
      </c>
    </row>
    <row r="867" spans="1:22" ht="14.25" x14ac:dyDescent="0.2">
      <c r="A867" s="168"/>
      <c r="B867" s="167"/>
      <c r="C867" s="167" t="s">
        <v>195</v>
      </c>
      <c r="D867" s="166"/>
      <c r="E867" s="163"/>
      <c r="F867" s="165">
        <v>0.28000000000000003</v>
      </c>
      <c r="G867" s="164" t="s">
        <v>185</v>
      </c>
      <c r="H867" s="163">
        <v>1</v>
      </c>
      <c r="I867" s="214">
        <v>0.56000000000000005</v>
      </c>
      <c r="J867" s="163">
        <v>5.43</v>
      </c>
      <c r="K867" s="214">
        <v>3.04</v>
      </c>
    </row>
    <row r="868" spans="1:22" ht="14.25" x14ac:dyDescent="0.2">
      <c r="A868" s="168"/>
      <c r="B868" s="167"/>
      <c r="C868" s="167" t="s">
        <v>184</v>
      </c>
      <c r="D868" s="166" t="s">
        <v>177</v>
      </c>
      <c r="E868" s="163">
        <v>112</v>
      </c>
      <c r="F868" s="165"/>
      <c r="G868" s="164"/>
      <c r="H868" s="163"/>
      <c r="I868" s="214">
        <v>70.209999999999994</v>
      </c>
      <c r="J868" s="163">
        <v>90</v>
      </c>
      <c r="K868" s="214">
        <v>1294.32</v>
      </c>
    </row>
    <row r="869" spans="1:22" ht="14.25" x14ac:dyDescent="0.2">
      <c r="A869" s="168"/>
      <c r="B869" s="167"/>
      <c r="C869" s="167" t="s">
        <v>183</v>
      </c>
      <c r="D869" s="166" t="s">
        <v>177</v>
      </c>
      <c r="E869" s="163">
        <v>70</v>
      </c>
      <c r="F869" s="165"/>
      <c r="G869" s="164"/>
      <c r="H869" s="163"/>
      <c r="I869" s="214">
        <v>41.27</v>
      </c>
      <c r="J869" s="163">
        <v>41</v>
      </c>
      <c r="K869" s="214">
        <v>589.63</v>
      </c>
    </row>
    <row r="870" spans="1:22" ht="14.25" x14ac:dyDescent="0.2">
      <c r="A870" s="205"/>
      <c r="B870" s="204"/>
      <c r="C870" s="204" t="s">
        <v>182</v>
      </c>
      <c r="D870" s="203" t="s">
        <v>181</v>
      </c>
      <c r="E870" s="201">
        <v>2.06</v>
      </c>
      <c r="F870" s="206"/>
      <c r="G870" s="202" t="s">
        <v>1338</v>
      </c>
      <c r="H870" s="201">
        <v>1</v>
      </c>
      <c r="I870" s="200">
        <v>4.74</v>
      </c>
      <c r="J870" s="201"/>
      <c r="K870" s="200"/>
    </row>
    <row r="871" spans="1:22" ht="15" x14ac:dyDescent="0.25">
      <c r="A871" s="198"/>
      <c r="B871" s="198"/>
      <c r="C871" s="199" t="s">
        <v>173</v>
      </c>
      <c r="D871" s="198"/>
      <c r="E871" s="198"/>
      <c r="F871" s="198"/>
      <c r="G871" s="198"/>
      <c r="H871" s="480">
        <v>173.63</v>
      </c>
      <c r="I871" s="480"/>
      <c r="J871" s="480">
        <v>3325.12</v>
      </c>
      <c r="K871" s="480"/>
      <c r="O871" s="162">
        <v>173.63</v>
      </c>
      <c r="P871" s="162">
        <v>3325.12</v>
      </c>
    </row>
    <row r="873" spans="1:22" ht="65.25" x14ac:dyDescent="0.2">
      <c r="A873" s="168" t="s">
        <v>104</v>
      </c>
      <c r="B873" s="167" t="s">
        <v>1263</v>
      </c>
      <c r="C873" s="167" t="s">
        <v>1262</v>
      </c>
      <c r="D873" s="166" t="s">
        <v>1693</v>
      </c>
      <c r="E873" s="163">
        <v>1</v>
      </c>
      <c r="F873" s="165"/>
      <c r="G873" s="164"/>
      <c r="H873" s="163"/>
      <c r="I873" s="214"/>
      <c r="J873" s="163"/>
      <c r="K873" s="214"/>
      <c r="Q873" s="160">
        <v>7.62</v>
      </c>
      <c r="R873" s="160">
        <v>140.38</v>
      </c>
      <c r="S873" s="160">
        <v>4.4800000000000004</v>
      </c>
      <c r="T873" s="160">
        <v>63.95</v>
      </c>
      <c r="U873" s="160">
        <v>12.09</v>
      </c>
      <c r="V873" s="160">
        <v>253.32</v>
      </c>
    </row>
    <row r="874" spans="1:22" ht="14.25" x14ac:dyDescent="0.2">
      <c r="A874" s="168"/>
      <c r="B874" s="167"/>
      <c r="C874" s="167" t="s">
        <v>187</v>
      </c>
      <c r="D874" s="166"/>
      <c r="E874" s="163"/>
      <c r="F874" s="165">
        <v>5.81</v>
      </c>
      <c r="G874" s="164" t="s">
        <v>1338</v>
      </c>
      <c r="H874" s="163">
        <v>1</v>
      </c>
      <c r="I874" s="214">
        <v>6.68</v>
      </c>
      <c r="J874" s="163">
        <v>23.35</v>
      </c>
      <c r="K874" s="214">
        <v>155.97999999999999</v>
      </c>
    </row>
    <row r="875" spans="1:22" ht="14.25" x14ac:dyDescent="0.2">
      <c r="A875" s="168"/>
      <c r="B875" s="167"/>
      <c r="C875" s="167" t="s">
        <v>174</v>
      </c>
      <c r="D875" s="166"/>
      <c r="E875" s="163"/>
      <c r="F875" s="165">
        <v>27.61</v>
      </c>
      <c r="G875" s="164" t="s">
        <v>1339</v>
      </c>
      <c r="H875" s="163">
        <v>1</v>
      </c>
      <c r="I875" s="214">
        <v>34.51</v>
      </c>
      <c r="J875" s="163">
        <v>8.9600000000000009</v>
      </c>
      <c r="K875" s="214">
        <v>309.20999999999998</v>
      </c>
    </row>
    <row r="876" spans="1:22" ht="14.25" x14ac:dyDescent="0.2">
      <c r="A876" s="168"/>
      <c r="B876" s="167"/>
      <c r="C876" s="167" t="s">
        <v>179</v>
      </c>
      <c r="D876" s="166"/>
      <c r="E876" s="163"/>
      <c r="F876" s="165">
        <v>5.53</v>
      </c>
      <c r="G876" s="164" t="s">
        <v>1339</v>
      </c>
      <c r="H876" s="163">
        <v>1</v>
      </c>
      <c r="I876" s="169">
        <v>6.91</v>
      </c>
      <c r="J876" s="163">
        <v>23.35</v>
      </c>
      <c r="K876" s="169">
        <v>161.35</v>
      </c>
    </row>
    <row r="877" spans="1:22" ht="14.25" x14ac:dyDescent="0.2">
      <c r="A877" s="168"/>
      <c r="B877" s="167"/>
      <c r="C877" s="167" t="s">
        <v>195</v>
      </c>
      <c r="D877" s="166"/>
      <c r="E877" s="163"/>
      <c r="F877" s="165">
        <v>1.89</v>
      </c>
      <c r="G877" s="164" t="s">
        <v>185</v>
      </c>
      <c r="H877" s="163">
        <v>1</v>
      </c>
      <c r="I877" s="214">
        <v>1.89</v>
      </c>
      <c r="J877" s="163">
        <v>5.42</v>
      </c>
      <c r="K877" s="214">
        <v>10.24</v>
      </c>
    </row>
    <row r="878" spans="1:22" ht="14.25" x14ac:dyDescent="0.2">
      <c r="A878" s="168"/>
      <c r="B878" s="167"/>
      <c r="C878" s="167" t="s">
        <v>184</v>
      </c>
      <c r="D878" s="166" t="s">
        <v>177</v>
      </c>
      <c r="E878" s="163">
        <v>112</v>
      </c>
      <c r="F878" s="165"/>
      <c r="G878" s="164"/>
      <c r="H878" s="163"/>
      <c r="I878" s="214">
        <v>7.62</v>
      </c>
      <c r="J878" s="163">
        <v>90</v>
      </c>
      <c r="K878" s="214">
        <v>140.38</v>
      </c>
    </row>
    <row r="879" spans="1:22" ht="14.25" x14ac:dyDescent="0.2">
      <c r="A879" s="168"/>
      <c r="B879" s="167"/>
      <c r="C879" s="167" t="s">
        <v>183</v>
      </c>
      <c r="D879" s="166" t="s">
        <v>177</v>
      </c>
      <c r="E879" s="163">
        <v>70</v>
      </c>
      <c r="F879" s="165"/>
      <c r="G879" s="164"/>
      <c r="H879" s="163"/>
      <c r="I879" s="214">
        <v>4.4800000000000004</v>
      </c>
      <c r="J879" s="163">
        <v>41</v>
      </c>
      <c r="K879" s="214">
        <v>63.95</v>
      </c>
    </row>
    <row r="880" spans="1:22" ht="14.25" x14ac:dyDescent="0.2">
      <c r="A880" s="168"/>
      <c r="B880" s="167"/>
      <c r="C880" s="167" t="s">
        <v>178</v>
      </c>
      <c r="D880" s="166" t="s">
        <v>177</v>
      </c>
      <c r="E880" s="163">
        <v>175</v>
      </c>
      <c r="F880" s="165"/>
      <c r="G880" s="164"/>
      <c r="H880" s="163"/>
      <c r="I880" s="214">
        <v>12.09</v>
      </c>
      <c r="J880" s="163">
        <v>157</v>
      </c>
      <c r="K880" s="214">
        <v>253.32</v>
      </c>
    </row>
    <row r="881" spans="1:22" ht="14.25" x14ac:dyDescent="0.2">
      <c r="A881" s="205"/>
      <c r="B881" s="204"/>
      <c r="C881" s="204" t="s">
        <v>182</v>
      </c>
      <c r="D881" s="203" t="s">
        <v>181</v>
      </c>
      <c r="E881" s="201">
        <v>0.52</v>
      </c>
      <c r="F881" s="206"/>
      <c r="G881" s="202" t="s">
        <v>1338</v>
      </c>
      <c r="H881" s="201">
        <v>1</v>
      </c>
      <c r="I881" s="200">
        <v>0.6</v>
      </c>
      <c r="J881" s="201"/>
      <c r="K881" s="200"/>
    </row>
    <row r="882" spans="1:22" ht="15" x14ac:dyDescent="0.25">
      <c r="A882" s="198"/>
      <c r="B882" s="198"/>
      <c r="C882" s="199" t="s">
        <v>173</v>
      </c>
      <c r="D882" s="198"/>
      <c r="E882" s="198"/>
      <c r="F882" s="198"/>
      <c r="G882" s="198"/>
      <c r="H882" s="480">
        <v>67.27</v>
      </c>
      <c r="I882" s="480"/>
      <c r="J882" s="480">
        <v>933.08</v>
      </c>
      <c r="K882" s="480"/>
      <c r="O882" s="162">
        <v>67.27</v>
      </c>
      <c r="P882" s="162">
        <v>933.08</v>
      </c>
    </row>
    <row r="884" spans="1:22" ht="81" x14ac:dyDescent="0.2">
      <c r="A884" s="197" t="s">
        <v>1336</v>
      </c>
      <c r="B884" s="196" t="s">
        <v>3513</v>
      </c>
      <c r="C884" s="196" t="s">
        <v>1283</v>
      </c>
      <c r="D884" s="195" t="s">
        <v>3025</v>
      </c>
      <c r="E884" s="193">
        <v>1</v>
      </c>
      <c r="F884" s="207">
        <v>26827.63</v>
      </c>
      <c r="G884" s="194" t="s">
        <v>185</v>
      </c>
      <c r="H884" s="193">
        <v>1</v>
      </c>
      <c r="I884" s="192">
        <v>26827.63</v>
      </c>
      <c r="J884" s="193">
        <v>4.4000000000000004</v>
      </c>
      <c r="K884" s="192">
        <v>118041.57</v>
      </c>
      <c r="Q884" s="160">
        <v>0</v>
      </c>
      <c r="R884" s="160">
        <v>0</v>
      </c>
      <c r="S884" s="160">
        <v>0</v>
      </c>
      <c r="T884" s="160">
        <v>0</v>
      </c>
      <c r="U884" s="160">
        <v>0</v>
      </c>
      <c r="V884" s="160">
        <v>0</v>
      </c>
    </row>
    <row r="885" spans="1:22" ht="15" x14ac:dyDescent="0.25">
      <c r="A885" s="190"/>
      <c r="B885" s="190"/>
      <c r="C885" s="191" t="s">
        <v>173</v>
      </c>
      <c r="D885" s="190"/>
      <c r="E885" s="190"/>
      <c r="F885" s="190"/>
      <c r="G885" s="190"/>
      <c r="H885" s="481">
        <v>26827.63</v>
      </c>
      <c r="I885" s="481"/>
      <c r="J885" s="481">
        <v>118041.57</v>
      </c>
      <c r="K885" s="481"/>
      <c r="O885" s="162">
        <v>26827.63</v>
      </c>
      <c r="P885" s="162">
        <v>118041.57</v>
      </c>
    </row>
    <row r="888" spans="1:22" ht="15" x14ac:dyDescent="0.25">
      <c r="A888" s="476" t="s">
        <v>3550</v>
      </c>
      <c r="B888" s="476"/>
      <c r="C888" s="476"/>
      <c r="D888" s="476"/>
      <c r="E888" s="476"/>
      <c r="F888" s="476"/>
      <c r="G888" s="476"/>
      <c r="H888" s="477">
        <v>27290.12</v>
      </c>
      <c r="I888" s="478"/>
      <c r="J888" s="477">
        <v>126198.63</v>
      </c>
      <c r="K888" s="478"/>
    </row>
    <row r="889" spans="1:22" hidden="1" x14ac:dyDescent="0.2">
      <c r="A889" s="160" t="s">
        <v>172</v>
      </c>
      <c r="I889" s="160">
        <v>0</v>
      </c>
      <c r="J889" s="160">
        <v>0</v>
      </c>
    </row>
    <row r="890" spans="1:22" hidden="1" x14ac:dyDescent="0.2">
      <c r="A890" s="160" t="s">
        <v>171</v>
      </c>
      <c r="I890" s="160">
        <v>0</v>
      </c>
      <c r="J890" s="160">
        <v>0</v>
      </c>
    </row>
    <row r="892" spans="1:22" ht="16.5" x14ac:dyDescent="0.25">
      <c r="A892" s="479" t="s">
        <v>3551</v>
      </c>
      <c r="B892" s="479"/>
      <c r="C892" s="479"/>
      <c r="D892" s="479"/>
      <c r="E892" s="479"/>
      <c r="F892" s="479"/>
      <c r="G892" s="479"/>
      <c r="H892" s="479"/>
      <c r="I892" s="479"/>
      <c r="J892" s="479"/>
      <c r="K892" s="479"/>
    </row>
    <row r="893" spans="1:22" ht="65.25" x14ac:dyDescent="0.2">
      <c r="A893" s="168" t="s">
        <v>709</v>
      </c>
      <c r="B893" s="167" t="s">
        <v>1266</v>
      </c>
      <c r="C893" s="167" t="s">
        <v>1265</v>
      </c>
      <c r="D893" s="166" t="s">
        <v>1693</v>
      </c>
      <c r="E893" s="163">
        <v>1</v>
      </c>
      <c r="F893" s="165"/>
      <c r="G893" s="164"/>
      <c r="H893" s="163"/>
      <c r="I893" s="214"/>
      <c r="J893" s="163"/>
      <c r="K893" s="214"/>
      <c r="Q893" s="160">
        <v>78.39</v>
      </c>
      <c r="R893" s="160">
        <v>1445</v>
      </c>
      <c r="S893" s="160">
        <v>46.07</v>
      </c>
      <c r="T893" s="160">
        <v>658.28</v>
      </c>
      <c r="U893" s="160">
        <v>1.42</v>
      </c>
      <c r="V893" s="160">
        <v>29.69</v>
      </c>
    </row>
    <row r="894" spans="1:22" ht="14.25" x14ac:dyDescent="0.2">
      <c r="A894" s="168"/>
      <c r="B894" s="167"/>
      <c r="C894" s="167" t="s">
        <v>187</v>
      </c>
      <c r="D894" s="166"/>
      <c r="E894" s="163"/>
      <c r="F894" s="165">
        <v>59.79</v>
      </c>
      <c r="G894" s="164" t="s">
        <v>1338</v>
      </c>
      <c r="H894" s="163">
        <v>1</v>
      </c>
      <c r="I894" s="214">
        <v>68.760000000000005</v>
      </c>
      <c r="J894" s="163">
        <v>23.35</v>
      </c>
      <c r="K894" s="214">
        <v>1605.55</v>
      </c>
    </row>
    <row r="895" spans="1:22" ht="14.25" x14ac:dyDescent="0.2">
      <c r="A895" s="168"/>
      <c r="B895" s="167"/>
      <c r="C895" s="167" t="s">
        <v>174</v>
      </c>
      <c r="D895" s="166"/>
      <c r="E895" s="163"/>
      <c r="F895" s="165">
        <v>4.42</v>
      </c>
      <c r="G895" s="164" t="s">
        <v>1339</v>
      </c>
      <c r="H895" s="163">
        <v>1</v>
      </c>
      <c r="I895" s="214">
        <v>5.53</v>
      </c>
      <c r="J895" s="163">
        <v>8</v>
      </c>
      <c r="K895" s="214">
        <v>44.24</v>
      </c>
    </row>
    <row r="896" spans="1:22" ht="14.25" x14ac:dyDescent="0.2">
      <c r="A896" s="168"/>
      <c r="B896" s="167"/>
      <c r="C896" s="167" t="s">
        <v>179</v>
      </c>
      <c r="D896" s="166"/>
      <c r="E896" s="163"/>
      <c r="F896" s="165">
        <v>0.65</v>
      </c>
      <c r="G896" s="164" t="s">
        <v>1339</v>
      </c>
      <c r="H896" s="163">
        <v>1</v>
      </c>
      <c r="I896" s="169">
        <v>0.81</v>
      </c>
      <c r="J896" s="163">
        <v>23.35</v>
      </c>
      <c r="K896" s="169">
        <v>18.91</v>
      </c>
    </row>
    <row r="897" spans="1:22" ht="14.25" x14ac:dyDescent="0.2">
      <c r="A897" s="168"/>
      <c r="B897" s="167"/>
      <c r="C897" s="167" t="s">
        <v>195</v>
      </c>
      <c r="D897" s="166"/>
      <c r="E897" s="163"/>
      <c r="F897" s="165">
        <v>21.42</v>
      </c>
      <c r="G897" s="164" t="s">
        <v>185</v>
      </c>
      <c r="H897" s="163">
        <v>1</v>
      </c>
      <c r="I897" s="214">
        <v>21.42</v>
      </c>
      <c r="J897" s="163">
        <v>5.42</v>
      </c>
      <c r="K897" s="214">
        <v>116.1</v>
      </c>
    </row>
    <row r="898" spans="1:22" ht="14.25" x14ac:dyDescent="0.2">
      <c r="A898" s="168"/>
      <c r="B898" s="167"/>
      <c r="C898" s="167" t="s">
        <v>184</v>
      </c>
      <c r="D898" s="166" t="s">
        <v>177</v>
      </c>
      <c r="E898" s="163">
        <v>112</v>
      </c>
      <c r="F898" s="165"/>
      <c r="G898" s="164"/>
      <c r="H898" s="163"/>
      <c r="I898" s="214">
        <v>78.39</v>
      </c>
      <c r="J898" s="163">
        <v>90</v>
      </c>
      <c r="K898" s="214">
        <v>1445</v>
      </c>
    </row>
    <row r="899" spans="1:22" ht="14.25" x14ac:dyDescent="0.2">
      <c r="A899" s="168"/>
      <c r="B899" s="167"/>
      <c r="C899" s="167" t="s">
        <v>183</v>
      </c>
      <c r="D899" s="166" t="s">
        <v>177</v>
      </c>
      <c r="E899" s="163">
        <v>70</v>
      </c>
      <c r="F899" s="165"/>
      <c r="G899" s="164"/>
      <c r="H899" s="163"/>
      <c r="I899" s="214">
        <v>46.07</v>
      </c>
      <c r="J899" s="163">
        <v>41</v>
      </c>
      <c r="K899" s="214">
        <v>658.28</v>
      </c>
    </row>
    <row r="900" spans="1:22" ht="14.25" x14ac:dyDescent="0.2">
      <c r="A900" s="168"/>
      <c r="B900" s="167"/>
      <c r="C900" s="167" t="s">
        <v>178</v>
      </c>
      <c r="D900" s="166" t="s">
        <v>177</v>
      </c>
      <c r="E900" s="163">
        <v>175</v>
      </c>
      <c r="F900" s="165"/>
      <c r="G900" s="164"/>
      <c r="H900" s="163"/>
      <c r="I900" s="214">
        <v>1.42</v>
      </c>
      <c r="J900" s="163">
        <v>157</v>
      </c>
      <c r="K900" s="214">
        <v>29.69</v>
      </c>
    </row>
    <row r="901" spans="1:22" ht="14.25" x14ac:dyDescent="0.2">
      <c r="A901" s="205"/>
      <c r="B901" s="204"/>
      <c r="C901" s="204" t="s">
        <v>182</v>
      </c>
      <c r="D901" s="203" t="s">
        <v>181</v>
      </c>
      <c r="E901" s="201">
        <v>5.15</v>
      </c>
      <c r="F901" s="206"/>
      <c r="G901" s="202" t="s">
        <v>1338</v>
      </c>
      <c r="H901" s="201">
        <v>1</v>
      </c>
      <c r="I901" s="200">
        <v>5.92</v>
      </c>
      <c r="J901" s="201"/>
      <c r="K901" s="200"/>
    </row>
    <row r="902" spans="1:22" ht="15" x14ac:dyDescent="0.25">
      <c r="A902" s="198"/>
      <c r="B902" s="198"/>
      <c r="C902" s="199" t="s">
        <v>173</v>
      </c>
      <c r="D902" s="198"/>
      <c r="E902" s="198"/>
      <c r="F902" s="198"/>
      <c r="G902" s="198"/>
      <c r="H902" s="480">
        <v>221.59</v>
      </c>
      <c r="I902" s="480"/>
      <c r="J902" s="480">
        <v>3898.86</v>
      </c>
      <c r="K902" s="480"/>
      <c r="O902" s="162">
        <v>221.59</v>
      </c>
      <c r="P902" s="162">
        <v>3898.86</v>
      </c>
    </row>
    <row r="904" spans="1:22" ht="65.25" x14ac:dyDescent="0.2">
      <c r="A904" s="168" t="s">
        <v>1324</v>
      </c>
      <c r="B904" s="167" t="s">
        <v>1264</v>
      </c>
      <c r="C904" s="167" t="s">
        <v>1110</v>
      </c>
      <c r="D904" s="166" t="s">
        <v>1693</v>
      </c>
      <c r="E904" s="163">
        <v>1</v>
      </c>
      <c r="F904" s="165"/>
      <c r="G904" s="164"/>
      <c r="H904" s="163"/>
      <c r="I904" s="214"/>
      <c r="J904" s="163"/>
      <c r="K904" s="214"/>
      <c r="Q904" s="160">
        <v>35.11</v>
      </c>
      <c r="R904" s="160">
        <v>647.26</v>
      </c>
      <c r="S904" s="160">
        <v>20.64</v>
      </c>
      <c r="T904" s="160">
        <v>294.86</v>
      </c>
      <c r="U904" s="160">
        <v>0</v>
      </c>
      <c r="V904" s="160">
        <v>0</v>
      </c>
    </row>
    <row r="905" spans="1:22" ht="14.25" x14ac:dyDescent="0.2">
      <c r="A905" s="168"/>
      <c r="B905" s="167"/>
      <c r="C905" s="167" t="s">
        <v>187</v>
      </c>
      <c r="D905" s="166"/>
      <c r="E905" s="163"/>
      <c r="F905" s="165">
        <v>26.78</v>
      </c>
      <c r="G905" s="164" t="s">
        <v>1338</v>
      </c>
      <c r="H905" s="163">
        <v>1</v>
      </c>
      <c r="I905" s="214">
        <v>30.8</v>
      </c>
      <c r="J905" s="163">
        <v>23.35</v>
      </c>
      <c r="K905" s="214">
        <v>719.18</v>
      </c>
    </row>
    <row r="906" spans="1:22" ht="14.25" x14ac:dyDescent="0.2">
      <c r="A906" s="168"/>
      <c r="B906" s="167"/>
      <c r="C906" s="167" t="s">
        <v>195</v>
      </c>
      <c r="D906" s="166"/>
      <c r="E906" s="163"/>
      <c r="F906" s="165">
        <v>0.28000000000000003</v>
      </c>
      <c r="G906" s="164" t="s">
        <v>185</v>
      </c>
      <c r="H906" s="163">
        <v>1</v>
      </c>
      <c r="I906" s="214">
        <v>0.28000000000000003</v>
      </c>
      <c r="J906" s="163">
        <v>5.43</v>
      </c>
      <c r="K906" s="214">
        <v>1.52</v>
      </c>
    </row>
    <row r="907" spans="1:22" ht="14.25" x14ac:dyDescent="0.2">
      <c r="A907" s="168"/>
      <c r="B907" s="167"/>
      <c r="C907" s="167" t="s">
        <v>184</v>
      </c>
      <c r="D907" s="166" t="s">
        <v>177</v>
      </c>
      <c r="E907" s="163">
        <v>112</v>
      </c>
      <c r="F907" s="165"/>
      <c r="G907" s="164"/>
      <c r="H907" s="163"/>
      <c r="I907" s="214">
        <v>35.11</v>
      </c>
      <c r="J907" s="163">
        <v>90</v>
      </c>
      <c r="K907" s="214">
        <v>647.26</v>
      </c>
    </row>
    <row r="908" spans="1:22" ht="14.25" x14ac:dyDescent="0.2">
      <c r="A908" s="168"/>
      <c r="B908" s="167"/>
      <c r="C908" s="167" t="s">
        <v>183</v>
      </c>
      <c r="D908" s="166" t="s">
        <v>177</v>
      </c>
      <c r="E908" s="163">
        <v>70</v>
      </c>
      <c r="F908" s="165"/>
      <c r="G908" s="164"/>
      <c r="H908" s="163"/>
      <c r="I908" s="214">
        <v>20.64</v>
      </c>
      <c r="J908" s="163">
        <v>41</v>
      </c>
      <c r="K908" s="214">
        <v>294.86</v>
      </c>
    </row>
    <row r="909" spans="1:22" ht="14.25" x14ac:dyDescent="0.2">
      <c r="A909" s="205"/>
      <c r="B909" s="204"/>
      <c r="C909" s="204" t="s">
        <v>182</v>
      </c>
      <c r="D909" s="203" t="s">
        <v>181</v>
      </c>
      <c r="E909" s="201">
        <v>2.06</v>
      </c>
      <c r="F909" s="206"/>
      <c r="G909" s="202" t="s">
        <v>1338</v>
      </c>
      <c r="H909" s="201">
        <v>1</v>
      </c>
      <c r="I909" s="200">
        <v>2.37</v>
      </c>
      <c r="J909" s="201"/>
      <c r="K909" s="200"/>
    </row>
    <row r="910" spans="1:22" ht="15" x14ac:dyDescent="0.25">
      <c r="A910" s="198"/>
      <c r="B910" s="198"/>
      <c r="C910" s="199" t="s">
        <v>173</v>
      </c>
      <c r="D910" s="198"/>
      <c r="E910" s="198"/>
      <c r="F910" s="198"/>
      <c r="G910" s="198"/>
      <c r="H910" s="480">
        <v>86.83</v>
      </c>
      <c r="I910" s="480"/>
      <c r="J910" s="480">
        <v>1662.82</v>
      </c>
      <c r="K910" s="480"/>
      <c r="O910" s="162">
        <v>86.83</v>
      </c>
      <c r="P910" s="162">
        <v>1662.82</v>
      </c>
    </row>
    <row r="912" spans="1:22" ht="65.25" x14ac:dyDescent="0.2">
      <c r="A912" s="168" t="s">
        <v>104</v>
      </c>
      <c r="B912" s="167" t="s">
        <v>1263</v>
      </c>
      <c r="C912" s="167" t="s">
        <v>1262</v>
      </c>
      <c r="D912" s="166" t="s">
        <v>1693</v>
      </c>
      <c r="E912" s="163">
        <v>1</v>
      </c>
      <c r="F912" s="165"/>
      <c r="G912" s="164"/>
      <c r="H912" s="163"/>
      <c r="I912" s="214"/>
      <c r="J912" s="163"/>
      <c r="K912" s="214"/>
      <c r="Q912" s="160">
        <v>7.62</v>
      </c>
      <c r="R912" s="160">
        <v>140.38</v>
      </c>
      <c r="S912" s="160">
        <v>4.4800000000000004</v>
      </c>
      <c r="T912" s="160">
        <v>63.95</v>
      </c>
      <c r="U912" s="160">
        <v>12.09</v>
      </c>
      <c r="V912" s="160">
        <v>253.32</v>
      </c>
    </row>
    <row r="913" spans="1:22" ht="14.25" x14ac:dyDescent="0.2">
      <c r="A913" s="168"/>
      <c r="B913" s="167"/>
      <c r="C913" s="167" t="s">
        <v>187</v>
      </c>
      <c r="D913" s="166"/>
      <c r="E913" s="163"/>
      <c r="F913" s="165">
        <v>5.81</v>
      </c>
      <c r="G913" s="164" t="s">
        <v>1338</v>
      </c>
      <c r="H913" s="163">
        <v>1</v>
      </c>
      <c r="I913" s="214">
        <v>6.68</v>
      </c>
      <c r="J913" s="163">
        <v>23.35</v>
      </c>
      <c r="K913" s="214">
        <v>155.97999999999999</v>
      </c>
    </row>
    <row r="914" spans="1:22" ht="14.25" x14ac:dyDescent="0.2">
      <c r="A914" s="168"/>
      <c r="B914" s="167"/>
      <c r="C914" s="167" t="s">
        <v>174</v>
      </c>
      <c r="D914" s="166"/>
      <c r="E914" s="163"/>
      <c r="F914" s="165">
        <v>27.61</v>
      </c>
      <c r="G914" s="164" t="s">
        <v>1339</v>
      </c>
      <c r="H914" s="163">
        <v>1</v>
      </c>
      <c r="I914" s="214">
        <v>34.51</v>
      </c>
      <c r="J914" s="163">
        <v>8.9600000000000009</v>
      </c>
      <c r="K914" s="214">
        <v>309.20999999999998</v>
      </c>
    </row>
    <row r="915" spans="1:22" ht="14.25" x14ac:dyDescent="0.2">
      <c r="A915" s="168"/>
      <c r="B915" s="167"/>
      <c r="C915" s="167" t="s">
        <v>179</v>
      </c>
      <c r="D915" s="166"/>
      <c r="E915" s="163"/>
      <c r="F915" s="165">
        <v>5.53</v>
      </c>
      <c r="G915" s="164" t="s">
        <v>1339</v>
      </c>
      <c r="H915" s="163">
        <v>1</v>
      </c>
      <c r="I915" s="169">
        <v>6.91</v>
      </c>
      <c r="J915" s="163">
        <v>23.35</v>
      </c>
      <c r="K915" s="169">
        <v>161.35</v>
      </c>
    </row>
    <row r="916" spans="1:22" ht="14.25" x14ac:dyDescent="0.2">
      <c r="A916" s="168"/>
      <c r="B916" s="167"/>
      <c r="C916" s="167" t="s">
        <v>195</v>
      </c>
      <c r="D916" s="166"/>
      <c r="E916" s="163"/>
      <c r="F916" s="165">
        <v>1.89</v>
      </c>
      <c r="G916" s="164" t="s">
        <v>185</v>
      </c>
      <c r="H916" s="163">
        <v>1</v>
      </c>
      <c r="I916" s="214">
        <v>1.89</v>
      </c>
      <c r="J916" s="163">
        <v>5.42</v>
      </c>
      <c r="K916" s="214">
        <v>10.24</v>
      </c>
    </row>
    <row r="917" spans="1:22" ht="14.25" x14ac:dyDescent="0.2">
      <c r="A917" s="168"/>
      <c r="B917" s="167"/>
      <c r="C917" s="167" t="s">
        <v>184</v>
      </c>
      <c r="D917" s="166" t="s">
        <v>177</v>
      </c>
      <c r="E917" s="163">
        <v>112</v>
      </c>
      <c r="F917" s="165"/>
      <c r="G917" s="164"/>
      <c r="H917" s="163"/>
      <c r="I917" s="214">
        <v>7.62</v>
      </c>
      <c r="J917" s="163">
        <v>90</v>
      </c>
      <c r="K917" s="214">
        <v>140.38</v>
      </c>
    </row>
    <row r="918" spans="1:22" ht="14.25" x14ac:dyDescent="0.2">
      <c r="A918" s="168"/>
      <c r="B918" s="167"/>
      <c r="C918" s="167" t="s">
        <v>183</v>
      </c>
      <c r="D918" s="166" t="s">
        <v>177</v>
      </c>
      <c r="E918" s="163">
        <v>70</v>
      </c>
      <c r="F918" s="165"/>
      <c r="G918" s="164"/>
      <c r="H918" s="163"/>
      <c r="I918" s="214">
        <v>4.4800000000000004</v>
      </c>
      <c r="J918" s="163">
        <v>41</v>
      </c>
      <c r="K918" s="214">
        <v>63.95</v>
      </c>
    </row>
    <row r="919" spans="1:22" ht="14.25" x14ac:dyDescent="0.2">
      <c r="A919" s="168"/>
      <c r="B919" s="167"/>
      <c r="C919" s="167" t="s">
        <v>178</v>
      </c>
      <c r="D919" s="166" t="s">
        <v>177</v>
      </c>
      <c r="E919" s="163">
        <v>175</v>
      </c>
      <c r="F919" s="165"/>
      <c r="G919" s="164"/>
      <c r="H919" s="163"/>
      <c r="I919" s="214">
        <v>12.09</v>
      </c>
      <c r="J919" s="163">
        <v>157</v>
      </c>
      <c r="K919" s="214">
        <v>253.32</v>
      </c>
    </row>
    <row r="920" spans="1:22" ht="14.25" x14ac:dyDescent="0.2">
      <c r="A920" s="205"/>
      <c r="B920" s="204"/>
      <c r="C920" s="204" t="s">
        <v>182</v>
      </c>
      <c r="D920" s="203" t="s">
        <v>181</v>
      </c>
      <c r="E920" s="201">
        <v>0.52</v>
      </c>
      <c r="F920" s="206"/>
      <c r="G920" s="202" t="s">
        <v>1338</v>
      </c>
      <c r="H920" s="201">
        <v>1</v>
      </c>
      <c r="I920" s="200">
        <v>0.6</v>
      </c>
      <c r="J920" s="201"/>
      <c r="K920" s="200"/>
    </row>
    <row r="921" spans="1:22" ht="15" x14ac:dyDescent="0.25">
      <c r="A921" s="198"/>
      <c r="B921" s="198"/>
      <c r="C921" s="199" t="s">
        <v>173</v>
      </c>
      <c r="D921" s="198"/>
      <c r="E921" s="198"/>
      <c r="F921" s="198"/>
      <c r="G921" s="198"/>
      <c r="H921" s="480">
        <v>67.27</v>
      </c>
      <c r="I921" s="480"/>
      <c r="J921" s="480">
        <v>933.08</v>
      </c>
      <c r="K921" s="480"/>
      <c r="O921" s="162">
        <v>67.27</v>
      </c>
      <c r="P921" s="162">
        <v>933.08</v>
      </c>
    </row>
    <row r="923" spans="1:22" ht="81" x14ac:dyDescent="0.2">
      <c r="A923" s="197" t="s">
        <v>1336</v>
      </c>
      <c r="B923" s="196" t="s">
        <v>3513</v>
      </c>
      <c r="C923" s="196" t="s">
        <v>1282</v>
      </c>
      <c r="D923" s="195" t="s">
        <v>3025</v>
      </c>
      <c r="E923" s="193">
        <v>1</v>
      </c>
      <c r="F923" s="207">
        <v>15861.55</v>
      </c>
      <c r="G923" s="194" t="s">
        <v>185</v>
      </c>
      <c r="H923" s="193">
        <v>1</v>
      </c>
      <c r="I923" s="192">
        <v>15861.55</v>
      </c>
      <c r="J923" s="193">
        <v>4.4000000000000004</v>
      </c>
      <c r="K923" s="192">
        <v>69790.820000000007</v>
      </c>
      <c r="Q923" s="160">
        <v>0</v>
      </c>
      <c r="R923" s="160">
        <v>0</v>
      </c>
      <c r="S923" s="160">
        <v>0</v>
      </c>
      <c r="T923" s="160">
        <v>0</v>
      </c>
      <c r="U923" s="160">
        <v>0</v>
      </c>
      <c r="V923" s="160">
        <v>0</v>
      </c>
    </row>
    <row r="924" spans="1:22" ht="15" x14ac:dyDescent="0.25">
      <c r="A924" s="190"/>
      <c r="B924" s="190"/>
      <c r="C924" s="191" t="s">
        <v>173</v>
      </c>
      <c r="D924" s="190"/>
      <c r="E924" s="190"/>
      <c r="F924" s="190"/>
      <c r="G924" s="190"/>
      <c r="H924" s="481">
        <v>15861.55</v>
      </c>
      <c r="I924" s="481"/>
      <c r="J924" s="481">
        <v>69790.820000000007</v>
      </c>
      <c r="K924" s="481"/>
      <c r="O924" s="162">
        <v>15861.55</v>
      </c>
      <c r="P924" s="162">
        <v>69790.820000000007</v>
      </c>
    </row>
    <row r="927" spans="1:22" ht="15" x14ac:dyDescent="0.25">
      <c r="A927" s="476" t="s">
        <v>3552</v>
      </c>
      <c r="B927" s="476"/>
      <c r="C927" s="476"/>
      <c r="D927" s="476"/>
      <c r="E927" s="476"/>
      <c r="F927" s="476"/>
      <c r="G927" s="476"/>
      <c r="H927" s="477">
        <v>16237.24</v>
      </c>
      <c r="I927" s="478"/>
      <c r="J927" s="477">
        <v>76285.58</v>
      </c>
      <c r="K927" s="478"/>
    </row>
    <row r="928" spans="1:22" hidden="1" x14ac:dyDescent="0.2">
      <c r="A928" s="160" t="s">
        <v>172</v>
      </c>
      <c r="I928" s="160">
        <v>0</v>
      </c>
      <c r="J928" s="160">
        <v>0</v>
      </c>
    </row>
    <row r="929" spans="1:22" hidden="1" x14ac:dyDescent="0.2">
      <c r="A929" s="160" t="s">
        <v>171</v>
      </c>
      <c r="I929" s="160">
        <v>0</v>
      </c>
      <c r="J929" s="160">
        <v>0</v>
      </c>
    </row>
    <row r="931" spans="1:22" ht="16.5" x14ac:dyDescent="0.25">
      <c r="A931" s="479" t="s">
        <v>3553</v>
      </c>
      <c r="B931" s="479"/>
      <c r="C931" s="479"/>
      <c r="D931" s="479"/>
      <c r="E931" s="479"/>
      <c r="F931" s="479"/>
      <c r="G931" s="479"/>
      <c r="H931" s="479"/>
      <c r="I931" s="479"/>
      <c r="J931" s="479"/>
      <c r="K931" s="479"/>
    </row>
    <row r="932" spans="1:22" ht="65.25" x14ac:dyDescent="0.2">
      <c r="A932" s="168" t="s">
        <v>709</v>
      </c>
      <c r="B932" s="167" t="s">
        <v>1266</v>
      </c>
      <c r="C932" s="167" t="s">
        <v>1265</v>
      </c>
      <c r="D932" s="166" t="s">
        <v>1693</v>
      </c>
      <c r="E932" s="163">
        <v>1</v>
      </c>
      <c r="F932" s="165"/>
      <c r="G932" s="164"/>
      <c r="H932" s="163"/>
      <c r="I932" s="214"/>
      <c r="J932" s="163"/>
      <c r="K932" s="214"/>
      <c r="Q932" s="160">
        <v>78.39</v>
      </c>
      <c r="R932" s="160">
        <v>1445</v>
      </c>
      <c r="S932" s="160">
        <v>46.07</v>
      </c>
      <c r="T932" s="160">
        <v>658.28</v>
      </c>
      <c r="U932" s="160">
        <v>1.42</v>
      </c>
      <c r="V932" s="160">
        <v>29.69</v>
      </c>
    </row>
    <row r="933" spans="1:22" ht="14.25" x14ac:dyDescent="0.2">
      <c r="A933" s="168"/>
      <c r="B933" s="167"/>
      <c r="C933" s="167" t="s">
        <v>187</v>
      </c>
      <c r="D933" s="166"/>
      <c r="E933" s="163"/>
      <c r="F933" s="165">
        <v>59.79</v>
      </c>
      <c r="G933" s="164" t="s">
        <v>1338</v>
      </c>
      <c r="H933" s="163">
        <v>1</v>
      </c>
      <c r="I933" s="214">
        <v>68.760000000000005</v>
      </c>
      <c r="J933" s="163">
        <v>23.35</v>
      </c>
      <c r="K933" s="214">
        <v>1605.55</v>
      </c>
    </row>
    <row r="934" spans="1:22" ht="14.25" x14ac:dyDescent="0.2">
      <c r="A934" s="168"/>
      <c r="B934" s="167"/>
      <c r="C934" s="167" t="s">
        <v>174</v>
      </c>
      <c r="D934" s="166"/>
      <c r="E934" s="163"/>
      <c r="F934" s="165">
        <v>4.42</v>
      </c>
      <c r="G934" s="164" t="s">
        <v>1339</v>
      </c>
      <c r="H934" s="163">
        <v>1</v>
      </c>
      <c r="I934" s="214">
        <v>5.53</v>
      </c>
      <c r="J934" s="163">
        <v>8</v>
      </c>
      <c r="K934" s="214">
        <v>44.24</v>
      </c>
    </row>
    <row r="935" spans="1:22" ht="14.25" x14ac:dyDescent="0.2">
      <c r="A935" s="168"/>
      <c r="B935" s="167"/>
      <c r="C935" s="167" t="s">
        <v>179</v>
      </c>
      <c r="D935" s="166"/>
      <c r="E935" s="163"/>
      <c r="F935" s="165">
        <v>0.65</v>
      </c>
      <c r="G935" s="164" t="s">
        <v>1339</v>
      </c>
      <c r="H935" s="163">
        <v>1</v>
      </c>
      <c r="I935" s="169">
        <v>0.81</v>
      </c>
      <c r="J935" s="163">
        <v>23.35</v>
      </c>
      <c r="K935" s="169">
        <v>18.91</v>
      </c>
    </row>
    <row r="936" spans="1:22" ht="14.25" x14ac:dyDescent="0.2">
      <c r="A936" s="168"/>
      <c r="B936" s="167"/>
      <c r="C936" s="167" t="s">
        <v>195</v>
      </c>
      <c r="D936" s="166"/>
      <c r="E936" s="163"/>
      <c r="F936" s="165">
        <v>21.42</v>
      </c>
      <c r="G936" s="164" t="s">
        <v>185</v>
      </c>
      <c r="H936" s="163">
        <v>1</v>
      </c>
      <c r="I936" s="214">
        <v>21.42</v>
      </c>
      <c r="J936" s="163">
        <v>5.42</v>
      </c>
      <c r="K936" s="214">
        <v>116.1</v>
      </c>
    </row>
    <row r="937" spans="1:22" ht="14.25" x14ac:dyDescent="0.2">
      <c r="A937" s="168"/>
      <c r="B937" s="167"/>
      <c r="C937" s="167" t="s">
        <v>184</v>
      </c>
      <c r="D937" s="166" t="s">
        <v>177</v>
      </c>
      <c r="E937" s="163">
        <v>112</v>
      </c>
      <c r="F937" s="165"/>
      <c r="G937" s="164"/>
      <c r="H937" s="163"/>
      <c r="I937" s="214">
        <v>78.39</v>
      </c>
      <c r="J937" s="163">
        <v>90</v>
      </c>
      <c r="K937" s="214">
        <v>1445</v>
      </c>
    </row>
    <row r="938" spans="1:22" ht="14.25" x14ac:dyDescent="0.2">
      <c r="A938" s="168"/>
      <c r="B938" s="167"/>
      <c r="C938" s="167" t="s">
        <v>183</v>
      </c>
      <c r="D938" s="166" t="s">
        <v>177</v>
      </c>
      <c r="E938" s="163">
        <v>70</v>
      </c>
      <c r="F938" s="165"/>
      <c r="G938" s="164"/>
      <c r="H938" s="163"/>
      <c r="I938" s="214">
        <v>46.07</v>
      </c>
      <c r="J938" s="163">
        <v>41</v>
      </c>
      <c r="K938" s="214">
        <v>658.28</v>
      </c>
    </row>
    <row r="939" spans="1:22" ht="14.25" x14ac:dyDescent="0.2">
      <c r="A939" s="168"/>
      <c r="B939" s="167"/>
      <c r="C939" s="167" t="s">
        <v>178</v>
      </c>
      <c r="D939" s="166" t="s">
        <v>177</v>
      </c>
      <c r="E939" s="163">
        <v>175</v>
      </c>
      <c r="F939" s="165"/>
      <c r="G939" s="164"/>
      <c r="H939" s="163"/>
      <c r="I939" s="214">
        <v>1.42</v>
      </c>
      <c r="J939" s="163">
        <v>157</v>
      </c>
      <c r="K939" s="214">
        <v>29.69</v>
      </c>
    </row>
    <row r="940" spans="1:22" ht="14.25" x14ac:dyDescent="0.2">
      <c r="A940" s="205"/>
      <c r="B940" s="204"/>
      <c r="C940" s="204" t="s">
        <v>182</v>
      </c>
      <c r="D940" s="203" t="s">
        <v>181</v>
      </c>
      <c r="E940" s="201">
        <v>5.15</v>
      </c>
      <c r="F940" s="206"/>
      <c r="G940" s="202" t="s">
        <v>1338</v>
      </c>
      <c r="H940" s="201">
        <v>1</v>
      </c>
      <c r="I940" s="200">
        <v>5.92</v>
      </c>
      <c r="J940" s="201"/>
      <c r="K940" s="200"/>
    </row>
    <row r="941" spans="1:22" ht="15" x14ac:dyDescent="0.25">
      <c r="A941" s="198"/>
      <c r="B941" s="198"/>
      <c r="C941" s="199" t="s">
        <v>173</v>
      </c>
      <c r="D941" s="198"/>
      <c r="E941" s="198"/>
      <c r="F941" s="198"/>
      <c r="G941" s="198"/>
      <c r="H941" s="480">
        <v>221.59</v>
      </c>
      <c r="I941" s="480"/>
      <c r="J941" s="480">
        <v>3898.86</v>
      </c>
      <c r="K941" s="480"/>
      <c r="O941" s="162">
        <v>221.59</v>
      </c>
      <c r="P941" s="162">
        <v>3898.86</v>
      </c>
    </row>
    <row r="943" spans="1:22" ht="65.25" x14ac:dyDescent="0.2">
      <c r="A943" s="168" t="s">
        <v>1324</v>
      </c>
      <c r="B943" s="167" t="s">
        <v>1264</v>
      </c>
      <c r="C943" s="167" t="s">
        <v>1110</v>
      </c>
      <c r="D943" s="166" t="s">
        <v>1693</v>
      </c>
      <c r="E943" s="163">
        <v>1</v>
      </c>
      <c r="F943" s="165"/>
      <c r="G943" s="164"/>
      <c r="H943" s="163"/>
      <c r="I943" s="214"/>
      <c r="J943" s="163"/>
      <c r="K943" s="214"/>
      <c r="Q943" s="160">
        <v>35.11</v>
      </c>
      <c r="R943" s="160">
        <v>647.26</v>
      </c>
      <c r="S943" s="160">
        <v>20.64</v>
      </c>
      <c r="T943" s="160">
        <v>294.86</v>
      </c>
      <c r="U943" s="160">
        <v>0</v>
      </c>
      <c r="V943" s="160">
        <v>0</v>
      </c>
    </row>
    <row r="944" spans="1:22" ht="14.25" x14ac:dyDescent="0.2">
      <c r="A944" s="168"/>
      <c r="B944" s="167"/>
      <c r="C944" s="167" t="s">
        <v>187</v>
      </c>
      <c r="D944" s="166"/>
      <c r="E944" s="163"/>
      <c r="F944" s="165">
        <v>26.78</v>
      </c>
      <c r="G944" s="164" t="s">
        <v>1338</v>
      </c>
      <c r="H944" s="163">
        <v>1</v>
      </c>
      <c r="I944" s="214">
        <v>30.8</v>
      </c>
      <c r="J944" s="163">
        <v>23.35</v>
      </c>
      <c r="K944" s="214">
        <v>719.18</v>
      </c>
    </row>
    <row r="945" spans="1:22" ht="14.25" x14ac:dyDescent="0.2">
      <c r="A945" s="168"/>
      <c r="B945" s="167"/>
      <c r="C945" s="167" t="s">
        <v>195</v>
      </c>
      <c r="D945" s="166"/>
      <c r="E945" s="163"/>
      <c r="F945" s="165">
        <v>0.28000000000000003</v>
      </c>
      <c r="G945" s="164" t="s">
        <v>185</v>
      </c>
      <c r="H945" s="163">
        <v>1</v>
      </c>
      <c r="I945" s="214">
        <v>0.28000000000000003</v>
      </c>
      <c r="J945" s="163">
        <v>5.43</v>
      </c>
      <c r="K945" s="214">
        <v>1.52</v>
      </c>
    </row>
    <row r="946" spans="1:22" ht="14.25" x14ac:dyDescent="0.2">
      <c r="A946" s="168"/>
      <c r="B946" s="167"/>
      <c r="C946" s="167" t="s">
        <v>184</v>
      </c>
      <c r="D946" s="166" t="s">
        <v>177</v>
      </c>
      <c r="E946" s="163">
        <v>112</v>
      </c>
      <c r="F946" s="165"/>
      <c r="G946" s="164"/>
      <c r="H946" s="163"/>
      <c r="I946" s="214">
        <v>35.11</v>
      </c>
      <c r="J946" s="163">
        <v>90</v>
      </c>
      <c r="K946" s="214">
        <v>647.26</v>
      </c>
    </row>
    <row r="947" spans="1:22" ht="14.25" x14ac:dyDescent="0.2">
      <c r="A947" s="168"/>
      <c r="B947" s="167"/>
      <c r="C947" s="167" t="s">
        <v>183</v>
      </c>
      <c r="D947" s="166" t="s">
        <v>177</v>
      </c>
      <c r="E947" s="163">
        <v>70</v>
      </c>
      <c r="F947" s="165"/>
      <c r="G947" s="164"/>
      <c r="H947" s="163"/>
      <c r="I947" s="214">
        <v>20.64</v>
      </c>
      <c r="J947" s="163">
        <v>41</v>
      </c>
      <c r="K947" s="214">
        <v>294.86</v>
      </c>
    </row>
    <row r="948" spans="1:22" ht="14.25" x14ac:dyDescent="0.2">
      <c r="A948" s="205"/>
      <c r="B948" s="204"/>
      <c r="C948" s="204" t="s">
        <v>182</v>
      </c>
      <c r="D948" s="203" t="s">
        <v>181</v>
      </c>
      <c r="E948" s="201">
        <v>2.06</v>
      </c>
      <c r="F948" s="206"/>
      <c r="G948" s="202" t="s">
        <v>1338</v>
      </c>
      <c r="H948" s="201">
        <v>1</v>
      </c>
      <c r="I948" s="200">
        <v>2.37</v>
      </c>
      <c r="J948" s="201"/>
      <c r="K948" s="200"/>
    </row>
    <row r="949" spans="1:22" ht="15" x14ac:dyDescent="0.25">
      <c r="A949" s="198"/>
      <c r="B949" s="198"/>
      <c r="C949" s="199" t="s">
        <v>173</v>
      </c>
      <c r="D949" s="198"/>
      <c r="E949" s="198"/>
      <c r="F949" s="198"/>
      <c r="G949" s="198"/>
      <c r="H949" s="480">
        <v>86.83</v>
      </c>
      <c r="I949" s="480"/>
      <c r="J949" s="480">
        <v>1662.82</v>
      </c>
      <c r="K949" s="480"/>
      <c r="O949" s="162">
        <v>86.83</v>
      </c>
      <c r="P949" s="162">
        <v>1662.82</v>
      </c>
    </row>
    <row r="951" spans="1:22" ht="65.25" x14ac:dyDescent="0.2">
      <c r="A951" s="168" t="s">
        <v>104</v>
      </c>
      <c r="B951" s="167" t="s">
        <v>1263</v>
      </c>
      <c r="C951" s="167" t="s">
        <v>1262</v>
      </c>
      <c r="D951" s="166" t="s">
        <v>1693</v>
      </c>
      <c r="E951" s="163">
        <v>1</v>
      </c>
      <c r="F951" s="165"/>
      <c r="G951" s="164"/>
      <c r="H951" s="163"/>
      <c r="I951" s="214"/>
      <c r="J951" s="163"/>
      <c r="K951" s="214"/>
      <c r="Q951" s="160">
        <v>7.62</v>
      </c>
      <c r="R951" s="160">
        <v>140.38</v>
      </c>
      <c r="S951" s="160">
        <v>4.4800000000000004</v>
      </c>
      <c r="T951" s="160">
        <v>63.95</v>
      </c>
      <c r="U951" s="160">
        <v>12.09</v>
      </c>
      <c r="V951" s="160">
        <v>253.32</v>
      </c>
    </row>
    <row r="952" spans="1:22" ht="14.25" x14ac:dyDescent="0.2">
      <c r="A952" s="168"/>
      <c r="B952" s="167"/>
      <c r="C952" s="167" t="s">
        <v>187</v>
      </c>
      <c r="D952" s="166"/>
      <c r="E952" s="163"/>
      <c r="F952" s="165">
        <v>5.81</v>
      </c>
      <c r="G952" s="164" t="s">
        <v>1338</v>
      </c>
      <c r="H952" s="163">
        <v>1</v>
      </c>
      <c r="I952" s="214">
        <v>6.68</v>
      </c>
      <c r="J952" s="163">
        <v>23.35</v>
      </c>
      <c r="K952" s="214">
        <v>155.97999999999999</v>
      </c>
    </row>
    <row r="953" spans="1:22" ht="14.25" x14ac:dyDescent="0.2">
      <c r="A953" s="168"/>
      <c r="B953" s="167"/>
      <c r="C953" s="167" t="s">
        <v>174</v>
      </c>
      <c r="D953" s="166"/>
      <c r="E953" s="163"/>
      <c r="F953" s="165">
        <v>27.61</v>
      </c>
      <c r="G953" s="164" t="s">
        <v>1339</v>
      </c>
      <c r="H953" s="163">
        <v>1</v>
      </c>
      <c r="I953" s="214">
        <v>34.51</v>
      </c>
      <c r="J953" s="163">
        <v>8.9600000000000009</v>
      </c>
      <c r="K953" s="214">
        <v>309.20999999999998</v>
      </c>
    </row>
    <row r="954" spans="1:22" ht="14.25" x14ac:dyDescent="0.2">
      <c r="A954" s="168"/>
      <c r="B954" s="167"/>
      <c r="C954" s="167" t="s">
        <v>179</v>
      </c>
      <c r="D954" s="166"/>
      <c r="E954" s="163"/>
      <c r="F954" s="165">
        <v>5.53</v>
      </c>
      <c r="G954" s="164" t="s">
        <v>1339</v>
      </c>
      <c r="H954" s="163">
        <v>1</v>
      </c>
      <c r="I954" s="169">
        <v>6.91</v>
      </c>
      <c r="J954" s="163">
        <v>23.35</v>
      </c>
      <c r="K954" s="169">
        <v>161.35</v>
      </c>
    </row>
    <row r="955" spans="1:22" ht="14.25" x14ac:dyDescent="0.2">
      <c r="A955" s="168"/>
      <c r="B955" s="167"/>
      <c r="C955" s="167" t="s">
        <v>195</v>
      </c>
      <c r="D955" s="166"/>
      <c r="E955" s="163"/>
      <c r="F955" s="165">
        <v>1.89</v>
      </c>
      <c r="G955" s="164" t="s">
        <v>185</v>
      </c>
      <c r="H955" s="163">
        <v>1</v>
      </c>
      <c r="I955" s="214">
        <v>1.89</v>
      </c>
      <c r="J955" s="163">
        <v>5.42</v>
      </c>
      <c r="K955" s="214">
        <v>10.24</v>
      </c>
    </row>
    <row r="956" spans="1:22" ht="14.25" x14ac:dyDescent="0.2">
      <c r="A956" s="168"/>
      <c r="B956" s="167"/>
      <c r="C956" s="167" t="s">
        <v>184</v>
      </c>
      <c r="D956" s="166" t="s">
        <v>177</v>
      </c>
      <c r="E956" s="163">
        <v>112</v>
      </c>
      <c r="F956" s="165"/>
      <c r="G956" s="164"/>
      <c r="H956" s="163"/>
      <c r="I956" s="214">
        <v>7.62</v>
      </c>
      <c r="J956" s="163">
        <v>90</v>
      </c>
      <c r="K956" s="214">
        <v>140.38</v>
      </c>
    </row>
    <row r="957" spans="1:22" ht="14.25" x14ac:dyDescent="0.2">
      <c r="A957" s="168"/>
      <c r="B957" s="167"/>
      <c r="C957" s="167" t="s">
        <v>183</v>
      </c>
      <c r="D957" s="166" t="s">
        <v>177</v>
      </c>
      <c r="E957" s="163">
        <v>70</v>
      </c>
      <c r="F957" s="165"/>
      <c r="G957" s="164"/>
      <c r="H957" s="163"/>
      <c r="I957" s="214">
        <v>4.4800000000000004</v>
      </c>
      <c r="J957" s="163">
        <v>41</v>
      </c>
      <c r="K957" s="214">
        <v>63.95</v>
      </c>
    </row>
    <row r="958" spans="1:22" ht="14.25" x14ac:dyDescent="0.2">
      <c r="A958" s="168"/>
      <c r="B958" s="167"/>
      <c r="C958" s="167" t="s">
        <v>178</v>
      </c>
      <c r="D958" s="166" t="s">
        <v>177</v>
      </c>
      <c r="E958" s="163">
        <v>175</v>
      </c>
      <c r="F958" s="165"/>
      <c r="G958" s="164"/>
      <c r="H958" s="163"/>
      <c r="I958" s="214">
        <v>12.09</v>
      </c>
      <c r="J958" s="163">
        <v>157</v>
      </c>
      <c r="K958" s="214">
        <v>253.32</v>
      </c>
    </row>
    <row r="959" spans="1:22" ht="14.25" x14ac:dyDescent="0.2">
      <c r="A959" s="205"/>
      <c r="B959" s="204"/>
      <c r="C959" s="204" t="s">
        <v>182</v>
      </c>
      <c r="D959" s="203" t="s">
        <v>181</v>
      </c>
      <c r="E959" s="201">
        <v>0.52</v>
      </c>
      <c r="F959" s="206"/>
      <c r="G959" s="202" t="s">
        <v>1338</v>
      </c>
      <c r="H959" s="201">
        <v>1</v>
      </c>
      <c r="I959" s="200">
        <v>0.6</v>
      </c>
      <c r="J959" s="201"/>
      <c r="K959" s="200"/>
    </row>
    <row r="960" spans="1:22" ht="15" x14ac:dyDescent="0.25">
      <c r="A960" s="198"/>
      <c r="B960" s="198"/>
      <c r="C960" s="199" t="s">
        <v>173</v>
      </c>
      <c r="D960" s="198"/>
      <c r="E960" s="198"/>
      <c r="F960" s="198"/>
      <c r="G960" s="198"/>
      <c r="H960" s="480">
        <v>67.27</v>
      </c>
      <c r="I960" s="480"/>
      <c r="J960" s="480">
        <v>933.08</v>
      </c>
      <c r="K960" s="480"/>
      <c r="O960" s="162">
        <v>67.27</v>
      </c>
      <c r="P960" s="162">
        <v>933.08</v>
      </c>
    </row>
    <row r="962" spans="1:22" ht="81" x14ac:dyDescent="0.2">
      <c r="A962" s="197" t="s">
        <v>1336</v>
      </c>
      <c r="B962" s="196" t="s">
        <v>3513</v>
      </c>
      <c r="C962" s="196" t="s">
        <v>1281</v>
      </c>
      <c r="D962" s="195" t="s">
        <v>3025</v>
      </c>
      <c r="E962" s="193">
        <v>1</v>
      </c>
      <c r="F962" s="207">
        <v>11543.7</v>
      </c>
      <c r="G962" s="194" t="s">
        <v>185</v>
      </c>
      <c r="H962" s="193">
        <v>1</v>
      </c>
      <c r="I962" s="192">
        <v>11543.7</v>
      </c>
      <c r="J962" s="193">
        <v>4.4000000000000004</v>
      </c>
      <c r="K962" s="192">
        <v>50792.28</v>
      </c>
      <c r="Q962" s="160">
        <v>0</v>
      </c>
      <c r="R962" s="160">
        <v>0</v>
      </c>
      <c r="S962" s="160">
        <v>0</v>
      </c>
      <c r="T962" s="160">
        <v>0</v>
      </c>
      <c r="U962" s="160">
        <v>0</v>
      </c>
      <c r="V962" s="160">
        <v>0</v>
      </c>
    </row>
    <row r="963" spans="1:22" ht="15" x14ac:dyDescent="0.25">
      <c r="A963" s="190"/>
      <c r="B963" s="190"/>
      <c r="C963" s="191" t="s">
        <v>173</v>
      </c>
      <c r="D963" s="190"/>
      <c r="E963" s="190"/>
      <c r="F963" s="190"/>
      <c r="G963" s="190"/>
      <c r="H963" s="481">
        <v>11543.7</v>
      </c>
      <c r="I963" s="481"/>
      <c r="J963" s="481">
        <v>50792.28</v>
      </c>
      <c r="K963" s="481"/>
      <c r="O963" s="162">
        <v>11543.7</v>
      </c>
      <c r="P963" s="162">
        <v>50792.28</v>
      </c>
    </row>
    <row r="966" spans="1:22" ht="15" x14ac:dyDescent="0.25">
      <c r="A966" s="476" t="s">
        <v>3554</v>
      </c>
      <c r="B966" s="476"/>
      <c r="C966" s="476"/>
      <c r="D966" s="476"/>
      <c r="E966" s="476"/>
      <c r="F966" s="476"/>
      <c r="G966" s="476"/>
      <c r="H966" s="477">
        <v>11919.39</v>
      </c>
      <c r="I966" s="478"/>
      <c r="J966" s="477">
        <v>57287.040000000001</v>
      </c>
      <c r="K966" s="478"/>
    </row>
    <row r="967" spans="1:22" hidden="1" x14ac:dyDescent="0.2">
      <c r="A967" s="160" t="s">
        <v>172</v>
      </c>
      <c r="I967" s="160">
        <v>0</v>
      </c>
      <c r="J967" s="160">
        <v>0</v>
      </c>
    </row>
    <row r="968" spans="1:22" hidden="1" x14ac:dyDescent="0.2">
      <c r="A968" s="160" t="s">
        <v>171</v>
      </c>
      <c r="I968" s="160">
        <v>0</v>
      </c>
      <c r="J968" s="160">
        <v>0</v>
      </c>
    </row>
    <row r="970" spans="1:22" ht="16.5" x14ac:dyDescent="0.25">
      <c r="A970" s="479" t="s">
        <v>3555</v>
      </c>
      <c r="B970" s="479"/>
      <c r="C970" s="479"/>
      <c r="D970" s="479"/>
      <c r="E970" s="479"/>
      <c r="F970" s="479"/>
      <c r="G970" s="479"/>
      <c r="H970" s="479"/>
      <c r="I970" s="479"/>
      <c r="J970" s="479"/>
      <c r="K970" s="479"/>
    </row>
    <row r="971" spans="1:22" ht="65.25" x14ac:dyDescent="0.2">
      <c r="A971" s="168" t="s">
        <v>709</v>
      </c>
      <c r="B971" s="167" t="s">
        <v>1266</v>
      </c>
      <c r="C971" s="167" t="s">
        <v>1265</v>
      </c>
      <c r="D971" s="166" t="s">
        <v>1693</v>
      </c>
      <c r="E971" s="163">
        <v>1</v>
      </c>
      <c r="F971" s="165"/>
      <c r="G971" s="164"/>
      <c r="H971" s="163"/>
      <c r="I971" s="214"/>
      <c r="J971" s="163"/>
      <c r="K971" s="214"/>
      <c r="Q971" s="160">
        <v>78.39</v>
      </c>
      <c r="R971" s="160">
        <v>1445</v>
      </c>
      <c r="S971" s="160">
        <v>46.07</v>
      </c>
      <c r="T971" s="160">
        <v>658.28</v>
      </c>
      <c r="U971" s="160">
        <v>1.42</v>
      </c>
      <c r="V971" s="160">
        <v>29.69</v>
      </c>
    </row>
    <row r="972" spans="1:22" ht="14.25" x14ac:dyDescent="0.2">
      <c r="A972" s="168"/>
      <c r="B972" s="167"/>
      <c r="C972" s="167" t="s">
        <v>187</v>
      </c>
      <c r="D972" s="166"/>
      <c r="E972" s="163"/>
      <c r="F972" s="165">
        <v>59.79</v>
      </c>
      <c r="G972" s="164" t="s">
        <v>1338</v>
      </c>
      <c r="H972" s="163">
        <v>1</v>
      </c>
      <c r="I972" s="214">
        <v>68.760000000000005</v>
      </c>
      <c r="J972" s="163">
        <v>23.35</v>
      </c>
      <c r="K972" s="214">
        <v>1605.55</v>
      </c>
    </row>
    <row r="973" spans="1:22" ht="14.25" x14ac:dyDescent="0.2">
      <c r="A973" s="168"/>
      <c r="B973" s="167"/>
      <c r="C973" s="167" t="s">
        <v>174</v>
      </c>
      <c r="D973" s="166"/>
      <c r="E973" s="163"/>
      <c r="F973" s="165">
        <v>4.42</v>
      </c>
      <c r="G973" s="164" t="s">
        <v>1339</v>
      </c>
      <c r="H973" s="163">
        <v>1</v>
      </c>
      <c r="I973" s="214">
        <v>5.53</v>
      </c>
      <c r="J973" s="163">
        <v>8</v>
      </c>
      <c r="K973" s="214">
        <v>44.24</v>
      </c>
    </row>
    <row r="974" spans="1:22" ht="14.25" x14ac:dyDescent="0.2">
      <c r="A974" s="168"/>
      <c r="B974" s="167"/>
      <c r="C974" s="167" t="s">
        <v>179</v>
      </c>
      <c r="D974" s="166"/>
      <c r="E974" s="163"/>
      <c r="F974" s="165">
        <v>0.65</v>
      </c>
      <c r="G974" s="164" t="s">
        <v>1339</v>
      </c>
      <c r="H974" s="163">
        <v>1</v>
      </c>
      <c r="I974" s="169">
        <v>0.81</v>
      </c>
      <c r="J974" s="163">
        <v>23.35</v>
      </c>
      <c r="K974" s="169">
        <v>18.91</v>
      </c>
    </row>
    <row r="975" spans="1:22" ht="14.25" x14ac:dyDescent="0.2">
      <c r="A975" s="168"/>
      <c r="B975" s="167"/>
      <c r="C975" s="167" t="s">
        <v>195</v>
      </c>
      <c r="D975" s="166"/>
      <c r="E975" s="163"/>
      <c r="F975" s="165">
        <v>21.42</v>
      </c>
      <c r="G975" s="164" t="s">
        <v>185</v>
      </c>
      <c r="H975" s="163">
        <v>1</v>
      </c>
      <c r="I975" s="214">
        <v>21.42</v>
      </c>
      <c r="J975" s="163">
        <v>5.42</v>
      </c>
      <c r="K975" s="214">
        <v>116.1</v>
      </c>
    </row>
    <row r="976" spans="1:22" ht="14.25" x14ac:dyDescent="0.2">
      <c r="A976" s="168"/>
      <c r="B976" s="167"/>
      <c r="C976" s="167" t="s">
        <v>184</v>
      </c>
      <c r="D976" s="166" t="s">
        <v>177</v>
      </c>
      <c r="E976" s="163">
        <v>112</v>
      </c>
      <c r="F976" s="165"/>
      <c r="G976" s="164"/>
      <c r="H976" s="163"/>
      <c r="I976" s="214">
        <v>78.39</v>
      </c>
      <c r="J976" s="163">
        <v>90</v>
      </c>
      <c r="K976" s="214">
        <v>1445</v>
      </c>
    </row>
    <row r="977" spans="1:22" ht="14.25" x14ac:dyDescent="0.2">
      <c r="A977" s="168"/>
      <c r="B977" s="167"/>
      <c r="C977" s="167" t="s">
        <v>183</v>
      </c>
      <c r="D977" s="166" t="s">
        <v>177</v>
      </c>
      <c r="E977" s="163">
        <v>70</v>
      </c>
      <c r="F977" s="165"/>
      <c r="G977" s="164"/>
      <c r="H977" s="163"/>
      <c r="I977" s="214">
        <v>46.07</v>
      </c>
      <c r="J977" s="163">
        <v>41</v>
      </c>
      <c r="K977" s="214">
        <v>658.28</v>
      </c>
    </row>
    <row r="978" spans="1:22" ht="14.25" x14ac:dyDescent="0.2">
      <c r="A978" s="168"/>
      <c r="B978" s="167"/>
      <c r="C978" s="167" t="s">
        <v>178</v>
      </c>
      <c r="D978" s="166" t="s">
        <v>177</v>
      </c>
      <c r="E978" s="163">
        <v>175</v>
      </c>
      <c r="F978" s="165"/>
      <c r="G978" s="164"/>
      <c r="H978" s="163"/>
      <c r="I978" s="214">
        <v>1.42</v>
      </c>
      <c r="J978" s="163">
        <v>157</v>
      </c>
      <c r="K978" s="214">
        <v>29.69</v>
      </c>
    </row>
    <row r="979" spans="1:22" ht="14.25" x14ac:dyDescent="0.2">
      <c r="A979" s="205"/>
      <c r="B979" s="204"/>
      <c r="C979" s="204" t="s">
        <v>182</v>
      </c>
      <c r="D979" s="203" t="s">
        <v>181</v>
      </c>
      <c r="E979" s="201">
        <v>5.15</v>
      </c>
      <c r="F979" s="206"/>
      <c r="G979" s="202" t="s">
        <v>1338</v>
      </c>
      <c r="H979" s="201">
        <v>1</v>
      </c>
      <c r="I979" s="200">
        <v>5.92</v>
      </c>
      <c r="J979" s="201"/>
      <c r="K979" s="200"/>
    </row>
    <row r="980" spans="1:22" ht="15" x14ac:dyDescent="0.25">
      <c r="A980" s="198"/>
      <c r="B980" s="198"/>
      <c r="C980" s="199" t="s">
        <v>173</v>
      </c>
      <c r="D980" s="198"/>
      <c r="E980" s="198"/>
      <c r="F980" s="198"/>
      <c r="G980" s="198"/>
      <c r="H980" s="480">
        <v>221.59</v>
      </c>
      <c r="I980" s="480"/>
      <c r="J980" s="480">
        <v>3898.86</v>
      </c>
      <c r="K980" s="480"/>
      <c r="O980" s="162">
        <v>221.59</v>
      </c>
      <c r="P980" s="162">
        <v>3898.86</v>
      </c>
    </row>
    <row r="982" spans="1:22" ht="65.25" x14ac:dyDescent="0.2">
      <c r="A982" s="168" t="s">
        <v>1324</v>
      </c>
      <c r="B982" s="167" t="s">
        <v>1264</v>
      </c>
      <c r="C982" s="167" t="s">
        <v>1110</v>
      </c>
      <c r="D982" s="166" t="s">
        <v>1693</v>
      </c>
      <c r="E982" s="163">
        <v>1</v>
      </c>
      <c r="F982" s="165"/>
      <c r="G982" s="164"/>
      <c r="H982" s="163"/>
      <c r="I982" s="214"/>
      <c r="J982" s="163"/>
      <c r="K982" s="214"/>
      <c r="Q982" s="160">
        <v>35.11</v>
      </c>
      <c r="R982" s="160">
        <v>647.26</v>
      </c>
      <c r="S982" s="160">
        <v>20.64</v>
      </c>
      <c r="T982" s="160">
        <v>294.86</v>
      </c>
      <c r="U982" s="160">
        <v>0</v>
      </c>
      <c r="V982" s="160">
        <v>0</v>
      </c>
    </row>
    <row r="983" spans="1:22" ht="14.25" x14ac:dyDescent="0.2">
      <c r="A983" s="168"/>
      <c r="B983" s="167"/>
      <c r="C983" s="167" t="s">
        <v>187</v>
      </c>
      <c r="D983" s="166"/>
      <c r="E983" s="163"/>
      <c r="F983" s="165">
        <v>26.78</v>
      </c>
      <c r="G983" s="164" t="s">
        <v>1338</v>
      </c>
      <c r="H983" s="163">
        <v>1</v>
      </c>
      <c r="I983" s="214">
        <v>30.8</v>
      </c>
      <c r="J983" s="163">
        <v>23.35</v>
      </c>
      <c r="K983" s="214">
        <v>719.18</v>
      </c>
    </row>
    <row r="984" spans="1:22" ht="14.25" x14ac:dyDescent="0.2">
      <c r="A984" s="168"/>
      <c r="B984" s="167"/>
      <c r="C984" s="167" t="s">
        <v>195</v>
      </c>
      <c r="D984" s="166"/>
      <c r="E984" s="163"/>
      <c r="F984" s="165">
        <v>0.28000000000000003</v>
      </c>
      <c r="G984" s="164" t="s">
        <v>185</v>
      </c>
      <c r="H984" s="163">
        <v>1</v>
      </c>
      <c r="I984" s="214">
        <v>0.28000000000000003</v>
      </c>
      <c r="J984" s="163">
        <v>5.43</v>
      </c>
      <c r="K984" s="214">
        <v>1.52</v>
      </c>
    </row>
    <row r="985" spans="1:22" ht="14.25" x14ac:dyDescent="0.2">
      <c r="A985" s="168"/>
      <c r="B985" s="167"/>
      <c r="C985" s="167" t="s">
        <v>184</v>
      </c>
      <c r="D985" s="166" t="s">
        <v>177</v>
      </c>
      <c r="E985" s="163">
        <v>112</v>
      </c>
      <c r="F985" s="165"/>
      <c r="G985" s="164"/>
      <c r="H985" s="163"/>
      <c r="I985" s="214">
        <v>35.11</v>
      </c>
      <c r="J985" s="163">
        <v>90</v>
      </c>
      <c r="K985" s="214">
        <v>647.26</v>
      </c>
    </row>
    <row r="986" spans="1:22" ht="14.25" x14ac:dyDescent="0.2">
      <c r="A986" s="168"/>
      <c r="B986" s="167"/>
      <c r="C986" s="167" t="s">
        <v>183</v>
      </c>
      <c r="D986" s="166" t="s">
        <v>177</v>
      </c>
      <c r="E986" s="163">
        <v>70</v>
      </c>
      <c r="F986" s="165"/>
      <c r="G986" s="164"/>
      <c r="H986" s="163"/>
      <c r="I986" s="214">
        <v>20.64</v>
      </c>
      <c r="J986" s="163">
        <v>41</v>
      </c>
      <c r="K986" s="214">
        <v>294.86</v>
      </c>
    </row>
    <row r="987" spans="1:22" ht="14.25" x14ac:dyDescent="0.2">
      <c r="A987" s="205"/>
      <c r="B987" s="204"/>
      <c r="C987" s="204" t="s">
        <v>182</v>
      </c>
      <c r="D987" s="203" t="s">
        <v>181</v>
      </c>
      <c r="E987" s="201">
        <v>2.06</v>
      </c>
      <c r="F987" s="206"/>
      <c r="G987" s="202" t="s">
        <v>1338</v>
      </c>
      <c r="H987" s="201">
        <v>1</v>
      </c>
      <c r="I987" s="200">
        <v>2.37</v>
      </c>
      <c r="J987" s="201"/>
      <c r="K987" s="200"/>
    </row>
    <row r="988" spans="1:22" ht="15" x14ac:dyDescent="0.25">
      <c r="A988" s="198"/>
      <c r="B988" s="198"/>
      <c r="C988" s="199" t="s">
        <v>173</v>
      </c>
      <c r="D988" s="198"/>
      <c r="E988" s="198"/>
      <c r="F988" s="198"/>
      <c r="G988" s="198"/>
      <c r="H988" s="480">
        <v>86.83</v>
      </c>
      <c r="I988" s="480"/>
      <c r="J988" s="480">
        <v>1662.82</v>
      </c>
      <c r="K988" s="480"/>
      <c r="O988" s="162">
        <v>86.83</v>
      </c>
      <c r="P988" s="162">
        <v>1662.82</v>
      </c>
    </row>
    <row r="990" spans="1:22" ht="65.25" x14ac:dyDescent="0.2">
      <c r="A990" s="168" t="s">
        <v>104</v>
      </c>
      <c r="B990" s="167" t="s">
        <v>1263</v>
      </c>
      <c r="C990" s="167" t="s">
        <v>1262</v>
      </c>
      <c r="D990" s="166" t="s">
        <v>1693</v>
      </c>
      <c r="E990" s="163">
        <v>1</v>
      </c>
      <c r="F990" s="165"/>
      <c r="G990" s="164"/>
      <c r="H990" s="163"/>
      <c r="I990" s="214"/>
      <c r="J990" s="163"/>
      <c r="K990" s="214"/>
      <c r="Q990" s="160">
        <v>7.62</v>
      </c>
      <c r="R990" s="160">
        <v>140.38</v>
      </c>
      <c r="S990" s="160">
        <v>4.4800000000000004</v>
      </c>
      <c r="T990" s="160">
        <v>63.95</v>
      </c>
      <c r="U990" s="160">
        <v>12.09</v>
      </c>
      <c r="V990" s="160">
        <v>253.32</v>
      </c>
    </row>
    <row r="991" spans="1:22" ht="14.25" x14ac:dyDescent="0.2">
      <c r="A991" s="168"/>
      <c r="B991" s="167"/>
      <c r="C991" s="167" t="s">
        <v>187</v>
      </c>
      <c r="D991" s="166"/>
      <c r="E991" s="163"/>
      <c r="F991" s="165">
        <v>5.81</v>
      </c>
      <c r="G991" s="164" t="s">
        <v>1338</v>
      </c>
      <c r="H991" s="163">
        <v>1</v>
      </c>
      <c r="I991" s="214">
        <v>6.68</v>
      </c>
      <c r="J991" s="163">
        <v>23.35</v>
      </c>
      <c r="K991" s="214">
        <v>155.97999999999999</v>
      </c>
    </row>
    <row r="992" spans="1:22" ht="14.25" x14ac:dyDescent="0.2">
      <c r="A992" s="168"/>
      <c r="B992" s="167"/>
      <c r="C992" s="167" t="s">
        <v>174</v>
      </c>
      <c r="D992" s="166"/>
      <c r="E992" s="163"/>
      <c r="F992" s="165">
        <v>27.61</v>
      </c>
      <c r="G992" s="164" t="s">
        <v>1339</v>
      </c>
      <c r="H992" s="163">
        <v>1</v>
      </c>
      <c r="I992" s="214">
        <v>34.51</v>
      </c>
      <c r="J992" s="163">
        <v>8.9600000000000009</v>
      </c>
      <c r="K992" s="214">
        <v>309.20999999999998</v>
      </c>
    </row>
    <row r="993" spans="1:22" ht="14.25" x14ac:dyDescent="0.2">
      <c r="A993" s="168"/>
      <c r="B993" s="167"/>
      <c r="C993" s="167" t="s">
        <v>179</v>
      </c>
      <c r="D993" s="166"/>
      <c r="E993" s="163"/>
      <c r="F993" s="165">
        <v>5.53</v>
      </c>
      <c r="G993" s="164" t="s">
        <v>1339</v>
      </c>
      <c r="H993" s="163">
        <v>1</v>
      </c>
      <c r="I993" s="169">
        <v>6.91</v>
      </c>
      <c r="J993" s="163">
        <v>23.35</v>
      </c>
      <c r="K993" s="169">
        <v>161.35</v>
      </c>
    </row>
    <row r="994" spans="1:22" ht="14.25" x14ac:dyDescent="0.2">
      <c r="A994" s="168"/>
      <c r="B994" s="167"/>
      <c r="C994" s="167" t="s">
        <v>195</v>
      </c>
      <c r="D994" s="166"/>
      <c r="E994" s="163"/>
      <c r="F994" s="165">
        <v>1.89</v>
      </c>
      <c r="G994" s="164" t="s">
        <v>185</v>
      </c>
      <c r="H994" s="163">
        <v>1</v>
      </c>
      <c r="I994" s="214">
        <v>1.89</v>
      </c>
      <c r="J994" s="163">
        <v>5.42</v>
      </c>
      <c r="K994" s="214">
        <v>10.24</v>
      </c>
    </row>
    <row r="995" spans="1:22" ht="14.25" x14ac:dyDescent="0.2">
      <c r="A995" s="168"/>
      <c r="B995" s="167"/>
      <c r="C995" s="167" t="s">
        <v>184</v>
      </c>
      <c r="D995" s="166" t="s">
        <v>177</v>
      </c>
      <c r="E995" s="163">
        <v>112</v>
      </c>
      <c r="F995" s="165"/>
      <c r="G995" s="164"/>
      <c r="H995" s="163"/>
      <c r="I995" s="214">
        <v>7.62</v>
      </c>
      <c r="J995" s="163">
        <v>90</v>
      </c>
      <c r="K995" s="214">
        <v>140.38</v>
      </c>
    </row>
    <row r="996" spans="1:22" ht="14.25" x14ac:dyDescent="0.2">
      <c r="A996" s="168"/>
      <c r="B996" s="167"/>
      <c r="C996" s="167" t="s">
        <v>183</v>
      </c>
      <c r="D996" s="166" t="s">
        <v>177</v>
      </c>
      <c r="E996" s="163">
        <v>70</v>
      </c>
      <c r="F996" s="165"/>
      <c r="G996" s="164"/>
      <c r="H996" s="163"/>
      <c r="I996" s="214">
        <v>4.4800000000000004</v>
      </c>
      <c r="J996" s="163">
        <v>41</v>
      </c>
      <c r="K996" s="214">
        <v>63.95</v>
      </c>
    </row>
    <row r="997" spans="1:22" ht="14.25" x14ac:dyDescent="0.2">
      <c r="A997" s="168"/>
      <c r="B997" s="167"/>
      <c r="C997" s="167" t="s">
        <v>178</v>
      </c>
      <c r="D997" s="166" t="s">
        <v>177</v>
      </c>
      <c r="E997" s="163">
        <v>175</v>
      </c>
      <c r="F997" s="165"/>
      <c r="G997" s="164"/>
      <c r="H997" s="163"/>
      <c r="I997" s="214">
        <v>12.09</v>
      </c>
      <c r="J997" s="163">
        <v>157</v>
      </c>
      <c r="K997" s="214">
        <v>253.32</v>
      </c>
    </row>
    <row r="998" spans="1:22" ht="14.25" x14ac:dyDescent="0.2">
      <c r="A998" s="205"/>
      <c r="B998" s="204"/>
      <c r="C998" s="204" t="s">
        <v>182</v>
      </c>
      <c r="D998" s="203" t="s">
        <v>181</v>
      </c>
      <c r="E998" s="201">
        <v>0.52</v>
      </c>
      <c r="F998" s="206"/>
      <c r="G998" s="202" t="s">
        <v>1338</v>
      </c>
      <c r="H998" s="201">
        <v>1</v>
      </c>
      <c r="I998" s="200">
        <v>0.6</v>
      </c>
      <c r="J998" s="201"/>
      <c r="K998" s="200"/>
    </row>
    <row r="999" spans="1:22" ht="15" x14ac:dyDescent="0.25">
      <c r="A999" s="198"/>
      <c r="B999" s="198"/>
      <c r="C999" s="199" t="s">
        <v>173</v>
      </c>
      <c r="D999" s="198"/>
      <c r="E999" s="198"/>
      <c r="F999" s="198"/>
      <c r="G999" s="198"/>
      <c r="H999" s="480">
        <v>67.27</v>
      </c>
      <c r="I999" s="480"/>
      <c r="J999" s="480">
        <v>933.08</v>
      </c>
      <c r="K999" s="480"/>
      <c r="O999" s="162">
        <v>67.27</v>
      </c>
      <c r="P999" s="162">
        <v>933.08</v>
      </c>
    </row>
    <row r="1001" spans="1:22" ht="81" x14ac:dyDescent="0.2">
      <c r="A1001" s="197" t="s">
        <v>1336</v>
      </c>
      <c r="B1001" s="196" t="s">
        <v>3513</v>
      </c>
      <c r="C1001" s="196" t="s">
        <v>1280</v>
      </c>
      <c r="D1001" s="195" t="s">
        <v>3025</v>
      </c>
      <c r="E1001" s="193">
        <v>1</v>
      </c>
      <c r="F1001" s="207">
        <v>11543.7</v>
      </c>
      <c r="G1001" s="194" t="s">
        <v>185</v>
      </c>
      <c r="H1001" s="193">
        <v>1</v>
      </c>
      <c r="I1001" s="192">
        <v>11543.7</v>
      </c>
      <c r="J1001" s="193">
        <v>4.4000000000000004</v>
      </c>
      <c r="K1001" s="192">
        <v>50792.28</v>
      </c>
      <c r="Q1001" s="160">
        <v>0</v>
      </c>
      <c r="R1001" s="160">
        <v>0</v>
      </c>
      <c r="S1001" s="160">
        <v>0</v>
      </c>
      <c r="T1001" s="160">
        <v>0</v>
      </c>
      <c r="U1001" s="160">
        <v>0</v>
      </c>
      <c r="V1001" s="160">
        <v>0</v>
      </c>
    </row>
    <row r="1002" spans="1:22" ht="15" x14ac:dyDescent="0.25">
      <c r="A1002" s="190"/>
      <c r="B1002" s="190"/>
      <c r="C1002" s="191" t="s">
        <v>173</v>
      </c>
      <c r="D1002" s="190"/>
      <c r="E1002" s="190"/>
      <c r="F1002" s="190"/>
      <c r="G1002" s="190"/>
      <c r="H1002" s="481">
        <v>11543.7</v>
      </c>
      <c r="I1002" s="481"/>
      <c r="J1002" s="481">
        <v>50792.28</v>
      </c>
      <c r="K1002" s="481"/>
      <c r="O1002" s="162">
        <v>11543.7</v>
      </c>
      <c r="P1002" s="162">
        <v>50792.28</v>
      </c>
    </row>
    <row r="1005" spans="1:22" ht="15" x14ac:dyDescent="0.25">
      <c r="A1005" s="476" t="s">
        <v>3556</v>
      </c>
      <c r="B1005" s="476"/>
      <c r="C1005" s="476"/>
      <c r="D1005" s="476"/>
      <c r="E1005" s="476"/>
      <c r="F1005" s="476"/>
      <c r="G1005" s="476"/>
      <c r="H1005" s="477">
        <v>11919.39</v>
      </c>
      <c r="I1005" s="478"/>
      <c r="J1005" s="477">
        <v>57287.040000000001</v>
      </c>
      <c r="K1005" s="478"/>
    </row>
    <row r="1006" spans="1:22" hidden="1" x14ac:dyDescent="0.2">
      <c r="A1006" s="160" t="s">
        <v>172</v>
      </c>
      <c r="I1006" s="160">
        <v>0</v>
      </c>
      <c r="J1006" s="160">
        <v>0</v>
      </c>
    </row>
    <row r="1007" spans="1:22" hidden="1" x14ac:dyDescent="0.2">
      <c r="A1007" s="160" t="s">
        <v>171</v>
      </c>
      <c r="I1007" s="160">
        <v>0</v>
      </c>
      <c r="J1007" s="160">
        <v>0</v>
      </c>
    </row>
    <row r="1009" spans="1:22" ht="16.5" x14ac:dyDescent="0.25">
      <c r="A1009" s="479" t="s">
        <v>3557</v>
      </c>
      <c r="B1009" s="479"/>
      <c r="C1009" s="479"/>
      <c r="D1009" s="479"/>
      <c r="E1009" s="479"/>
      <c r="F1009" s="479"/>
      <c r="G1009" s="479"/>
      <c r="H1009" s="479"/>
      <c r="I1009" s="479"/>
      <c r="J1009" s="479"/>
      <c r="K1009" s="479"/>
    </row>
    <row r="1010" spans="1:22" ht="65.25" x14ac:dyDescent="0.2">
      <c r="A1010" s="168" t="s">
        <v>709</v>
      </c>
      <c r="B1010" s="167" t="s">
        <v>1266</v>
      </c>
      <c r="C1010" s="167" t="s">
        <v>1265</v>
      </c>
      <c r="D1010" s="166" t="s">
        <v>1693</v>
      </c>
      <c r="E1010" s="163">
        <v>1</v>
      </c>
      <c r="F1010" s="165"/>
      <c r="G1010" s="164"/>
      <c r="H1010" s="163"/>
      <c r="I1010" s="214"/>
      <c r="J1010" s="163"/>
      <c r="K1010" s="214"/>
      <c r="Q1010" s="160">
        <v>78.39</v>
      </c>
      <c r="R1010" s="160">
        <v>1445</v>
      </c>
      <c r="S1010" s="160">
        <v>46.07</v>
      </c>
      <c r="T1010" s="160">
        <v>658.28</v>
      </c>
      <c r="U1010" s="160">
        <v>1.42</v>
      </c>
      <c r="V1010" s="160">
        <v>29.69</v>
      </c>
    </row>
    <row r="1011" spans="1:22" ht="14.25" x14ac:dyDescent="0.2">
      <c r="A1011" s="168"/>
      <c r="B1011" s="167"/>
      <c r="C1011" s="167" t="s">
        <v>187</v>
      </c>
      <c r="D1011" s="166"/>
      <c r="E1011" s="163"/>
      <c r="F1011" s="165">
        <v>59.79</v>
      </c>
      <c r="G1011" s="164" t="s">
        <v>1338</v>
      </c>
      <c r="H1011" s="163">
        <v>1</v>
      </c>
      <c r="I1011" s="214">
        <v>68.760000000000005</v>
      </c>
      <c r="J1011" s="163">
        <v>23.35</v>
      </c>
      <c r="K1011" s="214">
        <v>1605.55</v>
      </c>
    </row>
    <row r="1012" spans="1:22" ht="14.25" x14ac:dyDescent="0.2">
      <c r="A1012" s="168"/>
      <c r="B1012" s="167"/>
      <c r="C1012" s="167" t="s">
        <v>174</v>
      </c>
      <c r="D1012" s="166"/>
      <c r="E1012" s="163"/>
      <c r="F1012" s="165">
        <v>4.42</v>
      </c>
      <c r="G1012" s="164" t="s">
        <v>1339</v>
      </c>
      <c r="H1012" s="163">
        <v>1</v>
      </c>
      <c r="I1012" s="214">
        <v>5.53</v>
      </c>
      <c r="J1012" s="163">
        <v>8</v>
      </c>
      <c r="K1012" s="214">
        <v>44.24</v>
      </c>
    </row>
    <row r="1013" spans="1:22" ht="14.25" x14ac:dyDescent="0.2">
      <c r="A1013" s="168"/>
      <c r="B1013" s="167"/>
      <c r="C1013" s="167" t="s">
        <v>179</v>
      </c>
      <c r="D1013" s="166"/>
      <c r="E1013" s="163"/>
      <c r="F1013" s="165">
        <v>0.65</v>
      </c>
      <c r="G1013" s="164" t="s">
        <v>1339</v>
      </c>
      <c r="H1013" s="163">
        <v>1</v>
      </c>
      <c r="I1013" s="169">
        <v>0.81</v>
      </c>
      <c r="J1013" s="163">
        <v>23.35</v>
      </c>
      <c r="K1013" s="169">
        <v>18.91</v>
      </c>
    </row>
    <row r="1014" spans="1:22" ht="14.25" x14ac:dyDescent="0.2">
      <c r="A1014" s="168"/>
      <c r="B1014" s="167"/>
      <c r="C1014" s="167" t="s">
        <v>195</v>
      </c>
      <c r="D1014" s="166"/>
      <c r="E1014" s="163"/>
      <c r="F1014" s="165">
        <v>21.42</v>
      </c>
      <c r="G1014" s="164" t="s">
        <v>185</v>
      </c>
      <c r="H1014" s="163">
        <v>1</v>
      </c>
      <c r="I1014" s="214">
        <v>21.42</v>
      </c>
      <c r="J1014" s="163">
        <v>5.42</v>
      </c>
      <c r="K1014" s="214">
        <v>116.1</v>
      </c>
    </row>
    <row r="1015" spans="1:22" ht="14.25" x14ac:dyDescent="0.2">
      <c r="A1015" s="168"/>
      <c r="B1015" s="167"/>
      <c r="C1015" s="167" t="s">
        <v>184</v>
      </c>
      <c r="D1015" s="166" t="s">
        <v>177</v>
      </c>
      <c r="E1015" s="163">
        <v>112</v>
      </c>
      <c r="F1015" s="165"/>
      <c r="G1015" s="164"/>
      <c r="H1015" s="163"/>
      <c r="I1015" s="214">
        <v>78.39</v>
      </c>
      <c r="J1015" s="163">
        <v>90</v>
      </c>
      <c r="K1015" s="214">
        <v>1445</v>
      </c>
    </row>
    <row r="1016" spans="1:22" ht="14.25" x14ac:dyDescent="0.2">
      <c r="A1016" s="168"/>
      <c r="B1016" s="167"/>
      <c r="C1016" s="167" t="s">
        <v>183</v>
      </c>
      <c r="D1016" s="166" t="s">
        <v>177</v>
      </c>
      <c r="E1016" s="163">
        <v>70</v>
      </c>
      <c r="F1016" s="165"/>
      <c r="G1016" s="164"/>
      <c r="H1016" s="163"/>
      <c r="I1016" s="214">
        <v>46.07</v>
      </c>
      <c r="J1016" s="163">
        <v>41</v>
      </c>
      <c r="K1016" s="214">
        <v>658.28</v>
      </c>
    </row>
    <row r="1017" spans="1:22" ht="14.25" x14ac:dyDescent="0.2">
      <c r="A1017" s="168"/>
      <c r="B1017" s="167"/>
      <c r="C1017" s="167" t="s">
        <v>178</v>
      </c>
      <c r="D1017" s="166" t="s">
        <v>177</v>
      </c>
      <c r="E1017" s="163">
        <v>175</v>
      </c>
      <c r="F1017" s="165"/>
      <c r="G1017" s="164"/>
      <c r="H1017" s="163"/>
      <c r="I1017" s="214">
        <v>1.42</v>
      </c>
      <c r="J1017" s="163">
        <v>157</v>
      </c>
      <c r="K1017" s="214">
        <v>29.69</v>
      </c>
    </row>
    <row r="1018" spans="1:22" ht="14.25" x14ac:dyDescent="0.2">
      <c r="A1018" s="205"/>
      <c r="B1018" s="204"/>
      <c r="C1018" s="204" t="s">
        <v>182</v>
      </c>
      <c r="D1018" s="203" t="s">
        <v>181</v>
      </c>
      <c r="E1018" s="201">
        <v>5.15</v>
      </c>
      <c r="F1018" s="206"/>
      <c r="G1018" s="202" t="s">
        <v>1338</v>
      </c>
      <c r="H1018" s="201">
        <v>1</v>
      </c>
      <c r="I1018" s="200">
        <v>5.92</v>
      </c>
      <c r="J1018" s="201"/>
      <c r="K1018" s="200"/>
    </row>
    <row r="1019" spans="1:22" ht="15" x14ac:dyDescent="0.25">
      <c r="A1019" s="198"/>
      <c r="B1019" s="198"/>
      <c r="C1019" s="199" t="s">
        <v>173</v>
      </c>
      <c r="D1019" s="198"/>
      <c r="E1019" s="198"/>
      <c r="F1019" s="198"/>
      <c r="G1019" s="198"/>
      <c r="H1019" s="480">
        <v>221.59</v>
      </c>
      <c r="I1019" s="480"/>
      <c r="J1019" s="480">
        <v>3898.86</v>
      </c>
      <c r="K1019" s="480"/>
      <c r="O1019" s="162">
        <v>221.59</v>
      </c>
      <c r="P1019" s="162">
        <v>3898.86</v>
      </c>
    </row>
    <row r="1021" spans="1:22" ht="65.25" x14ac:dyDescent="0.2">
      <c r="A1021" s="168" t="s">
        <v>1324</v>
      </c>
      <c r="B1021" s="167" t="s">
        <v>1264</v>
      </c>
      <c r="C1021" s="167" t="s">
        <v>1110</v>
      </c>
      <c r="D1021" s="166" t="s">
        <v>1693</v>
      </c>
      <c r="E1021" s="163">
        <v>1</v>
      </c>
      <c r="F1021" s="165"/>
      <c r="G1021" s="164"/>
      <c r="H1021" s="163"/>
      <c r="I1021" s="214"/>
      <c r="J1021" s="163"/>
      <c r="K1021" s="214"/>
      <c r="Q1021" s="160">
        <v>35.11</v>
      </c>
      <c r="R1021" s="160">
        <v>647.26</v>
      </c>
      <c r="S1021" s="160">
        <v>20.64</v>
      </c>
      <c r="T1021" s="160">
        <v>294.86</v>
      </c>
      <c r="U1021" s="160">
        <v>0</v>
      </c>
      <c r="V1021" s="160">
        <v>0</v>
      </c>
    </row>
    <row r="1022" spans="1:22" ht="14.25" x14ac:dyDescent="0.2">
      <c r="A1022" s="168"/>
      <c r="B1022" s="167"/>
      <c r="C1022" s="167" t="s">
        <v>187</v>
      </c>
      <c r="D1022" s="166"/>
      <c r="E1022" s="163"/>
      <c r="F1022" s="165">
        <v>26.78</v>
      </c>
      <c r="G1022" s="164" t="s">
        <v>1338</v>
      </c>
      <c r="H1022" s="163">
        <v>1</v>
      </c>
      <c r="I1022" s="214">
        <v>30.8</v>
      </c>
      <c r="J1022" s="163">
        <v>23.35</v>
      </c>
      <c r="K1022" s="214">
        <v>719.18</v>
      </c>
    </row>
    <row r="1023" spans="1:22" ht="14.25" x14ac:dyDescent="0.2">
      <c r="A1023" s="168"/>
      <c r="B1023" s="167"/>
      <c r="C1023" s="167" t="s">
        <v>195</v>
      </c>
      <c r="D1023" s="166"/>
      <c r="E1023" s="163"/>
      <c r="F1023" s="165">
        <v>0.28000000000000003</v>
      </c>
      <c r="G1023" s="164" t="s">
        <v>185</v>
      </c>
      <c r="H1023" s="163">
        <v>1</v>
      </c>
      <c r="I1023" s="214">
        <v>0.28000000000000003</v>
      </c>
      <c r="J1023" s="163">
        <v>5.43</v>
      </c>
      <c r="K1023" s="214">
        <v>1.52</v>
      </c>
    </row>
    <row r="1024" spans="1:22" ht="14.25" x14ac:dyDescent="0.2">
      <c r="A1024" s="168"/>
      <c r="B1024" s="167"/>
      <c r="C1024" s="167" t="s">
        <v>184</v>
      </c>
      <c r="D1024" s="166" t="s">
        <v>177</v>
      </c>
      <c r="E1024" s="163">
        <v>112</v>
      </c>
      <c r="F1024" s="165"/>
      <c r="G1024" s="164"/>
      <c r="H1024" s="163"/>
      <c r="I1024" s="214">
        <v>35.11</v>
      </c>
      <c r="J1024" s="163">
        <v>90</v>
      </c>
      <c r="K1024" s="214">
        <v>647.26</v>
      </c>
    </row>
    <row r="1025" spans="1:22" ht="14.25" x14ac:dyDescent="0.2">
      <c r="A1025" s="168"/>
      <c r="B1025" s="167"/>
      <c r="C1025" s="167" t="s">
        <v>183</v>
      </c>
      <c r="D1025" s="166" t="s">
        <v>177</v>
      </c>
      <c r="E1025" s="163">
        <v>70</v>
      </c>
      <c r="F1025" s="165"/>
      <c r="G1025" s="164"/>
      <c r="H1025" s="163"/>
      <c r="I1025" s="214">
        <v>20.64</v>
      </c>
      <c r="J1025" s="163">
        <v>41</v>
      </c>
      <c r="K1025" s="214">
        <v>294.86</v>
      </c>
    </row>
    <row r="1026" spans="1:22" ht="14.25" x14ac:dyDescent="0.2">
      <c r="A1026" s="205"/>
      <c r="B1026" s="204"/>
      <c r="C1026" s="204" t="s">
        <v>182</v>
      </c>
      <c r="D1026" s="203" t="s">
        <v>181</v>
      </c>
      <c r="E1026" s="201">
        <v>2.06</v>
      </c>
      <c r="F1026" s="206"/>
      <c r="G1026" s="202" t="s">
        <v>1338</v>
      </c>
      <c r="H1026" s="201">
        <v>1</v>
      </c>
      <c r="I1026" s="200">
        <v>2.37</v>
      </c>
      <c r="J1026" s="201"/>
      <c r="K1026" s="200"/>
    </row>
    <row r="1027" spans="1:22" ht="15" x14ac:dyDescent="0.25">
      <c r="A1027" s="198"/>
      <c r="B1027" s="198"/>
      <c r="C1027" s="199" t="s">
        <v>173</v>
      </c>
      <c r="D1027" s="198"/>
      <c r="E1027" s="198"/>
      <c r="F1027" s="198"/>
      <c r="G1027" s="198"/>
      <c r="H1027" s="480">
        <v>86.83</v>
      </c>
      <c r="I1027" s="480"/>
      <c r="J1027" s="480">
        <v>1662.82</v>
      </c>
      <c r="K1027" s="480"/>
      <c r="O1027" s="162">
        <v>86.83</v>
      </c>
      <c r="P1027" s="162">
        <v>1662.82</v>
      </c>
    </row>
    <row r="1029" spans="1:22" ht="65.25" x14ac:dyDescent="0.2">
      <c r="A1029" s="168" t="s">
        <v>104</v>
      </c>
      <c r="B1029" s="167" t="s">
        <v>1263</v>
      </c>
      <c r="C1029" s="167" t="s">
        <v>1262</v>
      </c>
      <c r="D1029" s="166" t="s">
        <v>1693</v>
      </c>
      <c r="E1029" s="163">
        <v>1</v>
      </c>
      <c r="F1029" s="165"/>
      <c r="G1029" s="164"/>
      <c r="H1029" s="163"/>
      <c r="I1029" s="214"/>
      <c r="J1029" s="163"/>
      <c r="K1029" s="214"/>
      <c r="Q1029" s="160">
        <v>7.62</v>
      </c>
      <c r="R1029" s="160">
        <v>140.38</v>
      </c>
      <c r="S1029" s="160">
        <v>4.4800000000000004</v>
      </c>
      <c r="T1029" s="160">
        <v>63.95</v>
      </c>
      <c r="U1029" s="160">
        <v>12.09</v>
      </c>
      <c r="V1029" s="160">
        <v>253.32</v>
      </c>
    </row>
    <row r="1030" spans="1:22" ht="14.25" x14ac:dyDescent="0.2">
      <c r="A1030" s="168"/>
      <c r="B1030" s="167"/>
      <c r="C1030" s="167" t="s">
        <v>187</v>
      </c>
      <c r="D1030" s="166"/>
      <c r="E1030" s="163"/>
      <c r="F1030" s="165">
        <v>5.81</v>
      </c>
      <c r="G1030" s="164" t="s">
        <v>1338</v>
      </c>
      <c r="H1030" s="163">
        <v>1</v>
      </c>
      <c r="I1030" s="214">
        <v>6.68</v>
      </c>
      <c r="J1030" s="163">
        <v>23.35</v>
      </c>
      <c r="K1030" s="214">
        <v>155.97999999999999</v>
      </c>
    </row>
    <row r="1031" spans="1:22" ht="14.25" x14ac:dyDescent="0.2">
      <c r="A1031" s="168"/>
      <c r="B1031" s="167"/>
      <c r="C1031" s="167" t="s">
        <v>174</v>
      </c>
      <c r="D1031" s="166"/>
      <c r="E1031" s="163"/>
      <c r="F1031" s="165">
        <v>27.61</v>
      </c>
      <c r="G1031" s="164" t="s">
        <v>1339</v>
      </c>
      <c r="H1031" s="163">
        <v>1</v>
      </c>
      <c r="I1031" s="214">
        <v>34.51</v>
      </c>
      <c r="J1031" s="163">
        <v>8.9600000000000009</v>
      </c>
      <c r="K1031" s="214">
        <v>309.20999999999998</v>
      </c>
    </row>
    <row r="1032" spans="1:22" ht="14.25" x14ac:dyDescent="0.2">
      <c r="A1032" s="168"/>
      <c r="B1032" s="167"/>
      <c r="C1032" s="167" t="s">
        <v>179</v>
      </c>
      <c r="D1032" s="166"/>
      <c r="E1032" s="163"/>
      <c r="F1032" s="165">
        <v>5.53</v>
      </c>
      <c r="G1032" s="164" t="s">
        <v>1339</v>
      </c>
      <c r="H1032" s="163">
        <v>1</v>
      </c>
      <c r="I1032" s="169">
        <v>6.91</v>
      </c>
      <c r="J1032" s="163">
        <v>23.35</v>
      </c>
      <c r="K1032" s="169">
        <v>161.35</v>
      </c>
    </row>
    <row r="1033" spans="1:22" ht="14.25" x14ac:dyDescent="0.2">
      <c r="A1033" s="168"/>
      <c r="B1033" s="167"/>
      <c r="C1033" s="167" t="s">
        <v>195</v>
      </c>
      <c r="D1033" s="166"/>
      <c r="E1033" s="163"/>
      <c r="F1033" s="165">
        <v>1.89</v>
      </c>
      <c r="G1033" s="164" t="s">
        <v>185</v>
      </c>
      <c r="H1033" s="163">
        <v>1</v>
      </c>
      <c r="I1033" s="214">
        <v>1.89</v>
      </c>
      <c r="J1033" s="163">
        <v>5.42</v>
      </c>
      <c r="K1033" s="214">
        <v>10.24</v>
      </c>
    </row>
    <row r="1034" spans="1:22" ht="14.25" x14ac:dyDescent="0.2">
      <c r="A1034" s="168"/>
      <c r="B1034" s="167"/>
      <c r="C1034" s="167" t="s">
        <v>184</v>
      </c>
      <c r="D1034" s="166" t="s">
        <v>177</v>
      </c>
      <c r="E1034" s="163">
        <v>112</v>
      </c>
      <c r="F1034" s="165"/>
      <c r="G1034" s="164"/>
      <c r="H1034" s="163"/>
      <c r="I1034" s="214">
        <v>7.62</v>
      </c>
      <c r="J1034" s="163">
        <v>90</v>
      </c>
      <c r="K1034" s="214">
        <v>140.38</v>
      </c>
    </row>
    <row r="1035" spans="1:22" ht="14.25" x14ac:dyDescent="0.2">
      <c r="A1035" s="168"/>
      <c r="B1035" s="167"/>
      <c r="C1035" s="167" t="s">
        <v>183</v>
      </c>
      <c r="D1035" s="166" t="s">
        <v>177</v>
      </c>
      <c r="E1035" s="163">
        <v>70</v>
      </c>
      <c r="F1035" s="165"/>
      <c r="G1035" s="164"/>
      <c r="H1035" s="163"/>
      <c r="I1035" s="214">
        <v>4.4800000000000004</v>
      </c>
      <c r="J1035" s="163">
        <v>41</v>
      </c>
      <c r="K1035" s="214">
        <v>63.95</v>
      </c>
    </row>
    <row r="1036" spans="1:22" ht="14.25" x14ac:dyDescent="0.2">
      <c r="A1036" s="168"/>
      <c r="B1036" s="167"/>
      <c r="C1036" s="167" t="s">
        <v>178</v>
      </c>
      <c r="D1036" s="166" t="s">
        <v>177</v>
      </c>
      <c r="E1036" s="163">
        <v>175</v>
      </c>
      <c r="F1036" s="165"/>
      <c r="G1036" s="164"/>
      <c r="H1036" s="163"/>
      <c r="I1036" s="214">
        <v>12.09</v>
      </c>
      <c r="J1036" s="163">
        <v>157</v>
      </c>
      <c r="K1036" s="214">
        <v>253.32</v>
      </c>
    </row>
    <row r="1037" spans="1:22" ht="14.25" x14ac:dyDescent="0.2">
      <c r="A1037" s="205"/>
      <c r="B1037" s="204"/>
      <c r="C1037" s="204" t="s">
        <v>182</v>
      </c>
      <c r="D1037" s="203" t="s">
        <v>181</v>
      </c>
      <c r="E1037" s="201">
        <v>0.52</v>
      </c>
      <c r="F1037" s="206"/>
      <c r="G1037" s="202" t="s">
        <v>1338</v>
      </c>
      <c r="H1037" s="201">
        <v>1</v>
      </c>
      <c r="I1037" s="200">
        <v>0.6</v>
      </c>
      <c r="J1037" s="201"/>
      <c r="K1037" s="200"/>
    </row>
    <row r="1038" spans="1:22" ht="15" x14ac:dyDescent="0.25">
      <c r="A1038" s="198"/>
      <c r="B1038" s="198"/>
      <c r="C1038" s="199" t="s">
        <v>173</v>
      </c>
      <c r="D1038" s="198"/>
      <c r="E1038" s="198"/>
      <c r="F1038" s="198"/>
      <c r="G1038" s="198"/>
      <c r="H1038" s="480">
        <v>67.27</v>
      </c>
      <c r="I1038" s="480"/>
      <c r="J1038" s="480">
        <v>933.08</v>
      </c>
      <c r="K1038" s="480"/>
      <c r="O1038" s="162">
        <v>67.27</v>
      </c>
      <c r="P1038" s="162">
        <v>933.08</v>
      </c>
    </row>
    <row r="1040" spans="1:22" ht="81" x14ac:dyDescent="0.2">
      <c r="A1040" s="197" t="s">
        <v>1336</v>
      </c>
      <c r="B1040" s="196" t="s">
        <v>3513</v>
      </c>
      <c r="C1040" s="196" t="s">
        <v>1279</v>
      </c>
      <c r="D1040" s="195" t="s">
        <v>3025</v>
      </c>
      <c r="E1040" s="193">
        <v>1</v>
      </c>
      <c r="F1040" s="207">
        <v>11543.7</v>
      </c>
      <c r="G1040" s="194" t="s">
        <v>185</v>
      </c>
      <c r="H1040" s="193">
        <v>1</v>
      </c>
      <c r="I1040" s="192">
        <v>11543.7</v>
      </c>
      <c r="J1040" s="193">
        <v>4.4000000000000004</v>
      </c>
      <c r="K1040" s="192">
        <v>50792.28</v>
      </c>
      <c r="Q1040" s="160">
        <v>0</v>
      </c>
      <c r="R1040" s="160">
        <v>0</v>
      </c>
      <c r="S1040" s="160">
        <v>0</v>
      </c>
      <c r="T1040" s="160">
        <v>0</v>
      </c>
      <c r="U1040" s="160">
        <v>0</v>
      </c>
      <c r="V1040" s="160">
        <v>0</v>
      </c>
    </row>
    <row r="1041" spans="1:22" ht="15" x14ac:dyDescent="0.25">
      <c r="A1041" s="190"/>
      <c r="B1041" s="190"/>
      <c r="C1041" s="191" t="s">
        <v>173</v>
      </c>
      <c r="D1041" s="190"/>
      <c r="E1041" s="190"/>
      <c r="F1041" s="190"/>
      <c r="G1041" s="190"/>
      <c r="H1041" s="481">
        <v>11543.7</v>
      </c>
      <c r="I1041" s="481"/>
      <c r="J1041" s="481">
        <v>50792.28</v>
      </c>
      <c r="K1041" s="481"/>
      <c r="O1041" s="162">
        <v>11543.7</v>
      </c>
      <c r="P1041" s="162">
        <v>50792.28</v>
      </c>
    </row>
    <row r="1044" spans="1:22" ht="15" x14ac:dyDescent="0.25">
      <c r="A1044" s="476" t="s">
        <v>3558</v>
      </c>
      <c r="B1044" s="476"/>
      <c r="C1044" s="476"/>
      <c r="D1044" s="476"/>
      <c r="E1044" s="476"/>
      <c r="F1044" s="476"/>
      <c r="G1044" s="476"/>
      <c r="H1044" s="477">
        <v>11919.39</v>
      </c>
      <c r="I1044" s="478"/>
      <c r="J1044" s="477">
        <v>57287.040000000001</v>
      </c>
      <c r="K1044" s="478"/>
    </row>
    <row r="1045" spans="1:22" hidden="1" x14ac:dyDescent="0.2">
      <c r="A1045" s="160" t="s">
        <v>172</v>
      </c>
      <c r="I1045" s="160">
        <v>0</v>
      </c>
      <c r="J1045" s="160">
        <v>0</v>
      </c>
    </row>
    <row r="1046" spans="1:22" hidden="1" x14ac:dyDescent="0.2">
      <c r="A1046" s="160" t="s">
        <v>171</v>
      </c>
      <c r="I1046" s="160">
        <v>0</v>
      </c>
      <c r="J1046" s="160">
        <v>0</v>
      </c>
    </row>
    <row r="1048" spans="1:22" ht="16.5" x14ac:dyDescent="0.25">
      <c r="A1048" s="479" t="s">
        <v>3559</v>
      </c>
      <c r="B1048" s="479"/>
      <c r="C1048" s="479"/>
      <c r="D1048" s="479"/>
      <c r="E1048" s="479"/>
      <c r="F1048" s="479"/>
      <c r="G1048" s="479"/>
      <c r="H1048" s="479"/>
      <c r="I1048" s="479"/>
      <c r="J1048" s="479"/>
      <c r="K1048" s="479"/>
    </row>
    <row r="1049" spans="1:22" ht="65.25" x14ac:dyDescent="0.2">
      <c r="A1049" s="168" t="s">
        <v>709</v>
      </c>
      <c r="B1049" s="167" t="s">
        <v>1266</v>
      </c>
      <c r="C1049" s="167" t="s">
        <v>1265</v>
      </c>
      <c r="D1049" s="166" t="s">
        <v>1693</v>
      </c>
      <c r="E1049" s="163">
        <v>1</v>
      </c>
      <c r="F1049" s="165"/>
      <c r="G1049" s="164"/>
      <c r="H1049" s="163"/>
      <c r="I1049" s="214"/>
      <c r="J1049" s="163"/>
      <c r="K1049" s="214"/>
      <c r="Q1049" s="160">
        <v>78.39</v>
      </c>
      <c r="R1049" s="160">
        <v>1445</v>
      </c>
      <c r="S1049" s="160">
        <v>46.07</v>
      </c>
      <c r="T1049" s="160">
        <v>658.28</v>
      </c>
      <c r="U1049" s="160">
        <v>1.42</v>
      </c>
      <c r="V1049" s="160">
        <v>29.69</v>
      </c>
    </row>
    <row r="1050" spans="1:22" ht="14.25" x14ac:dyDescent="0.2">
      <c r="A1050" s="168"/>
      <c r="B1050" s="167"/>
      <c r="C1050" s="167" t="s">
        <v>187</v>
      </c>
      <c r="D1050" s="166"/>
      <c r="E1050" s="163"/>
      <c r="F1050" s="165">
        <v>59.79</v>
      </c>
      <c r="G1050" s="164" t="s">
        <v>1338</v>
      </c>
      <c r="H1050" s="163">
        <v>1</v>
      </c>
      <c r="I1050" s="214">
        <v>68.760000000000005</v>
      </c>
      <c r="J1050" s="163">
        <v>23.35</v>
      </c>
      <c r="K1050" s="214">
        <v>1605.55</v>
      </c>
    </row>
    <row r="1051" spans="1:22" ht="14.25" x14ac:dyDescent="0.2">
      <c r="A1051" s="168"/>
      <c r="B1051" s="167"/>
      <c r="C1051" s="167" t="s">
        <v>174</v>
      </c>
      <c r="D1051" s="166"/>
      <c r="E1051" s="163"/>
      <c r="F1051" s="165">
        <v>4.42</v>
      </c>
      <c r="G1051" s="164" t="s">
        <v>1339</v>
      </c>
      <c r="H1051" s="163">
        <v>1</v>
      </c>
      <c r="I1051" s="214">
        <v>5.53</v>
      </c>
      <c r="J1051" s="163">
        <v>8</v>
      </c>
      <c r="K1051" s="214">
        <v>44.24</v>
      </c>
    </row>
    <row r="1052" spans="1:22" ht="14.25" x14ac:dyDescent="0.2">
      <c r="A1052" s="168"/>
      <c r="B1052" s="167"/>
      <c r="C1052" s="167" t="s">
        <v>179</v>
      </c>
      <c r="D1052" s="166"/>
      <c r="E1052" s="163"/>
      <c r="F1052" s="165">
        <v>0.65</v>
      </c>
      <c r="G1052" s="164" t="s">
        <v>1339</v>
      </c>
      <c r="H1052" s="163">
        <v>1</v>
      </c>
      <c r="I1052" s="169">
        <v>0.81</v>
      </c>
      <c r="J1052" s="163">
        <v>23.35</v>
      </c>
      <c r="K1052" s="169">
        <v>18.91</v>
      </c>
    </row>
    <row r="1053" spans="1:22" ht="14.25" x14ac:dyDescent="0.2">
      <c r="A1053" s="168"/>
      <c r="B1053" s="167"/>
      <c r="C1053" s="167" t="s">
        <v>195</v>
      </c>
      <c r="D1053" s="166"/>
      <c r="E1053" s="163"/>
      <c r="F1053" s="165">
        <v>21.42</v>
      </c>
      <c r="G1053" s="164" t="s">
        <v>185</v>
      </c>
      <c r="H1053" s="163">
        <v>1</v>
      </c>
      <c r="I1053" s="214">
        <v>21.42</v>
      </c>
      <c r="J1053" s="163">
        <v>5.42</v>
      </c>
      <c r="K1053" s="214">
        <v>116.1</v>
      </c>
    </row>
    <row r="1054" spans="1:22" ht="14.25" x14ac:dyDescent="0.2">
      <c r="A1054" s="168"/>
      <c r="B1054" s="167"/>
      <c r="C1054" s="167" t="s">
        <v>184</v>
      </c>
      <c r="D1054" s="166" t="s">
        <v>177</v>
      </c>
      <c r="E1054" s="163">
        <v>112</v>
      </c>
      <c r="F1054" s="165"/>
      <c r="G1054" s="164"/>
      <c r="H1054" s="163"/>
      <c r="I1054" s="214">
        <v>78.39</v>
      </c>
      <c r="J1054" s="163">
        <v>90</v>
      </c>
      <c r="K1054" s="214">
        <v>1445</v>
      </c>
    </row>
    <row r="1055" spans="1:22" ht="14.25" x14ac:dyDescent="0.2">
      <c r="A1055" s="168"/>
      <c r="B1055" s="167"/>
      <c r="C1055" s="167" t="s">
        <v>183</v>
      </c>
      <c r="D1055" s="166" t="s">
        <v>177</v>
      </c>
      <c r="E1055" s="163">
        <v>70</v>
      </c>
      <c r="F1055" s="165"/>
      <c r="G1055" s="164"/>
      <c r="H1055" s="163"/>
      <c r="I1055" s="214">
        <v>46.07</v>
      </c>
      <c r="J1055" s="163">
        <v>41</v>
      </c>
      <c r="K1055" s="214">
        <v>658.28</v>
      </c>
    </row>
    <row r="1056" spans="1:22" ht="14.25" x14ac:dyDescent="0.2">
      <c r="A1056" s="168"/>
      <c r="B1056" s="167"/>
      <c r="C1056" s="167" t="s">
        <v>178</v>
      </c>
      <c r="D1056" s="166" t="s">
        <v>177</v>
      </c>
      <c r="E1056" s="163">
        <v>175</v>
      </c>
      <c r="F1056" s="165"/>
      <c r="G1056" s="164"/>
      <c r="H1056" s="163"/>
      <c r="I1056" s="214">
        <v>1.42</v>
      </c>
      <c r="J1056" s="163">
        <v>157</v>
      </c>
      <c r="K1056" s="214">
        <v>29.69</v>
      </c>
    </row>
    <row r="1057" spans="1:22" ht="14.25" x14ac:dyDescent="0.2">
      <c r="A1057" s="205"/>
      <c r="B1057" s="204"/>
      <c r="C1057" s="204" t="s">
        <v>182</v>
      </c>
      <c r="D1057" s="203" t="s">
        <v>181</v>
      </c>
      <c r="E1057" s="201">
        <v>5.15</v>
      </c>
      <c r="F1057" s="206"/>
      <c r="G1057" s="202" t="s">
        <v>1338</v>
      </c>
      <c r="H1057" s="201">
        <v>1</v>
      </c>
      <c r="I1057" s="200">
        <v>5.92</v>
      </c>
      <c r="J1057" s="201"/>
      <c r="K1057" s="200"/>
    </row>
    <row r="1058" spans="1:22" ht="15" x14ac:dyDescent="0.25">
      <c r="A1058" s="198"/>
      <c r="B1058" s="198"/>
      <c r="C1058" s="199" t="s">
        <v>173</v>
      </c>
      <c r="D1058" s="198"/>
      <c r="E1058" s="198"/>
      <c r="F1058" s="198"/>
      <c r="G1058" s="198"/>
      <c r="H1058" s="480">
        <v>221.59</v>
      </c>
      <c r="I1058" s="480"/>
      <c r="J1058" s="480">
        <v>3898.86</v>
      </c>
      <c r="K1058" s="480"/>
      <c r="O1058" s="162">
        <v>221.59</v>
      </c>
      <c r="P1058" s="162">
        <v>3898.86</v>
      </c>
    </row>
    <row r="1060" spans="1:22" ht="65.25" x14ac:dyDescent="0.2">
      <c r="A1060" s="168" t="s">
        <v>1324</v>
      </c>
      <c r="B1060" s="167" t="s">
        <v>1264</v>
      </c>
      <c r="C1060" s="167" t="s">
        <v>1110</v>
      </c>
      <c r="D1060" s="166" t="s">
        <v>1693</v>
      </c>
      <c r="E1060" s="163">
        <v>1</v>
      </c>
      <c r="F1060" s="165"/>
      <c r="G1060" s="164"/>
      <c r="H1060" s="163"/>
      <c r="I1060" s="214"/>
      <c r="J1060" s="163"/>
      <c r="K1060" s="214"/>
      <c r="Q1060" s="160">
        <v>35.11</v>
      </c>
      <c r="R1060" s="160">
        <v>647.26</v>
      </c>
      <c r="S1060" s="160">
        <v>20.64</v>
      </c>
      <c r="T1060" s="160">
        <v>294.86</v>
      </c>
      <c r="U1060" s="160">
        <v>0</v>
      </c>
      <c r="V1060" s="160">
        <v>0</v>
      </c>
    </row>
    <row r="1061" spans="1:22" ht="14.25" x14ac:dyDescent="0.2">
      <c r="A1061" s="168"/>
      <c r="B1061" s="167"/>
      <c r="C1061" s="167" t="s">
        <v>187</v>
      </c>
      <c r="D1061" s="166"/>
      <c r="E1061" s="163"/>
      <c r="F1061" s="165">
        <v>26.78</v>
      </c>
      <c r="G1061" s="164" t="s">
        <v>1338</v>
      </c>
      <c r="H1061" s="163">
        <v>1</v>
      </c>
      <c r="I1061" s="214">
        <v>30.8</v>
      </c>
      <c r="J1061" s="163">
        <v>23.35</v>
      </c>
      <c r="K1061" s="214">
        <v>719.18</v>
      </c>
    </row>
    <row r="1062" spans="1:22" ht="14.25" x14ac:dyDescent="0.2">
      <c r="A1062" s="168"/>
      <c r="B1062" s="167"/>
      <c r="C1062" s="167" t="s">
        <v>195</v>
      </c>
      <c r="D1062" s="166"/>
      <c r="E1062" s="163"/>
      <c r="F1062" s="165">
        <v>0.28000000000000003</v>
      </c>
      <c r="G1062" s="164" t="s">
        <v>185</v>
      </c>
      <c r="H1062" s="163">
        <v>1</v>
      </c>
      <c r="I1062" s="214">
        <v>0.28000000000000003</v>
      </c>
      <c r="J1062" s="163">
        <v>5.43</v>
      </c>
      <c r="K1062" s="214">
        <v>1.52</v>
      </c>
    </row>
    <row r="1063" spans="1:22" ht="14.25" x14ac:dyDescent="0.2">
      <c r="A1063" s="168"/>
      <c r="B1063" s="167"/>
      <c r="C1063" s="167" t="s">
        <v>184</v>
      </c>
      <c r="D1063" s="166" t="s">
        <v>177</v>
      </c>
      <c r="E1063" s="163">
        <v>112</v>
      </c>
      <c r="F1063" s="165"/>
      <c r="G1063" s="164"/>
      <c r="H1063" s="163"/>
      <c r="I1063" s="214">
        <v>35.11</v>
      </c>
      <c r="J1063" s="163">
        <v>90</v>
      </c>
      <c r="K1063" s="214">
        <v>647.26</v>
      </c>
    </row>
    <row r="1064" spans="1:22" ht="14.25" x14ac:dyDescent="0.2">
      <c r="A1064" s="168"/>
      <c r="B1064" s="167"/>
      <c r="C1064" s="167" t="s">
        <v>183</v>
      </c>
      <c r="D1064" s="166" t="s">
        <v>177</v>
      </c>
      <c r="E1064" s="163">
        <v>70</v>
      </c>
      <c r="F1064" s="165"/>
      <c r="G1064" s="164"/>
      <c r="H1064" s="163"/>
      <c r="I1064" s="214">
        <v>20.64</v>
      </c>
      <c r="J1064" s="163">
        <v>41</v>
      </c>
      <c r="K1064" s="214">
        <v>294.86</v>
      </c>
    </row>
    <row r="1065" spans="1:22" ht="14.25" x14ac:dyDescent="0.2">
      <c r="A1065" s="205"/>
      <c r="B1065" s="204"/>
      <c r="C1065" s="204" t="s">
        <v>182</v>
      </c>
      <c r="D1065" s="203" t="s">
        <v>181</v>
      </c>
      <c r="E1065" s="201">
        <v>2.06</v>
      </c>
      <c r="F1065" s="206"/>
      <c r="G1065" s="202" t="s">
        <v>1338</v>
      </c>
      <c r="H1065" s="201">
        <v>1</v>
      </c>
      <c r="I1065" s="200">
        <v>2.37</v>
      </c>
      <c r="J1065" s="201"/>
      <c r="K1065" s="200"/>
    </row>
    <row r="1066" spans="1:22" ht="15" x14ac:dyDescent="0.25">
      <c r="A1066" s="198"/>
      <c r="B1066" s="198"/>
      <c r="C1066" s="199" t="s">
        <v>173</v>
      </c>
      <c r="D1066" s="198"/>
      <c r="E1066" s="198"/>
      <c r="F1066" s="198"/>
      <c r="G1066" s="198"/>
      <c r="H1066" s="480">
        <v>86.83</v>
      </c>
      <c r="I1066" s="480"/>
      <c r="J1066" s="480">
        <v>1662.82</v>
      </c>
      <c r="K1066" s="480"/>
      <c r="O1066" s="162">
        <v>86.83</v>
      </c>
      <c r="P1066" s="162">
        <v>1662.82</v>
      </c>
    </row>
    <row r="1068" spans="1:22" ht="65.25" x14ac:dyDescent="0.2">
      <c r="A1068" s="168" t="s">
        <v>104</v>
      </c>
      <c r="B1068" s="167" t="s">
        <v>1263</v>
      </c>
      <c r="C1068" s="167" t="s">
        <v>1262</v>
      </c>
      <c r="D1068" s="166" t="s">
        <v>1693</v>
      </c>
      <c r="E1068" s="163">
        <v>1</v>
      </c>
      <c r="F1068" s="165"/>
      <c r="G1068" s="164"/>
      <c r="H1068" s="163"/>
      <c r="I1068" s="214"/>
      <c r="J1068" s="163"/>
      <c r="K1068" s="214"/>
      <c r="Q1068" s="160">
        <v>7.62</v>
      </c>
      <c r="R1068" s="160">
        <v>140.38</v>
      </c>
      <c r="S1068" s="160">
        <v>4.4800000000000004</v>
      </c>
      <c r="T1068" s="160">
        <v>63.95</v>
      </c>
      <c r="U1068" s="160">
        <v>12.09</v>
      </c>
      <c r="V1068" s="160">
        <v>253.32</v>
      </c>
    </row>
    <row r="1069" spans="1:22" ht="14.25" x14ac:dyDescent="0.2">
      <c r="A1069" s="168"/>
      <c r="B1069" s="167"/>
      <c r="C1069" s="167" t="s">
        <v>187</v>
      </c>
      <c r="D1069" s="166"/>
      <c r="E1069" s="163"/>
      <c r="F1069" s="165">
        <v>5.81</v>
      </c>
      <c r="G1069" s="164" t="s">
        <v>1338</v>
      </c>
      <c r="H1069" s="163">
        <v>1</v>
      </c>
      <c r="I1069" s="214">
        <v>6.68</v>
      </c>
      <c r="J1069" s="163">
        <v>23.35</v>
      </c>
      <c r="K1069" s="214">
        <v>155.97999999999999</v>
      </c>
    </row>
    <row r="1070" spans="1:22" ht="14.25" x14ac:dyDescent="0.2">
      <c r="A1070" s="168"/>
      <c r="B1070" s="167"/>
      <c r="C1070" s="167" t="s">
        <v>174</v>
      </c>
      <c r="D1070" s="166"/>
      <c r="E1070" s="163"/>
      <c r="F1070" s="165">
        <v>27.61</v>
      </c>
      <c r="G1070" s="164" t="s">
        <v>1339</v>
      </c>
      <c r="H1070" s="163">
        <v>1</v>
      </c>
      <c r="I1070" s="214">
        <v>34.51</v>
      </c>
      <c r="J1070" s="163">
        <v>8.9600000000000009</v>
      </c>
      <c r="K1070" s="214">
        <v>309.20999999999998</v>
      </c>
    </row>
    <row r="1071" spans="1:22" ht="14.25" x14ac:dyDescent="0.2">
      <c r="A1071" s="168"/>
      <c r="B1071" s="167"/>
      <c r="C1071" s="167" t="s">
        <v>179</v>
      </c>
      <c r="D1071" s="166"/>
      <c r="E1071" s="163"/>
      <c r="F1071" s="165">
        <v>5.53</v>
      </c>
      <c r="G1071" s="164" t="s">
        <v>1339</v>
      </c>
      <c r="H1071" s="163">
        <v>1</v>
      </c>
      <c r="I1071" s="169">
        <v>6.91</v>
      </c>
      <c r="J1071" s="163">
        <v>23.35</v>
      </c>
      <c r="K1071" s="169">
        <v>161.35</v>
      </c>
    </row>
    <row r="1072" spans="1:22" ht="14.25" x14ac:dyDescent="0.2">
      <c r="A1072" s="168"/>
      <c r="B1072" s="167"/>
      <c r="C1072" s="167" t="s">
        <v>195</v>
      </c>
      <c r="D1072" s="166"/>
      <c r="E1072" s="163"/>
      <c r="F1072" s="165">
        <v>1.89</v>
      </c>
      <c r="G1072" s="164" t="s">
        <v>185</v>
      </c>
      <c r="H1072" s="163">
        <v>1</v>
      </c>
      <c r="I1072" s="214">
        <v>1.89</v>
      </c>
      <c r="J1072" s="163">
        <v>5.42</v>
      </c>
      <c r="K1072" s="214">
        <v>10.24</v>
      </c>
    </row>
    <row r="1073" spans="1:22" ht="14.25" x14ac:dyDescent="0.2">
      <c r="A1073" s="168"/>
      <c r="B1073" s="167"/>
      <c r="C1073" s="167" t="s">
        <v>184</v>
      </c>
      <c r="D1073" s="166" t="s">
        <v>177</v>
      </c>
      <c r="E1073" s="163">
        <v>112</v>
      </c>
      <c r="F1073" s="165"/>
      <c r="G1073" s="164"/>
      <c r="H1073" s="163"/>
      <c r="I1073" s="214">
        <v>7.62</v>
      </c>
      <c r="J1073" s="163">
        <v>90</v>
      </c>
      <c r="K1073" s="214">
        <v>140.38</v>
      </c>
    </row>
    <row r="1074" spans="1:22" ht="14.25" x14ac:dyDescent="0.2">
      <c r="A1074" s="168"/>
      <c r="B1074" s="167"/>
      <c r="C1074" s="167" t="s">
        <v>183</v>
      </c>
      <c r="D1074" s="166" t="s">
        <v>177</v>
      </c>
      <c r="E1074" s="163">
        <v>70</v>
      </c>
      <c r="F1074" s="165"/>
      <c r="G1074" s="164"/>
      <c r="H1074" s="163"/>
      <c r="I1074" s="214">
        <v>4.4800000000000004</v>
      </c>
      <c r="J1074" s="163">
        <v>41</v>
      </c>
      <c r="K1074" s="214">
        <v>63.95</v>
      </c>
    </row>
    <row r="1075" spans="1:22" ht="14.25" x14ac:dyDescent="0.2">
      <c r="A1075" s="168"/>
      <c r="B1075" s="167"/>
      <c r="C1075" s="167" t="s">
        <v>178</v>
      </c>
      <c r="D1075" s="166" t="s">
        <v>177</v>
      </c>
      <c r="E1075" s="163">
        <v>175</v>
      </c>
      <c r="F1075" s="165"/>
      <c r="G1075" s="164"/>
      <c r="H1075" s="163"/>
      <c r="I1075" s="214">
        <v>12.09</v>
      </c>
      <c r="J1075" s="163">
        <v>157</v>
      </c>
      <c r="K1075" s="214">
        <v>253.32</v>
      </c>
    </row>
    <row r="1076" spans="1:22" ht="14.25" x14ac:dyDescent="0.2">
      <c r="A1076" s="205"/>
      <c r="B1076" s="204"/>
      <c r="C1076" s="204" t="s">
        <v>182</v>
      </c>
      <c r="D1076" s="203" t="s">
        <v>181</v>
      </c>
      <c r="E1076" s="201">
        <v>0.52</v>
      </c>
      <c r="F1076" s="206"/>
      <c r="G1076" s="202" t="s">
        <v>1338</v>
      </c>
      <c r="H1076" s="201">
        <v>1</v>
      </c>
      <c r="I1076" s="200">
        <v>0.6</v>
      </c>
      <c r="J1076" s="201"/>
      <c r="K1076" s="200"/>
    </row>
    <row r="1077" spans="1:22" ht="15" x14ac:dyDescent="0.25">
      <c r="A1077" s="198"/>
      <c r="B1077" s="198"/>
      <c r="C1077" s="199" t="s">
        <v>173</v>
      </c>
      <c r="D1077" s="198"/>
      <c r="E1077" s="198"/>
      <c r="F1077" s="198"/>
      <c r="G1077" s="198"/>
      <c r="H1077" s="480">
        <v>67.27</v>
      </c>
      <c r="I1077" s="480"/>
      <c r="J1077" s="480">
        <v>933.08</v>
      </c>
      <c r="K1077" s="480"/>
      <c r="O1077" s="162">
        <v>67.27</v>
      </c>
      <c r="P1077" s="162">
        <v>933.08</v>
      </c>
    </row>
    <row r="1079" spans="1:22" ht="81" x14ac:dyDescent="0.2">
      <c r="A1079" s="197" t="s">
        <v>1336</v>
      </c>
      <c r="B1079" s="196" t="s">
        <v>3513</v>
      </c>
      <c r="C1079" s="196" t="s">
        <v>1278</v>
      </c>
      <c r="D1079" s="195" t="s">
        <v>3025</v>
      </c>
      <c r="E1079" s="193">
        <v>1</v>
      </c>
      <c r="F1079" s="207">
        <v>11543.7</v>
      </c>
      <c r="G1079" s="194" t="s">
        <v>185</v>
      </c>
      <c r="H1079" s="193">
        <v>1</v>
      </c>
      <c r="I1079" s="192">
        <v>11543.7</v>
      </c>
      <c r="J1079" s="193">
        <v>4.4000000000000004</v>
      </c>
      <c r="K1079" s="192">
        <v>50792.28</v>
      </c>
      <c r="Q1079" s="160">
        <v>0</v>
      </c>
      <c r="R1079" s="160">
        <v>0</v>
      </c>
      <c r="S1079" s="160">
        <v>0</v>
      </c>
      <c r="T1079" s="160">
        <v>0</v>
      </c>
      <c r="U1079" s="160">
        <v>0</v>
      </c>
      <c r="V1079" s="160">
        <v>0</v>
      </c>
    </row>
    <row r="1080" spans="1:22" ht="15" x14ac:dyDescent="0.25">
      <c r="A1080" s="190"/>
      <c r="B1080" s="190"/>
      <c r="C1080" s="191" t="s">
        <v>173</v>
      </c>
      <c r="D1080" s="190"/>
      <c r="E1080" s="190"/>
      <c r="F1080" s="190"/>
      <c r="G1080" s="190"/>
      <c r="H1080" s="481">
        <v>11543.7</v>
      </c>
      <c r="I1080" s="481"/>
      <c r="J1080" s="481">
        <v>50792.28</v>
      </c>
      <c r="K1080" s="481"/>
      <c r="O1080" s="162">
        <v>11543.7</v>
      </c>
      <c r="P1080" s="162">
        <v>50792.28</v>
      </c>
    </row>
    <row r="1083" spans="1:22" ht="15" x14ac:dyDescent="0.25">
      <c r="A1083" s="476" t="s">
        <v>3560</v>
      </c>
      <c r="B1083" s="476"/>
      <c r="C1083" s="476"/>
      <c r="D1083" s="476"/>
      <c r="E1083" s="476"/>
      <c r="F1083" s="476"/>
      <c r="G1083" s="476"/>
      <c r="H1083" s="477">
        <v>11919.39</v>
      </c>
      <c r="I1083" s="478"/>
      <c r="J1083" s="477">
        <v>57287.040000000001</v>
      </c>
      <c r="K1083" s="478"/>
    </row>
    <row r="1084" spans="1:22" hidden="1" x14ac:dyDescent="0.2">
      <c r="A1084" s="160" t="s">
        <v>172</v>
      </c>
      <c r="I1084" s="160">
        <v>0</v>
      </c>
      <c r="J1084" s="160">
        <v>0</v>
      </c>
    </row>
    <row r="1085" spans="1:22" hidden="1" x14ac:dyDescent="0.2">
      <c r="A1085" s="160" t="s">
        <v>171</v>
      </c>
      <c r="I1085" s="160">
        <v>0</v>
      </c>
      <c r="J1085" s="160">
        <v>0</v>
      </c>
    </row>
    <row r="1087" spans="1:22" ht="16.5" x14ac:dyDescent="0.25">
      <c r="A1087" s="479" t="s">
        <v>3561</v>
      </c>
      <c r="B1087" s="479"/>
      <c r="C1087" s="479"/>
      <c r="D1087" s="479"/>
      <c r="E1087" s="479"/>
      <c r="F1087" s="479"/>
      <c r="G1087" s="479"/>
      <c r="H1087" s="479"/>
      <c r="I1087" s="479"/>
      <c r="J1087" s="479"/>
      <c r="K1087" s="479"/>
    </row>
    <row r="1088" spans="1:22" ht="65.25" x14ac:dyDescent="0.2">
      <c r="A1088" s="168" t="s">
        <v>709</v>
      </c>
      <c r="B1088" s="167" t="s">
        <v>1266</v>
      </c>
      <c r="C1088" s="167" t="s">
        <v>1265</v>
      </c>
      <c r="D1088" s="166" t="s">
        <v>1693</v>
      </c>
      <c r="E1088" s="163">
        <v>1</v>
      </c>
      <c r="F1088" s="165"/>
      <c r="G1088" s="164"/>
      <c r="H1088" s="163"/>
      <c r="I1088" s="214"/>
      <c r="J1088" s="163"/>
      <c r="K1088" s="214"/>
      <c r="Q1088" s="160">
        <v>78.39</v>
      </c>
      <c r="R1088" s="160">
        <v>1445</v>
      </c>
      <c r="S1088" s="160">
        <v>46.07</v>
      </c>
      <c r="T1088" s="160">
        <v>658.28</v>
      </c>
      <c r="U1088" s="160">
        <v>1.42</v>
      </c>
      <c r="V1088" s="160">
        <v>29.69</v>
      </c>
    </row>
    <row r="1089" spans="1:22" ht="14.25" x14ac:dyDescent="0.2">
      <c r="A1089" s="168"/>
      <c r="B1089" s="167"/>
      <c r="C1089" s="167" t="s">
        <v>187</v>
      </c>
      <c r="D1089" s="166"/>
      <c r="E1089" s="163"/>
      <c r="F1089" s="165">
        <v>59.79</v>
      </c>
      <c r="G1089" s="164" t="s">
        <v>1338</v>
      </c>
      <c r="H1089" s="163">
        <v>1</v>
      </c>
      <c r="I1089" s="214">
        <v>68.760000000000005</v>
      </c>
      <c r="J1089" s="163">
        <v>23.35</v>
      </c>
      <c r="K1089" s="214">
        <v>1605.55</v>
      </c>
    </row>
    <row r="1090" spans="1:22" ht="14.25" x14ac:dyDescent="0.2">
      <c r="A1090" s="168"/>
      <c r="B1090" s="167"/>
      <c r="C1090" s="167" t="s">
        <v>174</v>
      </c>
      <c r="D1090" s="166"/>
      <c r="E1090" s="163"/>
      <c r="F1090" s="165">
        <v>4.42</v>
      </c>
      <c r="G1090" s="164" t="s">
        <v>1339</v>
      </c>
      <c r="H1090" s="163">
        <v>1</v>
      </c>
      <c r="I1090" s="214">
        <v>5.53</v>
      </c>
      <c r="J1090" s="163">
        <v>8</v>
      </c>
      <c r="K1090" s="214">
        <v>44.24</v>
      </c>
    </row>
    <row r="1091" spans="1:22" ht="14.25" x14ac:dyDescent="0.2">
      <c r="A1091" s="168"/>
      <c r="B1091" s="167"/>
      <c r="C1091" s="167" t="s">
        <v>179</v>
      </c>
      <c r="D1091" s="166"/>
      <c r="E1091" s="163"/>
      <c r="F1091" s="165">
        <v>0.65</v>
      </c>
      <c r="G1091" s="164" t="s">
        <v>1339</v>
      </c>
      <c r="H1091" s="163">
        <v>1</v>
      </c>
      <c r="I1091" s="169">
        <v>0.81</v>
      </c>
      <c r="J1091" s="163">
        <v>23.35</v>
      </c>
      <c r="K1091" s="169">
        <v>18.91</v>
      </c>
    </row>
    <row r="1092" spans="1:22" ht="14.25" x14ac:dyDescent="0.2">
      <c r="A1092" s="168"/>
      <c r="B1092" s="167"/>
      <c r="C1092" s="167" t="s">
        <v>195</v>
      </c>
      <c r="D1092" s="166"/>
      <c r="E1092" s="163"/>
      <c r="F1092" s="165">
        <v>21.42</v>
      </c>
      <c r="G1092" s="164" t="s">
        <v>185</v>
      </c>
      <c r="H1092" s="163">
        <v>1</v>
      </c>
      <c r="I1092" s="214">
        <v>21.42</v>
      </c>
      <c r="J1092" s="163">
        <v>5.42</v>
      </c>
      <c r="K1092" s="214">
        <v>116.1</v>
      </c>
    </row>
    <row r="1093" spans="1:22" ht="14.25" x14ac:dyDescent="0.2">
      <c r="A1093" s="168"/>
      <c r="B1093" s="167"/>
      <c r="C1093" s="167" t="s">
        <v>184</v>
      </c>
      <c r="D1093" s="166" t="s">
        <v>177</v>
      </c>
      <c r="E1093" s="163">
        <v>112</v>
      </c>
      <c r="F1093" s="165"/>
      <c r="G1093" s="164"/>
      <c r="H1093" s="163"/>
      <c r="I1093" s="214">
        <v>78.39</v>
      </c>
      <c r="J1093" s="163">
        <v>90</v>
      </c>
      <c r="K1093" s="214">
        <v>1445</v>
      </c>
    </row>
    <row r="1094" spans="1:22" ht="14.25" x14ac:dyDescent="0.2">
      <c r="A1094" s="168"/>
      <c r="B1094" s="167"/>
      <c r="C1094" s="167" t="s">
        <v>183</v>
      </c>
      <c r="D1094" s="166" t="s">
        <v>177</v>
      </c>
      <c r="E1094" s="163">
        <v>70</v>
      </c>
      <c r="F1094" s="165"/>
      <c r="G1094" s="164"/>
      <c r="H1094" s="163"/>
      <c r="I1094" s="214">
        <v>46.07</v>
      </c>
      <c r="J1094" s="163">
        <v>41</v>
      </c>
      <c r="K1094" s="214">
        <v>658.28</v>
      </c>
    </row>
    <row r="1095" spans="1:22" ht="14.25" x14ac:dyDescent="0.2">
      <c r="A1095" s="168"/>
      <c r="B1095" s="167"/>
      <c r="C1095" s="167" t="s">
        <v>178</v>
      </c>
      <c r="D1095" s="166" t="s">
        <v>177</v>
      </c>
      <c r="E1095" s="163">
        <v>175</v>
      </c>
      <c r="F1095" s="165"/>
      <c r="G1095" s="164"/>
      <c r="H1095" s="163"/>
      <c r="I1095" s="214">
        <v>1.42</v>
      </c>
      <c r="J1095" s="163">
        <v>157</v>
      </c>
      <c r="K1095" s="214">
        <v>29.69</v>
      </c>
    </row>
    <row r="1096" spans="1:22" ht="14.25" x14ac:dyDescent="0.2">
      <c r="A1096" s="205"/>
      <c r="B1096" s="204"/>
      <c r="C1096" s="204" t="s">
        <v>182</v>
      </c>
      <c r="D1096" s="203" t="s">
        <v>181</v>
      </c>
      <c r="E1096" s="201">
        <v>5.15</v>
      </c>
      <c r="F1096" s="206"/>
      <c r="G1096" s="202" t="s">
        <v>1338</v>
      </c>
      <c r="H1096" s="201">
        <v>1</v>
      </c>
      <c r="I1096" s="200">
        <v>5.92</v>
      </c>
      <c r="J1096" s="201"/>
      <c r="K1096" s="200"/>
    </row>
    <row r="1097" spans="1:22" ht="15" x14ac:dyDescent="0.25">
      <c r="A1097" s="198"/>
      <c r="B1097" s="198"/>
      <c r="C1097" s="199" t="s">
        <v>173</v>
      </c>
      <c r="D1097" s="198"/>
      <c r="E1097" s="198"/>
      <c r="F1097" s="198"/>
      <c r="G1097" s="198"/>
      <c r="H1097" s="480">
        <v>221.59</v>
      </c>
      <c r="I1097" s="480"/>
      <c r="J1097" s="480">
        <v>3898.86</v>
      </c>
      <c r="K1097" s="480"/>
      <c r="O1097" s="162">
        <v>221.59</v>
      </c>
      <c r="P1097" s="162">
        <v>3898.86</v>
      </c>
    </row>
    <row r="1099" spans="1:22" ht="65.25" x14ac:dyDescent="0.2">
      <c r="A1099" s="168" t="s">
        <v>1324</v>
      </c>
      <c r="B1099" s="167" t="s">
        <v>1264</v>
      </c>
      <c r="C1099" s="167" t="s">
        <v>1110</v>
      </c>
      <c r="D1099" s="166" t="s">
        <v>1693</v>
      </c>
      <c r="E1099" s="163">
        <v>1</v>
      </c>
      <c r="F1099" s="165"/>
      <c r="G1099" s="164"/>
      <c r="H1099" s="163"/>
      <c r="I1099" s="214"/>
      <c r="J1099" s="163"/>
      <c r="K1099" s="214"/>
      <c r="Q1099" s="160">
        <v>35.11</v>
      </c>
      <c r="R1099" s="160">
        <v>647.26</v>
      </c>
      <c r="S1099" s="160">
        <v>20.64</v>
      </c>
      <c r="T1099" s="160">
        <v>294.86</v>
      </c>
      <c r="U1099" s="160">
        <v>0</v>
      </c>
      <c r="V1099" s="160">
        <v>0</v>
      </c>
    </row>
    <row r="1100" spans="1:22" ht="14.25" x14ac:dyDescent="0.2">
      <c r="A1100" s="168"/>
      <c r="B1100" s="167"/>
      <c r="C1100" s="167" t="s">
        <v>187</v>
      </c>
      <c r="D1100" s="166"/>
      <c r="E1100" s="163"/>
      <c r="F1100" s="165">
        <v>26.78</v>
      </c>
      <c r="G1100" s="164" t="s">
        <v>1338</v>
      </c>
      <c r="H1100" s="163">
        <v>1</v>
      </c>
      <c r="I1100" s="214">
        <v>30.8</v>
      </c>
      <c r="J1100" s="163">
        <v>23.35</v>
      </c>
      <c r="K1100" s="214">
        <v>719.18</v>
      </c>
    </row>
    <row r="1101" spans="1:22" ht="14.25" x14ac:dyDescent="0.2">
      <c r="A1101" s="168"/>
      <c r="B1101" s="167"/>
      <c r="C1101" s="167" t="s">
        <v>195</v>
      </c>
      <c r="D1101" s="166"/>
      <c r="E1101" s="163"/>
      <c r="F1101" s="165">
        <v>0.28000000000000003</v>
      </c>
      <c r="G1101" s="164" t="s">
        <v>185</v>
      </c>
      <c r="H1101" s="163">
        <v>1</v>
      </c>
      <c r="I1101" s="214">
        <v>0.28000000000000003</v>
      </c>
      <c r="J1101" s="163">
        <v>5.43</v>
      </c>
      <c r="K1101" s="214">
        <v>1.52</v>
      </c>
    </row>
    <row r="1102" spans="1:22" ht="14.25" x14ac:dyDescent="0.2">
      <c r="A1102" s="168"/>
      <c r="B1102" s="167"/>
      <c r="C1102" s="167" t="s">
        <v>184</v>
      </c>
      <c r="D1102" s="166" t="s">
        <v>177</v>
      </c>
      <c r="E1102" s="163">
        <v>112</v>
      </c>
      <c r="F1102" s="165"/>
      <c r="G1102" s="164"/>
      <c r="H1102" s="163"/>
      <c r="I1102" s="214">
        <v>35.11</v>
      </c>
      <c r="J1102" s="163">
        <v>90</v>
      </c>
      <c r="K1102" s="214">
        <v>647.26</v>
      </c>
    </row>
    <row r="1103" spans="1:22" ht="14.25" x14ac:dyDescent="0.2">
      <c r="A1103" s="168"/>
      <c r="B1103" s="167"/>
      <c r="C1103" s="167" t="s">
        <v>183</v>
      </c>
      <c r="D1103" s="166" t="s">
        <v>177</v>
      </c>
      <c r="E1103" s="163">
        <v>70</v>
      </c>
      <c r="F1103" s="165"/>
      <c r="G1103" s="164"/>
      <c r="H1103" s="163"/>
      <c r="I1103" s="214">
        <v>20.64</v>
      </c>
      <c r="J1103" s="163">
        <v>41</v>
      </c>
      <c r="K1103" s="214">
        <v>294.86</v>
      </c>
    </row>
    <row r="1104" spans="1:22" ht="14.25" x14ac:dyDescent="0.2">
      <c r="A1104" s="205"/>
      <c r="B1104" s="204"/>
      <c r="C1104" s="204" t="s">
        <v>182</v>
      </c>
      <c r="D1104" s="203" t="s">
        <v>181</v>
      </c>
      <c r="E1104" s="201">
        <v>2.06</v>
      </c>
      <c r="F1104" s="206"/>
      <c r="G1104" s="202" t="s">
        <v>1338</v>
      </c>
      <c r="H1104" s="201">
        <v>1</v>
      </c>
      <c r="I1104" s="200">
        <v>2.37</v>
      </c>
      <c r="J1104" s="201"/>
      <c r="K1104" s="200"/>
    </row>
    <row r="1105" spans="1:22" ht="15" x14ac:dyDescent="0.25">
      <c r="A1105" s="198"/>
      <c r="B1105" s="198"/>
      <c r="C1105" s="199" t="s">
        <v>173</v>
      </c>
      <c r="D1105" s="198"/>
      <c r="E1105" s="198"/>
      <c r="F1105" s="198"/>
      <c r="G1105" s="198"/>
      <c r="H1105" s="480">
        <v>86.83</v>
      </c>
      <c r="I1105" s="480"/>
      <c r="J1105" s="480">
        <v>1662.82</v>
      </c>
      <c r="K1105" s="480"/>
      <c r="O1105" s="162">
        <v>86.83</v>
      </c>
      <c r="P1105" s="162">
        <v>1662.82</v>
      </c>
    </row>
    <row r="1107" spans="1:22" ht="65.25" x14ac:dyDescent="0.2">
      <c r="A1107" s="168" t="s">
        <v>104</v>
      </c>
      <c r="B1107" s="167" t="s">
        <v>1263</v>
      </c>
      <c r="C1107" s="167" t="s">
        <v>1262</v>
      </c>
      <c r="D1107" s="166" t="s">
        <v>1693</v>
      </c>
      <c r="E1107" s="163">
        <v>1</v>
      </c>
      <c r="F1107" s="165"/>
      <c r="G1107" s="164"/>
      <c r="H1107" s="163"/>
      <c r="I1107" s="214"/>
      <c r="J1107" s="163"/>
      <c r="K1107" s="214"/>
      <c r="Q1107" s="160">
        <v>7.62</v>
      </c>
      <c r="R1107" s="160">
        <v>140.38</v>
      </c>
      <c r="S1107" s="160">
        <v>4.4800000000000004</v>
      </c>
      <c r="T1107" s="160">
        <v>63.95</v>
      </c>
      <c r="U1107" s="160">
        <v>12.09</v>
      </c>
      <c r="V1107" s="160">
        <v>253.32</v>
      </c>
    </row>
    <row r="1108" spans="1:22" ht="14.25" x14ac:dyDescent="0.2">
      <c r="A1108" s="168"/>
      <c r="B1108" s="167"/>
      <c r="C1108" s="167" t="s">
        <v>187</v>
      </c>
      <c r="D1108" s="166"/>
      <c r="E1108" s="163"/>
      <c r="F1108" s="165">
        <v>5.81</v>
      </c>
      <c r="G1108" s="164" t="s">
        <v>1338</v>
      </c>
      <c r="H1108" s="163">
        <v>1</v>
      </c>
      <c r="I1108" s="214">
        <v>6.68</v>
      </c>
      <c r="J1108" s="163">
        <v>23.35</v>
      </c>
      <c r="K1108" s="214">
        <v>155.97999999999999</v>
      </c>
    </row>
    <row r="1109" spans="1:22" ht="14.25" x14ac:dyDescent="0.2">
      <c r="A1109" s="168"/>
      <c r="B1109" s="167"/>
      <c r="C1109" s="167" t="s">
        <v>174</v>
      </c>
      <c r="D1109" s="166"/>
      <c r="E1109" s="163"/>
      <c r="F1109" s="165">
        <v>27.61</v>
      </c>
      <c r="G1109" s="164" t="s">
        <v>1339</v>
      </c>
      <c r="H1109" s="163">
        <v>1</v>
      </c>
      <c r="I1109" s="214">
        <v>34.51</v>
      </c>
      <c r="J1109" s="163">
        <v>8.9600000000000009</v>
      </c>
      <c r="K1109" s="214">
        <v>309.20999999999998</v>
      </c>
    </row>
    <row r="1110" spans="1:22" ht="14.25" x14ac:dyDescent="0.2">
      <c r="A1110" s="168"/>
      <c r="B1110" s="167"/>
      <c r="C1110" s="167" t="s">
        <v>179</v>
      </c>
      <c r="D1110" s="166"/>
      <c r="E1110" s="163"/>
      <c r="F1110" s="165">
        <v>5.53</v>
      </c>
      <c r="G1110" s="164" t="s">
        <v>1339</v>
      </c>
      <c r="H1110" s="163">
        <v>1</v>
      </c>
      <c r="I1110" s="169">
        <v>6.91</v>
      </c>
      <c r="J1110" s="163">
        <v>23.35</v>
      </c>
      <c r="K1110" s="169">
        <v>161.35</v>
      </c>
    </row>
    <row r="1111" spans="1:22" ht="14.25" x14ac:dyDescent="0.2">
      <c r="A1111" s="168"/>
      <c r="B1111" s="167"/>
      <c r="C1111" s="167" t="s">
        <v>195</v>
      </c>
      <c r="D1111" s="166"/>
      <c r="E1111" s="163"/>
      <c r="F1111" s="165">
        <v>1.89</v>
      </c>
      <c r="G1111" s="164" t="s">
        <v>185</v>
      </c>
      <c r="H1111" s="163">
        <v>1</v>
      </c>
      <c r="I1111" s="214">
        <v>1.89</v>
      </c>
      <c r="J1111" s="163">
        <v>5.42</v>
      </c>
      <c r="K1111" s="214">
        <v>10.24</v>
      </c>
    </row>
    <row r="1112" spans="1:22" ht="14.25" x14ac:dyDescent="0.2">
      <c r="A1112" s="168"/>
      <c r="B1112" s="167"/>
      <c r="C1112" s="167" t="s">
        <v>184</v>
      </c>
      <c r="D1112" s="166" t="s">
        <v>177</v>
      </c>
      <c r="E1112" s="163">
        <v>112</v>
      </c>
      <c r="F1112" s="165"/>
      <c r="G1112" s="164"/>
      <c r="H1112" s="163"/>
      <c r="I1112" s="214">
        <v>7.62</v>
      </c>
      <c r="J1112" s="163">
        <v>90</v>
      </c>
      <c r="K1112" s="214">
        <v>140.38</v>
      </c>
    </row>
    <row r="1113" spans="1:22" ht="14.25" x14ac:dyDescent="0.2">
      <c r="A1113" s="168"/>
      <c r="B1113" s="167"/>
      <c r="C1113" s="167" t="s">
        <v>183</v>
      </c>
      <c r="D1113" s="166" t="s">
        <v>177</v>
      </c>
      <c r="E1113" s="163">
        <v>70</v>
      </c>
      <c r="F1113" s="165"/>
      <c r="G1113" s="164"/>
      <c r="H1113" s="163"/>
      <c r="I1113" s="214">
        <v>4.4800000000000004</v>
      </c>
      <c r="J1113" s="163">
        <v>41</v>
      </c>
      <c r="K1113" s="214">
        <v>63.95</v>
      </c>
    </row>
    <row r="1114" spans="1:22" ht="14.25" x14ac:dyDescent="0.2">
      <c r="A1114" s="168"/>
      <c r="B1114" s="167"/>
      <c r="C1114" s="167" t="s">
        <v>178</v>
      </c>
      <c r="D1114" s="166" t="s">
        <v>177</v>
      </c>
      <c r="E1114" s="163">
        <v>175</v>
      </c>
      <c r="F1114" s="165"/>
      <c r="G1114" s="164"/>
      <c r="H1114" s="163"/>
      <c r="I1114" s="214">
        <v>12.09</v>
      </c>
      <c r="J1114" s="163">
        <v>157</v>
      </c>
      <c r="K1114" s="214">
        <v>253.32</v>
      </c>
    </row>
    <row r="1115" spans="1:22" ht="14.25" x14ac:dyDescent="0.2">
      <c r="A1115" s="205"/>
      <c r="B1115" s="204"/>
      <c r="C1115" s="204" t="s">
        <v>182</v>
      </c>
      <c r="D1115" s="203" t="s">
        <v>181</v>
      </c>
      <c r="E1115" s="201">
        <v>0.52</v>
      </c>
      <c r="F1115" s="206"/>
      <c r="G1115" s="202" t="s">
        <v>1338</v>
      </c>
      <c r="H1115" s="201">
        <v>1</v>
      </c>
      <c r="I1115" s="200">
        <v>0.6</v>
      </c>
      <c r="J1115" s="201"/>
      <c r="K1115" s="200"/>
    </row>
    <row r="1116" spans="1:22" ht="15" x14ac:dyDescent="0.25">
      <c r="A1116" s="198"/>
      <c r="B1116" s="198"/>
      <c r="C1116" s="199" t="s">
        <v>173</v>
      </c>
      <c r="D1116" s="198"/>
      <c r="E1116" s="198"/>
      <c r="F1116" s="198"/>
      <c r="G1116" s="198"/>
      <c r="H1116" s="480">
        <v>67.27</v>
      </c>
      <c r="I1116" s="480"/>
      <c r="J1116" s="480">
        <v>933.08</v>
      </c>
      <c r="K1116" s="480"/>
      <c r="O1116" s="162">
        <v>67.27</v>
      </c>
      <c r="P1116" s="162">
        <v>933.08</v>
      </c>
    </row>
    <row r="1118" spans="1:22" ht="81" x14ac:dyDescent="0.2">
      <c r="A1118" s="197" t="s">
        <v>1336</v>
      </c>
      <c r="B1118" s="196" t="s">
        <v>3513</v>
      </c>
      <c r="C1118" s="196" t="s">
        <v>1277</v>
      </c>
      <c r="D1118" s="195" t="s">
        <v>3025</v>
      </c>
      <c r="E1118" s="193">
        <v>1</v>
      </c>
      <c r="F1118" s="207">
        <v>11543.7</v>
      </c>
      <c r="G1118" s="194" t="s">
        <v>185</v>
      </c>
      <c r="H1118" s="193">
        <v>1</v>
      </c>
      <c r="I1118" s="192">
        <v>11543.7</v>
      </c>
      <c r="J1118" s="193">
        <v>4.4000000000000004</v>
      </c>
      <c r="K1118" s="192">
        <v>50792.28</v>
      </c>
      <c r="Q1118" s="160">
        <v>0</v>
      </c>
      <c r="R1118" s="160">
        <v>0</v>
      </c>
      <c r="S1118" s="160">
        <v>0</v>
      </c>
      <c r="T1118" s="160">
        <v>0</v>
      </c>
      <c r="U1118" s="160">
        <v>0</v>
      </c>
      <c r="V1118" s="160">
        <v>0</v>
      </c>
    </row>
    <row r="1119" spans="1:22" ht="15" x14ac:dyDescent="0.25">
      <c r="A1119" s="190"/>
      <c r="B1119" s="190"/>
      <c r="C1119" s="191" t="s">
        <v>173</v>
      </c>
      <c r="D1119" s="190"/>
      <c r="E1119" s="190"/>
      <c r="F1119" s="190"/>
      <c r="G1119" s="190"/>
      <c r="H1119" s="481">
        <v>11543.7</v>
      </c>
      <c r="I1119" s="481"/>
      <c r="J1119" s="481">
        <v>50792.28</v>
      </c>
      <c r="K1119" s="481"/>
      <c r="O1119" s="162">
        <v>11543.7</v>
      </c>
      <c r="P1119" s="162">
        <v>50792.28</v>
      </c>
    </row>
    <row r="1122" spans="1:22" ht="15" x14ac:dyDescent="0.25">
      <c r="A1122" s="476" t="s">
        <v>3562</v>
      </c>
      <c r="B1122" s="476"/>
      <c r="C1122" s="476"/>
      <c r="D1122" s="476"/>
      <c r="E1122" s="476"/>
      <c r="F1122" s="476"/>
      <c r="G1122" s="476"/>
      <c r="H1122" s="477">
        <v>11919.39</v>
      </c>
      <c r="I1122" s="478"/>
      <c r="J1122" s="477">
        <v>57287.040000000001</v>
      </c>
      <c r="K1122" s="478"/>
    </row>
    <row r="1123" spans="1:22" hidden="1" x14ac:dyDescent="0.2">
      <c r="A1123" s="160" t="s">
        <v>172</v>
      </c>
      <c r="I1123" s="160">
        <v>0</v>
      </c>
      <c r="J1123" s="160">
        <v>0</v>
      </c>
    </row>
    <row r="1124" spans="1:22" hidden="1" x14ac:dyDescent="0.2">
      <c r="A1124" s="160" t="s">
        <v>171</v>
      </c>
      <c r="I1124" s="160">
        <v>0</v>
      </c>
      <c r="J1124" s="160">
        <v>0</v>
      </c>
    </row>
    <row r="1126" spans="1:22" ht="16.5" x14ac:dyDescent="0.25">
      <c r="A1126" s="479" t="s">
        <v>3563</v>
      </c>
      <c r="B1126" s="479"/>
      <c r="C1126" s="479"/>
      <c r="D1126" s="479"/>
      <c r="E1126" s="479"/>
      <c r="F1126" s="479"/>
      <c r="G1126" s="479"/>
      <c r="H1126" s="479"/>
      <c r="I1126" s="479"/>
      <c r="J1126" s="479"/>
      <c r="K1126" s="479"/>
    </row>
    <row r="1127" spans="1:22" ht="65.25" x14ac:dyDescent="0.2">
      <c r="A1127" s="168" t="s">
        <v>709</v>
      </c>
      <c r="B1127" s="167" t="s">
        <v>1266</v>
      </c>
      <c r="C1127" s="167" t="s">
        <v>1265</v>
      </c>
      <c r="D1127" s="166" t="s">
        <v>1693</v>
      </c>
      <c r="E1127" s="163">
        <v>1</v>
      </c>
      <c r="F1127" s="165"/>
      <c r="G1127" s="164"/>
      <c r="H1127" s="163"/>
      <c r="I1127" s="214"/>
      <c r="J1127" s="163"/>
      <c r="K1127" s="214"/>
      <c r="Q1127" s="160">
        <v>78.39</v>
      </c>
      <c r="R1127" s="160">
        <v>1445</v>
      </c>
      <c r="S1127" s="160">
        <v>46.07</v>
      </c>
      <c r="T1127" s="160">
        <v>658.28</v>
      </c>
      <c r="U1127" s="160">
        <v>1.42</v>
      </c>
      <c r="V1127" s="160">
        <v>29.69</v>
      </c>
    </row>
    <row r="1128" spans="1:22" ht="14.25" x14ac:dyDescent="0.2">
      <c r="A1128" s="168"/>
      <c r="B1128" s="167"/>
      <c r="C1128" s="167" t="s">
        <v>187</v>
      </c>
      <c r="D1128" s="166"/>
      <c r="E1128" s="163"/>
      <c r="F1128" s="165">
        <v>59.79</v>
      </c>
      <c r="G1128" s="164" t="s">
        <v>1338</v>
      </c>
      <c r="H1128" s="163">
        <v>1</v>
      </c>
      <c r="I1128" s="214">
        <v>68.760000000000005</v>
      </c>
      <c r="J1128" s="163">
        <v>23.35</v>
      </c>
      <c r="K1128" s="214">
        <v>1605.55</v>
      </c>
    </row>
    <row r="1129" spans="1:22" ht="14.25" x14ac:dyDescent="0.2">
      <c r="A1129" s="168"/>
      <c r="B1129" s="167"/>
      <c r="C1129" s="167" t="s">
        <v>174</v>
      </c>
      <c r="D1129" s="166"/>
      <c r="E1129" s="163"/>
      <c r="F1129" s="165">
        <v>4.42</v>
      </c>
      <c r="G1129" s="164" t="s">
        <v>1339</v>
      </c>
      <c r="H1129" s="163">
        <v>1</v>
      </c>
      <c r="I1129" s="214">
        <v>5.53</v>
      </c>
      <c r="J1129" s="163">
        <v>8</v>
      </c>
      <c r="K1129" s="214">
        <v>44.24</v>
      </c>
    </row>
    <row r="1130" spans="1:22" ht="14.25" x14ac:dyDescent="0.2">
      <c r="A1130" s="168"/>
      <c r="B1130" s="167"/>
      <c r="C1130" s="167" t="s">
        <v>179</v>
      </c>
      <c r="D1130" s="166"/>
      <c r="E1130" s="163"/>
      <c r="F1130" s="165">
        <v>0.65</v>
      </c>
      <c r="G1130" s="164" t="s">
        <v>1339</v>
      </c>
      <c r="H1130" s="163">
        <v>1</v>
      </c>
      <c r="I1130" s="169">
        <v>0.81</v>
      </c>
      <c r="J1130" s="163">
        <v>23.35</v>
      </c>
      <c r="K1130" s="169">
        <v>18.91</v>
      </c>
    </row>
    <row r="1131" spans="1:22" ht="14.25" x14ac:dyDescent="0.2">
      <c r="A1131" s="168"/>
      <c r="B1131" s="167"/>
      <c r="C1131" s="167" t="s">
        <v>195</v>
      </c>
      <c r="D1131" s="166"/>
      <c r="E1131" s="163"/>
      <c r="F1131" s="165">
        <v>21.42</v>
      </c>
      <c r="G1131" s="164" t="s">
        <v>185</v>
      </c>
      <c r="H1131" s="163">
        <v>1</v>
      </c>
      <c r="I1131" s="214">
        <v>21.42</v>
      </c>
      <c r="J1131" s="163">
        <v>5.42</v>
      </c>
      <c r="K1131" s="214">
        <v>116.1</v>
      </c>
    </row>
    <row r="1132" spans="1:22" ht="14.25" x14ac:dyDescent="0.2">
      <c r="A1132" s="168"/>
      <c r="B1132" s="167"/>
      <c r="C1132" s="167" t="s">
        <v>184</v>
      </c>
      <c r="D1132" s="166" t="s">
        <v>177</v>
      </c>
      <c r="E1132" s="163">
        <v>112</v>
      </c>
      <c r="F1132" s="165"/>
      <c r="G1132" s="164"/>
      <c r="H1132" s="163"/>
      <c r="I1132" s="214">
        <v>78.39</v>
      </c>
      <c r="J1132" s="163">
        <v>90</v>
      </c>
      <c r="K1132" s="214">
        <v>1445</v>
      </c>
    </row>
    <row r="1133" spans="1:22" ht="14.25" x14ac:dyDescent="0.2">
      <c r="A1133" s="168"/>
      <c r="B1133" s="167"/>
      <c r="C1133" s="167" t="s">
        <v>183</v>
      </c>
      <c r="D1133" s="166" t="s">
        <v>177</v>
      </c>
      <c r="E1133" s="163">
        <v>70</v>
      </c>
      <c r="F1133" s="165"/>
      <c r="G1133" s="164"/>
      <c r="H1133" s="163"/>
      <c r="I1133" s="214">
        <v>46.07</v>
      </c>
      <c r="J1133" s="163">
        <v>41</v>
      </c>
      <c r="K1133" s="214">
        <v>658.28</v>
      </c>
    </row>
    <row r="1134" spans="1:22" ht="14.25" x14ac:dyDescent="0.2">
      <c r="A1134" s="168"/>
      <c r="B1134" s="167"/>
      <c r="C1134" s="167" t="s">
        <v>178</v>
      </c>
      <c r="D1134" s="166" t="s">
        <v>177</v>
      </c>
      <c r="E1134" s="163">
        <v>175</v>
      </c>
      <c r="F1134" s="165"/>
      <c r="G1134" s="164"/>
      <c r="H1134" s="163"/>
      <c r="I1134" s="214">
        <v>1.42</v>
      </c>
      <c r="J1134" s="163">
        <v>157</v>
      </c>
      <c r="K1134" s="214">
        <v>29.69</v>
      </c>
    </row>
    <row r="1135" spans="1:22" ht="14.25" x14ac:dyDescent="0.2">
      <c r="A1135" s="205"/>
      <c r="B1135" s="204"/>
      <c r="C1135" s="204" t="s">
        <v>182</v>
      </c>
      <c r="D1135" s="203" t="s">
        <v>181</v>
      </c>
      <c r="E1135" s="201">
        <v>5.15</v>
      </c>
      <c r="F1135" s="206"/>
      <c r="G1135" s="202" t="s">
        <v>1338</v>
      </c>
      <c r="H1135" s="201">
        <v>1</v>
      </c>
      <c r="I1135" s="200">
        <v>5.92</v>
      </c>
      <c r="J1135" s="201"/>
      <c r="K1135" s="200"/>
    </row>
    <row r="1136" spans="1:22" ht="15" x14ac:dyDescent="0.25">
      <c r="A1136" s="198"/>
      <c r="B1136" s="198"/>
      <c r="C1136" s="199" t="s">
        <v>173</v>
      </c>
      <c r="D1136" s="198"/>
      <c r="E1136" s="198"/>
      <c r="F1136" s="198"/>
      <c r="G1136" s="198"/>
      <c r="H1136" s="480">
        <v>221.59</v>
      </c>
      <c r="I1136" s="480"/>
      <c r="J1136" s="480">
        <v>3898.86</v>
      </c>
      <c r="K1136" s="480"/>
      <c r="O1136" s="162">
        <v>221.59</v>
      </c>
      <c r="P1136" s="162">
        <v>3898.86</v>
      </c>
    </row>
    <row r="1138" spans="1:22" ht="65.25" x14ac:dyDescent="0.2">
      <c r="A1138" s="168" t="s">
        <v>1324</v>
      </c>
      <c r="B1138" s="167" t="s">
        <v>1264</v>
      </c>
      <c r="C1138" s="167" t="s">
        <v>1110</v>
      </c>
      <c r="D1138" s="166" t="s">
        <v>1693</v>
      </c>
      <c r="E1138" s="163">
        <v>1</v>
      </c>
      <c r="F1138" s="165"/>
      <c r="G1138" s="164"/>
      <c r="H1138" s="163"/>
      <c r="I1138" s="214"/>
      <c r="J1138" s="163"/>
      <c r="K1138" s="214"/>
      <c r="Q1138" s="160">
        <v>35.11</v>
      </c>
      <c r="R1138" s="160">
        <v>647.26</v>
      </c>
      <c r="S1138" s="160">
        <v>20.64</v>
      </c>
      <c r="T1138" s="160">
        <v>294.86</v>
      </c>
      <c r="U1138" s="160">
        <v>0</v>
      </c>
      <c r="V1138" s="160">
        <v>0</v>
      </c>
    </row>
    <row r="1139" spans="1:22" ht="14.25" x14ac:dyDescent="0.2">
      <c r="A1139" s="168"/>
      <c r="B1139" s="167"/>
      <c r="C1139" s="167" t="s">
        <v>187</v>
      </c>
      <c r="D1139" s="166"/>
      <c r="E1139" s="163"/>
      <c r="F1139" s="165">
        <v>26.78</v>
      </c>
      <c r="G1139" s="164" t="s">
        <v>1338</v>
      </c>
      <c r="H1139" s="163">
        <v>1</v>
      </c>
      <c r="I1139" s="214">
        <v>30.8</v>
      </c>
      <c r="J1139" s="163">
        <v>23.35</v>
      </c>
      <c r="K1139" s="214">
        <v>719.18</v>
      </c>
    </row>
    <row r="1140" spans="1:22" ht="14.25" x14ac:dyDescent="0.2">
      <c r="A1140" s="168"/>
      <c r="B1140" s="167"/>
      <c r="C1140" s="167" t="s">
        <v>195</v>
      </c>
      <c r="D1140" s="166"/>
      <c r="E1140" s="163"/>
      <c r="F1140" s="165">
        <v>0.28000000000000003</v>
      </c>
      <c r="G1140" s="164" t="s">
        <v>185</v>
      </c>
      <c r="H1140" s="163">
        <v>1</v>
      </c>
      <c r="I1140" s="214">
        <v>0.28000000000000003</v>
      </c>
      <c r="J1140" s="163">
        <v>5.43</v>
      </c>
      <c r="K1140" s="214">
        <v>1.52</v>
      </c>
    </row>
    <row r="1141" spans="1:22" ht="14.25" x14ac:dyDescent="0.2">
      <c r="A1141" s="168"/>
      <c r="B1141" s="167"/>
      <c r="C1141" s="167" t="s">
        <v>184</v>
      </c>
      <c r="D1141" s="166" t="s">
        <v>177</v>
      </c>
      <c r="E1141" s="163">
        <v>112</v>
      </c>
      <c r="F1141" s="165"/>
      <c r="G1141" s="164"/>
      <c r="H1141" s="163"/>
      <c r="I1141" s="214">
        <v>35.11</v>
      </c>
      <c r="J1141" s="163">
        <v>90</v>
      </c>
      <c r="K1141" s="214">
        <v>647.26</v>
      </c>
    </row>
    <row r="1142" spans="1:22" ht="14.25" x14ac:dyDescent="0.2">
      <c r="A1142" s="168"/>
      <c r="B1142" s="167"/>
      <c r="C1142" s="167" t="s">
        <v>183</v>
      </c>
      <c r="D1142" s="166" t="s">
        <v>177</v>
      </c>
      <c r="E1142" s="163">
        <v>70</v>
      </c>
      <c r="F1142" s="165"/>
      <c r="G1142" s="164"/>
      <c r="H1142" s="163"/>
      <c r="I1142" s="214">
        <v>20.64</v>
      </c>
      <c r="J1142" s="163">
        <v>41</v>
      </c>
      <c r="K1142" s="214">
        <v>294.86</v>
      </c>
    </row>
    <row r="1143" spans="1:22" ht="14.25" x14ac:dyDescent="0.2">
      <c r="A1143" s="205"/>
      <c r="B1143" s="204"/>
      <c r="C1143" s="204" t="s">
        <v>182</v>
      </c>
      <c r="D1143" s="203" t="s">
        <v>181</v>
      </c>
      <c r="E1143" s="201">
        <v>2.06</v>
      </c>
      <c r="F1143" s="206"/>
      <c r="G1143" s="202" t="s">
        <v>1338</v>
      </c>
      <c r="H1143" s="201">
        <v>1</v>
      </c>
      <c r="I1143" s="200">
        <v>2.37</v>
      </c>
      <c r="J1143" s="201"/>
      <c r="K1143" s="200"/>
    </row>
    <row r="1144" spans="1:22" ht="15" x14ac:dyDescent="0.25">
      <c r="A1144" s="198"/>
      <c r="B1144" s="198"/>
      <c r="C1144" s="199" t="s">
        <v>173</v>
      </c>
      <c r="D1144" s="198"/>
      <c r="E1144" s="198"/>
      <c r="F1144" s="198"/>
      <c r="G1144" s="198"/>
      <c r="H1144" s="480">
        <v>86.83</v>
      </c>
      <c r="I1144" s="480"/>
      <c r="J1144" s="480">
        <v>1662.82</v>
      </c>
      <c r="K1144" s="480"/>
      <c r="O1144" s="162">
        <v>86.83</v>
      </c>
      <c r="P1144" s="162">
        <v>1662.82</v>
      </c>
    </row>
    <row r="1146" spans="1:22" ht="65.25" x14ac:dyDescent="0.2">
      <c r="A1146" s="168" t="s">
        <v>104</v>
      </c>
      <c r="B1146" s="167" t="s">
        <v>1263</v>
      </c>
      <c r="C1146" s="167" t="s">
        <v>1262</v>
      </c>
      <c r="D1146" s="166" t="s">
        <v>1693</v>
      </c>
      <c r="E1146" s="163">
        <v>1</v>
      </c>
      <c r="F1146" s="165"/>
      <c r="G1146" s="164"/>
      <c r="H1146" s="163"/>
      <c r="I1146" s="214"/>
      <c r="J1146" s="163"/>
      <c r="K1146" s="214"/>
      <c r="Q1146" s="160">
        <v>7.62</v>
      </c>
      <c r="R1146" s="160">
        <v>140.38</v>
      </c>
      <c r="S1146" s="160">
        <v>4.4800000000000004</v>
      </c>
      <c r="T1146" s="160">
        <v>63.95</v>
      </c>
      <c r="U1146" s="160">
        <v>12.09</v>
      </c>
      <c r="V1146" s="160">
        <v>253.32</v>
      </c>
    </row>
    <row r="1147" spans="1:22" ht="14.25" x14ac:dyDescent="0.2">
      <c r="A1147" s="168"/>
      <c r="B1147" s="167"/>
      <c r="C1147" s="167" t="s">
        <v>187</v>
      </c>
      <c r="D1147" s="166"/>
      <c r="E1147" s="163"/>
      <c r="F1147" s="165">
        <v>5.81</v>
      </c>
      <c r="G1147" s="164" t="s">
        <v>1338</v>
      </c>
      <c r="H1147" s="163">
        <v>1</v>
      </c>
      <c r="I1147" s="214">
        <v>6.68</v>
      </c>
      <c r="J1147" s="163">
        <v>23.35</v>
      </c>
      <c r="K1147" s="214">
        <v>155.97999999999999</v>
      </c>
    </row>
    <row r="1148" spans="1:22" ht="14.25" x14ac:dyDescent="0.2">
      <c r="A1148" s="168"/>
      <c r="B1148" s="167"/>
      <c r="C1148" s="167" t="s">
        <v>174</v>
      </c>
      <c r="D1148" s="166"/>
      <c r="E1148" s="163"/>
      <c r="F1148" s="165">
        <v>27.61</v>
      </c>
      <c r="G1148" s="164" t="s">
        <v>1339</v>
      </c>
      <c r="H1148" s="163">
        <v>1</v>
      </c>
      <c r="I1148" s="214">
        <v>34.51</v>
      </c>
      <c r="J1148" s="163">
        <v>8.9600000000000009</v>
      </c>
      <c r="K1148" s="214">
        <v>309.20999999999998</v>
      </c>
    </row>
    <row r="1149" spans="1:22" ht="14.25" x14ac:dyDescent="0.2">
      <c r="A1149" s="168"/>
      <c r="B1149" s="167"/>
      <c r="C1149" s="167" t="s">
        <v>179</v>
      </c>
      <c r="D1149" s="166"/>
      <c r="E1149" s="163"/>
      <c r="F1149" s="165">
        <v>5.53</v>
      </c>
      <c r="G1149" s="164" t="s">
        <v>1339</v>
      </c>
      <c r="H1149" s="163">
        <v>1</v>
      </c>
      <c r="I1149" s="169">
        <v>6.91</v>
      </c>
      <c r="J1149" s="163">
        <v>23.35</v>
      </c>
      <c r="K1149" s="169">
        <v>161.35</v>
      </c>
    </row>
    <row r="1150" spans="1:22" ht="14.25" x14ac:dyDescent="0.2">
      <c r="A1150" s="168"/>
      <c r="B1150" s="167"/>
      <c r="C1150" s="167" t="s">
        <v>195</v>
      </c>
      <c r="D1150" s="166"/>
      <c r="E1150" s="163"/>
      <c r="F1150" s="165">
        <v>1.89</v>
      </c>
      <c r="G1150" s="164" t="s">
        <v>185</v>
      </c>
      <c r="H1150" s="163">
        <v>1</v>
      </c>
      <c r="I1150" s="214">
        <v>1.89</v>
      </c>
      <c r="J1150" s="163">
        <v>5.42</v>
      </c>
      <c r="K1150" s="214">
        <v>10.24</v>
      </c>
    </row>
    <row r="1151" spans="1:22" ht="14.25" x14ac:dyDescent="0.2">
      <c r="A1151" s="168"/>
      <c r="B1151" s="167"/>
      <c r="C1151" s="167" t="s">
        <v>184</v>
      </c>
      <c r="D1151" s="166" t="s">
        <v>177</v>
      </c>
      <c r="E1151" s="163">
        <v>112</v>
      </c>
      <c r="F1151" s="165"/>
      <c r="G1151" s="164"/>
      <c r="H1151" s="163"/>
      <c r="I1151" s="214">
        <v>7.62</v>
      </c>
      <c r="J1151" s="163">
        <v>90</v>
      </c>
      <c r="K1151" s="214">
        <v>140.38</v>
      </c>
    </row>
    <row r="1152" spans="1:22" ht="14.25" x14ac:dyDescent="0.2">
      <c r="A1152" s="168"/>
      <c r="B1152" s="167"/>
      <c r="C1152" s="167" t="s">
        <v>183</v>
      </c>
      <c r="D1152" s="166" t="s">
        <v>177</v>
      </c>
      <c r="E1152" s="163">
        <v>70</v>
      </c>
      <c r="F1152" s="165"/>
      <c r="G1152" s="164"/>
      <c r="H1152" s="163"/>
      <c r="I1152" s="214">
        <v>4.4800000000000004</v>
      </c>
      <c r="J1152" s="163">
        <v>41</v>
      </c>
      <c r="K1152" s="214">
        <v>63.95</v>
      </c>
    </row>
    <row r="1153" spans="1:22" ht="14.25" x14ac:dyDescent="0.2">
      <c r="A1153" s="168"/>
      <c r="B1153" s="167"/>
      <c r="C1153" s="167" t="s">
        <v>178</v>
      </c>
      <c r="D1153" s="166" t="s">
        <v>177</v>
      </c>
      <c r="E1153" s="163">
        <v>175</v>
      </c>
      <c r="F1153" s="165"/>
      <c r="G1153" s="164"/>
      <c r="H1153" s="163"/>
      <c r="I1153" s="214">
        <v>12.09</v>
      </c>
      <c r="J1153" s="163">
        <v>157</v>
      </c>
      <c r="K1153" s="214">
        <v>253.32</v>
      </c>
    </row>
    <row r="1154" spans="1:22" ht="14.25" x14ac:dyDescent="0.2">
      <c r="A1154" s="205"/>
      <c r="B1154" s="204"/>
      <c r="C1154" s="204" t="s">
        <v>182</v>
      </c>
      <c r="D1154" s="203" t="s">
        <v>181</v>
      </c>
      <c r="E1154" s="201">
        <v>0.52</v>
      </c>
      <c r="F1154" s="206"/>
      <c r="G1154" s="202" t="s">
        <v>1338</v>
      </c>
      <c r="H1154" s="201">
        <v>1</v>
      </c>
      <c r="I1154" s="200">
        <v>0.6</v>
      </c>
      <c r="J1154" s="201"/>
      <c r="K1154" s="200"/>
    </row>
    <row r="1155" spans="1:22" ht="15" x14ac:dyDescent="0.25">
      <c r="A1155" s="198"/>
      <c r="B1155" s="198"/>
      <c r="C1155" s="199" t="s">
        <v>173</v>
      </c>
      <c r="D1155" s="198"/>
      <c r="E1155" s="198"/>
      <c r="F1155" s="198"/>
      <c r="G1155" s="198"/>
      <c r="H1155" s="480">
        <v>67.27</v>
      </c>
      <c r="I1155" s="480"/>
      <c r="J1155" s="480">
        <v>933.08</v>
      </c>
      <c r="K1155" s="480"/>
      <c r="O1155" s="162">
        <v>67.27</v>
      </c>
      <c r="P1155" s="162">
        <v>933.08</v>
      </c>
    </row>
    <row r="1157" spans="1:22" ht="81" x14ac:dyDescent="0.2">
      <c r="A1157" s="197" t="s">
        <v>1336</v>
      </c>
      <c r="B1157" s="196" t="s">
        <v>3513</v>
      </c>
      <c r="C1157" s="196" t="s">
        <v>1276</v>
      </c>
      <c r="D1157" s="195" t="s">
        <v>3025</v>
      </c>
      <c r="E1157" s="193">
        <v>1</v>
      </c>
      <c r="F1157" s="207">
        <v>11543.7</v>
      </c>
      <c r="G1157" s="194" t="s">
        <v>185</v>
      </c>
      <c r="H1157" s="193">
        <v>1</v>
      </c>
      <c r="I1157" s="192">
        <v>11543.7</v>
      </c>
      <c r="J1157" s="193">
        <v>4.4000000000000004</v>
      </c>
      <c r="K1157" s="192">
        <v>50792.28</v>
      </c>
      <c r="Q1157" s="160">
        <v>0</v>
      </c>
      <c r="R1157" s="160">
        <v>0</v>
      </c>
      <c r="S1157" s="160">
        <v>0</v>
      </c>
      <c r="T1157" s="160">
        <v>0</v>
      </c>
      <c r="U1157" s="160">
        <v>0</v>
      </c>
      <c r="V1157" s="160">
        <v>0</v>
      </c>
    </row>
    <row r="1158" spans="1:22" ht="15" x14ac:dyDescent="0.25">
      <c r="A1158" s="190"/>
      <c r="B1158" s="190"/>
      <c r="C1158" s="191" t="s">
        <v>173</v>
      </c>
      <c r="D1158" s="190"/>
      <c r="E1158" s="190"/>
      <c r="F1158" s="190"/>
      <c r="G1158" s="190"/>
      <c r="H1158" s="481">
        <v>11543.7</v>
      </c>
      <c r="I1158" s="481"/>
      <c r="J1158" s="481">
        <v>50792.28</v>
      </c>
      <c r="K1158" s="481"/>
      <c r="O1158" s="162">
        <v>11543.7</v>
      </c>
      <c r="P1158" s="162">
        <v>50792.28</v>
      </c>
    </row>
    <row r="1161" spans="1:22" ht="15" x14ac:dyDescent="0.25">
      <c r="A1161" s="476" t="s">
        <v>3564</v>
      </c>
      <c r="B1161" s="476"/>
      <c r="C1161" s="476"/>
      <c r="D1161" s="476"/>
      <c r="E1161" s="476"/>
      <c r="F1161" s="476"/>
      <c r="G1161" s="476"/>
      <c r="H1161" s="477">
        <v>11919.39</v>
      </c>
      <c r="I1161" s="478"/>
      <c r="J1161" s="477">
        <v>57287.040000000001</v>
      </c>
      <c r="K1161" s="478"/>
    </row>
    <row r="1162" spans="1:22" hidden="1" x14ac:dyDescent="0.2">
      <c r="A1162" s="160" t="s">
        <v>172</v>
      </c>
      <c r="I1162" s="160">
        <v>0</v>
      </c>
      <c r="J1162" s="160">
        <v>0</v>
      </c>
    </row>
    <row r="1163" spans="1:22" hidden="1" x14ac:dyDescent="0.2">
      <c r="A1163" s="160" t="s">
        <v>171</v>
      </c>
      <c r="I1163" s="160">
        <v>0</v>
      </c>
      <c r="J1163" s="160">
        <v>0</v>
      </c>
    </row>
    <row r="1165" spans="1:22" ht="16.5" x14ac:dyDescent="0.25">
      <c r="A1165" s="479" t="s">
        <v>3565</v>
      </c>
      <c r="B1165" s="479"/>
      <c r="C1165" s="479"/>
      <c r="D1165" s="479"/>
      <c r="E1165" s="479"/>
      <c r="F1165" s="479"/>
      <c r="G1165" s="479"/>
      <c r="H1165" s="479"/>
      <c r="I1165" s="479"/>
      <c r="J1165" s="479"/>
      <c r="K1165" s="479"/>
    </row>
    <row r="1166" spans="1:22" ht="65.25" x14ac:dyDescent="0.2">
      <c r="A1166" s="168" t="s">
        <v>709</v>
      </c>
      <c r="B1166" s="167" t="s">
        <v>1266</v>
      </c>
      <c r="C1166" s="167" t="s">
        <v>1265</v>
      </c>
      <c r="D1166" s="166" t="s">
        <v>1693</v>
      </c>
      <c r="E1166" s="163">
        <v>1</v>
      </c>
      <c r="F1166" s="165"/>
      <c r="G1166" s="164"/>
      <c r="H1166" s="163"/>
      <c r="I1166" s="214"/>
      <c r="J1166" s="163"/>
      <c r="K1166" s="214"/>
      <c r="Q1166" s="160">
        <v>78.39</v>
      </c>
      <c r="R1166" s="160">
        <v>1445</v>
      </c>
      <c r="S1166" s="160">
        <v>46.07</v>
      </c>
      <c r="T1166" s="160">
        <v>658.28</v>
      </c>
      <c r="U1166" s="160">
        <v>1.42</v>
      </c>
      <c r="V1166" s="160">
        <v>29.69</v>
      </c>
    </row>
    <row r="1167" spans="1:22" ht="14.25" x14ac:dyDescent="0.2">
      <c r="A1167" s="168"/>
      <c r="B1167" s="167"/>
      <c r="C1167" s="167" t="s">
        <v>187</v>
      </c>
      <c r="D1167" s="166"/>
      <c r="E1167" s="163"/>
      <c r="F1167" s="165">
        <v>59.79</v>
      </c>
      <c r="G1167" s="164" t="s">
        <v>1338</v>
      </c>
      <c r="H1167" s="163">
        <v>1</v>
      </c>
      <c r="I1167" s="214">
        <v>68.760000000000005</v>
      </c>
      <c r="J1167" s="163">
        <v>23.35</v>
      </c>
      <c r="K1167" s="214">
        <v>1605.55</v>
      </c>
    </row>
    <row r="1168" spans="1:22" ht="14.25" x14ac:dyDescent="0.2">
      <c r="A1168" s="168"/>
      <c r="B1168" s="167"/>
      <c r="C1168" s="167" t="s">
        <v>174</v>
      </c>
      <c r="D1168" s="166"/>
      <c r="E1168" s="163"/>
      <c r="F1168" s="165">
        <v>4.42</v>
      </c>
      <c r="G1168" s="164" t="s">
        <v>1339</v>
      </c>
      <c r="H1168" s="163">
        <v>1</v>
      </c>
      <c r="I1168" s="214">
        <v>5.53</v>
      </c>
      <c r="J1168" s="163">
        <v>8</v>
      </c>
      <c r="K1168" s="214">
        <v>44.24</v>
      </c>
    </row>
    <row r="1169" spans="1:22" ht="14.25" x14ac:dyDescent="0.2">
      <c r="A1169" s="168"/>
      <c r="B1169" s="167"/>
      <c r="C1169" s="167" t="s">
        <v>179</v>
      </c>
      <c r="D1169" s="166"/>
      <c r="E1169" s="163"/>
      <c r="F1169" s="165">
        <v>0.65</v>
      </c>
      <c r="G1169" s="164" t="s">
        <v>1339</v>
      </c>
      <c r="H1169" s="163">
        <v>1</v>
      </c>
      <c r="I1169" s="169">
        <v>0.81</v>
      </c>
      <c r="J1169" s="163">
        <v>23.35</v>
      </c>
      <c r="K1169" s="169">
        <v>18.91</v>
      </c>
    </row>
    <row r="1170" spans="1:22" ht="14.25" x14ac:dyDescent="0.2">
      <c r="A1170" s="168"/>
      <c r="B1170" s="167"/>
      <c r="C1170" s="167" t="s">
        <v>195</v>
      </c>
      <c r="D1170" s="166"/>
      <c r="E1170" s="163"/>
      <c r="F1170" s="165">
        <v>21.42</v>
      </c>
      <c r="G1170" s="164" t="s">
        <v>185</v>
      </c>
      <c r="H1170" s="163">
        <v>1</v>
      </c>
      <c r="I1170" s="214">
        <v>21.42</v>
      </c>
      <c r="J1170" s="163">
        <v>5.42</v>
      </c>
      <c r="K1170" s="214">
        <v>116.1</v>
      </c>
    </row>
    <row r="1171" spans="1:22" ht="14.25" x14ac:dyDescent="0.2">
      <c r="A1171" s="168"/>
      <c r="B1171" s="167"/>
      <c r="C1171" s="167" t="s">
        <v>184</v>
      </c>
      <c r="D1171" s="166" t="s">
        <v>177</v>
      </c>
      <c r="E1171" s="163">
        <v>112</v>
      </c>
      <c r="F1171" s="165"/>
      <c r="G1171" s="164"/>
      <c r="H1171" s="163"/>
      <c r="I1171" s="214">
        <v>78.39</v>
      </c>
      <c r="J1171" s="163">
        <v>90</v>
      </c>
      <c r="K1171" s="214">
        <v>1445</v>
      </c>
    </row>
    <row r="1172" spans="1:22" ht="14.25" x14ac:dyDescent="0.2">
      <c r="A1172" s="168"/>
      <c r="B1172" s="167"/>
      <c r="C1172" s="167" t="s">
        <v>183</v>
      </c>
      <c r="D1172" s="166" t="s">
        <v>177</v>
      </c>
      <c r="E1172" s="163">
        <v>70</v>
      </c>
      <c r="F1172" s="165"/>
      <c r="G1172" s="164"/>
      <c r="H1172" s="163"/>
      <c r="I1172" s="214">
        <v>46.07</v>
      </c>
      <c r="J1172" s="163">
        <v>41</v>
      </c>
      <c r="K1172" s="214">
        <v>658.28</v>
      </c>
    </row>
    <row r="1173" spans="1:22" ht="14.25" x14ac:dyDescent="0.2">
      <c r="A1173" s="168"/>
      <c r="B1173" s="167"/>
      <c r="C1173" s="167" t="s">
        <v>178</v>
      </c>
      <c r="D1173" s="166" t="s">
        <v>177</v>
      </c>
      <c r="E1173" s="163">
        <v>175</v>
      </c>
      <c r="F1173" s="165"/>
      <c r="G1173" s="164"/>
      <c r="H1173" s="163"/>
      <c r="I1173" s="214">
        <v>1.42</v>
      </c>
      <c r="J1173" s="163">
        <v>157</v>
      </c>
      <c r="K1173" s="214">
        <v>29.69</v>
      </c>
    </row>
    <row r="1174" spans="1:22" ht="14.25" x14ac:dyDescent="0.2">
      <c r="A1174" s="205"/>
      <c r="B1174" s="204"/>
      <c r="C1174" s="204" t="s">
        <v>182</v>
      </c>
      <c r="D1174" s="203" t="s">
        <v>181</v>
      </c>
      <c r="E1174" s="201">
        <v>5.15</v>
      </c>
      <c r="F1174" s="206"/>
      <c r="G1174" s="202" t="s">
        <v>1338</v>
      </c>
      <c r="H1174" s="201">
        <v>1</v>
      </c>
      <c r="I1174" s="200">
        <v>5.92</v>
      </c>
      <c r="J1174" s="201"/>
      <c r="K1174" s="200"/>
    </row>
    <row r="1175" spans="1:22" ht="15" x14ac:dyDescent="0.25">
      <c r="A1175" s="198"/>
      <c r="B1175" s="198"/>
      <c r="C1175" s="199" t="s">
        <v>173</v>
      </c>
      <c r="D1175" s="198"/>
      <c r="E1175" s="198"/>
      <c r="F1175" s="198"/>
      <c r="G1175" s="198"/>
      <c r="H1175" s="480">
        <v>221.59</v>
      </c>
      <c r="I1175" s="480"/>
      <c r="J1175" s="480">
        <v>3898.86</v>
      </c>
      <c r="K1175" s="480"/>
      <c r="O1175" s="162">
        <v>221.59</v>
      </c>
      <c r="P1175" s="162">
        <v>3898.86</v>
      </c>
    </row>
    <row r="1177" spans="1:22" ht="65.25" x14ac:dyDescent="0.2">
      <c r="A1177" s="168" t="s">
        <v>1324</v>
      </c>
      <c r="B1177" s="167" t="s">
        <v>1264</v>
      </c>
      <c r="C1177" s="167" t="s">
        <v>1110</v>
      </c>
      <c r="D1177" s="166" t="s">
        <v>1693</v>
      </c>
      <c r="E1177" s="163">
        <v>1</v>
      </c>
      <c r="F1177" s="165"/>
      <c r="G1177" s="164"/>
      <c r="H1177" s="163"/>
      <c r="I1177" s="214"/>
      <c r="J1177" s="163"/>
      <c r="K1177" s="214"/>
      <c r="Q1177" s="160">
        <v>35.11</v>
      </c>
      <c r="R1177" s="160">
        <v>647.26</v>
      </c>
      <c r="S1177" s="160">
        <v>20.64</v>
      </c>
      <c r="T1177" s="160">
        <v>294.86</v>
      </c>
      <c r="U1177" s="160">
        <v>0</v>
      </c>
      <c r="V1177" s="160">
        <v>0</v>
      </c>
    </row>
    <row r="1178" spans="1:22" ht="14.25" x14ac:dyDescent="0.2">
      <c r="A1178" s="168"/>
      <c r="B1178" s="167"/>
      <c r="C1178" s="167" t="s">
        <v>187</v>
      </c>
      <c r="D1178" s="166"/>
      <c r="E1178" s="163"/>
      <c r="F1178" s="165">
        <v>26.78</v>
      </c>
      <c r="G1178" s="164" t="s">
        <v>1338</v>
      </c>
      <c r="H1178" s="163">
        <v>1</v>
      </c>
      <c r="I1178" s="214">
        <v>30.8</v>
      </c>
      <c r="J1178" s="163">
        <v>23.35</v>
      </c>
      <c r="K1178" s="214">
        <v>719.18</v>
      </c>
    </row>
    <row r="1179" spans="1:22" ht="14.25" x14ac:dyDescent="0.2">
      <c r="A1179" s="168"/>
      <c r="B1179" s="167"/>
      <c r="C1179" s="167" t="s">
        <v>195</v>
      </c>
      <c r="D1179" s="166"/>
      <c r="E1179" s="163"/>
      <c r="F1179" s="165">
        <v>0.28000000000000003</v>
      </c>
      <c r="G1179" s="164" t="s">
        <v>185</v>
      </c>
      <c r="H1179" s="163">
        <v>1</v>
      </c>
      <c r="I1179" s="214">
        <v>0.28000000000000003</v>
      </c>
      <c r="J1179" s="163">
        <v>5.43</v>
      </c>
      <c r="K1179" s="214">
        <v>1.52</v>
      </c>
    </row>
    <row r="1180" spans="1:22" ht="14.25" x14ac:dyDescent="0.2">
      <c r="A1180" s="168"/>
      <c r="B1180" s="167"/>
      <c r="C1180" s="167" t="s">
        <v>184</v>
      </c>
      <c r="D1180" s="166" t="s">
        <v>177</v>
      </c>
      <c r="E1180" s="163">
        <v>112</v>
      </c>
      <c r="F1180" s="165"/>
      <c r="G1180" s="164"/>
      <c r="H1180" s="163"/>
      <c r="I1180" s="214">
        <v>35.11</v>
      </c>
      <c r="J1180" s="163">
        <v>90</v>
      </c>
      <c r="K1180" s="214">
        <v>647.26</v>
      </c>
    </row>
    <row r="1181" spans="1:22" ht="14.25" x14ac:dyDescent="0.2">
      <c r="A1181" s="168"/>
      <c r="B1181" s="167"/>
      <c r="C1181" s="167" t="s">
        <v>183</v>
      </c>
      <c r="D1181" s="166" t="s">
        <v>177</v>
      </c>
      <c r="E1181" s="163">
        <v>70</v>
      </c>
      <c r="F1181" s="165"/>
      <c r="G1181" s="164"/>
      <c r="H1181" s="163"/>
      <c r="I1181" s="214">
        <v>20.64</v>
      </c>
      <c r="J1181" s="163">
        <v>41</v>
      </c>
      <c r="K1181" s="214">
        <v>294.86</v>
      </c>
    </row>
    <row r="1182" spans="1:22" ht="14.25" x14ac:dyDescent="0.2">
      <c r="A1182" s="205"/>
      <c r="B1182" s="204"/>
      <c r="C1182" s="204" t="s">
        <v>182</v>
      </c>
      <c r="D1182" s="203" t="s">
        <v>181</v>
      </c>
      <c r="E1182" s="201">
        <v>2.06</v>
      </c>
      <c r="F1182" s="206"/>
      <c r="G1182" s="202" t="s">
        <v>1338</v>
      </c>
      <c r="H1182" s="201">
        <v>1</v>
      </c>
      <c r="I1182" s="200">
        <v>2.37</v>
      </c>
      <c r="J1182" s="201"/>
      <c r="K1182" s="200"/>
    </row>
    <row r="1183" spans="1:22" ht="15" x14ac:dyDescent="0.25">
      <c r="A1183" s="198"/>
      <c r="B1183" s="198"/>
      <c r="C1183" s="199" t="s">
        <v>173</v>
      </c>
      <c r="D1183" s="198"/>
      <c r="E1183" s="198"/>
      <c r="F1183" s="198"/>
      <c r="G1183" s="198"/>
      <c r="H1183" s="480">
        <v>86.83</v>
      </c>
      <c r="I1183" s="480"/>
      <c r="J1183" s="480">
        <v>1662.82</v>
      </c>
      <c r="K1183" s="480"/>
      <c r="O1183" s="162">
        <v>86.83</v>
      </c>
      <c r="P1183" s="162">
        <v>1662.82</v>
      </c>
    </row>
    <row r="1185" spans="1:22" ht="65.25" x14ac:dyDescent="0.2">
      <c r="A1185" s="168" t="s">
        <v>104</v>
      </c>
      <c r="B1185" s="167" t="s">
        <v>1263</v>
      </c>
      <c r="C1185" s="167" t="s">
        <v>1262</v>
      </c>
      <c r="D1185" s="166" t="s">
        <v>1693</v>
      </c>
      <c r="E1185" s="163">
        <v>1</v>
      </c>
      <c r="F1185" s="165"/>
      <c r="G1185" s="164"/>
      <c r="H1185" s="163"/>
      <c r="I1185" s="214"/>
      <c r="J1185" s="163"/>
      <c r="K1185" s="214"/>
      <c r="Q1185" s="160">
        <v>7.62</v>
      </c>
      <c r="R1185" s="160">
        <v>140.38</v>
      </c>
      <c r="S1185" s="160">
        <v>4.4800000000000004</v>
      </c>
      <c r="T1185" s="160">
        <v>63.95</v>
      </c>
      <c r="U1185" s="160">
        <v>12.09</v>
      </c>
      <c r="V1185" s="160">
        <v>253.32</v>
      </c>
    </row>
    <row r="1186" spans="1:22" ht="14.25" x14ac:dyDescent="0.2">
      <c r="A1186" s="168"/>
      <c r="B1186" s="167"/>
      <c r="C1186" s="167" t="s">
        <v>187</v>
      </c>
      <c r="D1186" s="166"/>
      <c r="E1186" s="163"/>
      <c r="F1186" s="165">
        <v>5.81</v>
      </c>
      <c r="G1186" s="164" t="s">
        <v>1338</v>
      </c>
      <c r="H1186" s="163">
        <v>1</v>
      </c>
      <c r="I1186" s="214">
        <v>6.68</v>
      </c>
      <c r="J1186" s="163">
        <v>23.35</v>
      </c>
      <c r="K1186" s="214">
        <v>155.97999999999999</v>
      </c>
    </row>
    <row r="1187" spans="1:22" ht="14.25" x14ac:dyDescent="0.2">
      <c r="A1187" s="168"/>
      <c r="B1187" s="167"/>
      <c r="C1187" s="167" t="s">
        <v>174</v>
      </c>
      <c r="D1187" s="166"/>
      <c r="E1187" s="163"/>
      <c r="F1187" s="165">
        <v>27.61</v>
      </c>
      <c r="G1187" s="164" t="s">
        <v>1339</v>
      </c>
      <c r="H1187" s="163">
        <v>1</v>
      </c>
      <c r="I1187" s="214">
        <v>34.51</v>
      </c>
      <c r="J1187" s="163">
        <v>8.9600000000000009</v>
      </c>
      <c r="K1187" s="214">
        <v>309.20999999999998</v>
      </c>
    </row>
    <row r="1188" spans="1:22" ht="14.25" x14ac:dyDescent="0.2">
      <c r="A1188" s="168"/>
      <c r="B1188" s="167"/>
      <c r="C1188" s="167" t="s">
        <v>179</v>
      </c>
      <c r="D1188" s="166"/>
      <c r="E1188" s="163"/>
      <c r="F1188" s="165">
        <v>5.53</v>
      </c>
      <c r="G1188" s="164" t="s">
        <v>1339</v>
      </c>
      <c r="H1188" s="163">
        <v>1</v>
      </c>
      <c r="I1188" s="169">
        <v>6.91</v>
      </c>
      <c r="J1188" s="163">
        <v>23.35</v>
      </c>
      <c r="K1188" s="169">
        <v>161.35</v>
      </c>
    </row>
    <row r="1189" spans="1:22" ht="14.25" x14ac:dyDescent="0.2">
      <c r="A1189" s="168"/>
      <c r="B1189" s="167"/>
      <c r="C1189" s="167" t="s">
        <v>195</v>
      </c>
      <c r="D1189" s="166"/>
      <c r="E1189" s="163"/>
      <c r="F1189" s="165">
        <v>1.89</v>
      </c>
      <c r="G1189" s="164" t="s">
        <v>185</v>
      </c>
      <c r="H1189" s="163">
        <v>1</v>
      </c>
      <c r="I1189" s="214">
        <v>1.89</v>
      </c>
      <c r="J1189" s="163">
        <v>5.42</v>
      </c>
      <c r="K1189" s="214">
        <v>10.24</v>
      </c>
    </row>
    <row r="1190" spans="1:22" ht="14.25" x14ac:dyDescent="0.2">
      <c r="A1190" s="168"/>
      <c r="B1190" s="167"/>
      <c r="C1190" s="167" t="s">
        <v>184</v>
      </c>
      <c r="D1190" s="166" t="s">
        <v>177</v>
      </c>
      <c r="E1190" s="163">
        <v>112</v>
      </c>
      <c r="F1190" s="165"/>
      <c r="G1190" s="164"/>
      <c r="H1190" s="163"/>
      <c r="I1190" s="214">
        <v>7.62</v>
      </c>
      <c r="J1190" s="163">
        <v>90</v>
      </c>
      <c r="K1190" s="214">
        <v>140.38</v>
      </c>
    </row>
    <row r="1191" spans="1:22" ht="14.25" x14ac:dyDescent="0.2">
      <c r="A1191" s="168"/>
      <c r="B1191" s="167"/>
      <c r="C1191" s="167" t="s">
        <v>183</v>
      </c>
      <c r="D1191" s="166" t="s">
        <v>177</v>
      </c>
      <c r="E1191" s="163">
        <v>70</v>
      </c>
      <c r="F1191" s="165"/>
      <c r="G1191" s="164"/>
      <c r="H1191" s="163"/>
      <c r="I1191" s="214">
        <v>4.4800000000000004</v>
      </c>
      <c r="J1191" s="163">
        <v>41</v>
      </c>
      <c r="K1191" s="214">
        <v>63.95</v>
      </c>
    </row>
    <row r="1192" spans="1:22" ht="14.25" x14ac:dyDescent="0.2">
      <c r="A1192" s="168"/>
      <c r="B1192" s="167"/>
      <c r="C1192" s="167" t="s">
        <v>178</v>
      </c>
      <c r="D1192" s="166" t="s">
        <v>177</v>
      </c>
      <c r="E1192" s="163">
        <v>175</v>
      </c>
      <c r="F1192" s="165"/>
      <c r="G1192" s="164"/>
      <c r="H1192" s="163"/>
      <c r="I1192" s="214">
        <v>12.09</v>
      </c>
      <c r="J1192" s="163">
        <v>157</v>
      </c>
      <c r="K1192" s="214">
        <v>253.32</v>
      </c>
    </row>
    <row r="1193" spans="1:22" ht="14.25" x14ac:dyDescent="0.2">
      <c r="A1193" s="205"/>
      <c r="B1193" s="204"/>
      <c r="C1193" s="204" t="s">
        <v>182</v>
      </c>
      <c r="D1193" s="203" t="s">
        <v>181</v>
      </c>
      <c r="E1193" s="201">
        <v>0.52</v>
      </c>
      <c r="F1193" s="206"/>
      <c r="G1193" s="202" t="s">
        <v>1338</v>
      </c>
      <c r="H1193" s="201">
        <v>1</v>
      </c>
      <c r="I1193" s="200">
        <v>0.6</v>
      </c>
      <c r="J1193" s="201"/>
      <c r="K1193" s="200"/>
    </row>
    <row r="1194" spans="1:22" ht="15" x14ac:dyDescent="0.25">
      <c r="A1194" s="198"/>
      <c r="B1194" s="198"/>
      <c r="C1194" s="199" t="s">
        <v>173</v>
      </c>
      <c r="D1194" s="198"/>
      <c r="E1194" s="198"/>
      <c r="F1194" s="198"/>
      <c r="G1194" s="198"/>
      <c r="H1194" s="480">
        <v>67.27</v>
      </c>
      <c r="I1194" s="480"/>
      <c r="J1194" s="480">
        <v>933.08</v>
      </c>
      <c r="K1194" s="480"/>
      <c r="O1194" s="162">
        <v>67.27</v>
      </c>
      <c r="P1194" s="162">
        <v>933.08</v>
      </c>
    </row>
    <row r="1196" spans="1:22" ht="81" x14ac:dyDescent="0.2">
      <c r="A1196" s="197" t="s">
        <v>1336</v>
      </c>
      <c r="B1196" s="196" t="s">
        <v>3513</v>
      </c>
      <c r="C1196" s="196" t="s">
        <v>1275</v>
      </c>
      <c r="D1196" s="195" t="s">
        <v>3025</v>
      </c>
      <c r="E1196" s="193">
        <v>1</v>
      </c>
      <c r="F1196" s="207">
        <v>11543.7</v>
      </c>
      <c r="G1196" s="194" t="s">
        <v>185</v>
      </c>
      <c r="H1196" s="193">
        <v>1</v>
      </c>
      <c r="I1196" s="192">
        <v>11543.7</v>
      </c>
      <c r="J1196" s="193">
        <v>4.4000000000000004</v>
      </c>
      <c r="K1196" s="192">
        <v>50792.28</v>
      </c>
      <c r="Q1196" s="160">
        <v>0</v>
      </c>
      <c r="R1196" s="160">
        <v>0</v>
      </c>
      <c r="S1196" s="160">
        <v>0</v>
      </c>
      <c r="T1196" s="160">
        <v>0</v>
      </c>
      <c r="U1196" s="160">
        <v>0</v>
      </c>
      <c r="V1196" s="160">
        <v>0</v>
      </c>
    </row>
    <row r="1197" spans="1:22" ht="15" x14ac:dyDescent="0.25">
      <c r="A1197" s="190"/>
      <c r="B1197" s="190"/>
      <c r="C1197" s="191" t="s">
        <v>173</v>
      </c>
      <c r="D1197" s="190"/>
      <c r="E1197" s="190"/>
      <c r="F1197" s="190"/>
      <c r="G1197" s="190"/>
      <c r="H1197" s="481">
        <v>11543.7</v>
      </c>
      <c r="I1197" s="481"/>
      <c r="J1197" s="481">
        <v>50792.28</v>
      </c>
      <c r="K1197" s="481"/>
      <c r="O1197" s="162">
        <v>11543.7</v>
      </c>
      <c r="P1197" s="162">
        <v>50792.28</v>
      </c>
    </row>
    <row r="1200" spans="1:22" ht="15" x14ac:dyDescent="0.25">
      <c r="A1200" s="476" t="s">
        <v>3566</v>
      </c>
      <c r="B1200" s="476"/>
      <c r="C1200" s="476"/>
      <c r="D1200" s="476"/>
      <c r="E1200" s="476"/>
      <c r="F1200" s="476"/>
      <c r="G1200" s="476"/>
      <c r="H1200" s="477">
        <v>11919.39</v>
      </c>
      <c r="I1200" s="478"/>
      <c r="J1200" s="477">
        <v>57287.040000000001</v>
      </c>
      <c r="K1200" s="478"/>
    </row>
    <row r="1201" spans="1:22" hidden="1" x14ac:dyDescent="0.2">
      <c r="A1201" s="160" t="s">
        <v>172</v>
      </c>
      <c r="I1201" s="160">
        <v>0</v>
      </c>
      <c r="J1201" s="160">
        <v>0</v>
      </c>
    </row>
    <row r="1202" spans="1:22" hidden="1" x14ac:dyDescent="0.2">
      <c r="A1202" s="160" t="s">
        <v>171</v>
      </c>
      <c r="I1202" s="160">
        <v>0</v>
      </c>
      <c r="J1202" s="160">
        <v>0</v>
      </c>
    </row>
    <row r="1204" spans="1:22" ht="16.5" x14ac:dyDescent="0.25">
      <c r="A1204" s="479" t="s">
        <v>3567</v>
      </c>
      <c r="B1204" s="479"/>
      <c r="C1204" s="479"/>
      <c r="D1204" s="479"/>
      <c r="E1204" s="479"/>
      <c r="F1204" s="479"/>
      <c r="G1204" s="479"/>
      <c r="H1204" s="479"/>
      <c r="I1204" s="479"/>
      <c r="J1204" s="479"/>
      <c r="K1204" s="479"/>
    </row>
    <row r="1205" spans="1:22" ht="65.25" x14ac:dyDescent="0.2">
      <c r="A1205" s="168" t="s">
        <v>709</v>
      </c>
      <c r="B1205" s="167" t="s">
        <v>1266</v>
      </c>
      <c r="C1205" s="167" t="s">
        <v>1265</v>
      </c>
      <c r="D1205" s="166" t="s">
        <v>1693</v>
      </c>
      <c r="E1205" s="163">
        <v>1</v>
      </c>
      <c r="F1205" s="165"/>
      <c r="G1205" s="164"/>
      <c r="H1205" s="163"/>
      <c r="I1205" s="214"/>
      <c r="J1205" s="163"/>
      <c r="K1205" s="214"/>
      <c r="Q1205" s="160">
        <v>78.39</v>
      </c>
      <c r="R1205" s="160">
        <v>1445</v>
      </c>
      <c r="S1205" s="160">
        <v>46.07</v>
      </c>
      <c r="T1205" s="160">
        <v>658.28</v>
      </c>
      <c r="U1205" s="160">
        <v>1.42</v>
      </c>
      <c r="V1205" s="160">
        <v>29.69</v>
      </c>
    </row>
    <row r="1206" spans="1:22" ht="14.25" x14ac:dyDescent="0.2">
      <c r="A1206" s="168"/>
      <c r="B1206" s="167"/>
      <c r="C1206" s="167" t="s">
        <v>187</v>
      </c>
      <c r="D1206" s="166"/>
      <c r="E1206" s="163"/>
      <c r="F1206" s="165">
        <v>59.79</v>
      </c>
      <c r="G1206" s="164" t="s">
        <v>1338</v>
      </c>
      <c r="H1206" s="163">
        <v>1</v>
      </c>
      <c r="I1206" s="214">
        <v>68.760000000000005</v>
      </c>
      <c r="J1206" s="163">
        <v>23.35</v>
      </c>
      <c r="K1206" s="214">
        <v>1605.55</v>
      </c>
    </row>
    <row r="1207" spans="1:22" ht="14.25" x14ac:dyDescent="0.2">
      <c r="A1207" s="168"/>
      <c r="B1207" s="167"/>
      <c r="C1207" s="167" t="s">
        <v>174</v>
      </c>
      <c r="D1207" s="166"/>
      <c r="E1207" s="163"/>
      <c r="F1207" s="165">
        <v>4.42</v>
      </c>
      <c r="G1207" s="164" t="s">
        <v>1339</v>
      </c>
      <c r="H1207" s="163">
        <v>1</v>
      </c>
      <c r="I1207" s="214">
        <v>5.53</v>
      </c>
      <c r="J1207" s="163">
        <v>8</v>
      </c>
      <c r="K1207" s="214">
        <v>44.24</v>
      </c>
    </row>
    <row r="1208" spans="1:22" ht="14.25" x14ac:dyDescent="0.2">
      <c r="A1208" s="168"/>
      <c r="B1208" s="167"/>
      <c r="C1208" s="167" t="s">
        <v>179</v>
      </c>
      <c r="D1208" s="166"/>
      <c r="E1208" s="163"/>
      <c r="F1208" s="165">
        <v>0.65</v>
      </c>
      <c r="G1208" s="164" t="s">
        <v>1339</v>
      </c>
      <c r="H1208" s="163">
        <v>1</v>
      </c>
      <c r="I1208" s="169">
        <v>0.81</v>
      </c>
      <c r="J1208" s="163">
        <v>23.35</v>
      </c>
      <c r="K1208" s="169">
        <v>18.91</v>
      </c>
    </row>
    <row r="1209" spans="1:22" ht="14.25" x14ac:dyDescent="0.2">
      <c r="A1209" s="168"/>
      <c r="B1209" s="167"/>
      <c r="C1209" s="167" t="s">
        <v>195</v>
      </c>
      <c r="D1209" s="166"/>
      <c r="E1209" s="163"/>
      <c r="F1209" s="165">
        <v>21.42</v>
      </c>
      <c r="G1209" s="164" t="s">
        <v>185</v>
      </c>
      <c r="H1209" s="163">
        <v>1</v>
      </c>
      <c r="I1209" s="214">
        <v>21.42</v>
      </c>
      <c r="J1209" s="163">
        <v>5.42</v>
      </c>
      <c r="K1209" s="214">
        <v>116.1</v>
      </c>
    </row>
    <row r="1210" spans="1:22" ht="14.25" x14ac:dyDescent="0.2">
      <c r="A1210" s="168"/>
      <c r="B1210" s="167"/>
      <c r="C1210" s="167" t="s">
        <v>184</v>
      </c>
      <c r="D1210" s="166" t="s">
        <v>177</v>
      </c>
      <c r="E1210" s="163">
        <v>112</v>
      </c>
      <c r="F1210" s="165"/>
      <c r="G1210" s="164"/>
      <c r="H1210" s="163"/>
      <c r="I1210" s="214">
        <v>78.39</v>
      </c>
      <c r="J1210" s="163">
        <v>90</v>
      </c>
      <c r="K1210" s="214">
        <v>1445</v>
      </c>
    </row>
    <row r="1211" spans="1:22" ht="14.25" x14ac:dyDescent="0.2">
      <c r="A1211" s="168"/>
      <c r="B1211" s="167"/>
      <c r="C1211" s="167" t="s">
        <v>183</v>
      </c>
      <c r="D1211" s="166" t="s">
        <v>177</v>
      </c>
      <c r="E1211" s="163">
        <v>70</v>
      </c>
      <c r="F1211" s="165"/>
      <c r="G1211" s="164"/>
      <c r="H1211" s="163"/>
      <c r="I1211" s="214">
        <v>46.07</v>
      </c>
      <c r="J1211" s="163">
        <v>41</v>
      </c>
      <c r="K1211" s="214">
        <v>658.28</v>
      </c>
    </row>
    <row r="1212" spans="1:22" ht="14.25" x14ac:dyDescent="0.2">
      <c r="A1212" s="168"/>
      <c r="B1212" s="167"/>
      <c r="C1212" s="167" t="s">
        <v>178</v>
      </c>
      <c r="D1212" s="166" t="s">
        <v>177</v>
      </c>
      <c r="E1212" s="163">
        <v>175</v>
      </c>
      <c r="F1212" s="165"/>
      <c r="G1212" s="164"/>
      <c r="H1212" s="163"/>
      <c r="I1212" s="214">
        <v>1.42</v>
      </c>
      <c r="J1212" s="163">
        <v>157</v>
      </c>
      <c r="K1212" s="214">
        <v>29.69</v>
      </c>
    </row>
    <row r="1213" spans="1:22" ht="14.25" x14ac:dyDescent="0.2">
      <c r="A1213" s="205"/>
      <c r="B1213" s="204"/>
      <c r="C1213" s="204" t="s">
        <v>182</v>
      </c>
      <c r="D1213" s="203" t="s">
        <v>181</v>
      </c>
      <c r="E1213" s="201">
        <v>5.15</v>
      </c>
      <c r="F1213" s="206"/>
      <c r="G1213" s="202" t="s">
        <v>1338</v>
      </c>
      <c r="H1213" s="201">
        <v>1</v>
      </c>
      <c r="I1213" s="200">
        <v>5.92</v>
      </c>
      <c r="J1213" s="201"/>
      <c r="K1213" s="200"/>
    </row>
    <row r="1214" spans="1:22" ht="15" x14ac:dyDescent="0.25">
      <c r="A1214" s="198"/>
      <c r="B1214" s="198"/>
      <c r="C1214" s="199" t="s">
        <v>173</v>
      </c>
      <c r="D1214" s="198"/>
      <c r="E1214" s="198"/>
      <c r="F1214" s="198"/>
      <c r="G1214" s="198"/>
      <c r="H1214" s="480">
        <v>221.59</v>
      </c>
      <c r="I1214" s="480"/>
      <c r="J1214" s="480">
        <v>3898.86</v>
      </c>
      <c r="K1214" s="480"/>
      <c r="O1214" s="162">
        <v>221.59</v>
      </c>
      <c r="P1214" s="162">
        <v>3898.86</v>
      </c>
    </row>
    <row r="1216" spans="1:22" ht="65.25" x14ac:dyDescent="0.2">
      <c r="A1216" s="168" t="s">
        <v>1324</v>
      </c>
      <c r="B1216" s="167" t="s">
        <v>1264</v>
      </c>
      <c r="C1216" s="167" t="s">
        <v>1110</v>
      </c>
      <c r="D1216" s="166" t="s">
        <v>1693</v>
      </c>
      <c r="E1216" s="163">
        <v>1</v>
      </c>
      <c r="F1216" s="165"/>
      <c r="G1216" s="164"/>
      <c r="H1216" s="163"/>
      <c r="I1216" s="214"/>
      <c r="J1216" s="163"/>
      <c r="K1216" s="214"/>
      <c r="Q1216" s="160">
        <v>35.11</v>
      </c>
      <c r="R1216" s="160">
        <v>647.26</v>
      </c>
      <c r="S1216" s="160">
        <v>20.64</v>
      </c>
      <c r="T1216" s="160">
        <v>294.86</v>
      </c>
      <c r="U1216" s="160">
        <v>0</v>
      </c>
      <c r="V1216" s="160">
        <v>0</v>
      </c>
    </row>
    <row r="1217" spans="1:22" ht="14.25" x14ac:dyDescent="0.2">
      <c r="A1217" s="168"/>
      <c r="B1217" s="167"/>
      <c r="C1217" s="167" t="s">
        <v>187</v>
      </c>
      <c r="D1217" s="166"/>
      <c r="E1217" s="163"/>
      <c r="F1217" s="165">
        <v>26.78</v>
      </c>
      <c r="G1217" s="164" t="s">
        <v>1338</v>
      </c>
      <c r="H1217" s="163">
        <v>1</v>
      </c>
      <c r="I1217" s="214">
        <v>30.8</v>
      </c>
      <c r="J1217" s="163">
        <v>23.35</v>
      </c>
      <c r="K1217" s="214">
        <v>719.18</v>
      </c>
    </row>
    <row r="1218" spans="1:22" ht="14.25" x14ac:dyDescent="0.2">
      <c r="A1218" s="168"/>
      <c r="B1218" s="167"/>
      <c r="C1218" s="167" t="s">
        <v>195</v>
      </c>
      <c r="D1218" s="166"/>
      <c r="E1218" s="163"/>
      <c r="F1218" s="165">
        <v>0.28000000000000003</v>
      </c>
      <c r="G1218" s="164" t="s">
        <v>185</v>
      </c>
      <c r="H1218" s="163">
        <v>1</v>
      </c>
      <c r="I1218" s="214">
        <v>0.28000000000000003</v>
      </c>
      <c r="J1218" s="163">
        <v>5.43</v>
      </c>
      <c r="K1218" s="214">
        <v>1.52</v>
      </c>
    </row>
    <row r="1219" spans="1:22" ht="14.25" x14ac:dyDescent="0.2">
      <c r="A1219" s="168"/>
      <c r="B1219" s="167"/>
      <c r="C1219" s="167" t="s">
        <v>184</v>
      </c>
      <c r="D1219" s="166" t="s">
        <v>177</v>
      </c>
      <c r="E1219" s="163">
        <v>112</v>
      </c>
      <c r="F1219" s="165"/>
      <c r="G1219" s="164"/>
      <c r="H1219" s="163"/>
      <c r="I1219" s="214">
        <v>35.11</v>
      </c>
      <c r="J1219" s="163">
        <v>90</v>
      </c>
      <c r="K1219" s="214">
        <v>647.26</v>
      </c>
    </row>
    <row r="1220" spans="1:22" ht="14.25" x14ac:dyDescent="0.2">
      <c r="A1220" s="168"/>
      <c r="B1220" s="167"/>
      <c r="C1220" s="167" t="s">
        <v>183</v>
      </c>
      <c r="D1220" s="166" t="s">
        <v>177</v>
      </c>
      <c r="E1220" s="163">
        <v>70</v>
      </c>
      <c r="F1220" s="165"/>
      <c r="G1220" s="164"/>
      <c r="H1220" s="163"/>
      <c r="I1220" s="214">
        <v>20.64</v>
      </c>
      <c r="J1220" s="163">
        <v>41</v>
      </c>
      <c r="K1220" s="214">
        <v>294.86</v>
      </c>
    </row>
    <row r="1221" spans="1:22" ht="14.25" x14ac:dyDescent="0.2">
      <c r="A1221" s="205"/>
      <c r="B1221" s="204"/>
      <c r="C1221" s="204" t="s">
        <v>182</v>
      </c>
      <c r="D1221" s="203" t="s">
        <v>181</v>
      </c>
      <c r="E1221" s="201">
        <v>2.06</v>
      </c>
      <c r="F1221" s="206"/>
      <c r="G1221" s="202" t="s">
        <v>1338</v>
      </c>
      <c r="H1221" s="201">
        <v>1</v>
      </c>
      <c r="I1221" s="200">
        <v>2.37</v>
      </c>
      <c r="J1221" s="201"/>
      <c r="K1221" s="200"/>
    </row>
    <row r="1222" spans="1:22" ht="15" x14ac:dyDescent="0.25">
      <c r="A1222" s="198"/>
      <c r="B1222" s="198"/>
      <c r="C1222" s="199" t="s">
        <v>173</v>
      </c>
      <c r="D1222" s="198"/>
      <c r="E1222" s="198"/>
      <c r="F1222" s="198"/>
      <c r="G1222" s="198"/>
      <c r="H1222" s="480">
        <v>86.83</v>
      </c>
      <c r="I1222" s="480"/>
      <c r="J1222" s="480">
        <v>1662.82</v>
      </c>
      <c r="K1222" s="480"/>
      <c r="O1222" s="162">
        <v>86.83</v>
      </c>
      <c r="P1222" s="162">
        <v>1662.82</v>
      </c>
    </row>
    <row r="1224" spans="1:22" ht="65.25" x14ac:dyDescent="0.2">
      <c r="A1224" s="168" t="s">
        <v>104</v>
      </c>
      <c r="B1224" s="167" t="s">
        <v>1263</v>
      </c>
      <c r="C1224" s="167" t="s">
        <v>1262</v>
      </c>
      <c r="D1224" s="166" t="s">
        <v>1693</v>
      </c>
      <c r="E1224" s="163">
        <v>1</v>
      </c>
      <c r="F1224" s="165"/>
      <c r="G1224" s="164"/>
      <c r="H1224" s="163"/>
      <c r="I1224" s="214"/>
      <c r="J1224" s="163"/>
      <c r="K1224" s="214"/>
      <c r="Q1224" s="160">
        <v>7.62</v>
      </c>
      <c r="R1224" s="160">
        <v>140.38</v>
      </c>
      <c r="S1224" s="160">
        <v>4.4800000000000004</v>
      </c>
      <c r="T1224" s="160">
        <v>63.95</v>
      </c>
      <c r="U1224" s="160">
        <v>12.09</v>
      </c>
      <c r="V1224" s="160">
        <v>253.32</v>
      </c>
    </row>
    <row r="1225" spans="1:22" ht="14.25" x14ac:dyDescent="0.2">
      <c r="A1225" s="168"/>
      <c r="B1225" s="167"/>
      <c r="C1225" s="167" t="s">
        <v>187</v>
      </c>
      <c r="D1225" s="166"/>
      <c r="E1225" s="163"/>
      <c r="F1225" s="165">
        <v>5.81</v>
      </c>
      <c r="G1225" s="164" t="s">
        <v>1338</v>
      </c>
      <c r="H1225" s="163">
        <v>1</v>
      </c>
      <c r="I1225" s="214">
        <v>6.68</v>
      </c>
      <c r="J1225" s="163">
        <v>23.35</v>
      </c>
      <c r="K1225" s="214">
        <v>155.97999999999999</v>
      </c>
    </row>
    <row r="1226" spans="1:22" ht="14.25" x14ac:dyDescent="0.2">
      <c r="A1226" s="168"/>
      <c r="B1226" s="167"/>
      <c r="C1226" s="167" t="s">
        <v>174</v>
      </c>
      <c r="D1226" s="166"/>
      <c r="E1226" s="163"/>
      <c r="F1226" s="165">
        <v>27.61</v>
      </c>
      <c r="G1226" s="164" t="s">
        <v>1339</v>
      </c>
      <c r="H1226" s="163">
        <v>1</v>
      </c>
      <c r="I1226" s="214">
        <v>34.51</v>
      </c>
      <c r="J1226" s="163">
        <v>8.9600000000000009</v>
      </c>
      <c r="K1226" s="214">
        <v>309.20999999999998</v>
      </c>
    </row>
    <row r="1227" spans="1:22" ht="14.25" x14ac:dyDescent="0.2">
      <c r="A1227" s="168"/>
      <c r="B1227" s="167"/>
      <c r="C1227" s="167" t="s">
        <v>179</v>
      </c>
      <c r="D1227" s="166"/>
      <c r="E1227" s="163"/>
      <c r="F1227" s="165">
        <v>5.53</v>
      </c>
      <c r="G1227" s="164" t="s">
        <v>1339</v>
      </c>
      <c r="H1227" s="163">
        <v>1</v>
      </c>
      <c r="I1227" s="169">
        <v>6.91</v>
      </c>
      <c r="J1227" s="163">
        <v>23.35</v>
      </c>
      <c r="K1227" s="169">
        <v>161.35</v>
      </c>
    </row>
    <row r="1228" spans="1:22" ht="14.25" x14ac:dyDescent="0.2">
      <c r="A1228" s="168"/>
      <c r="B1228" s="167"/>
      <c r="C1228" s="167" t="s">
        <v>195</v>
      </c>
      <c r="D1228" s="166"/>
      <c r="E1228" s="163"/>
      <c r="F1228" s="165">
        <v>1.89</v>
      </c>
      <c r="G1228" s="164" t="s">
        <v>185</v>
      </c>
      <c r="H1228" s="163">
        <v>1</v>
      </c>
      <c r="I1228" s="214">
        <v>1.89</v>
      </c>
      <c r="J1228" s="163">
        <v>5.42</v>
      </c>
      <c r="K1228" s="214">
        <v>10.24</v>
      </c>
    </row>
    <row r="1229" spans="1:22" ht="14.25" x14ac:dyDescent="0.2">
      <c r="A1229" s="168"/>
      <c r="B1229" s="167"/>
      <c r="C1229" s="167" t="s">
        <v>184</v>
      </c>
      <c r="D1229" s="166" t="s">
        <v>177</v>
      </c>
      <c r="E1229" s="163">
        <v>112</v>
      </c>
      <c r="F1229" s="165"/>
      <c r="G1229" s="164"/>
      <c r="H1229" s="163"/>
      <c r="I1229" s="214">
        <v>7.62</v>
      </c>
      <c r="J1229" s="163">
        <v>90</v>
      </c>
      <c r="K1229" s="214">
        <v>140.38</v>
      </c>
    </row>
    <row r="1230" spans="1:22" ht="14.25" x14ac:dyDescent="0.2">
      <c r="A1230" s="168"/>
      <c r="B1230" s="167"/>
      <c r="C1230" s="167" t="s">
        <v>183</v>
      </c>
      <c r="D1230" s="166" t="s">
        <v>177</v>
      </c>
      <c r="E1230" s="163">
        <v>70</v>
      </c>
      <c r="F1230" s="165"/>
      <c r="G1230" s="164"/>
      <c r="H1230" s="163"/>
      <c r="I1230" s="214">
        <v>4.4800000000000004</v>
      </c>
      <c r="J1230" s="163">
        <v>41</v>
      </c>
      <c r="K1230" s="214">
        <v>63.95</v>
      </c>
    </row>
    <row r="1231" spans="1:22" ht="14.25" x14ac:dyDescent="0.2">
      <c r="A1231" s="168"/>
      <c r="B1231" s="167"/>
      <c r="C1231" s="167" t="s">
        <v>178</v>
      </c>
      <c r="D1231" s="166" t="s">
        <v>177</v>
      </c>
      <c r="E1231" s="163">
        <v>175</v>
      </c>
      <c r="F1231" s="165"/>
      <c r="G1231" s="164"/>
      <c r="H1231" s="163"/>
      <c r="I1231" s="214">
        <v>12.09</v>
      </c>
      <c r="J1231" s="163">
        <v>157</v>
      </c>
      <c r="K1231" s="214">
        <v>253.32</v>
      </c>
    </row>
    <row r="1232" spans="1:22" ht="14.25" x14ac:dyDescent="0.2">
      <c r="A1232" s="205"/>
      <c r="B1232" s="204"/>
      <c r="C1232" s="204" t="s">
        <v>182</v>
      </c>
      <c r="D1232" s="203" t="s">
        <v>181</v>
      </c>
      <c r="E1232" s="201">
        <v>0.52</v>
      </c>
      <c r="F1232" s="206"/>
      <c r="G1232" s="202" t="s">
        <v>1338</v>
      </c>
      <c r="H1232" s="201">
        <v>1</v>
      </c>
      <c r="I1232" s="200">
        <v>0.6</v>
      </c>
      <c r="J1232" s="201"/>
      <c r="K1232" s="200"/>
    </row>
    <row r="1233" spans="1:22" ht="15" x14ac:dyDescent="0.25">
      <c r="A1233" s="198"/>
      <c r="B1233" s="198"/>
      <c r="C1233" s="199" t="s">
        <v>173</v>
      </c>
      <c r="D1233" s="198"/>
      <c r="E1233" s="198"/>
      <c r="F1233" s="198"/>
      <c r="G1233" s="198"/>
      <c r="H1233" s="480">
        <v>67.27</v>
      </c>
      <c r="I1233" s="480"/>
      <c r="J1233" s="480">
        <v>933.08</v>
      </c>
      <c r="K1233" s="480"/>
      <c r="O1233" s="162">
        <v>67.27</v>
      </c>
      <c r="P1233" s="162">
        <v>933.08</v>
      </c>
    </row>
    <row r="1235" spans="1:22" ht="81" x14ac:dyDescent="0.2">
      <c r="A1235" s="197" t="s">
        <v>1336</v>
      </c>
      <c r="B1235" s="196" t="s">
        <v>3513</v>
      </c>
      <c r="C1235" s="196" t="s">
        <v>1274</v>
      </c>
      <c r="D1235" s="195" t="s">
        <v>3025</v>
      </c>
      <c r="E1235" s="193">
        <v>1</v>
      </c>
      <c r="F1235" s="207">
        <v>11543.7</v>
      </c>
      <c r="G1235" s="194" t="s">
        <v>185</v>
      </c>
      <c r="H1235" s="193">
        <v>1</v>
      </c>
      <c r="I1235" s="192">
        <v>11543.7</v>
      </c>
      <c r="J1235" s="193">
        <v>4.4000000000000004</v>
      </c>
      <c r="K1235" s="192">
        <v>50792.28</v>
      </c>
      <c r="Q1235" s="160">
        <v>0</v>
      </c>
      <c r="R1235" s="160">
        <v>0</v>
      </c>
      <c r="S1235" s="160">
        <v>0</v>
      </c>
      <c r="T1235" s="160">
        <v>0</v>
      </c>
      <c r="U1235" s="160">
        <v>0</v>
      </c>
      <c r="V1235" s="160">
        <v>0</v>
      </c>
    </row>
    <row r="1236" spans="1:22" ht="15" x14ac:dyDescent="0.25">
      <c r="A1236" s="190"/>
      <c r="B1236" s="190"/>
      <c r="C1236" s="191" t="s">
        <v>173</v>
      </c>
      <c r="D1236" s="190"/>
      <c r="E1236" s="190"/>
      <c r="F1236" s="190"/>
      <c r="G1236" s="190"/>
      <c r="H1236" s="481">
        <v>11543.7</v>
      </c>
      <c r="I1236" s="481"/>
      <c r="J1236" s="481">
        <v>50792.28</v>
      </c>
      <c r="K1236" s="481"/>
      <c r="O1236" s="162">
        <v>11543.7</v>
      </c>
      <c r="P1236" s="162">
        <v>50792.28</v>
      </c>
    </row>
    <row r="1239" spans="1:22" ht="15" x14ac:dyDescent="0.25">
      <c r="A1239" s="476" t="s">
        <v>3568</v>
      </c>
      <c r="B1239" s="476"/>
      <c r="C1239" s="476"/>
      <c r="D1239" s="476"/>
      <c r="E1239" s="476"/>
      <c r="F1239" s="476"/>
      <c r="G1239" s="476"/>
      <c r="H1239" s="477">
        <v>11919.39</v>
      </c>
      <c r="I1239" s="478"/>
      <c r="J1239" s="477">
        <v>57287.040000000001</v>
      </c>
      <c r="K1239" s="478"/>
    </row>
    <row r="1240" spans="1:22" hidden="1" x14ac:dyDescent="0.2">
      <c r="A1240" s="160" t="s">
        <v>172</v>
      </c>
      <c r="I1240" s="160">
        <v>0</v>
      </c>
      <c r="J1240" s="160">
        <v>0</v>
      </c>
    </row>
    <row r="1241" spans="1:22" hidden="1" x14ac:dyDescent="0.2">
      <c r="A1241" s="160" t="s">
        <v>171</v>
      </c>
      <c r="I1241" s="160">
        <v>0</v>
      </c>
      <c r="J1241" s="160">
        <v>0</v>
      </c>
    </row>
    <row r="1243" spans="1:22" ht="16.5" x14ac:dyDescent="0.25">
      <c r="A1243" s="479" t="s">
        <v>3569</v>
      </c>
      <c r="B1243" s="479"/>
      <c r="C1243" s="479"/>
      <c r="D1243" s="479"/>
      <c r="E1243" s="479"/>
      <c r="F1243" s="479"/>
      <c r="G1243" s="479"/>
      <c r="H1243" s="479"/>
      <c r="I1243" s="479"/>
      <c r="J1243" s="479"/>
      <c r="K1243" s="479"/>
    </row>
    <row r="1244" spans="1:22" ht="65.25" x14ac:dyDescent="0.2">
      <c r="A1244" s="168" t="s">
        <v>709</v>
      </c>
      <c r="B1244" s="167" t="s">
        <v>1266</v>
      </c>
      <c r="C1244" s="167" t="s">
        <v>1265</v>
      </c>
      <c r="D1244" s="166" t="s">
        <v>1693</v>
      </c>
      <c r="E1244" s="163">
        <v>1</v>
      </c>
      <c r="F1244" s="165"/>
      <c r="G1244" s="164"/>
      <c r="H1244" s="163"/>
      <c r="I1244" s="214"/>
      <c r="J1244" s="163"/>
      <c r="K1244" s="214"/>
      <c r="Q1244" s="160">
        <v>78.39</v>
      </c>
      <c r="R1244" s="160">
        <v>1445</v>
      </c>
      <c r="S1244" s="160">
        <v>46.07</v>
      </c>
      <c r="T1244" s="160">
        <v>658.28</v>
      </c>
      <c r="U1244" s="160">
        <v>1.42</v>
      </c>
      <c r="V1244" s="160">
        <v>29.69</v>
      </c>
    </row>
    <row r="1245" spans="1:22" ht="14.25" x14ac:dyDescent="0.2">
      <c r="A1245" s="168"/>
      <c r="B1245" s="167"/>
      <c r="C1245" s="167" t="s">
        <v>187</v>
      </c>
      <c r="D1245" s="166"/>
      <c r="E1245" s="163"/>
      <c r="F1245" s="165">
        <v>59.79</v>
      </c>
      <c r="G1245" s="164" t="s">
        <v>1338</v>
      </c>
      <c r="H1245" s="163">
        <v>1</v>
      </c>
      <c r="I1245" s="214">
        <v>68.760000000000005</v>
      </c>
      <c r="J1245" s="163">
        <v>23.35</v>
      </c>
      <c r="K1245" s="214">
        <v>1605.55</v>
      </c>
    </row>
    <row r="1246" spans="1:22" ht="14.25" x14ac:dyDescent="0.2">
      <c r="A1246" s="168"/>
      <c r="B1246" s="167"/>
      <c r="C1246" s="167" t="s">
        <v>174</v>
      </c>
      <c r="D1246" s="166"/>
      <c r="E1246" s="163"/>
      <c r="F1246" s="165">
        <v>4.42</v>
      </c>
      <c r="G1246" s="164" t="s">
        <v>1339</v>
      </c>
      <c r="H1246" s="163">
        <v>1</v>
      </c>
      <c r="I1246" s="214">
        <v>5.53</v>
      </c>
      <c r="J1246" s="163">
        <v>8</v>
      </c>
      <c r="K1246" s="214">
        <v>44.24</v>
      </c>
    </row>
    <row r="1247" spans="1:22" ht="14.25" x14ac:dyDescent="0.2">
      <c r="A1247" s="168"/>
      <c r="B1247" s="167"/>
      <c r="C1247" s="167" t="s">
        <v>179</v>
      </c>
      <c r="D1247" s="166"/>
      <c r="E1247" s="163"/>
      <c r="F1247" s="165">
        <v>0.65</v>
      </c>
      <c r="G1247" s="164" t="s">
        <v>1339</v>
      </c>
      <c r="H1247" s="163">
        <v>1</v>
      </c>
      <c r="I1247" s="169">
        <v>0.81</v>
      </c>
      <c r="J1247" s="163">
        <v>23.35</v>
      </c>
      <c r="K1247" s="169">
        <v>18.91</v>
      </c>
    </row>
    <row r="1248" spans="1:22" ht="14.25" x14ac:dyDescent="0.2">
      <c r="A1248" s="168"/>
      <c r="B1248" s="167"/>
      <c r="C1248" s="167" t="s">
        <v>195</v>
      </c>
      <c r="D1248" s="166"/>
      <c r="E1248" s="163"/>
      <c r="F1248" s="165">
        <v>21.42</v>
      </c>
      <c r="G1248" s="164" t="s">
        <v>185</v>
      </c>
      <c r="H1248" s="163">
        <v>1</v>
      </c>
      <c r="I1248" s="214">
        <v>21.42</v>
      </c>
      <c r="J1248" s="163">
        <v>5.42</v>
      </c>
      <c r="K1248" s="214">
        <v>116.1</v>
      </c>
    </row>
    <row r="1249" spans="1:22" ht="14.25" x14ac:dyDescent="0.2">
      <c r="A1249" s="168"/>
      <c r="B1249" s="167"/>
      <c r="C1249" s="167" t="s">
        <v>184</v>
      </c>
      <c r="D1249" s="166" t="s">
        <v>177</v>
      </c>
      <c r="E1249" s="163">
        <v>112</v>
      </c>
      <c r="F1249" s="165"/>
      <c r="G1249" s="164"/>
      <c r="H1249" s="163"/>
      <c r="I1249" s="214">
        <v>78.39</v>
      </c>
      <c r="J1249" s="163">
        <v>90</v>
      </c>
      <c r="K1249" s="214">
        <v>1445</v>
      </c>
    </row>
    <row r="1250" spans="1:22" ht="14.25" x14ac:dyDescent="0.2">
      <c r="A1250" s="168"/>
      <c r="B1250" s="167"/>
      <c r="C1250" s="167" t="s">
        <v>183</v>
      </c>
      <c r="D1250" s="166" t="s">
        <v>177</v>
      </c>
      <c r="E1250" s="163">
        <v>70</v>
      </c>
      <c r="F1250" s="165"/>
      <c r="G1250" s="164"/>
      <c r="H1250" s="163"/>
      <c r="I1250" s="214">
        <v>46.07</v>
      </c>
      <c r="J1250" s="163">
        <v>41</v>
      </c>
      <c r="K1250" s="214">
        <v>658.28</v>
      </c>
    </row>
    <row r="1251" spans="1:22" ht="14.25" x14ac:dyDescent="0.2">
      <c r="A1251" s="168"/>
      <c r="B1251" s="167"/>
      <c r="C1251" s="167" t="s">
        <v>178</v>
      </c>
      <c r="D1251" s="166" t="s">
        <v>177</v>
      </c>
      <c r="E1251" s="163">
        <v>175</v>
      </c>
      <c r="F1251" s="165"/>
      <c r="G1251" s="164"/>
      <c r="H1251" s="163"/>
      <c r="I1251" s="214">
        <v>1.42</v>
      </c>
      <c r="J1251" s="163">
        <v>157</v>
      </c>
      <c r="K1251" s="214">
        <v>29.69</v>
      </c>
    </row>
    <row r="1252" spans="1:22" ht="14.25" x14ac:dyDescent="0.2">
      <c r="A1252" s="205"/>
      <c r="B1252" s="204"/>
      <c r="C1252" s="204" t="s">
        <v>182</v>
      </c>
      <c r="D1252" s="203" t="s">
        <v>181</v>
      </c>
      <c r="E1252" s="201">
        <v>5.15</v>
      </c>
      <c r="F1252" s="206"/>
      <c r="G1252" s="202" t="s">
        <v>1338</v>
      </c>
      <c r="H1252" s="201">
        <v>1</v>
      </c>
      <c r="I1252" s="200">
        <v>5.92</v>
      </c>
      <c r="J1252" s="201"/>
      <c r="K1252" s="200"/>
    </row>
    <row r="1253" spans="1:22" ht="15" x14ac:dyDescent="0.25">
      <c r="A1253" s="198"/>
      <c r="B1253" s="198"/>
      <c r="C1253" s="199" t="s">
        <v>173</v>
      </c>
      <c r="D1253" s="198"/>
      <c r="E1253" s="198"/>
      <c r="F1253" s="198"/>
      <c r="G1253" s="198"/>
      <c r="H1253" s="480">
        <v>221.59</v>
      </c>
      <c r="I1253" s="480"/>
      <c r="J1253" s="480">
        <v>3898.86</v>
      </c>
      <c r="K1253" s="480"/>
      <c r="O1253" s="162">
        <v>221.59</v>
      </c>
      <c r="P1253" s="162">
        <v>3898.86</v>
      </c>
    </row>
    <row r="1255" spans="1:22" ht="65.25" x14ac:dyDescent="0.2">
      <c r="A1255" s="168" t="s">
        <v>1324</v>
      </c>
      <c r="B1255" s="167" t="s">
        <v>1264</v>
      </c>
      <c r="C1255" s="167" t="s">
        <v>1110</v>
      </c>
      <c r="D1255" s="166" t="s">
        <v>1693</v>
      </c>
      <c r="E1255" s="163">
        <v>1</v>
      </c>
      <c r="F1255" s="165"/>
      <c r="G1255" s="164"/>
      <c r="H1255" s="163"/>
      <c r="I1255" s="214"/>
      <c r="J1255" s="163"/>
      <c r="K1255" s="214"/>
      <c r="Q1255" s="160">
        <v>35.11</v>
      </c>
      <c r="R1255" s="160">
        <v>647.26</v>
      </c>
      <c r="S1255" s="160">
        <v>20.64</v>
      </c>
      <c r="T1255" s="160">
        <v>294.86</v>
      </c>
      <c r="U1255" s="160">
        <v>0</v>
      </c>
      <c r="V1255" s="160">
        <v>0</v>
      </c>
    </row>
    <row r="1256" spans="1:22" ht="14.25" x14ac:dyDescent="0.2">
      <c r="A1256" s="168"/>
      <c r="B1256" s="167"/>
      <c r="C1256" s="167" t="s">
        <v>187</v>
      </c>
      <c r="D1256" s="166"/>
      <c r="E1256" s="163"/>
      <c r="F1256" s="165">
        <v>26.78</v>
      </c>
      <c r="G1256" s="164" t="s">
        <v>1338</v>
      </c>
      <c r="H1256" s="163">
        <v>1</v>
      </c>
      <c r="I1256" s="214">
        <v>30.8</v>
      </c>
      <c r="J1256" s="163">
        <v>23.35</v>
      </c>
      <c r="K1256" s="214">
        <v>719.18</v>
      </c>
    </row>
    <row r="1257" spans="1:22" ht="14.25" x14ac:dyDescent="0.2">
      <c r="A1257" s="168"/>
      <c r="B1257" s="167"/>
      <c r="C1257" s="167" t="s">
        <v>195</v>
      </c>
      <c r="D1257" s="166"/>
      <c r="E1257" s="163"/>
      <c r="F1257" s="165">
        <v>0.28000000000000003</v>
      </c>
      <c r="G1257" s="164" t="s">
        <v>185</v>
      </c>
      <c r="H1257" s="163">
        <v>1</v>
      </c>
      <c r="I1257" s="214">
        <v>0.28000000000000003</v>
      </c>
      <c r="J1257" s="163">
        <v>5.43</v>
      </c>
      <c r="K1257" s="214">
        <v>1.52</v>
      </c>
    </row>
    <row r="1258" spans="1:22" ht="14.25" x14ac:dyDescent="0.2">
      <c r="A1258" s="168"/>
      <c r="B1258" s="167"/>
      <c r="C1258" s="167" t="s">
        <v>184</v>
      </c>
      <c r="D1258" s="166" t="s">
        <v>177</v>
      </c>
      <c r="E1258" s="163">
        <v>112</v>
      </c>
      <c r="F1258" s="165"/>
      <c r="G1258" s="164"/>
      <c r="H1258" s="163"/>
      <c r="I1258" s="214">
        <v>35.11</v>
      </c>
      <c r="J1258" s="163">
        <v>90</v>
      </c>
      <c r="K1258" s="214">
        <v>647.26</v>
      </c>
    </row>
    <row r="1259" spans="1:22" ht="14.25" x14ac:dyDescent="0.2">
      <c r="A1259" s="168"/>
      <c r="B1259" s="167"/>
      <c r="C1259" s="167" t="s">
        <v>183</v>
      </c>
      <c r="D1259" s="166" t="s">
        <v>177</v>
      </c>
      <c r="E1259" s="163">
        <v>70</v>
      </c>
      <c r="F1259" s="165"/>
      <c r="G1259" s="164"/>
      <c r="H1259" s="163"/>
      <c r="I1259" s="214">
        <v>20.64</v>
      </c>
      <c r="J1259" s="163">
        <v>41</v>
      </c>
      <c r="K1259" s="214">
        <v>294.86</v>
      </c>
    </row>
    <row r="1260" spans="1:22" ht="14.25" x14ac:dyDescent="0.2">
      <c r="A1260" s="205"/>
      <c r="B1260" s="204"/>
      <c r="C1260" s="204" t="s">
        <v>182</v>
      </c>
      <c r="D1260" s="203" t="s">
        <v>181</v>
      </c>
      <c r="E1260" s="201">
        <v>2.06</v>
      </c>
      <c r="F1260" s="206"/>
      <c r="G1260" s="202" t="s">
        <v>1338</v>
      </c>
      <c r="H1260" s="201">
        <v>1</v>
      </c>
      <c r="I1260" s="200">
        <v>2.37</v>
      </c>
      <c r="J1260" s="201"/>
      <c r="K1260" s="200"/>
    </row>
    <row r="1261" spans="1:22" ht="15" x14ac:dyDescent="0.25">
      <c r="A1261" s="198"/>
      <c r="B1261" s="198"/>
      <c r="C1261" s="199" t="s">
        <v>173</v>
      </c>
      <c r="D1261" s="198"/>
      <c r="E1261" s="198"/>
      <c r="F1261" s="198"/>
      <c r="G1261" s="198"/>
      <c r="H1261" s="480">
        <v>86.83</v>
      </c>
      <c r="I1261" s="480"/>
      <c r="J1261" s="480">
        <v>1662.82</v>
      </c>
      <c r="K1261" s="480"/>
      <c r="O1261" s="162">
        <v>86.83</v>
      </c>
      <c r="P1261" s="162">
        <v>1662.82</v>
      </c>
    </row>
    <row r="1263" spans="1:22" ht="65.25" x14ac:dyDescent="0.2">
      <c r="A1263" s="168" t="s">
        <v>104</v>
      </c>
      <c r="B1263" s="167" t="s">
        <v>1263</v>
      </c>
      <c r="C1263" s="167" t="s">
        <v>1262</v>
      </c>
      <c r="D1263" s="166" t="s">
        <v>1693</v>
      </c>
      <c r="E1263" s="163">
        <v>1</v>
      </c>
      <c r="F1263" s="165"/>
      <c r="G1263" s="164"/>
      <c r="H1263" s="163"/>
      <c r="I1263" s="214"/>
      <c r="J1263" s="163"/>
      <c r="K1263" s="214"/>
      <c r="Q1263" s="160">
        <v>7.62</v>
      </c>
      <c r="R1263" s="160">
        <v>140.38</v>
      </c>
      <c r="S1263" s="160">
        <v>4.4800000000000004</v>
      </c>
      <c r="T1263" s="160">
        <v>63.95</v>
      </c>
      <c r="U1263" s="160">
        <v>12.09</v>
      </c>
      <c r="V1263" s="160">
        <v>253.32</v>
      </c>
    </row>
    <row r="1264" spans="1:22" ht="14.25" x14ac:dyDescent="0.2">
      <c r="A1264" s="168"/>
      <c r="B1264" s="167"/>
      <c r="C1264" s="167" t="s">
        <v>187</v>
      </c>
      <c r="D1264" s="166"/>
      <c r="E1264" s="163"/>
      <c r="F1264" s="165">
        <v>5.81</v>
      </c>
      <c r="G1264" s="164" t="s">
        <v>1338</v>
      </c>
      <c r="H1264" s="163">
        <v>1</v>
      </c>
      <c r="I1264" s="214">
        <v>6.68</v>
      </c>
      <c r="J1264" s="163">
        <v>23.35</v>
      </c>
      <c r="K1264" s="214">
        <v>155.97999999999999</v>
      </c>
    </row>
    <row r="1265" spans="1:22" ht="14.25" x14ac:dyDescent="0.2">
      <c r="A1265" s="168"/>
      <c r="B1265" s="167"/>
      <c r="C1265" s="167" t="s">
        <v>174</v>
      </c>
      <c r="D1265" s="166"/>
      <c r="E1265" s="163"/>
      <c r="F1265" s="165">
        <v>27.61</v>
      </c>
      <c r="G1265" s="164" t="s">
        <v>1339</v>
      </c>
      <c r="H1265" s="163">
        <v>1</v>
      </c>
      <c r="I1265" s="214">
        <v>34.51</v>
      </c>
      <c r="J1265" s="163">
        <v>8.9600000000000009</v>
      </c>
      <c r="K1265" s="214">
        <v>309.20999999999998</v>
      </c>
    </row>
    <row r="1266" spans="1:22" ht="14.25" x14ac:dyDescent="0.2">
      <c r="A1266" s="168"/>
      <c r="B1266" s="167"/>
      <c r="C1266" s="167" t="s">
        <v>179</v>
      </c>
      <c r="D1266" s="166"/>
      <c r="E1266" s="163"/>
      <c r="F1266" s="165">
        <v>5.53</v>
      </c>
      <c r="G1266" s="164" t="s">
        <v>1339</v>
      </c>
      <c r="H1266" s="163">
        <v>1</v>
      </c>
      <c r="I1266" s="169">
        <v>6.91</v>
      </c>
      <c r="J1266" s="163">
        <v>23.35</v>
      </c>
      <c r="K1266" s="169">
        <v>161.35</v>
      </c>
    </row>
    <row r="1267" spans="1:22" ht="14.25" x14ac:dyDescent="0.2">
      <c r="A1267" s="168"/>
      <c r="B1267" s="167"/>
      <c r="C1267" s="167" t="s">
        <v>195</v>
      </c>
      <c r="D1267" s="166"/>
      <c r="E1267" s="163"/>
      <c r="F1267" s="165">
        <v>1.89</v>
      </c>
      <c r="G1267" s="164" t="s">
        <v>185</v>
      </c>
      <c r="H1267" s="163">
        <v>1</v>
      </c>
      <c r="I1267" s="214">
        <v>1.89</v>
      </c>
      <c r="J1267" s="163">
        <v>5.42</v>
      </c>
      <c r="K1267" s="214">
        <v>10.24</v>
      </c>
    </row>
    <row r="1268" spans="1:22" ht="14.25" x14ac:dyDescent="0.2">
      <c r="A1268" s="168"/>
      <c r="B1268" s="167"/>
      <c r="C1268" s="167" t="s">
        <v>184</v>
      </c>
      <c r="D1268" s="166" t="s">
        <v>177</v>
      </c>
      <c r="E1268" s="163">
        <v>112</v>
      </c>
      <c r="F1268" s="165"/>
      <c r="G1268" s="164"/>
      <c r="H1268" s="163"/>
      <c r="I1268" s="214">
        <v>7.62</v>
      </c>
      <c r="J1268" s="163">
        <v>90</v>
      </c>
      <c r="K1268" s="214">
        <v>140.38</v>
      </c>
    </row>
    <row r="1269" spans="1:22" ht="14.25" x14ac:dyDescent="0.2">
      <c r="A1269" s="168"/>
      <c r="B1269" s="167"/>
      <c r="C1269" s="167" t="s">
        <v>183</v>
      </c>
      <c r="D1269" s="166" t="s">
        <v>177</v>
      </c>
      <c r="E1269" s="163">
        <v>70</v>
      </c>
      <c r="F1269" s="165"/>
      <c r="G1269" s="164"/>
      <c r="H1269" s="163"/>
      <c r="I1269" s="214">
        <v>4.4800000000000004</v>
      </c>
      <c r="J1269" s="163">
        <v>41</v>
      </c>
      <c r="K1269" s="214">
        <v>63.95</v>
      </c>
    </row>
    <row r="1270" spans="1:22" ht="14.25" x14ac:dyDescent="0.2">
      <c r="A1270" s="168"/>
      <c r="B1270" s="167"/>
      <c r="C1270" s="167" t="s">
        <v>178</v>
      </c>
      <c r="D1270" s="166" t="s">
        <v>177</v>
      </c>
      <c r="E1270" s="163">
        <v>175</v>
      </c>
      <c r="F1270" s="165"/>
      <c r="G1270" s="164"/>
      <c r="H1270" s="163"/>
      <c r="I1270" s="214">
        <v>12.09</v>
      </c>
      <c r="J1270" s="163">
        <v>157</v>
      </c>
      <c r="K1270" s="214">
        <v>253.32</v>
      </c>
    </row>
    <row r="1271" spans="1:22" ht="14.25" x14ac:dyDescent="0.2">
      <c r="A1271" s="205"/>
      <c r="B1271" s="204"/>
      <c r="C1271" s="204" t="s">
        <v>182</v>
      </c>
      <c r="D1271" s="203" t="s">
        <v>181</v>
      </c>
      <c r="E1271" s="201">
        <v>0.52</v>
      </c>
      <c r="F1271" s="206"/>
      <c r="G1271" s="202" t="s">
        <v>1338</v>
      </c>
      <c r="H1271" s="201">
        <v>1</v>
      </c>
      <c r="I1271" s="200">
        <v>0.6</v>
      </c>
      <c r="J1271" s="201"/>
      <c r="K1271" s="200"/>
    </row>
    <row r="1272" spans="1:22" ht="15" x14ac:dyDescent="0.25">
      <c r="A1272" s="198"/>
      <c r="B1272" s="198"/>
      <c r="C1272" s="199" t="s">
        <v>173</v>
      </c>
      <c r="D1272" s="198"/>
      <c r="E1272" s="198"/>
      <c r="F1272" s="198"/>
      <c r="G1272" s="198"/>
      <c r="H1272" s="480">
        <v>67.27</v>
      </c>
      <c r="I1272" s="480"/>
      <c r="J1272" s="480">
        <v>933.08</v>
      </c>
      <c r="K1272" s="480"/>
      <c r="O1272" s="162">
        <v>67.27</v>
      </c>
      <c r="P1272" s="162">
        <v>933.08</v>
      </c>
    </row>
    <row r="1274" spans="1:22" ht="81" x14ac:dyDescent="0.2">
      <c r="A1274" s="197" t="s">
        <v>1336</v>
      </c>
      <c r="B1274" s="196" t="s">
        <v>3513</v>
      </c>
      <c r="C1274" s="196" t="s">
        <v>1273</v>
      </c>
      <c r="D1274" s="195" t="s">
        <v>3025</v>
      </c>
      <c r="E1274" s="193">
        <v>1</v>
      </c>
      <c r="F1274" s="207">
        <v>11543.7</v>
      </c>
      <c r="G1274" s="194" t="s">
        <v>185</v>
      </c>
      <c r="H1274" s="193">
        <v>1</v>
      </c>
      <c r="I1274" s="192">
        <v>11543.7</v>
      </c>
      <c r="J1274" s="193">
        <v>4.4000000000000004</v>
      </c>
      <c r="K1274" s="192">
        <v>50792.28</v>
      </c>
      <c r="Q1274" s="160">
        <v>0</v>
      </c>
      <c r="R1274" s="160">
        <v>0</v>
      </c>
      <c r="S1274" s="160">
        <v>0</v>
      </c>
      <c r="T1274" s="160">
        <v>0</v>
      </c>
      <c r="U1274" s="160">
        <v>0</v>
      </c>
      <c r="V1274" s="160">
        <v>0</v>
      </c>
    </row>
    <row r="1275" spans="1:22" ht="15" x14ac:dyDescent="0.25">
      <c r="A1275" s="190"/>
      <c r="B1275" s="190"/>
      <c r="C1275" s="191" t="s">
        <v>173</v>
      </c>
      <c r="D1275" s="190"/>
      <c r="E1275" s="190"/>
      <c r="F1275" s="190"/>
      <c r="G1275" s="190"/>
      <c r="H1275" s="481">
        <v>11543.7</v>
      </c>
      <c r="I1275" s="481"/>
      <c r="J1275" s="481">
        <v>50792.28</v>
      </c>
      <c r="K1275" s="481"/>
      <c r="O1275" s="162">
        <v>11543.7</v>
      </c>
      <c r="P1275" s="162">
        <v>50792.28</v>
      </c>
    </row>
    <row r="1278" spans="1:22" ht="15" x14ac:dyDescent="0.25">
      <c r="A1278" s="476" t="s">
        <v>3570</v>
      </c>
      <c r="B1278" s="476"/>
      <c r="C1278" s="476"/>
      <c r="D1278" s="476"/>
      <c r="E1278" s="476"/>
      <c r="F1278" s="476"/>
      <c r="G1278" s="476"/>
      <c r="H1278" s="477">
        <v>11919.39</v>
      </c>
      <c r="I1278" s="478"/>
      <c r="J1278" s="477">
        <v>57287.040000000001</v>
      </c>
      <c r="K1278" s="478"/>
    </row>
    <row r="1279" spans="1:22" hidden="1" x14ac:dyDescent="0.2">
      <c r="A1279" s="160" t="s">
        <v>172</v>
      </c>
      <c r="I1279" s="160">
        <v>0</v>
      </c>
      <c r="J1279" s="160">
        <v>0</v>
      </c>
    </row>
    <row r="1280" spans="1:22" hidden="1" x14ac:dyDescent="0.2">
      <c r="A1280" s="160" t="s">
        <v>171</v>
      </c>
      <c r="I1280" s="160">
        <v>0</v>
      </c>
      <c r="J1280" s="160">
        <v>0</v>
      </c>
    </row>
    <row r="1282" spans="1:22" ht="16.5" x14ac:dyDescent="0.25">
      <c r="A1282" s="479" t="s">
        <v>3571</v>
      </c>
      <c r="B1282" s="479"/>
      <c r="C1282" s="479"/>
      <c r="D1282" s="479"/>
      <c r="E1282" s="479"/>
      <c r="F1282" s="479"/>
      <c r="G1282" s="479"/>
      <c r="H1282" s="479"/>
      <c r="I1282" s="479"/>
      <c r="J1282" s="479"/>
      <c r="K1282" s="479"/>
    </row>
    <row r="1283" spans="1:22" ht="65.25" x14ac:dyDescent="0.2">
      <c r="A1283" s="168" t="s">
        <v>709</v>
      </c>
      <c r="B1283" s="167" t="s">
        <v>1266</v>
      </c>
      <c r="C1283" s="167" t="s">
        <v>1265</v>
      </c>
      <c r="D1283" s="166" t="s">
        <v>1693</v>
      </c>
      <c r="E1283" s="163">
        <v>1</v>
      </c>
      <c r="F1283" s="165"/>
      <c r="G1283" s="164"/>
      <c r="H1283" s="163"/>
      <c r="I1283" s="214"/>
      <c r="J1283" s="163"/>
      <c r="K1283" s="214"/>
      <c r="Q1283" s="160">
        <v>78.39</v>
      </c>
      <c r="R1283" s="160">
        <v>1445</v>
      </c>
      <c r="S1283" s="160">
        <v>46.07</v>
      </c>
      <c r="T1283" s="160">
        <v>658.28</v>
      </c>
      <c r="U1283" s="160">
        <v>1.42</v>
      </c>
      <c r="V1283" s="160">
        <v>29.69</v>
      </c>
    </row>
    <row r="1284" spans="1:22" ht="14.25" x14ac:dyDescent="0.2">
      <c r="A1284" s="168"/>
      <c r="B1284" s="167"/>
      <c r="C1284" s="167" t="s">
        <v>187</v>
      </c>
      <c r="D1284" s="166"/>
      <c r="E1284" s="163"/>
      <c r="F1284" s="165">
        <v>59.79</v>
      </c>
      <c r="G1284" s="164" t="s">
        <v>1338</v>
      </c>
      <c r="H1284" s="163">
        <v>1</v>
      </c>
      <c r="I1284" s="214">
        <v>68.760000000000005</v>
      </c>
      <c r="J1284" s="163">
        <v>23.35</v>
      </c>
      <c r="K1284" s="214">
        <v>1605.55</v>
      </c>
    </row>
    <row r="1285" spans="1:22" ht="14.25" x14ac:dyDescent="0.2">
      <c r="A1285" s="168"/>
      <c r="B1285" s="167"/>
      <c r="C1285" s="167" t="s">
        <v>174</v>
      </c>
      <c r="D1285" s="166"/>
      <c r="E1285" s="163"/>
      <c r="F1285" s="165">
        <v>4.42</v>
      </c>
      <c r="G1285" s="164" t="s">
        <v>1339</v>
      </c>
      <c r="H1285" s="163">
        <v>1</v>
      </c>
      <c r="I1285" s="214">
        <v>5.53</v>
      </c>
      <c r="J1285" s="163">
        <v>8</v>
      </c>
      <c r="K1285" s="214">
        <v>44.24</v>
      </c>
    </row>
    <row r="1286" spans="1:22" ht="14.25" x14ac:dyDescent="0.2">
      <c r="A1286" s="168"/>
      <c r="B1286" s="167"/>
      <c r="C1286" s="167" t="s">
        <v>179</v>
      </c>
      <c r="D1286" s="166"/>
      <c r="E1286" s="163"/>
      <c r="F1286" s="165">
        <v>0.65</v>
      </c>
      <c r="G1286" s="164" t="s">
        <v>1339</v>
      </c>
      <c r="H1286" s="163">
        <v>1</v>
      </c>
      <c r="I1286" s="169">
        <v>0.81</v>
      </c>
      <c r="J1286" s="163">
        <v>23.35</v>
      </c>
      <c r="K1286" s="169">
        <v>18.91</v>
      </c>
    </row>
    <row r="1287" spans="1:22" ht="14.25" x14ac:dyDescent="0.2">
      <c r="A1287" s="168"/>
      <c r="B1287" s="167"/>
      <c r="C1287" s="167" t="s">
        <v>195</v>
      </c>
      <c r="D1287" s="166"/>
      <c r="E1287" s="163"/>
      <c r="F1287" s="165">
        <v>21.42</v>
      </c>
      <c r="G1287" s="164" t="s">
        <v>185</v>
      </c>
      <c r="H1287" s="163">
        <v>1</v>
      </c>
      <c r="I1287" s="214">
        <v>21.42</v>
      </c>
      <c r="J1287" s="163">
        <v>5.42</v>
      </c>
      <c r="K1287" s="214">
        <v>116.1</v>
      </c>
    </row>
    <row r="1288" spans="1:22" ht="14.25" x14ac:dyDescent="0.2">
      <c r="A1288" s="168"/>
      <c r="B1288" s="167"/>
      <c r="C1288" s="167" t="s">
        <v>184</v>
      </c>
      <c r="D1288" s="166" t="s">
        <v>177</v>
      </c>
      <c r="E1288" s="163">
        <v>112</v>
      </c>
      <c r="F1288" s="165"/>
      <c r="G1288" s="164"/>
      <c r="H1288" s="163"/>
      <c r="I1288" s="214">
        <v>78.39</v>
      </c>
      <c r="J1288" s="163">
        <v>90</v>
      </c>
      <c r="K1288" s="214">
        <v>1445</v>
      </c>
    </row>
    <row r="1289" spans="1:22" ht="14.25" x14ac:dyDescent="0.2">
      <c r="A1289" s="168"/>
      <c r="B1289" s="167"/>
      <c r="C1289" s="167" t="s">
        <v>183</v>
      </c>
      <c r="D1289" s="166" t="s">
        <v>177</v>
      </c>
      <c r="E1289" s="163">
        <v>70</v>
      </c>
      <c r="F1289" s="165"/>
      <c r="G1289" s="164"/>
      <c r="H1289" s="163"/>
      <c r="I1289" s="214">
        <v>46.07</v>
      </c>
      <c r="J1289" s="163">
        <v>41</v>
      </c>
      <c r="K1289" s="214">
        <v>658.28</v>
      </c>
    </row>
    <row r="1290" spans="1:22" ht="14.25" x14ac:dyDescent="0.2">
      <c r="A1290" s="168"/>
      <c r="B1290" s="167"/>
      <c r="C1290" s="167" t="s">
        <v>178</v>
      </c>
      <c r="D1290" s="166" t="s">
        <v>177</v>
      </c>
      <c r="E1290" s="163">
        <v>175</v>
      </c>
      <c r="F1290" s="165"/>
      <c r="G1290" s="164"/>
      <c r="H1290" s="163"/>
      <c r="I1290" s="214">
        <v>1.42</v>
      </c>
      <c r="J1290" s="163">
        <v>157</v>
      </c>
      <c r="K1290" s="214">
        <v>29.69</v>
      </c>
    </row>
    <row r="1291" spans="1:22" ht="14.25" x14ac:dyDescent="0.2">
      <c r="A1291" s="205"/>
      <c r="B1291" s="204"/>
      <c r="C1291" s="204" t="s">
        <v>182</v>
      </c>
      <c r="D1291" s="203" t="s">
        <v>181</v>
      </c>
      <c r="E1291" s="201">
        <v>5.15</v>
      </c>
      <c r="F1291" s="206"/>
      <c r="G1291" s="202" t="s">
        <v>1338</v>
      </c>
      <c r="H1291" s="201">
        <v>1</v>
      </c>
      <c r="I1291" s="200">
        <v>5.92</v>
      </c>
      <c r="J1291" s="201"/>
      <c r="K1291" s="200"/>
    </row>
    <row r="1292" spans="1:22" ht="15" x14ac:dyDescent="0.25">
      <c r="A1292" s="198"/>
      <c r="B1292" s="198"/>
      <c r="C1292" s="199" t="s">
        <v>173</v>
      </c>
      <c r="D1292" s="198"/>
      <c r="E1292" s="198"/>
      <c r="F1292" s="198"/>
      <c r="G1292" s="198"/>
      <c r="H1292" s="480">
        <v>221.59</v>
      </c>
      <c r="I1292" s="480"/>
      <c r="J1292" s="480">
        <v>3898.86</v>
      </c>
      <c r="K1292" s="480"/>
      <c r="O1292" s="162">
        <v>221.59</v>
      </c>
      <c r="P1292" s="162">
        <v>3898.86</v>
      </c>
    </row>
    <row r="1294" spans="1:22" ht="65.25" x14ac:dyDescent="0.2">
      <c r="A1294" s="168" t="s">
        <v>1324</v>
      </c>
      <c r="B1294" s="167" t="s">
        <v>1264</v>
      </c>
      <c r="C1294" s="167" t="s">
        <v>1110</v>
      </c>
      <c r="D1294" s="166" t="s">
        <v>1693</v>
      </c>
      <c r="E1294" s="163">
        <v>1</v>
      </c>
      <c r="F1294" s="165"/>
      <c r="G1294" s="164"/>
      <c r="H1294" s="163"/>
      <c r="I1294" s="214"/>
      <c r="J1294" s="163"/>
      <c r="K1294" s="214"/>
      <c r="Q1294" s="160">
        <v>35.11</v>
      </c>
      <c r="R1294" s="160">
        <v>647.26</v>
      </c>
      <c r="S1294" s="160">
        <v>20.64</v>
      </c>
      <c r="T1294" s="160">
        <v>294.86</v>
      </c>
      <c r="U1294" s="160">
        <v>0</v>
      </c>
      <c r="V1294" s="160">
        <v>0</v>
      </c>
    </row>
    <row r="1295" spans="1:22" ht="14.25" x14ac:dyDescent="0.2">
      <c r="A1295" s="168"/>
      <c r="B1295" s="167"/>
      <c r="C1295" s="167" t="s">
        <v>187</v>
      </c>
      <c r="D1295" s="166"/>
      <c r="E1295" s="163"/>
      <c r="F1295" s="165">
        <v>26.78</v>
      </c>
      <c r="G1295" s="164" t="s">
        <v>1338</v>
      </c>
      <c r="H1295" s="163">
        <v>1</v>
      </c>
      <c r="I1295" s="214">
        <v>30.8</v>
      </c>
      <c r="J1295" s="163">
        <v>23.35</v>
      </c>
      <c r="K1295" s="214">
        <v>719.18</v>
      </c>
    </row>
    <row r="1296" spans="1:22" ht="14.25" x14ac:dyDescent="0.2">
      <c r="A1296" s="168"/>
      <c r="B1296" s="167"/>
      <c r="C1296" s="167" t="s">
        <v>195</v>
      </c>
      <c r="D1296" s="166"/>
      <c r="E1296" s="163"/>
      <c r="F1296" s="165">
        <v>0.28000000000000003</v>
      </c>
      <c r="G1296" s="164" t="s">
        <v>185</v>
      </c>
      <c r="H1296" s="163">
        <v>1</v>
      </c>
      <c r="I1296" s="214">
        <v>0.28000000000000003</v>
      </c>
      <c r="J1296" s="163">
        <v>5.43</v>
      </c>
      <c r="K1296" s="214">
        <v>1.52</v>
      </c>
    </row>
    <row r="1297" spans="1:22" ht="14.25" x14ac:dyDescent="0.2">
      <c r="A1297" s="168"/>
      <c r="B1297" s="167"/>
      <c r="C1297" s="167" t="s">
        <v>184</v>
      </c>
      <c r="D1297" s="166" t="s">
        <v>177</v>
      </c>
      <c r="E1297" s="163">
        <v>112</v>
      </c>
      <c r="F1297" s="165"/>
      <c r="G1297" s="164"/>
      <c r="H1297" s="163"/>
      <c r="I1297" s="214">
        <v>35.11</v>
      </c>
      <c r="J1297" s="163">
        <v>90</v>
      </c>
      <c r="K1297" s="214">
        <v>647.26</v>
      </c>
    </row>
    <row r="1298" spans="1:22" ht="14.25" x14ac:dyDescent="0.2">
      <c r="A1298" s="168"/>
      <c r="B1298" s="167"/>
      <c r="C1298" s="167" t="s">
        <v>183</v>
      </c>
      <c r="D1298" s="166" t="s">
        <v>177</v>
      </c>
      <c r="E1298" s="163">
        <v>70</v>
      </c>
      <c r="F1298" s="165"/>
      <c r="G1298" s="164"/>
      <c r="H1298" s="163"/>
      <c r="I1298" s="214">
        <v>20.64</v>
      </c>
      <c r="J1298" s="163">
        <v>41</v>
      </c>
      <c r="K1298" s="214">
        <v>294.86</v>
      </c>
    </row>
    <row r="1299" spans="1:22" ht="14.25" x14ac:dyDescent="0.2">
      <c r="A1299" s="205"/>
      <c r="B1299" s="204"/>
      <c r="C1299" s="204" t="s">
        <v>182</v>
      </c>
      <c r="D1299" s="203" t="s">
        <v>181</v>
      </c>
      <c r="E1299" s="201">
        <v>2.06</v>
      </c>
      <c r="F1299" s="206"/>
      <c r="G1299" s="202" t="s">
        <v>1338</v>
      </c>
      <c r="H1299" s="201">
        <v>1</v>
      </c>
      <c r="I1299" s="200">
        <v>2.37</v>
      </c>
      <c r="J1299" s="201"/>
      <c r="K1299" s="200"/>
    </row>
    <row r="1300" spans="1:22" ht="15" x14ac:dyDescent="0.25">
      <c r="A1300" s="198"/>
      <c r="B1300" s="198"/>
      <c r="C1300" s="199" t="s">
        <v>173</v>
      </c>
      <c r="D1300" s="198"/>
      <c r="E1300" s="198"/>
      <c r="F1300" s="198"/>
      <c r="G1300" s="198"/>
      <c r="H1300" s="480">
        <v>86.83</v>
      </c>
      <c r="I1300" s="480"/>
      <c r="J1300" s="480">
        <v>1662.82</v>
      </c>
      <c r="K1300" s="480"/>
      <c r="O1300" s="162">
        <v>86.83</v>
      </c>
      <c r="P1300" s="162">
        <v>1662.82</v>
      </c>
    </row>
    <row r="1302" spans="1:22" ht="65.25" x14ac:dyDescent="0.2">
      <c r="A1302" s="168" t="s">
        <v>104</v>
      </c>
      <c r="B1302" s="167" t="s">
        <v>1263</v>
      </c>
      <c r="C1302" s="167" t="s">
        <v>1262</v>
      </c>
      <c r="D1302" s="166" t="s">
        <v>1693</v>
      </c>
      <c r="E1302" s="163">
        <v>1</v>
      </c>
      <c r="F1302" s="165"/>
      <c r="G1302" s="164"/>
      <c r="H1302" s="163"/>
      <c r="I1302" s="214"/>
      <c r="J1302" s="163"/>
      <c r="K1302" s="214"/>
      <c r="Q1302" s="160">
        <v>7.62</v>
      </c>
      <c r="R1302" s="160">
        <v>140.38</v>
      </c>
      <c r="S1302" s="160">
        <v>4.4800000000000004</v>
      </c>
      <c r="T1302" s="160">
        <v>63.95</v>
      </c>
      <c r="U1302" s="160">
        <v>12.09</v>
      </c>
      <c r="V1302" s="160">
        <v>253.32</v>
      </c>
    </row>
    <row r="1303" spans="1:22" ht="14.25" x14ac:dyDescent="0.2">
      <c r="A1303" s="168"/>
      <c r="B1303" s="167"/>
      <c r="C1303" s="167" t="s">
        <v>187</v>
      </c>
      <c r="D1303" s="166"/>
      <c r="E1303" s="163"/>
      <c r="F1303" s="165">
        <v>5.81</v>
      </c>
      <c r="G1303" s="164" t="s">
        <v>1338</v>
      </c>
      <c r="H1303" s="163">
        <v>1</v>
      </c>
      <c r="I1303" s="214">
        <v>6.68</v>
      </c>
      <c r="J1303" s="163">
        <v>23.35</v>
      </c>
      <c r="K1303" s="214">
        <v>155.97999999999999</v>
      </c>
    </row>
    <row r="1304" spans="1:22" ht="14.25" x14ac:dyDescent="0.2">
      <c r="A1304" s="168"/>
      <c r="B1304" s="167"/>
      <c r="C1304" s="167" t="s">
        <v>174</v>
      </c>
      <c r="D1304" s="166"/>
      <c r="E1304" s="163"/>
      <c r="F1304" s="165">
        <v>27.61</v>
      </c>
      <c r="G1304" s="164" t="s">
        <v>1339</v>
      </c>
      <c r="H1304" s="163">
        <v>1</v>
      </c>
      <c r="I1304" s="214">
        <v>34.51</v>
      </c>
      <c r="J1304" s="163">
        <v>8.9600000000000009</v>
      </c>
      <c r="K1304" s="214">
        <v>309.20999999999998</v>
      </c>
    </row>
    <row r="1305" spans="1:22" ht="14.25" x14ac:dyDescent="0.2">
      <c r="A1305" s="168"/>
      <c r="B1305" s="167"/>
      <c r="C1305" s="167" t="s">
        <v>179</v>
      </c>
      <c r="D1305" s="166"/>
      <c r="E1305" s="163"/>
      <c r="F1305" s="165">
        <v>5.53</v>
      </c>
      <c r="G1305" s="164" t="s">
        <v>1339</v>
      </c>
      <c r="H1305" s="163">
        <v>1</v>
      </c>
      <c r="I1305" s="169">
        <v>6.91</v>
      </c>
      <c r="J1305" s="163">
        <v>23.35</v>
      </c>
      <c r="K1305" s="169">
        <v>161.35</v>
      </c>
    </row>
    <row r="1306" spans="1:22" ht="14.25" x14ac:dyDescent="0.2">
      <c r="A1306" s="168"/>
      <c r="B1306" s="167"/>
      <c r="C1306" s="167" t="s">
        <v>195</v>
      </c>
      <c r="D1306" s="166"/>
      <c r="E1306" s="163"/>
      <c r="F1306" s="165">
        <v>1.89</v>
      </c>
      <c r="G1306" s="164" t="s">
        <v>185</v>
      </c>
      <c r="H1306" s="163">
        <v>1</v>
      </c>
      <c r="I1306" s="214">
        <v>1.89</v>
      </c>
      <c r="J1306" s="163">
        <v>5.42</v>
      </c>
      <c r="K1306" s="214">
        <v>10.24</v>
      </c>
    </row>
    <row r="1307" spans="1:22" ht="14.25" x14ac:dyDescent="0.2">
      <c r="A1307" s="168"/>
      <c r="B1307" s="167"/>
      <c r="C1307" s="167" t="s">
        <v>184</v>
      </c>
      <c r="D1307" s="166" t="s">
        <v>177</v>
      </c>
      <c r="E1307" s="163">
        <v>112</v>
      </c>
      <c r="F1307" s="165"/>
      <c r="G1307" s="164"/>
      <c r="H1307" s="163"/>
      <c r="I1307" s="214">
        <v>7.62</v>
      </c>
      <c r="J1307" s="163">
        <v>90</v>
      </c>
      <c r="K1307" s="214">
        <v>140.38</v>
      </c>
    </row>
    <row r="1308" spans="1:22" ht="14.25" x14ac:dyDescent="0.2">
      <c r="A1308" s="168"/>
      <c r="B1308" s="167"/>
      <c r="C1308" s="167" t="s">
        <v>183</v>
      </c>
      <c r="D1308" s="166" t="s">
        <v>177</v>
      </c>
      <c r="E1308" s="163">
        <v>70</v>
      </c>
      <c r="F1308" s="165"/>
      <c r="G1308" s="164"/>
      <c r="H1308" s="163"/>
      <c r="I1308" s="214">
        <v>4.4800000000000004</v>
      </c>
      <c r="J1308" s="163">
        <v>41</v>
      </c>
      <c r="K1308" s="214">
        <v>63.95</v>
      </c>
    </row>
    <row r="1309" spans="1:22" ht="14.25" x14ac:dyDescent="0.2">
      <c r="A1309" s="168"/>
      <c r="B1309" s="167"/>
      <c r="C1309" s="167" t="s">
        <v>178</v>
      </c>
      <c r="D1309" s="166" t="s">
        <v>177</v>
      </c>
      <c r="E1309" s="163">
        <v>175</v>
      </c>
      <c r="F1309" s="165"/>
      <c r="G1309" s="164"/>
      <c r="H1309" s="163"/>
      <c r="I1309" s="214">
        <v>12.09</v>
      </c>
      <c r="J1309" s="163">
        <v>157</v>
      </c>
      <c r="K1309" s="214">
        <v>253.32</v>
      </c>
    </row>
    <row r="1310" spans="1:22" ht="14.25" x14ac:dyDescent="0.2">
      <c r="A1310" s="205"/>
      <c r="B1310" s="204"/>
      <c r="C1310" s="204" t="s">
        <v>182</v>
      </c>
      <c r="D1310" s="203" t="s">
        <v>181</v>
      </c>
      <c r="E1310" s="201">
        <v>0.52</v>
      </c>
      <c r="F1310" s="206"/>
      <c r="G1310" s="202" t="s">
        <v>1338</v>
      </c>
      <c r="H1310" s="201">
        <v>1</v>
      </c>
      <c r="I1310" s="200">
        <v>0.6</v>
      </c>
      <c r="J1310" s="201"/>
      <c r="K1310" s="200"/>
    </row>
    <row r="1311" spans="1:22" ht="15" x14ac:dyDescent="0.25">
      <c r="A1311" s="198"/>
      <c r="B1311" s="198"/>
      <c r="C1311" s="199" t="s">
        <v>173</v>
      </c>
      <c r="D1311" s="198"/>
      <c r="E1311" s="198"/>
      <c r="F1311" s="198"/>
      <c r="G1311" s="198"/>
      <c r="H1311" s="480">
        <v>67.27</v>
      </c>
      <c r="I1311" s="480"/>
      <c r="J1311" s="480">
        <v>933.08</v>
      </c>
      <c r="K1311" s="480"/>
      <c r="O1311" s="162">
        <v>67.27</v>
      </c>
      <c r="P1311" s="162">
        <v>933.08</v>
      </c>
    </row>
    <row r="1313" spans="1:22" ht="81" x14ac:dyDescent="0.2">
      <c r="A1313" s="197" t="s">
        <v>1336</v>
      </c>
      <c r="B1313" s="196" t="s">
        <v>3513</v>
      </c>
      <c r="C1313" s="196" t="s">
        <v>1272</v>
      </c>
      <c r="D1313" s="195" t="s">
        <v>3025</v>
      </c>
      <c r="E1313" s="193">
        <v>1</v>
      </c>
      <c r="F1313" s="207">
        <v>11543.7</v>
      </c>
      <c r="G1313" s="194" t="s">
        <v>185</v>
      </c>
      <c r="H1313" s="193">
        <v>1</v>
      </c>
      <c r="I1313" s="192">
        <v>11543.7</v>
      </c>
      <c r="J1313" s="193">
        <v>4.4000000000000004</v>
      </c>
      <c r="K1313" s="192">
        <v>50792.28</v>
      </c>
      <c r="Q1313" s="160">
        <v>0</v>
      </c>
      <c r="R1313" s="160">
        <v>0</v>
      </c>
      <c r="S1313" s="160">
        <v>0</v>
      </c>
      <c r="T1313" s="160">
        <v>0</v>
      </c>
      <c r="U1313" s="160">
        <v>0</v>
      </c>
      <c r="V1313" s="160">
        <v>0</v>
      </c>
    </row>
    <row r="1314" spans="1:22" ht="15" x14ac:dyDescent="0.25">
      <c r="A1314" s="190"/>
      <c r="B1314" s="190"/>
      <c r="C1314" s="191" t="s">
        <v>173</v>
      </c>
      <c r="D1314" s="190"/>
      <c r="E1314" s="190"/>
      <c r="F1314" s="190"/>
      <c r="G1314" s="190"/>
      <c r="H1314" s="481">
        <v>11543.7</v>
      </c>
      <c r="I1314" s="481"/>
      <c r="J1314" s="481">
        <v>50792.28</v>
      </c>
      <c r="K1314" s="481"/>
      <c r="O1314" s="162">
        <v>11543.7</v>
      </c>
      <c r="P1314" s="162">
        <v>50792.28</v>
      </c>
    </row>
    <row r="1317" spans="1:22" ht="15" x14ac:dyDescent="0.25">
      <c r="A1317" s="476" t="s">
        <v>3572</v>
      </c>
      <c r="B1317" s="476"/>
      <c r="C1317" s="476"/>
      <c r="D1317" s="476"/>
      <c r="E1317" s="476"/>
      <c r="F1317" s="476"/>
      <c r="G1317" s="476"/>
      <c r="H1317" s="477">
        <v>11919.39</v>
      </c>
      <c r="I1317" s="478"/>
      <c r="J1317" s="477">
        <v>57287.040000000001</v>
      </c>
      <c r="K1317" s="478"/>
    </row>
    <row r="1318" spans="1:22" hidden="1" x14ac:dyDescent="0.2">
      <c r="A1318" s="160" t="s">
        <v>172</v>
      </c>
      <c r="I1318" s="160">
        <v>0</v>
      </c>
      <c r="J1318" s="160">
        <v>0</v>
      </c>
    </row>
    <row r="1319" spans="1:22" hidden="1" x14ac:dyDescent="0.2">
      <c r="A1319" s="160" t="s">
        <v>171</v>
      </c>
      <c r="I1319" s="160">
        <v>0</v>
      </c>
      <c r="J1319" s="160">
        <v>0</v>
      </c>
    </row>
    <row r="1321" spans="1:22" ht="16.5" x14ac:dyDescent="0.25">
      <c r="A1321" s="479" t="s">
        <v>3573</v>
      </c>
      <c r="B1321" s="479"/>
      <c r="C1321" s="479"/>
      <c r="D1321" s="479"/>
      <c r="E1321" s="479"/>
      <c r="F1321" s="479"/>
      <c r="G1321" s="479"/>
      <c r="H1321" s="479"/>
      <c r="I1321" s="479"/>
      <c r="J1321" s="479"/>
      <c r="K1321" s="479"/>
    </row>
    <row r="1322" spans="1:22" ht="65.25" x14ac:dyDescent="0.2">
      <c r="A1322" s="168" t="s">
        <v>709</v>
      </c>
      <c r="B1322" s="167" t="s">
        <v>1266</v>
      </c>
      <c r="C1322" s="167" t="s">
        <v>1265</v>
      </c>
      <c r="D1322" s="166" t="s">
        <v>1693</v>
      </c>
      <c r="E1322" s="163">
        <v>1</v>
      </c>
      <c r="F1322" s="165"/>
      <c r="G1322" s="164"/>
      <c r="H1322" s="163"/>
      <c r="I1322" s="214"/>
      <c r="J1322" s="163"/>
      <c r="K1322" s="214"/>
      <c r="Q1322" s="160">
        <v>78.39</v>
      </c>
      <c r="R1322" s="160">
        <v>1445</v>
      </c>
      <c r="S1322" s="160">
        <v>46.07</v>
      </c>
      <c r="T1322" s="160">
        <v>658.28</v>
      </c>
      <c r="U1322" s="160">
        <v>1.42</v>
      </c>
      <c r="V1322" s="160">
        <v>29.69</v>
      </c>
    </row>
    <row r="1323" spans="1:22" ht="14.25" x14ac:dyDescent="0.2">
      <c r="A1323" s="168"/>
      <c r="B1323" s="167"/>
      <c r="C1323" s="167" t="s">
        <v>187</v>
      </c>
      <c r="D1323" s="166"/>
      <c r="E1323" s="163"/>
      <c r="F1323" s="165">
        <v>59.79</v>
      </c>
      <c r="G1323" s="164" t="s">
        <v>1338</v>
      </c>
      <c r="H1323" s="163">
        <v>1</v>
      </c>
      <c r="I1323" s="214">
        <v>68.760000000000005</v>
      </c>
      <c r="J1323" s="163">
        <v>23.35</v>
      </c>
      <c r="K1323" s="214">
        <v>1605.55</v>
      </c>
    </row>
    <row r="1324" spans="1:22" ht="14.25" x14ac:dyDescent="0.2">
      <c r="A1324" s="168"/>
      <c r="B1324" s="167"/>
      <c r="C1324" s="167" t="s">
        <v>174</v>
      </c>
      <c r="D1324" s="166"/>
      <c r="E1324" s="163"/>
      <c r="F1324" s="165">
        <v>4.42</v>
      </c>
      <c r="G1324" s="164" t="s">
        <v>1339</v>
      </c>
      <c r="H1324" s="163">
        <v>1</v>
      </c>
      <c r="I1324" s="214">
        <v>5.53</v>
      </c>
      <c r="J1324" s="163">
        <v>8</v>
      </c>
      <c r="K1324" s="214">
        <v>44.24</v>
      </c>
    </row>
    <row r="1325" spans="1:22" ht="14.25" x14ac:dyDescent="0.2">
      <c r="A1325" s="168"/>
      <c r="B1325" s="167"/>
      <c r="C1325" s="167" t="s">
        <v>179</v>
      </c>
      <c r="D1325" s="166"/>
      <c r="E1325" s="163"/>
      <c r="F1325" s="165">
        <v>0.65</v>
      </c>
      <c r="G1325" s="164" t="s">
        <v>1339</v>
      </c>
      <c r="H1325" s="163">
        <v>1</v>
      </c>
      <c r="I1325" s="169">
        <v>0.81</v>
      </c>
      <c r="J1325" s="163">
        <v>23.35</v>
      </c>
      <c r="K1325" s="169">
        <v>18.91</v>
      </c>
    </row>
    <row r="1326" spans="1:22" ht="14.25" x14ac:dyDescent="0.2">
      <c r="A1326" s="168"/>
      <c r="B1326" s="167"/>
      <c r="C1326" s="167" t="s">
        <v>195</v>
      </c>
      <c r="D1326" s="166"/>
      <c r="E1326" s="163"/>
      <c r="F1326" s="165">
        <v>21.42</v>
      </c>
      <c r="G1326" s="164" t="s">
        <v>185</v>
      </c>
      <c r="H1326" s="163">
        <v>1</v>
      </c>
      <c r="I1326" s="214">
        <v>21.42</v>
      </c>
      <c r="J1326" s="163">
        <v>5.42</v>
      </c>
      <c r="K1326" s="214">
        <v>116.1</v>
      </c>
    </row>
    <row r="1327" spans="1:22" ht="14.25" x14ac:dyDescent="0.2">
      <c r="A1327" s="168"/>
      <c r="B1327" s="167"/>
      <c r="C1327" s="167" t="s">
        <v>184</v>
      </c>
      <c r="D1327" s="166" t="s">
        <v>177</v>
      </c>
      <c r="E1327" s="163">
        <v>112</v>
      </c>
      <c r="F1327" s="165"/>
      <c r="G1327" s="164"/>
      <c r="H1327" s="163"/>
      <c r="I1327" s="214">
        <v>78.39</v>
      </c>
      <c r="J1327" s="163">
        <v>90</v>
      </c>
      <c r="K1327" s="214">
        <v>1445</v>
      </c>
    </row>
    <row r="1328" spans="1:22" ht="14.25" x14ac:dyDescent="0.2">
      <c r="A1328" s="168"/>
      <c r="B1328" s="167"/>
      <c r="C1328" s="167" t="s">
        <v>183</v>
      </c>
      <c r="D1328" s="166" t="s">
        <v>177</v>
      </c>
      <c r="E1328" s="163">
        <v>70</v>
      </c>
      <c r="F1328" s="165"/>
      <c r="G1328" s="164"/>
      <c r="H1328" s="163"/>
      <c r="I1328" s="214">
        <v>46.07</v>
      </c>
      <c r="J1328" s="163">
        <v>41</v>
      </c>
      <c r="K1328" s="214">
        <v>658.28</v>
      </c>
    </row>
    <row r="1329" spans="1:22" ht="14.25" x14ac:dyDescent="0.2">
      <c r="A1329" s="168"/>
      <c r="B1329" s="167"/>
      <c r="C1329" s="167" t="s">
        <v>178</v>
      </c>
      <c r="D1329" s="166" t="s">
        <v>177</v>
      </c>
      <c r="E1329" s="163">
        <v>175</v>
      </c>
      <c r="F1329" s="165"/>
      <c r="G1329" s="164"/>
      <c r="H1329" s="163"/>
      <c r="I1329" s="214">
        <v>1.42</v>
      </c>
      <c r="J1329" s="163">
        <v>157</v>
      </c>
      <c r="K1329" s="214">
        <v>29.69</v>
      </c>
    </row>
    <row r="1330" spans="1:22" ht="14.25" x14ac:dyDescent="0.2">
      <c r="A1330" s="205"/>
      <c r="B1330" s="204"/>
      <c r="C1330" s="204" t="s">
        <v>182</v>
      </c>
      <c r="D1330" s="203" t="s">
        <v>181</v>
      </c>
      <c r="E1330" s="201">
        <v>5.15</v>
      </c>
      <c r="F1330" s="206"/>
      <c r="G1330" s="202" t="s">
        <v>1338</v>
      </c>
      <c r="H1330" s="201">
        <v>1</v>
      </c>
      <c r="I1330" s="200">
        <v>5.92</v>
      </c>
      <c r="J1330" s="201"/>
      <c r="K1330" s="200"/>
    </row>
    <row r="1331" spans="1:22" ht="15" x14ac:dyDescent="0.25">
      <c r="A1331" s="198"/>
      <c r="B1331" s="198"/>
      <c r="C1331" s="199" t="s">
        <v>173</v>
      </c>
      <c r="D1331" s="198"/>
      <c r="E1331" s="198"/>
      <c r="F1331" s="198"/>
      <c r="G1331" s="198"/>
      <c r="H1331" s="480">
        <v>221.59</v>
      </c>
      <c r="I1331" s="480"/>
      <c r="J1331" s="480">
        <v>3898.86</v>
      </c>
      <c r="K1331" s="480"/>
      <c r="O1331" s="162">
        <v>221.59</v>
      </c>
      <c r="P1331" s="162">
        <v>3898.86</v>
      </c>
    </row>
    <row r="1333" spans="1:22" ht="65.25" x14ac:dyDescent="0.2">
      <c r="A1333" s="168" t="s">
        <v>1324</v>
      </c>
      <c r="B1333" s="167" t="s">
        <v>1264</v>
      </c>
      <c r="C1333" s="167" t="s">
        <v>1110</v>
      </c>
      <c r="D1333" s="166" t="s">
        <v>1693</v>
      </c>
      <c r="E1333" s="163">
        <v>1</v>
      </c>
      <c r="F1333" s="165"/>
      <c r="G1333" s="164"/>
      <c r="H1333" s="163"/>
      <c r="I1333" s="214"/>
      <c r="J1333" s="163"/>
      <c r="K1333" s="214"/>
      <c r="Q1333" s="160">
        <v>35.11</v>
      </c>
      <c r="R1333" s="160">
        <v>647.26</v>
      </c>
      <c r="S1333" s="160">
        <v>20.64</v>
      </c>
      <c r="T1333" s="160">
        <v>294.86</v>
      </c>
      <c r="U1333" s="160">
        <v>0</v>
      </c>
      <c r="V1333" s="160">
        <v>0</v>
      </c>
    </row>
    <row r="1334" spans="1:22" ht="14.25" x14ac:dyDescent="0.2">
      <c r="A1334" s="168"/>
      <c r="B1334" s="167"/>
      <c r="C1334" s="167" t="s">
        <v>187</v>
      </c>
      <c r="D1334" s="166"/>
      <c r="E1334" s="163"/>
      <c r="F1334" s="165">
        <v>26.78</v>
      </c>
      <c r="G1334" s="164" t="s">
        <v>1338</v>
      </c>
      <c r="H1334" s="163">
        <v>1</v>
      </c>
      <c r="I1334" s="214">
        <v>30.8</v>
      </c>
      <c r="J1334" s="163">
        <v>23.35</v>
      </c>
      <c r="K1334" s="214">
        <v>719.18</v>
      </c>
    </row>
    <row r="1335" spans="1:22" ht="14.25" x14ac:dyDescent="0.2">
      <c r="A1335" s="168"/>
      <c r="B1335" s="167"/>
      <c r="C1335" s="167" t="s">
        <v>195</v>
      </c>
      <c r="D1335" s="166"/>
      <c r="E1335" s="163"/>
      <c r="F1335" s="165">
        <v>0.28000000000000003</v>
      </c>
      <c r="G1335" s="164" t="s">
        <v>185</v>
      </c>
      <c r="H1335" s="163">
        <v>1</v>
      </c>
      <c r="I1335" s="214">
        <v>0.28000000000000003</v>
      </c>
      <c r="J1335" s="163">
        <v>5.43</v>
      </c>
      <c r="K1335" s="214">
        <v>1.52</v>
      </c>
    </row>
    <row r="1336" spans="1:22" ht="14.25" x14ac:dyDescent="0.2">
      <c r="A1336" s="168"/>
      <c r="B1336" s="167"/>
      <c r="C1336" s="167" t="s">
        <v>184</v>
      </c>
      <c r="D1336" s="166" t="s">
        <v>177</v>
      </c>
      <c r="E1336" s="163">
        <v>112</v>
      </c>
      <c r="F1336" s="165"/>
      <c r="G1336" s="164"/>
      <c r="H1336" s="163"/>
      <c r="I1336" s="214">
        <v>35.11</v>
      </c>
      <c r="J1336" s="163">
        <v>90</v>
      </c>
      <c r="K1336" s="214">
        <v>647.26</v>
      </c>
    </row>
    <row r="1337" spans="1:22" ht="14.25" x14ac:dyDescent="0.2">
      <c r="A1337" s="168"/>
      <c r="B1337" s="167"/>
      <c r="C1337" s="167" t="s">
        <v>183</v>
      </c>
      <c r="D1337" s="166" t="s">
        <v>177</v>
      </c>
      <c r="E1337" s="163">
        <v>70</v>
      </c>
      <c r="F1337" s="165"/>
      <c r="G1337" s="164"/>
      <c r="H1337" s="163"/>
      <c r="I1337" s="214">
        <v>20.64</v>
      </c>
      <c r="J1337" s="163">
        <v>41</v>
      </c>
      <c r="K1337" s="214">
        <v>294.86</v>
      </c>
    </row>
    <row r="1338" spans="1:22" ht="14.25" x14ac:dyDescent="0.2">
      <c r="A1338" s="205"/>
      <c r="B1338" s="204"/>
      <c r="C1338" s="204" t="s">
        <v>182</v>
      </c>
      <c r="D1338" s="203" t="s">
        <v>181</v>
      </c>
      <c r="E1338" s="201">
        <v>2.06</v>
      </c>
      <c r="F1338" s="206"/>
      <c r="G1338" s="202" t="s">
        <v>1338</v>
      </c>
      <c r="H1338" s="201">
        <v>1</v>
      </c>
      <c r="I1338" s="200">
        <v>2.37</v>
      </c>
      <c r="J1338" s="201"/>
      <c r="K1338" s="200"/>
    </row>
    <row r="1339" spans="1:22" ht="15" x14ac:dyDescent="0.25">
      <c r="A1339" s="198"/>
      <c r="B1339" s="198"/>
      <c r="C1339" s="199" t="s">
        <v>173</v>
      </c>
      <c r="D1339" s="198"/>
      <c r="E1339" s="198"/>
      <c r="F1339" s="198"/>
      <c r="G1339" s="198"/>
      <c r="H1339" s="480">
        <v>86.83</v>
      </c>
      <c r="I1339" s="480"/>
      <c r="J1339" s="480">
        <v>1662.82</v>
      </c>
      <c r="K1339" s="480"/>
      <c r="O1339" s="162">
        <v>86.83</v>
      </c>
      <c r="P1339" s="162">
        <v>1662.82</v>
      </c>
    </row>
    <row r="1341" spans="1:22" ht="65.25" x14ac:dyDescent="0.2">
      <c r="A1341" s="168" t="s">
        <v>104</v>
      </c>
      <c r="B1341" s="167" t="s">
        <v>1263</v>
      </c>
      <c r="C1341" s="167" t="s">
        <v>1262</v>
      </c>
      <c r="D1341" s="166" t="s">
        <v>1693</v>
      </c>
      <c r="E1341" s="163">
        <v>1</v>
      </c>
      <c r="F1341" s="165"/>
      <c r="G1341" s="164"/>
      <c r="H1341" s="163"/>
      <c r="I1341" s="214"/>
      <c r="J1341" s="163"/>
      <c r="K1341" s="214"/>
      <c r="Q1341" s="160">
        <v>7.62</v>
      </c>
      <c r="R1341" s="160">
        <v>140.38</v>
      </c>
      <c r="S1341" s="160">
        <v>4.4800000000000004</v>
      </c>
      <c r="T1341" s="160">
        <v>63.95</v>
      </c>
      <c r="U1341" s="160">
        <v>12.09</v>
      </c>
      <c r="V1341" s="160">
        <v>253.32</v>
      </c>
    </row>
    <row r="1342" spans="1:22" ht="14.25" x14ac:dyDescent="0.2">
      <c r="A1342" s="168"/>
      <c r="B1342" s="167"/>
      <c r="C1342" s="167" t="s">
        <v>187</v>
      </c>
      <c r="D1342" s="166"/>
      <c r="E1342" s="163"/>
      <c r="F1342" s="165">
        <v>5.81</v>
      </c>
      <c r="G1342" s="164" t="s">
        <v>1338</v>
      </c>
      <c r="H1342" s="163">
        <v>1</v>
      </c>
      <c r="I1342" s="214">
        <v>6.68</v>
      </c>
      <c r="J1342" s="163">
        <v>23.35</v>
      </c>
      <c r="K1342" s="214">
        <v>155.97999999999999</v>
      </c>
    </row>
    <row r="1343" spans="1:22" ht="14.25" x14ac:dyDescent="0.2">
      <c r="A1343" s="168"/>
      <c r="B1343" s="167"/>
      <c r="C1343" s="167" t="s">
        <v>174</v>
      </c>
      <c r="D1343" s="166"/>
      <c r="E1343" s="163"/>
      <c r="F1343" s="165">
        <v>27.61</v>
      </c>
      <c r="G1343" s="164" t="s">
        <v>1339</v>
      </c>
      <c r="H1343" s="163">
        <v>1</v>
      </c>
      <c r="I1343" s="214">
        <v>34.51</v>
      </c>
      <c r="J1343" s="163">
        <v>8.9600000000000009</v>
      </c>
      <c r="K1343" s="214">
        <v>309.20999999999998</v>
      </c>
    </row>
    <row r="1344" spans="1:22" ht="14.25" x14ac:dyDescent="0.2">
      <c r="A1344" s="168"/>
      <c r="B1344" s="167"/>
      <c r="C1344" s="167" t="s">
        <v>179</v>
      </c>
      <c r="D1344" s="166"/>
      <c r="E1344" s="163"/>
      <c r="F1344" s="165">
        <v>5.53</v>
      </c>
      <c r="G1344" s="164" t="s">
        <v>1339</v>
      </c>
      <c r="H1344" s="163">
        <v>1</v>
      </c>
      <c r="I1344" s="169">
        <v>6.91</v>
      </c>
      <c r="J1344" s="163">
        <v>23.35</v>
      </c>
      <c r="K1344" s="169">
        <v>161.35</v>
      </c>
    </row>
    <row r="1345" spans="1:22" ht="14.25" x14ac:dyDescent="0.2">
      <c r="A1345" s="168"/>
      <c r="B1345" s="167"/>
      <c r="C1345" s="167" t="s">
        <v>195</v>
      </c>
      <c r="D1345" s="166"/>
      <c r="E1345" s="163"/>
      <c r="F1345" s="165">
        <v>1.89</v>
      </c>
      <c r="G1345" s="164" t="s">
        <v>185</v>
      </c>
      <c r="H1345" s="163">
        <v>1</v>
      </c>
      <c r="I1345" s="214">
        <v>1.89</v>
      </c>
      <c r="J1345" s="163">
        <v>5.42</v>
      </c>
      <c r="K1345" s="214">
        <v>10.24</v>
      </c>
    </row>
    <row r="1346" spans="1:22" ht="14.25" x14ac:dyDescent="0.2">
      <c r="A1346" s="168"/>
      <c r="B1346" s="167"/>
      <c r="C1346" s="167" t="s">
        <v>184</v>
      </c>
      <c r="D1346" s="166" t="s">
        <v>177</v>
      </c>
      <c r="E1346" s="163">
        <v>112</v>
      </c>
      <c r="F1346" s="165"/>
      <c r="G1346" s="164"/>
      <c r="H1346" s="163"/>
      <c r="I1346" s="214">
        <v>7.62</v>
      </c>
      <c r="J1346" s="163">
        <v>90</v>
      </c>
      <c r="K1346" s="214">
        <v>140.38</v>
      </c>
    </row>
    <row r="1347" spans="1:22" ht="14.25" x14ac:dyDescent="0.2">
      <c r="A1347" s="168"/>
      <c r="B1347" s="167"/>
      <c r="C1347" s="167" t="s">
        <v>183</v>
      </c>
      <c r="D1347" s="166" t="s">
        <v>177</v>
      </c>
      <c r="E1347" s="163">
        <v>70</v>
      </c>
      <c r="F1347" s="165"/>
      <c r="G1347" s="164"/>
      <c r="H1347" s="163"/>
      <c r="I1347" s="214">
        <v>4.4800000000000004</v>
      </c>
      <c r="J1347" s="163">
        <v>41</v>
      </c>
      <c r="K1347" s="214">
        <v>63.95</v>
      </c>
    </row>
    <row r="1348" spans="1:22" ht="14.25" x14ac:dyDescent="0.2">
      <c r="A1348" s="168"/>
      <c r="B1348" s="167"/>
      <c r="C1348" s="167" t="s">
        <v>178</v>
      </c>
      <c r="D1348" s="166" t="s">
        <v>177</v>
      </c>
      <c r="E1348" s="163">
        <v>175</v>
      </c>
      <c r="F1348" s="165"/>
      <c r="G1348" s="164"/>
      <c r="H1348" s="163"/>
      <c r="I1348" s="214">
        <v>12.09</v>
      </c>
      <c r="J1348" s="163">
        <v>157</v>
      </c>
      <c r="K1348" s="214">
        <v>253.32</v>
      </c>
    </row>
    <row r="1349" spans="1:22" ht="14.25" x14ac:dyDescent="0.2">
      <c r="A1349" s="205"/>
      <c r="B1349" s="204"/>
      <c r="C1349" s="204" t="s">
        <v>182</v>
      </c>
      <c r="D1349" s="203" t="s">
        <v>181</v>
      </c>
      <c r="E1349" s="201">
        <v>0.52</v>
      </c>
      <c r="F1349" s="206"/>
      <c r="G1349" s="202" t="s">
        <v>1338</v>
      </c>
      <c r="H1349" s="201">
        <v>1</v>
      </c>
      <c r="I1349" s="200">
        <v>0.6</v>
      </c>
      <c r="J1349" s="201"/>
      <c r="K1349" s="200"/>
    </row>
    <row r="1350" spans="1:22" ht="15" x14ac:dyDescent="0.25">
      <c r="A1350" s="198"/>
      <c r="B1350" s="198"/>
      <c r="C1350" s="199" t="s">
        <v>173</v>
      </c>
      <c r="D1350" s="198"/>
      <c r="E1350" s="198"/>
      <c r="F1350" s="198"/>
      <c r="G1350" s="198"/>
      <c r="H1350" s="480">
        <v>67.27</v>
      </c>
      <c r="I1350" s="480"/>
      <c r="J1350" s="480">
        <v>933.08</v>
      </c>
      <c r="K1350" s="480"/>
      <c r="O1350" s="162">
        <v>67.27</v>
      </c>
      <c r="P1350" s="162">
        <v>933.08</v>
      </c>
    </row>
    <row r="1352" spans="1:22" ht="81" x14ac:dyDescent="0.2">
      <c r="A1352" s="197" t="s">
        <v>1336</v>
      </c>
      <c r="B1352" s="196" t="s">
        <v>3513</v>
      </c>
      <c r="C1352" s="196" t="s">
        <v>1271</v>
      </c>
      <c r="D1352" s="195" t="s">
        <v>3025</v>
      </c>
      <c r="E1352" s="193">
        <v>1</v>
      </c>
      <c r="F1352" s="207">
        <v>11543.7</v>
      </c>
      <c r="G1352" s="194" t="s">
        <v>185</v>
      </c>
      <c r="H1352" s="193">
        <v>1</v>
      </c>
      <c r="I1352" s="192">
        <v>11543.7</v>
      </c>
      <c r="J1352" s="193">
        <v>4.4000000000000004</v>
      </c>
      <c r="K1352" s="192">
        <v>50792.28</v>
      </c>
      <c r="Q1352" s="160">
        <v>0</v>
      </c>
      <c r="R1352" s="160">
        <v>0</v>
      </c>
      <c r="S1352" s="160">
        <v>0</v>
      </c>
      <c r="T1352" s="160">
        <v>0</v>
      </c>
      <c r="U1352" s="160">
        <v>0</v>
      </c>
      <c r="V1352" s="160">
        <v>0</v>
      </c>
    </row>
    <row r="1353" spans="1:22" ht="15" x14ac:dyDescent="0.25">
      <c r="A1353" s="190"/>
      <c r="B1353" s="190"/>
      <c r="C1353" s="191" t="s">
        <v>173</v>
      </c>
      <c r="D1353" s="190"/>
      <c r="E1353" s="190"/>
      <c r="F1353" s="190"/>
      <c r="G1353" s="190"/>
      <c r="H1353" s="481">
        <v>11543.7</v>
      </c>
      <c r="I1353" s="481"/>
      <c r="J1353" s="481">
        <v>50792.28</v>
      </c>
      <c r="K1353" s="481"/>
      <c r="O1353" s="162">
        <v>11543.7</v>
      </c>
      <c r="P1353" s="162">
        <v>50792.28</v>
      </c>
    </row>
    <row r="1356" spans="1:22" ht="15" x14ac:dyDescent="0.25">
      <c r="A1356" s="476" t="s">
        <v>3574</v>
      </c>
      <c r="B1356" s="476"/>
      <c r="C1356" s="476"/>
      <c r="D1356" s="476"/>
      <c r="E1356" s="476"/>
      <c r="F1356" s="476"/>
      <c r="G1356" s="476"/>
      <c r="H1356" s="477">
        <v>11919.39</v>
      </c>
      <c r="I1356" s="478"/>
      <c r="J1356" s="477">
        <v>57287.040000000001</v>
      </c>
      <c r="K1356" s="478"/>
    </row>
    <row r="1357" spans="1:22" hidden="1" x14ac:dyDescent="0.2">
      <c r="A1357" s="160" t="s">
        <v>172</v>
      </c>
      <c r="I1357" s="160">
        <v>0</v>
      </c>
      <c r="J1357" s="160">
        <v>0</v>
      </c>
    </row>
    <row r="1358" spans="1:22" hidden="1" x14ac:dyDescent="0.2">
      <c r="A1358" s="160" t="s">
        <v>171</v>
      </c>
      <c r="I1358" s="160">
        <v>0</v>
      </c>
      <c r="J1358" s="160">
        <v>0</v>
      </c>
    </row>
    <row r="1360" spans="1:22" ht="16.5" x14ac:dyDescent="0.25">
      <c r="A1360" s="479" t="s">
        <v>3575</v>
      </c>
      <c r="B1360" s="479"/>
      <c r="C1360" s="479"/>
      <c r="D1360" s="479"/>
      <c r="E1360" s="479"/>
      <c r="F1360" s="479"/>
      <c r="G1360" s="479"/>
      <c r="H1360" s="479"/>
      <c r="I1360" s="479"/>
      <c r="J1360" s="479"/>
      <c r="K1360" s="479"/>
    </row>
    <row r="1361" spans="1:22" ht="65.25" x14ac:dyDescent="0.2">
      <c r="A1361" s="168" t="s">
        <v>709</v>
      </c>
      <c r="B1361" s="167" t="s">
        <v>1266</v>
      </c>
      <c r="C1361" s="167" t="s">
        <v>1265</v>
      </c>
      <c r="D1361" s="166" t="s">
        <v>1693</v>
      </c>
      <c r="E1361" s="163">
        <v>1</v>
      </c>
      <c r="F1361" s="165"/>
      <c r="G1361" s="164"/>
      <c r="H1361" s="163"/>
      <c r="I1361" s="214"/>
      <c r="J1361" s="163"/>
      <c r="K1361" s="214"/>
      <c r="Q1361" s="160">
        <v>78.39</v>
      </c>
      <c r="R1361" s="160">
        <v>1445</v>
      </c>
      <c r="S1361" s="160">
        <v>46.07</v>
      </c>
      <c r="T1361" s="160">
        <v>658.28</v>
      </c>
      <c r="U1361" s="160">
        <v>1.42</v>
      </c>
      <c r="V1361" s="160">
        <v>29.69</v>
      </c>
    </row>
    <row r="1362" spans="1:22" ht="14.25" x14ac:dyDescent="0.2">
      <c r="A1362" s="168"/>
      <c r="B1362" s="167"/>
      <c r="C1362" s="167" t="s">
        <v>187</v>
      </c>
      <c r="D1362" s="166"/>
      <c r="E1362" s="163"/>
      <c r="F1362" s="165">
        <v>59.79</v>
      </c>
      <c r="G1362" s="164" t="s">
        <v>1338</v>
      </c>
      <c r="H1362" s="163">
        <v>1</v>
      </c>
      <c r="I1362" s="214">
        <v>68.760000000000005</v>
      </c>
      <c r="J1362" s="163">
        <v>23.35</v>
      </c>
      <c r="K1362" s="214">
        <v>1605.55</v>
      </c>
    </row>
    <row r="1363" spans="1:22" ht="14.25" x14ac:dyDescent="0.2">
      <c r="A1363" s="168"/>
      <c r="B1363" s="167"/>
      <c r="C1363" s="167" t="s">
        <v>174</v>
      </c>
      <c r="D1363" s="166"/>
      <c r="E1363" s="163"/>
      <c r="F1363" s="165">
        <v>4.42</v>
      </c>
      <c r="G1363" s="164" t="s">
        <v>1339</v>
      </c>
      <c r="H1363" s="163">
        <v>1</v>
      </c>
      <c r="I1363" s="214">
        <v>5.53</v>
      </c>
      <c r="J1363" s="163">
        <v>8</v>
      </c>
      <c r="K1363" s="214">
        <v>44.24</v>
      </c>
    </row>
    <row r="1364" spans="1:22" ht="14.25" x14ac:dyDescent="0.2">
      <c r="A1364" s="168"/>
      <c r="B1364" s="167"/>
      <c r="C1364" s="167" t="s">
        <v>179</v>
      </c>
      <c r="D1364" s="166"/>
      <c r="E1364" s="163"/>
      <c r="F1364" s="165">
        <v>0.65</v>
      </c>
      <c r="G1364" s="164" t="s">
        <v>1339</v>
      </c>
      <c r="H1364" s="163">
        <v>1</v>
      </c>
      <c r="I1364" s="169">
        <v>0.81</v>
      </c>
      <c r="J1364" s="163">
        <v>23.35</v>
      </c>
      <c r="K1364" s="169">
        <v>18.91</v>
      </c>
    </row>
    <row r="1365" spans="1:22" ht="14.25" x14ac:dyDescent="0.2">
      <c r="A1365" s="168"/>
      <c r="B1365" s="167"/>
      <c r="C1365" s="167" t="s">
        <v>195</v>
      </c>
      <c r="D1365" s="166"/>
      <c r="E1365" s="163"/>
      <c r="F1365" s="165">
        <v>21.42</v>
      </c>
      <c r="G1365" s="164" t="s">
        <v>185</v>
      </c>
      <c r="H1365" s="163">
        <v>1</v>
      </c>
      <c r="I1365" s="214">
        <v>21.42</v>
      </c>
      <c r="J1365" s="163">
        <v>5.42</v>
      </c>
      <c r="K1365" s="214">
        <v>116.1</v>
      </c>
    </row>
    <row r="1366" spans="1:22" ht="14.25" x14ac:dyDescent="0.2">
      <c r="A1366" s="168"/>
      <c r="B1366" s="167"/>
      <c r="C1366" s="167" t="s">
        <v>184</v>
      </c>
      <c r="D1366" s="166" t="s">
        <v>177</v>
      </c>
      <c r="E1366" s="163">
        <v>112</v>
      </c>
      <c r="F1366" s="165"/>
      <c r="G1366" s="164"/>
      <c r="H1366" s="163"/>
      <c r="I1366" s="214">
        <v>78.39</v>
      </c>
      <c r="J1366" s="163">
        <v>90</v>
      </c>
      <c r="K1366" s="214">
        <v>1445</v>
      </c>
    </row>
    <row r="1367" spans="1:22" ht="14.25" x14ac:dyDescent="0.2">
      <c r="A1367" s="168"/>
      <c r="B1367" s="167"/>
      <c r="C1367" s="167" t="s">
        <v>183</v>
      </c>
      <c r="D1367" s="166" t="s">
        <v>177</v>
      </c>
      <c r="E1367" s="163">
        <v>70</v>
      </c>
      <c r="F1367" s="165"/>
      <c r="G1367" s="164"/>
      <c r="H1367" s="163"/>
      <c r="I1367" s="214">
        <v>46.07</v>
      </c>
      <c r="J1367" s="163">
        <v>41</v>
      </c>
      <c r="K1367" s="214">
        <v>658.28</v>
      </c>
    </row>
    <row r="1368" spans="1:22" ht="14.25" x14ac:dyDescent="0.2">
      <c r="A1368" s="168"/>
      <c r="B1368" s="167"/>
      <c r="C1368" s="167" t="s">
        <v>178</v>
      </c>
      <c r="D1368" s="166" t="s">
        <v>177</v>
      </c>
      <c r="E1368" s="163">
        <v>175</v>
      </c>
      <c r="F1368" s="165"/>
      <c r="G1368" s="164"/>
      <c r="H1368" s="163"/>
      <c r="I1368" s="214">
        <v>1.42</v>
      </c>
      <c r="J1368" s="163">
        <v>157</v>
      </c>
      <c r="K1368" s="214">
        <v>29.69</v>
      </c>
    </row>
    <row r="1369" spans="1:22" ht="14.25" x14ac:dyDescent="0.2">
      <c r="A1369" s="205"/>
      <c r="B1369" s="204"/>
      <c r="C1369" s="204" t="s">
        <v>182</v>
      </c>
      <c r="D1369" s="203" t="s">
        <v>181</v>
      </c>
      <c r="E1369" s="201">
        <v>5.15</v>
      </c>
      <c r="F1369" s="206"/>
      <c r="G1369" s="202" t="s">
        <v>1338</v>
      </c>
      <c r="H1369" s="201">
        <v>1</v>
      </c>
      <c r="I1369" s="200">
        <v>5.92</v>
      </c>
      <c r="J1369" s="201"/>
      <c r="K1369" s="200"/>
    </row>
    <row r="1370" spans="1:22" ht="15" x14ac:dyDescent="0.25">
      <c r="A1370" s="198"/>
      <c r="B1370" s="198"/>
      <c r="C1370" s="199" t="s">
        <v>173</v>
      </c>
      <c r="D1370" s="198"/>
      <c r="E1370" s="198"/>
      <c r="F1370" s="198"/>
      <c r="G1370" s="198"/>
      <c r="H1370" s="480">
        <v>221.59</v>
      </c>
      <c r="I1370" s="480"/>
      <c r="J1370" s="480">
        <v>3898.86</v>
      </c>
      <c r="K1370" s="480"/>
      <c r="O1370" s="162">
        <v>221.59</v>
      </c>
      <c r="P1370" s="162">
        <v>3898.86</v>
      </c>
    </row>
    <row r="1372" spans="1:22" ht="65.25" x14ac:dyDescent="0.2">
      <c r="A1372" s="168" t="s">
        <v>1324</v>
      </c>
      <c r="B1372" s="167" t="s">
        <v>1264</v>
      </c>
      <c r="C1372" s="167" t="s">
        <v>1110</v>
      </c>
      <c r="D1372" s="166" t="s">
        <v>1693</v>
      </c>
      <c r="E1372" s="163">
        <v>1</v>
      </c>
      <c r="F1372" s="165"/>
      <c r="G1372" s="164"/>
      <c r="H1372" s="163"/>
      <c r="I1372" s="214"/>
      <c r="J1372" s="163"/>
      <c r="K1372" s="214"/>
      <c r="Q1372" s="160">
        <v>35.11</v>
      </c>
      <c r="R1372" s="160">
        <v>647.26</v>
      </c>
      <c r="S1372" s="160">
        <v>20.64</v>
      </c>
      <c r="T1372" s="160">
        <v>294.86</v>
      </c>
      <c r="U1372" s="160">
        <v>0</v>
      </c>
      <c r="V1372" s="160">
        <v>0</v>
      </c>
    </row>
    <row r="1373" spans="1:22" ht="14.25" x14ac:dyDescent="0.2">
      <c r="A1373" s="168"/>
      <c r="B1373" s="167"/>
      <c r="C1373" s="167" t="s">
        <v>187</v>
      </c>
      <c r="D1373" s="166"/>
      <c r="E1373" s="163"/>
      <c r="F1373" s="165">
        <v>26.78</v>
      </c>
      <c r="G1373" s="164" t="s">
        <v>1338</v>
      </c>
      <c r="H1373" s="163">
        <v>1</v>
      </c>
      <c r="I1373" s="214">
        <v>30.8</v>
      </c>
      <c r="J1373" s="163">
        <v>23.35</v>
      </c>
      <c r="K1373" s="214">
        <v>719.18</v>
      </c>
    </row>
    <row r="1374" spans="1:22" ht="14.25" x14ac:dyDescent="0.2">
      <c r="A1374" s="168"/>
      <c r="B1374" s="167"/>
      <c r="C1374" s="167" t="s">
        <v>195</v>
      </c>
      <c r="D1374" s="166"/>
      <c r="E1374" s="163"/>
      <c r="F1374" s="165">
        <v>0.28000000000000003</v>
      </c>
      <c r="G1374" s="164" t="s">
        <v>185</v>
      </c>
      <c r="H1374" s="163">
        <v>1</v>
      </c>
      <c r="I1374" s="214">
        <v>0.28000000000000003</v>
      </c>
      <c r="J1374" s="163">
        <v>5.43</v>
      </c>
      <c r="K1374" s="214">
        <v>1.52</v>
      </c>
    </row>
    <row r="1375" spans="1:22" ht="14.25" x14ac:dyDescent="0.2">
      <c r="A1375" s="168"/>
      <c r="B1375" s="167"/>
      <c r="C1375" s="167" t="s">
        <v>184</v>
      </c>
      <c r="D1375" s="166" t="s">
        <v>177</v>
      </c>
      <c r="E1375" s="163">
        <v>112</v>
      </c>
      <c r="F1375" s="165"/>
      <c r="G1375" s="164"/>
      <c r="H1375" s="163"/>
      <c r="I1375" s="214">
        <v>35.11</v>
      </c>
      <c r="J1375" s="163">
        <v>90</v>
      </c>
      <c r="K1375" s="214">
        <v>647.26</v>
      </c>
    </row>
    <row r="1376" spans="1:22" ht="14.25" x14ac:dyDescent="0.2">
      <c r="A1376" s="168"/>
      <c r="B1376" s="167"/>
      <c r="C1376" s="167" t="s">
        <v>183</v>
      </c>
      <c r="D1376" s="166" t="s">
        <v>177</v>
      </c>
      <c r="E1376" s="163">
        <v>70</v>
      </c>
      <c r="F1376" s="165"/>
      <c r="G1376" s="164"/>
      <c r="H1376" s="163"/>
      <c r="I1376" s="214">
        <v>20.64</v>
      </c>
      <c r="J1376" s="163">
        <v>41</v>
      </c>
      <c r="K1376" s="214">
        <v>294.86</v>
      </c>
    </row>
    <row r="1377" spans="1:22" ht="14.25" x14ac:dyDescent="0.2">
      <c r="A1377" s="205"/>
      <c r="B1377" s="204"/>
      <c r="C1377" s="204" t="s">
        <v>182</v>
      </c>
      <c r="D1377" s="203" t="s">
        <v>181</v>
      </c>
      <c r="E1377" s="201">
        <v>2.06</v>
      </c>
      <c r="F1377" s="206"/>
      <c r="G1377" s="202" t="s">
        <v>1338</v>
      </c>
      <c r="H1377" s="201">
        <v>1</v>
      </c>
      <c r="I1377" s="200">
        <v>2.37</v>
      </c>
      <c r="J1377" s="201"/>
      <c r="K1377" s="200"/>
    </row>
    <row r="1378" spans="1:22" ht="15" x14ac:dyDescent="0.25">
      <c r="A1378" s="198"/>
      <c r="B1378" s="198"/>
      <c r="C1378" s="199" t="s">
        <v>173</v>
      </c>
      <c r="D1378" s="198"/>
      <c r="E1378" s="198"/>
      <c r="F1378" s="198"/>
      <c r="G1378" s="198"/>
      <c r="H1378" s="480">
        <v>86.83</v>
      </c>
      <c r="I1378" s="480"/>
      <c r="J1378" s="480">
        <v>1662.82</v>
      </c>
      <c r="K1378" s="480"/>
      <c r="O1378" s="162">
        <v>86.83</v>
      </c>
      <c r="P1378" s="162">
        <v>1662.82</v>
      </c>
    </row>
    <row r="1380" spans="1:22" ht="65.25" x14ac:dyDescent="0.2">
      <c r="A1380" s="168" t="s">
        <v>104</v>
      </c>
      <c r="B1380" s="167" t="s">
        <v>1263</v>
      </c>
      <c r="C1380" s="167" t="s">
        <v>1262</v>
      </c>
      <c r="D1380" s="166" t="s">
        <v>1693</v>
      </c>
      <c r="E1380" s="163">
        <v>1</v>
      </c>
      <c r="F1380" s="165"/>
      <c r="G1380" s="164"/>
      <c r="H1380" s="163"/>
      <c r="I1380" s="214"/>
      <c r="J1380" s="163"/>
      <c r="K1380" s="214"/>
      <c r="Q1380" s="160">
        <v>7.62</v>
      </c>
      <c r="R1380" s="160">
        <v>140.38</v>
      </c>
      <c r="S1380" s="160">
        <v>4.4800000000000004</v>
      </c>
      <c r="T1380" s="160">
        <v>63.95</v>
      </c>
      <c r="U1380" s="160">
        <v>12.09</v>
      </c>
      <c r="V1380" s="160">
        <v>253.32</v>
      </c>
    </row>
    <row r="1381" spans="1:22" ht="14.25" x14ac:dyDescent="0.2">
      <c r="A1381" s="168"/>
      <c r="B1381" s="167"/>
      <c r="C1381" s="167" t="s">
        <v>187</v>
      </c>
      <c r="D1381" s="166"/>
      <c r="E1381" s="163"/>
      <c r="F1381" s="165">
        <v>5.81</v>
      </c>
      <c r="G1381" s="164" t="s">
        <v>1338</v>
      </c>
      <c r="H1381" s="163">
        <v>1</v>
      </c>
      <c r="I1381" s="214">
        <v>6.68</v>
      </c>
      <c r="J1381" s="163">
        <v>23.35</v>
      </c>
      <c r="K1381" s="214">
        <v>155.97999999999999</v>
      </c>
    </row>
    <row r="1382" spans="1:22" ht="14.25" x14ac:dyDescent="0.2">
      <c r="A1382" s="168"/>
      <c r="B1382" s="167"/>
      <c r="C1382" s="167" t="s">
        <v>174</v>
      </c>
      <c r="D1382" s="166"/>
      <c r="E1382" s="163"/>
      <c r="F1382" s="165">
        <v>27.61</v>
      </c>
      <c r="G1382" s="164" t="s">
        <v>1339</v>
      </c>
      <c r="H1382" s="163">
        <v>1</v>
      </c>
      <c r="I1382" s="214">
        <v>34.51</v>
      </c>
      <c r="J1382" s="163">
        <v>8.9600000000000009</v>
      </c>
      <c r="K1382" s="214">
        <v>309.20999999999998</v>
      </c>
    </row>
    <row r="1383" spans="1:22" ht="14.25" x14ac:dyDescent="0.2">
      <c r="A1383" s="168"/>
      <c r="B1383" s="167"/>
      <c r="C1383" s="167" t="s">
        <v>179</v>
      </c>
      <c r="D1383" s="166"/>
      <c r="E1383" s="163"/>
      <c r="F1383" s="165">
        <v>5.53</v>
      </c>
      <c r="G1383" s="164" t="s">
        <v>1339</v>
      </c>
      <c r="H1383" s="163">
        <v>1</v>
      </c>
      <c r="I1383" s="169">
        <v>6.91</v>
      </c>
      <c r="J1383" s="163">
        <v>23.35</v>
      </c>
      <c r="K1383" s="169">
        <v>161.35</v>
      </c>
    </row>
    <row r="1384" spans="1:22" ht="14.25" x14ac:dyDescent="0.2">
      <c r="A1384" s="168"/>
      <c r="B1384" s="167"/>
      <c r="C1384" s="167" t="s">
        <v>195</v>
      </c>
      <c r="D1384" s="166"/>
      <c r="E1384" s="163"/>
      <c r="F1384" s="165">
        <v>1.89</v>
      </c>
      <c r="G1384" s="164" t="s">
        <v>185</v>
      </c>
      <c r="H1384" s="163">
        <v>1</v>
      </c>
      <c r="I1384" s="214">
        <v>1.89</v>
      </c>
      <c r="J1384" s="163">
        <v>5.42</v>
      </c>
      <c r="K1384" s="214">
        <v>10.24</v>
      </c>
    </row>
    <row r="1385" spans="1:22" ht="14.25" x14ac:dyDescent="0.2">
      <c r="A1385" s="168"/>
      <c r="B1385" s="167"/>
      <c r="C1385" s="167" t="s">
        <v>184</v>
      </c>
      <c r="D1385" s="166" t="s">
        <v>177</v>
      </c>
      <c r="E1385" s="163">
        <v>112</v>
      </c>
      <c r="F1385" s="165"/>
      <c r="G1385" s="164"/>
      <c r="H1385" s="163"/>
      <c r="I1385" s="214">
        <v>7.62</v>
      </c>
      <c r="J1385" s="163">
        <v>90</v>
      </c>
      <c r="K1385" s="214">
        <v>140.38</v>
      </c>
    </row>
    <row r="1386" spans="1:22" ht="14.25" x14ac:dyDescent="0.2">
      <c r="A1386" s="168"/>
      <c r="B1386" s="167"/>
      <c r="C1386" s="167" t="s">
        <v>183</v>
      </c>
      <c r="D1386" s="166" t="s">
        <v>177</v>
      </c>
      <c r="E1386" s="163">
        <v>70</v>
      </c>
      <c r="F1386" s="165"/>
      <c r="G1386" s="164"/>
      <c r="H1386" s="163"/>
      <c r="I1386" s="214">
        <v>4.4800000000000004</v>
      </c>
      <c r="J1386" s="163">
        <v>41</v>
      </c>
      <c r="K1386" s="214">
        <v>63.95</v>
      </c>
    </row>
    <row r="1387" spans="1:22" ht="14.25" x14ac:dyDescent="0.2">
      <c r="A1387" s="168"/>
      <c r="B1387" s="167"/>
      <c r="C1387" s="167" t="s">
        <v>178</v>
      </c>
      <c r="D1387" s="166" t="s">
        <v>177</v>
      </c>
      <c r="E1387" s="163">
        <v>175</v>
      </c>
      <c r="F1387" s="165"/>
      <c r="G1387" s="164"/>
      <c r="H1387" s="163"/>
      <c r="I1387" s="214">
        <v>12.09</v>
      </c>
      <c r="J1387" s="163">
        <v>157</v>
      </c>
      <c r="K1387" s="214">
        <v>253.32</v>
      </c>
    </row>
    <row r="1388" spans="1:22" ht="14.25" x14ac:dyDescent="0.2">
      <c r="A1388" s="205"/>
      <c r="B1388" s="204"/>
      <c r="C1388" s="204" t="s">
        <v>182</v>
      </c>
      <c r="D1388" s="203" t="s">
        <v>181</v>
      </c>
      <c r="E1388" s="201">
        <v>0.52</v>
      </c>
      <c r="F1388" s="206"/>
      <c r="G1388" s="202" t="s">
        <v>1338</v>
      </c>
      <c r="H1388" s="201">
        <v>1</v>
      </c>
      <c r="I1388" s="200">
        <v>0.6</v>
      </c>
      <c r="J1388" s="201"/>
      <c r="K1388" s="200"/>
    </row>
    <row r="1389" spans="1:22" ht="15" x14ac:dyDescent="0.25">
      <c r="A1389" s="198"/>
      <c r="B1389" s="198"/>
      <c r="C1389" s="199" t="s">
        <v>173</v>
      </c>
      <c r="D1389" s="198"/>
      <c r="E1389" s="198"/>
      <c r="F1389" s="198"/>
      <c r="G1389" s="198"/>
      <c r="H1389" s="480">
        <v>67.27</v>
      </c>
      <c r="I1389" s="480"/>
      <c r="J1389" s="480">
        <v>933.08</v>
      </c>
      <c r="K1389" s="480"/>
      <c r="O1389" s="162">
        <v>67.27</v>
      </c>
      <c r="P1389" s="162">
        <v>933.08</v>
      </c>
    </row>
    <row r="1391" spans="1:22" ht="81" x14ac:dyDescent="0.2">
      <c r="A1391" s="197" t="s">
        <v>1336</v>
      </c>
      <c r="B1391" s="196" t="s">
        <v>3513</v>
      </c>
      <c r="C1391" s="196" t="s">
        <v>1270</v>
      </c>
      <c r="D1391" s="195" t="s">
        <v>3025</v>
      </c>
      <c r="E1391" s="193">
        <v>1</v>
      </c>
      <c r="F1391" s="207">
        <v>11543.7</v>
      </c>
      <c r="G1391" s="194" t="s">
        <v>185</v>
      </c>
      <c r="H1391" s="193">
        <v>1</v>
      </c>
      <c r="I1391" s="192">
        <v>11543.7</v>
      </c>
      <c r="J1391" s="193">
        <v>4.4000000000000004</v>
      </c>
      <c r="K1391" s="192">
        <v>50792.28</v>
      </c>
      <c r="Q1391" s="160">
        <v>0</v>
      </c>
      <c r="R1391" s="160">
        <v>0</v>
      </c>
      <c r="S1391" s="160">
        <v>0</v>
      </c>
      <c r="T1391" s="160">
        <v>0</v>
      </c>
      <c r="U1391" s="160">
        <v>0</v>
      </c>
      <c r="V1391" s="160">
        <v>0</v>
      </c>
    </row>
    <row r="1392" spans="1:22" ht="15" x14ac:dyDescent="0.25">
      <c r="A1392" s="190"/>
      <c r="B1392" s="190"/>
      <c r="C1392" s="191" t="s">
        <v>173</v>
      </c>
      <c r="D1392" s="190"/>
      <c r="E1392" s="190"/>
      <c r="F1392" s="190"/>
      <c r="G1392" s="190"/>
      <c r="H1392" s="481">
        <v>11543.7</v>
      </c>
      <c r="I1392" s="481"/>
      <c r="J1392" s="481">
        <v>50792.28</v>
      </c>
      <c r="K1392" s="481"/>
      <c r="O1392" s="162">
        <v>11543.7</v>
      </c>
      <c r="P1392" s="162">
        <v>50792.28</v>
      </c>
    </row>
    <row r="1395" spans="1:22" ht="15" x14ac:dyDescent="0.25">
      <c r="A1395" s="476" t="s">
        <v>3576</v>
      </c>
      <c r="B1395" s="476"/>
      <c r="C1395" s="476"/>
      <c r="D1395" s="476"/>
      <c r="E1395" s="476"/>
      <c r="F1395" s="476"/>
      <c r="G1395" s="476"/>
      <c r="H1395" s="477">
        <v>11919.39</v>
      </c>
      <c r="I1395" s="478"/>
      <c r="J1395" s="477">
        <v>57287.040000000001</v>
      </c>
      <c r="K1395" s="478"/>
    </row>
    <row r="1396" spans="1:22" hidden="1" x14ac:dyDescent="0.2">
      <c r="A1396" s="160" t="s">
        <v>172</v>
      </c>
      <c r="I1396" s="160">
        <v>0</v>
      </c>
      <c r="J1396" s="160">
        <v>0</v>
      </c>
    </row>
    <row r="1397" spans="1:22" hidden="1" x14ac:dyDescent="0.2">
      <c r="A1397" s="160" t="s">
        <v>171</v>
      </c>
      <c r="I1397" s="160">
        <v>0</v>
      </c>
      <c r="J1397" s="160">
        <v>0</v>
      </c>
    </row>
    <row r="1399" spans="1:22" ht="16.5" x14ac:dyDescent="0.25">
      <c r="A1399" s="479" t="s">
        <v>3577</v>
      </c>
      <c r="B1399" s="479"/>
      <c r="C1399" s="479"/>
      <c r="D1399" s="479"/>
      <c r="E1399" s="479"/>
      <c r="F1399" s="479"/>
      <c r="G1399" s="479"/>
      <c r="H1399" s="479"/>
      <c r="I1399" s="479"/>
      <c r="J1399" s="479"/>
      <c r="K1399" s="479"/>
    </row>
    <row r="1400" spans="1:22" ht="65.25" x14ac:dyDescent="0.2">
      <c r="A1400" s="168" t="s">
        <v>709</v>
      </c>
      <c r="B1400" s="167" t="s">
        <v>1266</v>
      </c>
      <c r="C1400" s="167" t="s">
        <v>1265</v>
      </c>
      <c r="D1400" s="166" t="s">
        <v>1693</v>
      </c>
      <c r="E1400" s="163">
        <v>1</v>
      </c>
      <c r="F1400" s="165"/>
      <c r="G1400" s="164"/>
      <c r="H1400" s="163"/>
      <c r="I1400" s="214"/>
      <c r="J1400" s="163"/>
      <c r="K1400" s="214"/>
      <c r="Q1400" s="160">
        <v>78.39</v>
      </c>
      <c r="R1400" s="160">
        <v>1445</v>
      </c>
      <c r="S1400" s="160">
        <v>46.07</v>
      </c>
      <c r="T1400" s="160">
        <v>658.28</v>
      </c>
      <c r="U1400" s="160">
        <v>1.42</v>
      </c>
      <c r="V1400" s="160">
        <v>29.69</v>
      </c>
    </row>
    <row r="1401" spans="1:22" ht="14.25" x14ac:dyDescent="0.2">
      <c r="A1401" s="168"/>
      <c r="B1401" s="167"/>
      <c r="C1401" s="167" t="s">
        <v>187</v>
      </c>
      <c r="D1401" s="166"/>
      <c r="E1401" s="163"/>
      <c r="F1401" s="165">
        <v>59.79</v>
      </c>
      <c r="G1401" s="164" t="s">
        <v>1338</v>
      </c>
      <c r="H1401" s="163">
        <v>1</v>
      </c>
      <c r="I1401" s="214">
        <v>68.760000000000005</v>
      </c>
      <c r="J1401" s="163">
        <v>23.35</v>
      </c>
      <c r="K1401" s="214">
        <v>1605.55</v>
      </c>
    </row>
    <row r="1402" spans="1:22" ht="14.25" x14ac:dyDescent="0.2">
      <c r="A1402" s="168"/>
      <c r="B1402" s="167"/>
      <c r="C1402" s="167" t="s">
        <v>174</v>
      </c>
      <c r="D1402" s="166"/>
      <c r="E1402" s="163"/>
      <c r="F1402" s="165">
        <v>4.42</v>
      </c>
      <c r="G1402" s="164" t="s">
        <v>1339</v>
      </c>
      <c r="H1402" s="163">
        <v>1</v>
      </c>
      <c r="I1402" s="214">
        <v>5.53</v>
      </c>
      <c r="J1402" s="163">
        <v>8</v>
      </c>
      <c r="K1402" s="214">
        <v>44.24</v>
      </c>
    </row>
    <row r="1403" spans="1:22" ht="14.25" x14ac:dyDescent="0.2">
      <c r="A1403" s="168"/>
      <c r="B1403" s="167"/>
      <c r="C1403" s="167" t="s">
        <v>179</v>
      </c>
      <c r="D1403" s="166"/>
      <c r="E1403" s="163"/>
      <c r="F1403" s="165">
        <v>0.65</v>
      </c>
      <c r="G1403" s="164" t="s">
        <v>1339</v>
      </c>
      <c r="H1403" s="163">
        <v>1</v>
      </c>
      <c r="I1403" s="169">
        <v>0.81</v>
      </c>
      <c r="J1403" s="163">
        <v>23.35</v>
      </c>
      <c r="K1403" s="169">
        <v>18.91</v>
      </c>
    </row>
    <row r="1404" spans="1:22" ht="14.25" x14ac:dyDescent="0.2">
      <c r="A1404" s="168"/>
      <c r="B1404" s="167"/>
      <c r="C1404" s="167" t="s">
        <v>195</v>
      </c>
      <c r="D1404" s="166"/>
      <c r="E1404" s="163"/>
      <c r="F1404" s="165">
        <v>21.42</v>
      </c>
      <c r="G1404" s="164" t="s">
        <v>185</v>
      </c>
      <c r="H1404" s="163">
        <v>1</v>
      </c>
      <c r="I1404" s="214">
        <v>21.42</v>
      </c>
      <c r="J1404" s="163">
        <v>5.42</v>
      </c>
      <c r="K1404" s="214">
        <v>116.1</v>
      </c>
    </row>
    <row r="1405" spans="1:22" ht="14.25" x14ac:dyDescent="0.2">
      <c r="A1405" s="168"/>
      <c r="B1405" s="167"/>
      <c r="C1405" s="167" t="s">
        <v>184</v>
      </c>
      <c r="D1405" s="166" t="s">
        <v>177</v>
      </c>
      <c r="E1405" s="163">
        <v>112</v>
      </c>
      <c r="F1405" s="165"/>
      <c r="G1405" s="164"/>
      <c r="H1405" s="163"/>
      <c r="I1405" s="214">
        <v>78.39</v>
      </c>
      <c r="J1405" s="163">
        <v>90</v>
      </c>
      <c r="K1405" s="214">
        <v>1445</v>
      </c>
    </row>
    <row r="1406" spans="1:22" ht="14.25" x14ac:dyDescent="0.2">
      <c r="A1406" s="168"/>
      <c r="B1406" s="167"/>
      <c r="C1406" s="167" t="s">
        <v>183</v>
      </c>
      <c r="D1406" s="166" t="s">
        <v>177</v>
      </c>
      <c r="E1406" s="163">
        <v>70</v>
      </c>
      <c r="F1406" s="165"/>
      <c r="G1406" s="164"/>
      <c r="H1406" s="163"/>
      <c r="I1406" s="214">
        <v>46.07</v>
      </c>
      <c r="J1406" s="163">
        <v>41</v>
      </c>
      <c r="K1406" s="214">
        <v>658.28</v>
      </c>
    </row>
    <row r="1407" spans="1:22" ht="14.25" x14ac:dyDescent="0.2">
      <c r="A1407" s="168"/>
      <c r="B1407" s="167"/>
      <c r="C1407" s="167" t="s">
        <v>178</v>
      </c>
      <c r="D1407" s="166" t="s">
        <v>177</v>
      </c>
      <c r="E1407" s="163">
        <v>175</v>
      </c>
      <c r="F1407" s="165"/>
      <c r="G1407" s="164"/>
      <c r="H1407" s="163"/>
      <c r="I1407" s="214">
        <v>1.42</v>
      </c>
      <c r="J1407" s="163">
        <v>157</v>
      </c>
      <c r="K1407" s="214">
        <v>29.69</v>
      </c>
    </row>
    <row r="1408" spans="1:22" ht="14.25" x14ac:dyDescent="0.2">
      <c r="A1408" s="205"/>
      <c r="B1408" s="204"/>
      <c r="C1408" s="204" t="s">
        <v>182</v>
      </c>
      <c r="D1408" s="203" t="s">
        <v>181</v>
      </c>
      <c r="E1408" s="201">
        <v>5.15</v>
      </c>
      <c r="F1408" s="206"/>
      <c r="G1408" s="202" t="s">
        <v>1338</v>
      </c>
      <c r="H1408" s="201">
        <v>1</v>
      </c>
      <c r="I1408" s="200">
        <v>5.92</v>
      </c>
      <c r="J1408" s="201"/>
      <c r="K1408" s="200"/>
    </row>
    <row r="1409" spans="1:22" ht="15" x14ac:dyDescent="0.25">
      <c r="A1409" s="198"/>
      <c r="B1409" s="198"/>
      <c r="C1409" s="199" t="s">
        <v>173</v>
      </c>
      <c r="D1409" s="198"/>
      <c r="E1409" s="198"/>
      <c r="F1409" s="198"/>
      <c r="G1409" s="198"/>
      <c r="H1409" s="480">
        <v>221.59</v>
      </c>
      <c r="I1409" s="480"/>
      <c r="J1409" s="480">
        <v>3898.86</v>
      </c>
      <c r="K1409" s="480"/>
      <c r="O1409" s="162">
        <v>221.59</v>
      </c>
      <c r="P1409" s="162">
        <v>3898.86</v>
      </c>
    </row>
    <row r="1411" spans="1:22" ht="65.25" x14ac:dyDescent="0.2">
      <c r="A1411" s="168" t="s">
        <v>1324</v>
      </c>
      <c r="B1411" s="167" t="s">
        <v>1264</v>
      </c>
      <c r="C1411" s="167" t="s">
        <v>1110</v>
      </c>
      <c r="D1411" s="166" t="s">
        <v>1693</v>
      </c>
      <c r="E1411" s="163">
        <v>1</v>
      </c>
      <c r="F1411" s="165"/>
      <c r="G1411" s="164"/>
      <c r="H1411" s="163"/>
      <c r="I1411" s="214"/>
      <c r="J1411" s="163"/>
      <c r="K1411" s="214"/>
      <c r="Q1411" s="160">
        <v>35.11</v>
      </c>
      <c r="R1411" s="160">
        <v>647.26</v>
      </c>
      <c r="S1411" s="160">
        <v>20.64</v>
      </c>
      <c r="T1411" s="160">
        <v>294.86</v>
      </c>
      <c r="U1411" s="160">
        <v>0</v>
      </c>
      <c r="V1411" s="160">
        <v>0</v>
      </c>
    </row>
    <row r="1412" spans="1:22" ht="14.25" x14ac:dyDescent="0.2">
      <c r="A1412" s="168"/>
      <c r="B1412" s="167"/>
      <c r="C1412" s="167" t="s">
        <v>187</v>
      </c>
      <c r="D1412" s="166"/>
      <c r="E1412" s="163"/>
      <c r="F1412" s="165">
        <v>26.78</v>
      </c>
      <c r="G1412" s="164" t="s">
        <v>1338</v>
      </c>
      <c r="H1412" s="163">
        <v>1</v>
      </c>
      <c r="I1412" s="214">
        <v>30.8</v>
      </c>
      <c r="J1412" s="163">
        <v>23.35</v>
      </c>
      <c r="K1412" s="214">
        <v>719.18</v>
      </c>
    </row>
    <row r="1413" spans="1:22" ht="14.25" x14ac:dyDescent="0.2">
      <c r="A1413" s="168"/>
      <c r="B1413" s="167"/>
      <c r="C1413" s="167" t="s">
        <v>195</v>
      </c>
      <c r="D1413" s="166"/>
      <c r="E1413" s="163"/>
      <c r="F1413" s="165">
        <v>0.28000000000000003</v>
      </c>
      <c r="G1413" s="164" t="s">
        <v>185</v>
      </c>
      <c r="H1413" s="163">
        <v>1</v>
      </c>
      <c r="I1413" s="214">
        <v>0.28000000000000003</v>
      </c>
      <c r="J1413" s="163">
        <v>5.43</v>
      </c>
      <c r="K1413" s="214">
        <v>1.52</v>
      </c>
    </row>
    <row r="1414" spans="1:22" ht="14.25" x14ac:dyDescent="0.2">
      <c r="A1414" s="168"/>
      <c r="B1414" s="167"/>
      <c r="C1414" s="167" t="s">
        <v>184</v>
      </c>
      <c r="D1414" s="166" t="s">
        <v>177</v>
      </c>
      <c r="E1414" s="163">
        <v>112</v>
      </c>
      <c r="F1414" s="165"/>
      <c r="G1414" s="164"/>
      <c r="H1414" s="163"/>
      <c r="I1414" s="214">
        <v>35.11</v>
      </c>
      <c r="J1414" s="163">
        <v>90</v>
      </c>
      <c r="K1414" s="214">
        <v>647.26</v>
      </c>
    </row>
    <row r="1415" spans="1:22" ht="14.25" x14ac:dyDescent="0.2">
      <c r="A1415" s="168"/>
      <c r="B1415" s="167"/>
      <c r="C1415" s="167" t="s">
        <v>183</v>
      </c>
      <c r="D1415" s="166" t="s">
        <v>177</v>
      </c>
      <c r="E1415" s="163">
        <v>70</v>
      </c>
      <c r="F1415" s="165"/>
      <c r="G1415" s="164"/>
      <c r="H1415" s="163"/>
      <c r="I1415" s="214">
        <v>20.64</v>
      </c>
      <c r="J1415" s="163">
        <v>41</v>
      </c>
      <c r="K1415" s="214">
        <v>294.86</v>
      </c>
    </row>
    <row r="1416" spans="1:22" ht="14.25" x14ac:dyDescent="0.2">
      <c r="A1416" s="205"/>
      <c r="B1416" s="204"/>
      <c r="C1416" s="204" t="s">
        <v>182</v>
      </c>
      <c r="D1416" s="203" t="s">
        <v>181</v>
      </c>
      <c r="E1416" s="201">
        <v>2.06</v>
      </c>
      <c r="F1416" s="206"/>
      <c r="G1416" s="202" t="s">
        <v>1338</v>
      </c>
      <c r="H1416" s="201">
        <v>1</v>
      </c>
      <c r="I1416" s="200">
        <v>2.37</v>
      </c>
      <c r="J1416" s="201"/>
      <c r="K1416" s="200"/>
    </row>
    <row r="1417" spans="1:22" ht="15" x14ac:dyDescent="0.25">
      <c r="A1417" s="198"/>
      <c r="B1417" s="198"/>
      <c r="C1417" s="199" t="s">
        <v>173</v>
      </c>
      <c r="D1417" s="198"/>
      <c r="E1417" s="198"/>
      <c r="F1417" s="198"/>
      <c r="G1417" s="198"/>
      <c r="H1417" s="480">
        <v>86.83</v>
      </c>
      <c r="I1417" s="480"/>
      <c r="J1417" s="480">
        <v>1662.82</v>
      </c>
      <c r="K1417" s="480"/>
      <c r="O1417" s="162">
        <v>86.83</v>
      </c>
      <c r="P1417" s="162">
        <v>1662.82</v>
      </c>
    </row>
    <row r="1419" spans="1:22" ht="65.25" x14ac:dyDescent="0.2">
      <c r="A1419" s="168" t="s">
        <v>104</v>
      </c>
      <c r="B1419" s="167" t="s">
        <v>1263</v>
      </c>
      <c r="C1419" s="167" t="s">
        <v>1262</v>
      </c>
      <c r="D1419" s="166" t="s">
        <v>1693</v>
      </c>
      <c r="E1419" s="163">
        <v>1</v>
      </c>
      <c r="F1419" s="165"/>
      <c r="G1419" s="164"/>
      <c r="H1419" s="163"/>
      <c r="I1419" s="214"/>
      <c r="J1419" s="163"/>
      <c r="K1419" s="214"/>
      <c r="Q1419" s="160">
        <v>7.62</v>
      </c>
      <c r="R1419" s="160">
        <v>140.38</v>
      </c>
      <c r="S1419" s="160">
        <v>4.4800000000000004</v>
      </c>
      <c r="T1419" s="160">
        <v>63.95</v>
      </c>
      <c r="U1419" s="160">
        <v>12.09</v>
      </c>
      <c r="V1419" s="160">
        <v>253.32</v>
      </c>
    </row>
    <row r="1420" spans="1:22" ht="14.25" x14ac:dyDescent="0.2">
      <c r="A1420" s="168"/>
      <c r="B1420" s="167"/>
      <c r="C1420" s="167" t="s">
        <v>187</v>
      </c>
      <c r="D1420" s="166"/>
      <c r="E1420" s="163"/>
      <c r="F1420" s="165">
        <v>5.81</v>
      </c>
      <c r="G1420" s="164" t="s">
        <v>1338</v>
      </c>
      <c r="H1420" s="163">
        <v>1</v>
      </c>
      <c r="I1420" s="214">
        <v>6.68</v>
      </c>
      <c r="J1420" s="163">
        <v>23.35</v>
      </c>
      <c r="K1420" s="214">
        <v>155.97999999999999</v>
      </c>
    </row>
    <row r="1421" spans="1:22" ht="14.25" x14ac:dyDescent="0.2">
      <c r="A1421" s="168"/>
      <c r="B1421" s="167"/>
      <c r="C1421" s="167" t="s">
        <v>174</v>
      </c>
      <c r="D1421" s="166"/>
      <c r="E1421" s="163"/>
      <c r="F1421" s="165">
        <v>27.61</v>
      </c>
      <c r="G1421" s="164" t="s">
        <v>1339</v>
      </c>
      <c r="H1421" s="163">
        <v>1</v>
      </c>
      <c r="I1421" s="214">
        <v>34.51</v>
      </c>
      <c r="J1421" s="163">
        <v>8.9600000000000009</v>
      </c>
      <c r="K1421" s="214">
        <v>309.20999999999998</v>
      </c>
    </row>
    <row r="1422" spans="1:22" ht="14.25" x14ac:dyDescent="0.2">
      <c r="A1422" s="168"/>
      <c r="B1422" s="167"/>
      <c r="C1422" s="167" t="s">
        <v>179</v>
      </c>
      <c r="D1422" s="166"/>
      <c r="E1422" s="163"/>
      <c r="F1422" s="165">
        <v>5.53</v>
      </c>
      <c r="G1422" s="164" t="s">
        <v>1339</v>
      </c>
      <c r="H1422" s="163">
        <v>1</v>
      </c>
      <c r="I1422" s="169">
        <v>6.91</v>
      </c>
      <c r="J1422" s="163">
        <v>23.35</v>
      </c>
      <c r="K1422" s="169">
        <v>161.35</v>
      </c>
    </row>
    <row r="1423" spans="1:22" ht="14.25" x14ac:dyDescent="0.2">
      <c r="A1423" s="168"/>
      <c r="B1423" s="167"/>
      <c r="C1423" s="167" t="s">
        <v>195</v>
      </c>
      <c r="D1423" s="166"/>
      <c r="E1423" s="163"/>
      <c r="F1423" s="165">
        <v>1.89</v>
      </c>
      <c r="G1423" s="164" t="s">
        <v>185</v>
      </c>
      <c r="H1423" s="163">
        <v>1</v>
      </c>
      <c r="I1423" s="214">
        <v>1.89</v>
      </c>
      <c r="J1423" s="163">
        <v>5.42</v>
      </c>
      <c r="K1423" s="214">
        <v>10.24</v>
      </c>
    </row>
    <row r="1424" spans="1:22" ht="14.25" x14ac:dyDescent="0.2">
      <c r="A1424" s="168"/>
      <c r="B1424" s="167"/>
      <c r="C1424" s="167" t="s">
        <v>184</v>
      </c>
      <c r="D1424" s="166" t="s">
        <v>177</v>
      </c>
      <c r="E1424" s="163">
        <v>112</v>
      </c>
      <c r="F1424" s="165"/>
      <c r="G1424" s="164"/>
      <c r="H1424" s="163"/>
      <c r="I1424" s="214">
        <v>7.62</v>
      </c>
      <c r="J1424" s="163">
        <v>90</v>
      </c>
      <c r="K1424" s="214">
        <v>140.38</v>
      </c>
    </row>
    <row r="1425" spans="1:22" ht="14.25" x14ac:dyDescent="0.2">
      <c r="A1425" s="168"/>
      <c r="B1425" s="167"/>
      <c r="C1425" s="167" t="s">
        <v>183</v>
      </c>
      <c r="D1425" s="166" t="s">
        <v>177</v>
      </c>
      <c r="E1425" s="163">
        <v>70</v>
      </c>
      <c r="F1425" s="165"/>
      <c r="G1425" s="164"/>
      <c r="H1425" s="163"/>
      <c r="I1425" s="214">
        <v>4.4800000000000004</v>
      </c>
      <c r="J1425" s="163">
        <v>41</v>
      </c>
      <c r="K1425" s="214">
        <v>63.95</v>
      </c>
    </row>
    <row r="1426" spans="1:22" ht="14.25" x14ac:dyDescent="0.2">
      <c r="A1426" s="168"/>
      <c r="B1426" s="167"/>
      <c r="C1426" s="167" t="s">
        <v>178</v>
      </c>
      <c r="D1426" s="166" t="s">
        <v>177</v>
      </c>
      <c r="E1426" s="163">
        <v>175</v>
      </c>
      <c r="F1426" s="165"/>
      <c r="G1426" s="164"/>
      <c r="H1426" s="163"/>
      <c r="I1426" s="214">
        <v>12.09</v>
      </c>
      <c r="J1426" s="163">
        <v>157</v>
      </c>
      <c r="K1426" s="214">
        <v>253.32</v>
      </c>
    </row>
    <row r="1427" spans="1:22" ht="14.25" x14ac:dyDescent="0.2">
      <c r="A1427" s="205"/>
      <c r="B1427" s="204"/>
      <c r="C1427" s="204" t="s">
        <v>182</v>
      </c>
      <c r="D1427" s="203" t="s">
        <v>181</v>
      </c>
      <c r="E1427" s="201">
        <v>0.52</v>
      </c>
      <c r="F1427" s="206"/>
      <c r="G1427" s="202" t="s">
        <v>1338</v>
      </c>
      <c r="H1427" s="201">
        <v>1</v>
      </c>
      <c r="I1427" s="200">
        <v>0.6</v>
      </c>
      <c r="J1427" s="201"/>
      <c r="K1427" s="200"/>
    </row>
    <row r="1428" spans="1:22" ht="15" x14ac:dyDescent="0.25">
      <c r="A1428" s="198"/>
      <c r="B1428" s="198"/>
      <c r="C1428" s="199" t="s">
        <v>173</v>
      </c>
      <c r="D1428" s="198"/>
      <c r="E1428" s="198"/>
      <c r="F1428" s="198"/>
      <c r="G1428" s="198"/>
      <c r="H1428" s="480">
        <v>67.27</v>
      </c>
      <c r="I1428" s="480"/>
      <c r="J1428" s="480">
        <v>933.08</v>
      </c>
      <c r="K1428" s="480"/>
      <c r="O1428" s="162">
        <v>67.27</v>
      </c>
      <c r="P1428" s="162">
        <v>933.08</v>
      </c>
    </row>
    <row r="1430" spans="1:22" ht="81" x14ac:dyDescent="0.2">
      <c r="A1430" s="197" t="s">
        <v>1336</v>
      </c>
      <c r="B1430" s="196" t="s">
        <v>3513</v>
      </c>
      <c r="C1430" s="196" t="s">
        <v>1269</v>
      </c>
      <c r="D1430" s="195" t="s">
        <v>3025</v>
      </c>
      <c r="E1430" s="193">
        <v>1</v>
      </c>
      <c r="F1430" s="207">
        <v>11543.7</v>
      </c>
      <c r="G1430" s="194" t="s">
        <v>185</v>
      </c>
      <c r="H1430" s="193">
        <v>1</v>
      </c>
      <c r="I1430" s="192">
        <v>11543.7</v>
      </c>
      <c r="J1430" s="193">
        <v>4.4000000000000004</v>
      </c>
      <c r="K1430" s="192">
        <v>50792.28</v>
      </c>
      <c r="Q1430" s="160">
        <v>0</v>
      </c>
      <c r="R1430" s="160">
        <v>0</v>
      </c>
      <c r="S1430" s="160">
        <v>0</v>
      </c>
      <c r="T1430" s="160">
        <v>0</v>
      </c>
      <c r="U1430" s="160">
        <v>0</v>
      </c>
      <c r="V1430" s="160">
        <v>0</v>
      </c>
    </row>
    <row r="1431" spans="1:22" ht="15" x14ac:dyDescent="0.25">
      <c r="A1431" s="190"/>
      <c r="B1431" s="190"/>
      <c r="C1431" s="191" t="s">
        <v>173</v>
      </c>
      <c r="D1431" s="190"/>
      <c r="E1431" s="190"/>
      <c r="F1431" s="190"/>
      <c r="G1431" s="190"/>
      <c r="H1431" s="481">
        <v>11543.7</v>
      </c>
      <c r="I1431" s="481"/>
      <c r="J1431" s="481">
        <v>50792.28</v>
      </c>
      <c r="K1431" s="481"/>
      <c r="O1431" s="162">
        <v>11543.7</v>
      </c>
      <c r="P1431" s="162">
        <v>50792.28</v>
      </c>
    </row>
    <row r="1434" spans="1:22" ht="15" x14ac:dyDescent="0.25">
      <c r="A1434" s="476" t="s">
        <v>3578</v>
      </c>
      <c r="B1434" s="476"/>
      <c r="C1434" s="476"/>
      <c r="D1434" s="476"/>
      <c r="E1434" s="476"/>
      <c r="F1434" s="476"/>
      <c r="G1434" s="476"/>
      <c r="H1434" s="477">
        <v>11919.39</v>
      </c>
      <c r="I1434" s="478"/>
      <c r="J1434" s="477">
        <v>57287.040000000001</v>
      </c>
      <c r="K1434" s="478"/>
    </row>
    <row r="1435" spans="1:22" hidden="1" x14ac:dyDescent="0.2">
      <c r="A1435" s="160" t="s">
        <v>172</v>
      </c>
      <c r="I1435" s="160">
        <v>0</v>
      </c>
      <c r="J1435" s="160">
        <v>0</v>
      </c>
    </row>
    <row r="1436" spans="1:22" hidden="1" x14ac:dyDescent="0.2">
      <c r="A1436" s="160" t="s">
        <v>171</v>
      </c>
      <c r="I1436" s="160">
        <v>0</v>
      </c>
      <c r="J1436" s="160">
        <v>0</v>
      </c>
    </row>
    <row r="1438" spans="1:22" ht="16.5" x14ac:dyDescent="0.25">
      <c r="A1438" s="479" t="s">
        <v>3579</v>
      </c>
      <c r="B1438" s="479"/>
      <c r="C1438" s="479"/>
      <c r="D1438" s="479"/>
      <c r="E1438" s="479"/>
      <c r="F1438" s="479"/>
      <c r="G1438" s="479"/>
      <c r="H1438" s="479"/>
      <c r="I1438" s="479"/>
      <c r="J1438" s="479"/>
      <c r="K1438" s="479"/>
    </row>
    <row r="1439" spans="1:22" ht="65.25" x14ac:dyDescent="0.2">
      <c r="A1439" s="168" t="s">
        <v>709</v>
      </c>
      <c r="B1439" s="167" t="s">
        <v>1266</v>
      </c>
      <c r="C1439" s="167" t="s">
        <v>1265</v>
      </c>
      <c r="D1439" s="166" t="s">
        <v>1693</v>
      </c>
      <c r="E1439" s="163">
        <v>1</v>
      </c>
      <c r="F1439" s="165"/>
      <c r="G1439" s="164"/>
      <c r="H1439" s="163"/>
      <c r="I1439" s="214"/>
      <c r="J1439" s="163"/>
      <c r="K1439" s="214"/>
      <c r="Q1439" s="160">
        <v>78.39</v>
      </c>
      <c r="R1439" s="160">
        <v>1445</v>
      </c>
      <c r="S1439" s="160">
        <v>46.07</v>
      </c>
      <c r="T1439" s="160">
        <v>658.28</v>
      </c>
      <c r="U1439" s="160">
        <v>1.42</v>
      </c>
      <c r="V1439" s="160">
        <v>29.69</v>
      </c>
    </row>
    <row r="1440" spans="1:22" ht="14.25" x14ac:dyDescent="0.2">
      <c r="A1440" s="168"/>
      <c r="B1440" s="167"/>
      <c r="C1440" s="167" t="s">
        <v>187</v>
      </c>
      <c r="D1440" s="166"/>
      <c r="E1440" s="163"/>
      <c r="F1440" s="165">
        <v>59.79</v>
      </c>
      <c r="G1440" s="164" t="s">
        <v>1338</v>
      </c>
      <c r="H1440" s="163">
        <v>1</v>
      </c>
      <c r="I1440" s="214">
        <v>68.760000000000005</v>
      </c>
      <c r="J1440" s="163">
        <v>23.35</v>
      </c>
      <c r="K1440" s="214">
        <v>1605.55</v>
      </c>
    </row>
    <row r="1441" spans="1:22" ht="14.25" x14ac:dyDescent="0.2">
      <c r="A1441" s="168"/>
      <c r="B1441" s="167"/>
      <c r="C1441" s="167" t="s">
        <v>174</v>
      </c>
      <c r="D1441" s="166"/>
      <c r="E1441" s="163"/>
      <c r="F1441" s="165">
        <v>4.42</v>
      </c>
      <c r="G1441" s="164" t="s">
        <v>1339</v>
      </c>
      <c r="H1441" s="163">
        <v>1</v>
      </c>
      <c r="I1441" s="214">
        <v>5.53</v>
      </c>
      <c r="J1441" s="163">
        <v>8</v>
      </c>
      <c r="K1441" s="214">
        <v>44.24</v>
      </c>
    </row>
    <row r="1442" spans="1:22" ht="14.25" x14ac:dyDescent="0.2">
      <c r="A1442" s="168"/>
      <c r="B1442" s="167"/>
      <c r="C1442" s="167" t="s">
        <v>179</v>
      </c>
      <c r="D1442" s="166"/>
      <c r="E1442" s="163"/>
      <c r="F1442" s="165">
        <v>0.65</v>
      </c>
      <c r="G1442" s="164" t="s">
        <v>1339</v>
      </c>
      <c r="H1442" s="163">
        <v>1</v>
      </c>
      <c r="I1442" s="169">
        <v>0.81</v>
      </c>
      <c r="J1442" s="163">
        <v>23.35</v>
      </c>
      <c r="K1442" s="169">
        <v>18.91</v>
      </c>
    </row>
    <row r="1443" spans="1:22" ht="14.25" x14ac:dyDescent="0.2">
      <c r="A1443" s="168"/>
      <c r="B1443" s="167"/>
      <c r="C1443" s="167" t="s">
        <v>195</v>
      </c>
      <c r="D1443" s="166"/>
      <c r="E1443" s="163"/>
      <c r="F1443" s="165">
        <v>21.42</v>
      </c>
      <c r="G1443" s="164" t="s">
        <v>185</v>
      </c>
      <c r="H1443" s="163">
        <v>1</v>
      </c>
      <c r="I1443" s="214">
        <v>21.42</v>
      </c>
      <c r="J1443" s="163">
        <v>5.42</v>
      </c>
      <c r="K1443" s="214">
        <v>116.1</v>
      </c>
    </row>
    <row r="1444" spans="1:22" ht="14.25" x14ac:dyDescent="0.2">
      <c r="A1444" s="168"/>
      <c r="B1444" s="167"/>
      <c r="C1444" s="167" t="s">
        <v>184</v>
      </c>
      <c r="D1444" s="166" t="s">
        <v>177</v>
      </c>
      <c r="E1444" s="163">
        <v>112</v>
      </c>
      <c r="F1444" s="165"/>
      <c r="G1444" s="164"/>
      <c r="H1444" s="163"/>
      <c r="I1444" s="214">
        <v>78.39</v>
      </c>
      <c r="J1444" s="163">
        <v>90</v>
      </c>
      <c r="K1444" s="214">
        <v>1445</v>
      </c>
    </row>
    <row r="1445" spans="1:22" ht="14.25" x14ac:dyDescent="0.2">
      <c r="A1445" s="168"/>
      <c r="B1445" s="167"/>
      <c r="C1445" s="167" t="s">
        <v>183</v>
      </c>
      <c r="D1445" s="166" t="s">
        <v>177</v>
      </c>
      <c r="E1445" s="163">
        <v>70</v>
      </c>
      <c r="F1445" s="165"/>
      <c r="G1445" s="164"/>
      <c r="H1445" s="163"/>
      <c r="I1445" s="214">
        <v>46.07</v>
      </c>
      <c r="J1445" s="163">
        <v>41</v>
      </c>
      <c r="K1445" s="214">
        <v>658.28</v>
      </c>
    </row>
    <row r="1446" spans="1:22" ht="14.25" x14ac:dyDescent="0.2">
      <c r="A1446" s="168"/>
      <c r="B1446" s="167"/>
      <c r="C1446" s="167" t="s">
        <v>178</v>
      </c>
      <c r="D1446" s="166" t="s">
        <v>177</v>
      </c>
      <c r="E1446" s="163">
        <v>175</v>
      </c>
      <c r="F1446" s="165"/>
      <c r="G1446" s="164"/>
      <c r="H1446" s="163"/>
      <c r="I1446" s="214">
        <v>1.42</v>
      </c>
      <c r="J1446" s="163">
        <v>157</v>
      </c>
      <c r="K1446" s="214">
        <v>29.69</v>
      </c>
    </row>
    <row r="1447" spans="1:22" ht="14.25" x14ac:dyDescent="0.2">
      <c r="A1447" s="205"/>
      <c r="B1447" s="204"/>
      <c r="C1447" s="204" t="s">
        <v>182</v>
      </c>
      <c r="D1447" s="203" t="s">
        <v>181</v>
      </c>
      <c r="E1447" s="201">
        <v>5.15</v>
      </c>
      <c r="F1447" s="206"/>
      <c r="G1447" s="202" t="s">
        <v>1338</v>
      </c>
      <c r="H1447" s="201">
        <v>1</v>
      </c>
      <c r="I1447" s="200">
        <v>5.92</v>
      </c>
      <c r="J1447" s="201"/>
      <c r="K1447" s="200"/>
    </row>
    <row r="1448" spans="1:22" ht="15" x14ac:dyDescent="0.25">
      <c r="A1448" s="198"/>
      <c r="B1448" s="198"/>
      <c r="C1448" s="199" t="s">
        <v>173</v>
      </c>
      <c r="D1448" s="198"/>
      <c r="E1448" s="198"/>
      <c r="F1448" s="198"/>
      <c r="G1448" s="198"/>
      <c r="H1448" s="480">
        <v>221.59</v>
      </c>
      <c r="I1448" s="480"/>
      <c r="J1448" s="480">
        <v>3898.86</v>
      </c>
      <c r="K1448" s="480"/>
      <c r="O1448" s="162">
        <v>221.59</v>
      </c>
      <c r="P1448" s="162">
        <v>3898.86</v>
      </c>
    </row>
    <row r="1450" spans="1:22" ht="65.25" x14ac:dyDescent="0.2">
      <c r="A1450" s="168" t="s">
        <v>1324</v>
      </c>
      <c r="B1450" s="167" t="s">
        <v>1264</v>
      </c>
      <c r="C1450" s="167" t="s">
        <v>1110</v>
      </c>
      <c r="D1450" s="166" t="s">
        <v>1693</v>
      </c>
      <c r="E1450" s="163">
        <v>1</v>
      </c>
      <c r="F1450" s="165"/>
      <c r="G1450" s="164"/>
      <c r="H1450" s="163"/>
      <c r="I1450" s="214"/>
      <c r="J1450" s="163"/>
      <c r="K1450" s="214"/>
      <c r="Q1450" s="160">
        <v>35.11</v>
      </c>
      <c r="R1450" s="160">
        <v>647.26</v>
      </c>
      <c r="S1450" s="160">
        <v>20.64</v>
      </c>
      <c r="T1450" s="160">
        <v>294.86</v>
      </c>
      <c r="U1450" s="160">
        <v>0</v>
      </c>
      <c r="V1450" s="160">
        <v>0</v>
      </c>
    </row>
    <row r="1451" spans="1:22" ht="14.25" x14ac:dyDescent="0.2">
      <c r="A1451" s="168"/>
      <c r="B1451" s="167"/>
      <c r="C1451" s="167" t="s">
        <v>187</v>
      </c>
      <c r="D1451" s="166"/>
      <c r="E1451" s="163"/>
      <c r="F1451" s="165">
        <v>26.78</v>
      </c>
      <c r="G1451" s="164" t="s">
        <v>1338</v>
      </c>
      <c r="H1451" s="163">
        <v>1</v>
      </c>
      <c r="I1451" s="214">
        <v>30.8</v>
      </c>
      <c r="J1451" s="163">
        <v>23.35</v>
      </c>
      <c r="K1451" s="214">
        <v>719.18</v>
      </c>
    </row>
    <row r="1452" spans="1:22" ht="14.25" x14ac:dyDescent="0.2">
      <c r="A1452" s="168"/>
      <c r="B1452" s="167"/>
      <c r="C1452" s="167" t="s">
        <v>195</v>
      </c>
      <c r="D1452" s="166"/>
      <c r="E1452" s="163"/>
      <c r="F1452" s="165">
        <v>0.28000000000000003</v>
      </c>
      <c r="G1452" s="164" t="s">
        <v>185</v>
      </c>
      <c r="H1452" s="163">
        <v>1</v>
      </c>
      <c r="I1452" s="214">
        <v>0.28000000000000003</v>
      </c>
      <c r="J1452" s="163">
        <v>5.43</v>
      </c>
      <c r="K1452" s="214">
        <v>1.52</v>
      </c>
    </row>
    <row r="1453" spans="1:22" ht="14.25" x14ac:dyDescent="0.2">
      <c r="A1453" s="168"/>
      <c r="B1453" s="167"/>
      <c r="C1453" s="167" t="s">
        <v>184</v>
      </c>
      <c r="D1453" s="166" t="s">
        <v>177</v>
      </c>
      <c r="E1453" s="163">
        <v>112</v>
      </c>
      <c r="F1453" s="165"/>
      <c r="G1453" s="164"/>
      <c r="H1453" s="163"/>
      <c r="I1453" s="214">
        <v>35.11</v>
      </c>
      <c r="J1453" s="163">
        <v>90</v>
      </c>
      <c r="K1453" s="214">
        <v>647.26</v>
      </c>
    </row>
    <row r="1454" spans="1:22" ht="14.25" x14ac:dyDescent="0.2">
      <c r="A1454" s="168"/>
      <c r="B1454" s="167"/>
      <c r="C1454" s="167" t="s">
        <v>183</v>
      </c>
      <c r="D1454" s="166" t="s">
        <v>177</v>
      </c>
      <c r="E1454" s="163">
        <v>70</v>
      </c>
      <c r="F1454" s="165"/>
      <c r="G1454" s="164"/>
      <c r="H1454" s="163"/>
      <c r="I1454" s="214">
        <v>20.64</v>
      </c>
      <c r="J1454" s="163">
        <v>41</v>
      </c>
      <c r="K1454" s="214">
        <v>294.86</v>
      </c>
    </row>
    <row r="1455" spans="1:22" ht="14.25" x14ac:dyDescent="0.2">
      <c r="A1455" s="205"/>
      <c r="B1455" s="204"/>
      <c r="C1455" s="204" t="s">
        <v>182</v>
      </c>
      <c r="D1455" s="203" t="s">
        <v>181</v>
      </c>
      <c r="E1455" s="201">
        <v>2.06</v>
      </c>
      <c r="F1455" s="206"/>
      <c r="G1455" s="202" t="s">
        <v>1338</v>
      </c>
      <c r="H1455" s="201">
        <v>1</v>
      </c>
      <c r="I1455" s="200">
        <v>2.37</v>
      </c>
      <c r="J1455" s="201"/>
      <c r="K1455" s="200"/>
    </row>
    <row r="1456" spans="1:22" ht="15" x14ac:dyDescent="0.25">
      <c r="A1456" s="198"/>
      <c r="B1456" s="198"/>
      <c r="C1456" s="199" t="s">
        <v>173</v>
      </c>
      <c r="D1456" s="198"/>
      <c r="E1456" s="198"/>
      <c r="F1456" s="198"/>
      <c r="G1456" s="198"/>
      <c r="H1456" s="480">
        <v>86.83</v>
      </c>
      <c r="I1456" s="480"/>
      <c r="J1456" s="480">
        <v>1662.82</v>
      </c>
      <c r="K1456" s="480"/>
      <c r="O1456" s="162">
        <v>86.83</v>
      </c>
      <c r="P1456" s="162">
        <v>1662.82</v>
      </c>
    </row>
    <row r="1458" spans="1:22" ht="65.25" x14ac:dyDescent="0.2">
      <c r="A1458" s="168" t="s">
        <v>104</v>
      </c>
      <c r="B1458" s="167" t="s">
        <v>1263</v>
      </c>
      <c r="C1458" s="167" t="s">
        <v>1262</v>
      </c>
      <c r="D1458" s="166" t="s">
        <v>1693</v>
      </c>
      <c r="E1458" s="163">
        <v>1</v>
      </c>
      <c r="F1458" s="165"/>
      <c r="G1458" s="164"/>
      <c r="H1458" s="163"/>
      <c r="I1458" s="214"/>
      <c r="J1458" s="163"/>
      <c r="K1458" s="214"/>
      <c r="Q1458" s="160">
        <v>7.62</v>
      </c>
      <c r="R1458" s="160">
        <v>140.38</v>
      </c>
      <c r="S1458" s="160">
        <v>4.4800000000000004</v>
      </c>
      <c r="T1458" s="160">
        <v>63.95</v>
      </c>
      <c r="U1458" s="160">
        <v>12.09</v>
      </c>
      <c r="V1458" s="160">
        <v>253.32</v>
      </c>
    </row>
    <row r="1459" spans="1:22" ht="14.25" x14ac:dyDescent="0.2">
      <c r="A1459" s="168"/>
      <c r="B1459" s="167"/>
      <c r="C1459" s="167" t="s">
        <v>187</v>
      </c>
      <c r="D1459" s="166"/>
      <c r="E1459" s="163"/>
      <c r="F1459" s="165">
        <v>5.81</v>
      </c>
      <c r="G1459" s="164" t="s">
        <v>1338</v>
      </c>
      <c r="H1459" s="163">
        <v>1</v>
      </c>
      <c r="I1459" s="214">
        <v>6.68</v>
      </c>
      <c r="J1459" s="163">
        <v>23.35</v>
      </c>
      <c r="K1459" s="214">
        <v>155.97999999999999</v>
      </c>
    </row>
    <row r="1460" spans="1:22" ht="14.25" x14ac:dyDescent="0.2">
      <c r="A1460" s="168"/>
      <c r="B1460" s="167"/>
      <c r="C1460" s="167" t="s">
        <v>174</v>
      </c>
      <c r="D1460" s="166"/>
      <c r="E1460" s="163"/>
      <c r="F1460" s="165">
        <v>27.61</v>
      </c>
      <c r="G1460" s="164" t="s">
        <v>1339</v>
      </c>
      <c r="H1460" s="163">
        <v>1</v>
      </c>
      <c r="I1460" s="214">
        <v>34.51</v>
      </c>
      <c r="J1460" s="163">
        <v>8.9600000000000009</v>
      </c>
      <c r="K1460" s="214">
        <v>309.20999999999998</v>
      </c>
    </row>
    <row r="1461" spans="1:22" ht="14.25" x14ac:dyDescent="0.2">
      <c r="A1461" s="168"/>
      <c r="B1461" s="167"/>
      <c r="C1461" s="167" t="s">
        <v>179</v>
      </c>
      <c r="D1461" s="166"/>
      <c r="E1461" s="163"/>
      <c r="F1461" s="165">
        <v>5.53</v>
      </c>
      <c r="G1461" s="164" t="s">
        <v>1339</v>
      </c>
      <c r="H1461" s="163">
        <v>1</v>
      </c>
      <c r="I1461" s="169">
        <v>6.91</v>
      </c>
      <c r="J1461" s="163">
        <v>23.35</v>
      </c>
      <c r="K1461" s="169">
        <v>161.35</v>
      </c>
    </row>
    <row r="1462" spans="1:22" ht="14.25" x14ac:dyDescent="0.2">
      <c r="A1462" s="168"/>
      <c r="B1462" s="167"/>
      <c r="C1462" s="167" t="s">
        <v>195</v>
      </c>
      <c r="D1462" s="166"/>
      <c r="E1462" s="163"/>
      <c r="F1462" s="165">
        <v>1.89</v>
      </c>
      <c r="G1462" s="164" t="s">
        <v>185</v>
      </c>
      <c r="H1462" s="163">
        <v>1</v>
      </c>
      <c r="I1462" s="214">
        <v>1.89</v>
      </c>
      <c r="J1462" s="163">
        <v>5.42</v>
      </c>
      <c r="K1462" s="214">
        <v>10.24</v>
      </c>
    </row>
    <row r="1463" spans="1:22" ht="14.25" x14ac:dyDescent="0.2">
      <c r="A1463" s="168"/>
      <c r="B1463" s="167"/>
      <c r="C1463" s="167" t="s">
        <v>184</v>
      </c>
      <c r="D1463" s="166" t="s">
        <v>177</v>
      </c>
      <c r="E1463" s="163">
        <v>112</v>
      </c>
      <c r="F1463" s="165"/>
      <c r="G1463" s="164"/>
      <c r="H1463" s="163"/>
      <c r="I1463" s="214">
        <v>7.62</v>
      </c>
      <c r="J1463" s="163">
        <v>90</v>
      </c>
      <c r="K1463" s="214">
        <v>140.38</v>
      </c>
    </row>
    <row r="1464" spans="1:22" ht="14.25" x14ac:dyDescent="0.2">
      <c r="A1464" s="168"/>
      <c r="B1464" s="167"/>
      <c r="C1464" s="167" t="s">
        <v>183</v>
      </c>
      <c r="D1464" s="166" t="s">
        <v>177</v>
      </c>
      <c r="E1464" s="163">
        <v>70</v>
      </c>
      <c r="F1464" s="165"/>
      <c r="G1464" s="164"/>
      <c r="H1464" s="163"/>
      <c r="I1464" s="214">
        <v>4.4800000000000004</v>
      </c>
      <c r="J1464" s="163">
        <v>41</v>
      </c>
      <c r="K1464" s="214">
        <v>63.95</v>
      </c>
    </row>
    <row r="1465" spans="1:22" ht="14.25" x14ac:dyDescent="0.2">
      <c r="A1465" s="168"/>
      <c r="B1465" s="167"/>
      <c r="C1465" s="167" t="s">
        <v>178</v>
      </c>
      <c r="D1465" s="166" t="s">
        <v>177</v>
      </c>
      <c r="E1465" s="163">
        <v>175</v>
      </c>
      <c r="F1465" s="165"/>
      <c r="G1465" s="164"/>
      <c r="H1465" s="163"/>
      <c r="I1465" s="214">
        <v>12.09</v>
      </c>
      <c r="J1465" s="163">
        <v>157</v>
      </c>
      <c r="K1465" s="214">
        <v>253.32</v>
      </c>
    </row>
    <row r="1466" spans="1:22" ht="14.25" x14ac:dyDescent="0.2">
      <c r="A1466" s="205"/>
      <c r="B1466" s="204"/>
      <c r="C1466" s="204" t="s">
        <v>182</v>
      </c>
      <c r="D1466" s="203" t="s">
        <v>181</v>
      </c>
      <c r="E1466" s="201">
        <v>0.52</v>
      </c>
      <c r="F1466" s="206"/>
      <c r="G1466" s="202" t="s">
        <v>1338</v>
      </c>
      <c r="H1466" s="201">
        <v>1</v>
      </c>
      <c r="I1466" s="200">
        <v>0.6</v>
      </c>
      <c r="J1466" s="201"/>
      <c r="K1466" s="200"/>
    </row>
    <row r="1467" spans="1:22" ht="15" x14ac:dyDescent="0.25">
      <c r="A1467" s="198"/>
      <c r="B1467" s="198"/>
      <c r="C1467" s="199" t="s">
        <v>173</v>
      </c>
      <c r="D1467" s="198"/>
      <c r="E1467" s="198"/>
      <c r="F1467" s="198"/>
      <c r="G1467" s="198"/>
      <c r="H1467" s="480">
        <v>67.27</v>
      </c>
      <c r="I1467" s="480"/>
      <c r="J1467" s="480">
        <v>933.08</v>
      </c>
      <c r="K1467" s="480"/>
      <c r="O1467" s="162">
        <v>67.27</v>
      </c>
      <c r="P1467" s="162">
        <v>933.08</v>
      </c>
    </row>
    <row r="1469" spans="1:22" ht="81" x14ac:dyDescent="0.2">
      <c r="A1469" s="197" t="s">
        <v>1336</v>
      </c>
      <c r="B1469" s="196" t="s">
        <v>3513</v>
      </c>
      <c r="C1469" s="196" t="s">
        <v>1268</v>
      </c>
      <c r="D1469" s="195" t="s">
        <v>3025</v>
      </c>
      <c r="E1469" s="193">
        <v>1</v>
      </c>
      <c r="F1469" s="207">
        <v>11543.7</v>
      </c>
      <c r="G1469" s="194" t="s">
        <v>185</v>
      </c>
      <c r="H1469" s="193">
        <v>1</v>
      </c>
      <c r="I1469" s="192">
        <v>11543.7</v>
      </c>
      <c r="J1469" s="193">
        <v>4.4000000000000004</v>
      </c>
      <c r="K1469" s="192">
        <v>50792.28</v>
      </c>
      <c r="Q1469" s="160">
        <v>0</v>
      </c>
      <c r="R1469" s="160">
        <v>0</v>
      </c>
      <c r="S1469" s="160">
        <v>0</v>
      </c>
      <c r="T1469" s="160">
        <v>0</v>
      </c>
      <c r="U1469" s="160">
        <v>0</v>
      </c>
      <c r="V1469" s="160">
        <v>0</v>
      </c>
    </row>
    <row r="1470" spans="1:22" ht="15" x14ac:dyDescent="0.25">
      <c r="A1470" s="190"/>
      <c r="B1470" s="190"/>
      <c r="C1470" s="191" t="s">
        <v>173</v>
      </c>
      <c r="D1470" s="190"/>
      <c r="E1470" s="190"/>
      <c r="F1470" s="190"/>
      <c r="G1470" s="190"/>
      <c r="H1470" s="481">
        <v>11543.7</v>
      </c>
      <c r="I1470" s="481"/>
      <c r="J1470" s="481">
        <v>50792.28</v>
      </c>
      <c r="K1470" s="481"/>
      <c r="O1470" s="162">
        <v>11543.7</v>
      </c>
      <c r="P1470" s="162">
        <v>50792.28</v>
      </c>
    </row>
    <row r="1473" spans="1:22" ht="15" x14ac:dyDescent="0.25">
      <c r="A1473" s="476" t="s">
        <v>3580</v>
      </c>
      <c r="B1473" s="476"/>
      <c r="C1473" s="476"/>
      <c r="D1473" s="476"/>
      <c r="E1473" s="476"/>
      <c r="F1473" s="476"/>
      <c r="G1473" s="476"/>
      <c r="H1473" s="477">
        <v>11919.39</v>
      </c>
      <c r="I1473" s="478"/>
      <c r="J1473" s="477">
        <v>57287.040000000001</v>
      </c>
      <c r="K1473" s="478"/>
    </row>
    <row r="1474" spans="1:22" hidden="1" x14ac:dyDescent="0.2">
      <c r="A1474" s="160" t="s">
        <v>172</v>
      </c>
      <c r="I1474" s="160">
        <v>0</v>
      </c>
      <c r="J1474" s="160">
        <v>0</v>
      </c>
    </row>
    <row r="1475" spans="1:22" hidden="1" x14ac:dyDescent="0.2">
      <c r="A1475" s="160" t="s">
        <v>171</v>
      </c>
      <c r="I1475" s="160">
        <v>0</v>
      </c>
      <c r="J1475" s="160">
        <v>0</v>
      </c>
    </row>
    <row r="1477" spans="1:22" ht="16.5" x14ac:dyDescent="0.25">
      <c r="A1477" s="479" t="s">
        <v>3581</v>
      </c>
      <c r="B1477" s="479"/>
      <c r="C1477" s="479"/>
      <c r="D1477" s="479"/>
      <c r="E1477" s="479"/>
      <c r="F1477" s="479"/>
      <c r="G1477" s="479"/>
      <c r="H1477" s="479"/>
      <c r="I1477" s="479"/>
      <c r="J1477" s="479"/>
      <c r="K1477" s="479"/>
    </row>
    <row r="1478" spans="1:22" ht="65.25" x14ac:dyDescent="0.2">
      <c r="A1478" s="168" t="s">
        <v>709</v>
      </c>
      <c r="B1478" s="167" t="s">
        <v>1266</v>
      </c>
      <c r="C1478" s="167" t="s">
        <v>1265</v>
      </c>
      <c r="D1478" s="166" t="s">
        <v>1693</v>
      </c>
      <c r="E1478" s="163">
        <v>1</v>
      </c>
      <c r="F1478" s="165"/>
      <c r="G1478" s="164"/>
      <c r="H1478" s="163"/>
      <c r="I1478" s="214"/>
      <c r="J1478" s="163"/>
      <c r="K1478" s="214"/>
      <c r="Q1478" s="160">
        <v>78.39</v>
      </c>
      <c r="R1478" s="160">
        <v>1445</v>
      </c>
      <c r="S1478" s="160">
        <v>46.07</v>
      </c>
      <c r="T1478" s="160">
        <v>658.28</v>
      </c>
      <c r="U1478" s="160">
        <v>1.42</v>
      </c>
      <c r="V1478" s="160">
        <v>29.69</v>
      </c>
    </row>
    <row r="1479" spans="1:22" ht="14.25" x14ac:dyDescent="0.2">
      <c r="A1479" s="168"/>
      <c r="B1479" s="167"/>
      <c r="C1479" s="167" t="s">
        <v>187</v>
      </c>
      <c r="D1479" s="166"/>
      <c r="E1479" s="163"/>
      <c r="F1479" s="165">
        <v>59.79</v>
      </c>
      <c r="G1479" s="164" t="s">
        <v>1338</v>
      </c>
      <c r="H1479" s="163">
        <v>1</v>
      </c>
      <c r="I1479" s="214">
        <v>68.760000000000005</v>
      </c>
      <c r="J1479" s="163">
        <v>23.35</v>
      </c>
      <c r="K1479" s="214">
        <v>1605.55</v>
      </c>
    </row>
    <row r="1480" spans="1:22" ht="14.25" x14ac:dyDescent="0.2">
      <c r="A1480" s="168"/>
      <c r="B1480" s="167"/>
      <c r="C1480" s="167" t="s">
        <v>174</v>
      </c>
      <c r="D1480" s="166"/>
      <c r="E1480" s="163"/>
      <c r="F1480" s="165">
        <v>4.42</v>
      </c>
      <c r="G1480" s="164" t="s">
        <v>1339</v>
      </c>
      <c r="H1480" s="163">
        <v>1</v>
      </c>
      <c r="I1480" s="214">
        <v>5.53</v>
      </c>
      <c r="J1480" s="163">
        <v>8</v>
      </c>
      <c r="K1480" s="214">
        <v>44.24</v>
      </c>
    </row>
    <row r="1481" spans="1:22" ht="14.25" x14ac:dyDescent="0.2">
      <c r="A1481" s="168"/>
      <c r="B1481" s="167"/>
      <c r="C1481" s="167" t="s">
        <v>179</v>
      </c>
      <c r="D1481" s="166"/>
      <c r="E1481" s="163"/>
      <c r="F1481" s="165">
        <v>0.65</v>
      </c>
      <c r="G1481" s="164" t="s">
        <v>1339</v>
      </c>
      <c r="H1481" s="163">
        <v>1</v>
      </c>
      <c r="I1481" s="169">
        <v>0.81</v>
      </c>
      <c r="J1481" s="163">
        <v>23.35</v>
      </c>
      <c r="K1481" s="169">
        <v>18.91</v>
      </c>
    </row>
    <row r="1482" spans="1:22" ht="14.25" x14ac:dyDescent="0.2">
      <c r="A1482" s="168"/>
      <c r="B1482" s="167"/>
      <c r="C1482" s="167" t="s">
        <v>195</v>
      </c>
      <c r="D1482" s="166"/>
      <c r="E1482" s="163"/>
      <c r="F1482" s="165">
        <v>21.42</v>
      </c>
      <c r="G1482" s="164" t="s">
        <v>185</v>
      </c>
      <c r="H1482" s="163">
        <v>1</v>
      </c>
      <c r="I1482" s="214">
        <v>21.42</v>
      </c>
      <c r="J1482" s="163">
        <v>5.42</v>
      </c>
      <c r="K1482" s="214">
        <v>116.1</v>
      </c>
    </row>
    <row r="1483" spans="1:22" ht="14.25" x14ac:dyDescent="0.2">
      <c r="A1483" s="168"/>
      <c r="B1483" s="167"/>
      <c r="C1483" s="167" t="s">
        <v>184</v>
      </c>
      <c r="D1483" s="166" t="s">
        <v>177</v>
      </c>
      <c r="E1483" s="163">
        <v>112</v>
      </c>
      <c r="F1483" s="165"/>
      <c r="G1483" s="164"/>
      <c r="H1483" s="163"/>
      <c r="I1483" s="214">
        <v>78.39</v>
      </c>
      <c r="J1483" s="163">
        <v>90</v>
      </c>
      <c r="K1483" s="214">
        <v>1445</v>
      </c>
    </row>
    <row r="1484" spans="1:22" ht="14.25" x14ac:dyDescent="0.2">
      <c r="A1484" s="168"/>
      <c r="B1484" s="167"/>
      <c r="C1484" s="167" t="s">
        <v>183</v>
      </c>
      <c r="D1484" s="166" t="s">
        <v>177</v>
      </c>
      <c r="E1484" s="163">
        <v>70</v>
      </c>
      <c r="F1484" s="165"/>
      <c r="G1484" s="164"/>
      <c r="H1484" s="163"/>
      <c r="I1484" s="214">
        <v>46.07</v>
      </c>
      <c r="J1484" s="163">
        <v>41</v>
      </c>
      <c r="K1484" s="214">
        <v>658.28</v>
      </c>
    </row>
    <row r="1485" spans="1:22" ht="14.25" x14ac:dyDescent="0.2">
      <c r="A1485" s="168"/>
      <c r="B1485" s="167"/>
      <c r="C1485" s="167" t="s">
        <v>178</v>
      </c>
      <c r="D1485" s="166" t="s">
        <v>177</v>
      </c>
      <c r="E1485" s="163">
        <v>175</v>
      </c>
      <c r="F1485" s="165"/>
      <c r="G1485" s="164"/>
      <c r="H1485" s="163"/>
      <c r="I1485" s="214">
        <v>1.42</v>
      </c>
      <c r="J1485" s="163">
        <v>157</v>
      </c>
      <c r="K1485" s="214">
        <v>29.69</v>
      </c>
    </row>
    <row r="1486" spans="1:22" ht="14.25" x14ac:dyDescent="0.2">
      <c r="A1486" s="205"/>
      <c r="B1486" s="204"/>
      <c r="C1486" s="204" t="s">
        <v>182</v>
      </c>
      <c r="D1486" s="203" t="s">
        <v>181</v>
      </c>
      <c r="E1486" s="201">
        <v>5.15</v>
      </c>
      <c r="F1486" s="206"/>
      <c r="G1486" s="202" t="s">
        <v>1338</v>
      </c>
      <c r="H1486" s="201">
        <v>1</v>
      </c>
      <c r="I1486" s="200">
        <v>5.92</v>
      </c>
      <c r="J1486" s="201"/>
      <c r="K1486" s="200"/>
    </row>
    <row r="1487" spans="1:22" ht="15" x14ac:dyDescent="0.25">
      <c r="A1487" s="198"/>
      <c r="B1487" s="198"/>
      <c r="C1487" s="199" t="s">
        <v>173</v>
      </c>
      <c r="D1487" s="198"/>
      <c r="E1487" s="198"/>
      <c r="F1487" s="198"/>
      <c r="G1487" s="198"/>
      <c r="H1487" s="480">
        <v>221.59</v>
      </c>
      <c r="I1487" s="480"/>
      <c r="J1487" s="480">
        <v>3898.86</v>
      </c>
      <c r="K1487" s="480"/>
      <c r="O1487" s="162">
        <v>221.59</v>
      </c>
      <c r="P1487" s="162">
        <v>3898.86</v>
      </c>
    </row>
    <row r="1489" spans="1:22" ht="65.25" x14ac:dyDescent="0.2">
      <c r="A1489" s="168" t="s">
        <v>1324</v>
      </c>
      <c r="B1489" s="167" t="s">
        <v>1264</v>
      </c>
      <c r="C1489" s="167" t="s">
        <v>1110</v>
      </c>
      <c r="D1489" s="166" t="s">
        <v>1693</v>
      </c>
      <c r="E1489" s="163">
        <v>1</v>
      </c>
      <c r="F1489" s="165"/>
      <c r="G1489" s="164"/>
      <c r="H1489" s="163"/>
      <c r="I1489" s="214"/>
      <c r="J1489" s="163"/>
      <c r="K1489" s="214"/>
      <c r="Q1489" s="160">
        <v>35.11</v>
      </c>
      <c r="R1489" s="160">
        <v>647.26</v>
      </c>
      <c r="S1489" s="160">
        <v>20.64</v>
      </c>
      <c r="T1489" s="160">
        <v>294.86</v>
      </c>
      <c r="U1489" s="160">
        <v>0</v>
      </c>
      <c r="V1489" s="160">
        <v>0</v>
      </c>
    </row>
    <row r="1490" spans="1:22" ht="14.25" x14ac:dyDescent="0.2">
      <c r="A1490" s="168"/>
      <c r="B1490" s="167"/>
      <c r="C1490" s="167" t="s">
        <v>187</v>
      </c>
      <c r="D1490" s="166"/>
      <c r="E1490" s="163"/>
      <c r="F1490" s="165">
        <v>26.78</v>
      </c>
      <c r="G1490" s="164" t="s">
        <v>1338</v>
      </c>
      <c r="H1490" s="163">
        <v>1</v>
      </c>
      <c r="I1490" s="214">
        <v>30.8</v>
      </c>
      <c r="J1490" s="163">
        <v>23.35</v>
      </c>
      <c r="K1490" s="214">
        <v>719.18</v>
      </c>
    </row>
    <row r="1491" spans="1:22" ht="14.25" x14ac:dyDescent="0.2">
      <c r="A1491" s="168"/>
      <c r="B1491" s="167"/>
      <c r="C1491" s="167" t="s">
        <v>195</v>
      </c>
      <c r="D1491" s="166"/>
      <c r="E1491" s="163"/>
      <c r="F1491" s="165">
        <v>0.28000000000000003</v>
      </c>
      <c r="G1491" s="164" t="s">
        <v>185</v>
      </c>
      <c r="H1491" s="163">
        <v>1</v>
      </c>
      <c r="I1491" s="214">
        <v>0.28000000000000003</v>
      </c>
      <c r="J1491" s="163">
        <v>5.43</v>
      </c>
      <c r="K1491" s="214">
        <v>1.52</v>
      </c>
    </row>
    <row r="1492" spans="1:22" ht="14.25" x14ac:dyDescent="0.2">
      <c r="A1492" s="168"/>
      <c r="B1492" s="167"/>
      <c r="C1492" s="167" t="s">
        <v>184</v>
      </c>
      <c r="D1492" s="166" t="s">
        <v>177</v>
      </c>
      <c r="E1492" s="163">
        <v>112</v>
      </c>
      <c r="F1492" s="165"/>
      <c r="G1492" s="164"/>
      <c r="H1492" s="163"/>
      <c r="I1492" s="214">
        <v>35.11</v>
      </c>
      <c r="J1492" s="163">
        <v>90</v>
      </c>
      <c r="K1492" s="214">
        <v>647.26</v>
      </c>
    </row>
    <row r="1493" spans="1:22" ht="14.25" x14ac:dyDescent="0.2">
      <c r="A1493" s="168"/>
      <c r="B1493" s="167"/>
      <c r="C1493" s="167" t="s">
        <v>183</v>
      </c>
      <c r="D1493" s="166" t="s">
        <v>177</v>
      </c>
      <c r="E1493" s="163">
        <v>70</v>
      </c>
      <c r="F1493" s="165"/>
      <c r="G1493" s="164"/>
      <c r="H1493" s="163"/>
      <c r="I1493" s="214">
        <v>20.64</v>
      </c>
      <c r="J1493" s="163">
        <v>41</v>
      </c>
      <c r="K1493" s="214">
        <v>294.86</v>
      </c>
    </row>
    <row r="1494" spans="1:22" ht="14.25" x14ac:dyDescent="0.2">
      <c r="A1494" s="205"/>
      <c r="B1494" s="204"/>
      <c r="C1494" s="204" t="s">
        <v>182</v>
      </c>
      <c r="D1494" s="203" t="s">
        <v>181</v>
      </c>
      <c r="E1494" s="201">
        <v>2.06</v>
      </c>
      <c r="F1494" s="206"/>
      <c r="G1494" s="202" t="s">
        <v>1338</v>
      </c>
      <c r="H1494" s="201">
        <v>1</v>
      </c>
      <c r="I1494" s="200">
        <v>2.37</v>
      </c>
      <c r="J1494" s="201"/>
      <c r="K1494" s="200"/>
    </row>
    <row r="1495" spans="1:22" ht="15" x14ac:dyDescent="0.25">
      <c r="A1495" s="198"/>
      <c r="B1495" s="198"/>
      <c r="C1495" s="199" t="s">
        <v>173</v>
      </c>
      <c r="D1495" s="198"/>
      <c r="E1495" s="198"/>
      <c r="F1495" s="198"/>
      <c r="G1495" s="198"/>
      <c r="H1495" s="480">
        <v>86.83</v>
      </c>
      <c r="I1495" s="480"/>
      <c r="J1495" s="480">
        <v>1662.82</v>
      </c>
      <c r="K1495" s="480"/>
      <c r="O1495" s="162">
        <v>86.83</v>
      </c>
      <c r="P1495" s="162">
        <v>1662.82</v>
      </c>
    </row>
    <row r="1497" spans="1:22" ht="65.25" x14ac:dyDescent="0.2">
      <c r="A1497" s="168" t="s">
        <v>104</v>
      </c>
      <c r="B1497" s="167" t="s">
        <v>1263</v>
      </c>
      <c r="C1497" s="167" t="s">
        <v>1262</v>
      </c>
      <c r="D1497" s="166" t="s">
        <v>1693</v>
      </c>
      <c r="E1497" s="163">
        <v>1</v>
      </c>
      <c r="F1497" s="165"/>
      <c r="G1497" s="164"/>
      <c r="H1497" s="163"/>
      <c r="I1497" s="214"/>
      <c r="J1497" s="163"/>
      <c r="K1497" s="214"/>
      <c r="Q1497" s="160">
        <v>7.62</v>
      </c>
      <c r="R1497" s="160">
        <v>140.38</v>
      </c>
      <c r="S1497" s="160">
        <v>4.4800000000000004</v>
      </c>
      <c r="T1497" s="160">
        <v>63.95</v>
      </c>
      <c r="U1497" s="160">
        <v>12.09</v>
      </c>
      <c r="V1497" s="160">
        <v>253.32</v>
      </c>
    </row>
    <row r="1498" spans="1:22" ht="14.25" x14ac:dyDescent="0.2">
      <c r="A1498" s="168"/>
      <c r="B1498" s="167"/>
      <c r="C1498" s="167" t="s">
        <v>187</v>
      </c>
      <c r="D1498" s="166"/>
      <c r="E1498" s="163"/>
      <c r="F1498" s="165">
        <v>5.81</v>
      </c>
      <c r="G1498" s="164" t="s">
        <v>1338</v>
      </c>
      <c r="H1498" s="163">
        <v>1</v>
      </c>
      <c r="I1498" s="214">
        <v>6.68</v>
      </c>
      <c r="J1498" s="163">
        <v>23.35</v>
      </c>
      <c r="K1498" s="214">
        <v>155.97999999999999</v>
      </c>
    </row>
    <row r="1499" spans="1:22" ht="14.25" x14ac:dyDescent="0.2">
      <c r="A1499" s="168"/>
      <c r="B1499" s="167"/>
      <c r="C1499" s="167" t="s">
        <v>174</v>
      </c>
      <c r="D1499" s="166"/>
      <c r="E1499" s="163"/>
      <c r="F1499" s="165">
        <v>27.61</v>
      </c>
      <c r="G1499" s="164" t="s">
        <v>1339</v>
      </c>
      <c r="H1499" s="163">
        <v>1</v>
      </c>
      <c r="I1499" s="214">
        <v>34.51</v>
      </c>
      <c r="J1499" s="163">
        <v>8.9600000000000009</v>
      </c>
      <c r="K1499" s="214">
        <v>309.20999999999998</v>
      </c>
    </row>
    <row r="1500" spans="1:22" ht="14.25" x14ac:dyDescent="0.2">
      <c r="A1500" s="168"/>
      <c r="B1500" s="167"/>
      <c r="C1500" s="167" t="s">
        <v>179</v>
      </c>
      <c r="D1500" s="166"/>
      <c r="E1500" s="163"/>
      <c r="F1500" s="165">
        <v>5.53</v>
      </c>
      <c r="G1500" s="164" t="s">
        <v>1339</v>
      </c>
      <c r="H1500" s="163">
        <v>1</v>
      </c>
      <c r="I1500" s="169">
        <v>6.91</v>
      </c>
      <c r="J1500" s="163">
        <v>23.35</v>
      </c>
      <c r="K1500" s="169">
        <v>161.35</v>
      </c>
    </row>
    <row r="1501" spans="1:22" ht="14.25" x14ac:dyDescent="0.2">
      <c r="A1501" s="168"/>
      <c r="B1501" s="167"/>
      <c r="C1501" s="167" t="s">
        <v>195</v>
      </c>
      <c r="D1501" s="166"/>
      <c r="E1501" s="163"/>
      <c r="F1501" s="165">
        <v>1.89</v>
      </c>
      <c r="G1501" s="164" t="s">
        <v>185</v>
      </c>
      <c r="H1501" s="163">
        <v>1</v>
      </c>
      <c r="I1501" s="214">
        <v>1.89</v>
      </c>
      <c r="J1501" s="163">
        <v>5.42</v>
      </c>
      <c r="K1501" s="214">
        <v>10.24</v>
      </c>
    </row>
    <row r="1502" spans="1:22" ht="14.25" x14ac:dyDescent="0.2">
      <c r="A1502" s="168"/>
      <c r="B1502" s="167"/>
      <c r="C1502" s="167" t="s">
        <v>184</v>
      </c>
      <c r="D1502" s="166" t="s">
        <v>177</v>
      </c>
      <c r="E1502" s="163">
        <v>112</v>
      </c>
      <c r="F1502" s="165"/>
      <c r="G1502" s="164"/>
      <c r="H1502" s="163"/>
      <c r="I1502" s="214">
        <v>7.62</v>
      </c>
      <c r="J1502" s="163">
        <v>90</v>
      </c>
      <c r="K1502" s="214">
        <v>140.38</v>
      </c>
    </row>
    <row r="1503" spans="1:22" ht="14.25" x14ac:dyDescent="0.2">
      <c r="A1503" s="168"/>
      <c r="B1503" s="167"/>
      <c r="C1503" s="167" t="s">
        <v>183</v>
      </c>
      <c r="D1503" s="166" t="s">
        <v>177</v>
      </c>
      <c r="E1503" s="163">
        <v>70</v>
      </c>
      <c r="F1503" s="165"/>
      <c r="G1503" s="164"/>
      <c r="H1503" s="163"/>
      <c r="I1503" s="214">
        <v>4.4800000000000004</v>
      </c>
      <c r="J1503" s="163">
        <v>41</v>
      </c>
      <c r="K1503" s="214">
        <v>63.95</v>
      </c>
    </row>
    <row r="1504" spans="1:22" ht="14.25" x14ac:dyDescent="0.2">
      <c r="A1504" s="168"/>
      <c r="B1504" s="167"/>
      <c r="C1504" s="167" t="s">
        <v>178</v>
      </c>
      <c r="D1504" s="166" t="s">
        <v>177</v>
      </c>
      <c r="E1504" s="163">
        <v>175</v>
      </c>
      <c r="F1504" s="165"/>
      <c r="G1504" s="164"/>
      <c r="H1504" s="163"/>
      <c r="I1504" s="214">
        <v>12.09</v>
      </c>
      <c r="J1504" s="163">
        <v>157</v>
      </c>
      <c r="K1504" s="214">
        <v>253.32</v>
      </c>
    </row>
    <row r="1505" spans="1:22" ht="14.25" x14ac:dyDescent="0.2">
      <c r="A1505" s="205"/>
      <c r="B1505" s="204"/>
      <c r="C1505" s="204" t="s">
        <v>182</v>
      </c>
      <c r="D1505" s="203" t="s">
        <v>181</v>
      </c>
      <c r="E1505" s="201">
        <v>0.52</v>
      </c>
      <c r="F1505" s="206"/>
      <c r="G1505" s="202" t="s">
        <v>1338</v>
      </c>
      <c r="H1505" s="201">
        <v>1</v>
      </c>
      <c r="I1505" s="200">
        <v>0.6</v>
      </c>
      <c r="J1505" s="201"/>
      <c r="K1505" s="200"/>
    </row>
    <row r="1506" spans="1:22" ht="15" x14ac:dyDescent="0.25">
      <c r="A1506" s="198"/>
      <c r="B1506" s="198"/>
      <c r="C1506" s="199" t="s">
        <v>173</v>
      </c>
      <c r="D1506" s="198"/>
      <c r="E1506" s="198"/>
      <c r="F1506" s="198"/>
      <c r="G1506" s="198"/>
      <c r="H1506" s="480">
        <v>67.27</v>
      </c>
      <c r="I1506" s="480"/>
      <c r="J1506" s="480">
        <v>933.08</v>
      </c>
      <c r="K1506" s="480"/>
      <c r="O1506" s="162">
        <v>67.27</v>
      </c>
      <c r="P1506" s="162">
        <v>933.08</v>
      </c>
    </row>
    <row r="1508" spans="1:22" ht="81" x14ac:dyDescent="0.2">
      <c r="A1508" s="197" t="s">
        <v>1336</v>
      </c>
      <c r="B1508" s="196" t="s">
        <v>3513</v>
      </c>
      <c r="C1508" s="196" t="s">
        <v>1267</v>
      </c>
      <c r="D1508" s="195" t="s">
        <v>3025</v>
      </c>
      <c r="E1508" s="193">
        <v>1</v>
      </c>
      <c r="F1508" s="207">
        <v>11543.7</v>
      </c>
      <c r="G1508" s="194" t="s">
        <v>185</v>
      </c>
      <c r="H1508" s="193">
        <v>1</v>
      </c>
      <c r="I1508" s="192">
        <v>11543.7</v>
      </c>
      <c r="J1508" s="193">
        <v>4.4000000000000004</v>
      </c>
      <c r="K1508" s="192">
        <v>50792.28</v>
      </c>
      <c r="Q1508" s="160">
        <v>0</v>
      </c>
      <c r="R1508" s="160">
        <v>0</v>
      </c>
      <c r="S1508" s="160">
        <v>0</v>
      </c>
      <c r="T1508" s="160">
        <v>0</v>
      </c>
      <c r="U1508" s="160">
        <v>0</v>
      </c>
      <c r="V1508" s="160">
        <v>0</v>
      </c>
    </row>
    <row r="1509" spans="1:22" ht="15" x14ac:dyDescent="0.25">
      <c r="A1509" s="190"/>
      <c r="B1509" s="190"/>
      <c r="C1509" s="191" t="s">
        <v>173</v>
      </c>
      <c r="D1509" s="190"/>
      <c r="E1509" s="190"/>
      <c r="F1509" s="190"/>
      <c r="G1509" s="190"/>
      <c r="H1509" s="481">
        <v>11543.7</v>
      </c>
      <c r="I1509" s="481"/>
      <c r="J1509" s="481">
        <v>50792.28</v>
      </c>
      <c r="K1509" s="481"/>
      <c r="O1509" s="162">
        <v>11543.7</v>
      </c>
      <c r="P1509" s="162">
        <v>50792.28</v>
      </c>
    </row>
    <row r="1512" spans="1:22" ht="15" x14ac:dyDescent="0.25">
      <c r="A1512" s="476" t="s">
        <v>3582</v>
      </c>
      <c r="B1512" s="476"/>
      <c r="C1512" s="476"/>
      <c r="D1512" s="476"/>
      <c r="E1512" s="476"/>
      <c r="F1512" s="476"/>
      <c r="G1512" s="476"/>
      <c r="H1512" s="477">
        <v>11919.39</v>
      </c>
      <c r="I1512" s="478"/>
      <c r="J1512" s="477">
        <v>57287.040000000001</v>
      </c>
      <c r="K1512" s="478"/>
    </row>
    <row r="1513" spans="1:22" hidden="1" x14ac:dyDescent="0.2">
      <c r="A1513" s="160" t="s">
        <v>172</v>
      </c>
      <c r="I1513" s="160">
        <v>0</v>
      </c>
      <c r="J1513" s="160">
        <v>0</v>
      </c>
    </row>
    <row r="1514" spans="1:22" hidden="1" x14ac:dyDescent="0.2">
      <c r="A1514" s="160" t="s">
        <v>171</v>
      </c>
      <c r="I1514" s="160">
        <v>0</v>
      </c>
      <c r="J1514" s="160">
        <v>0</v>
      </c>
    </row>
    <row r="1516" spans="1:22" ht="16.5" x14ac:dyDescent="0.25">
      <c r="A1516" s="479" t="s">
        <v>3583</v>
      </c>
      <c r="B1516" s="479"/>
      <c r="C1516" s="479"/>
      <c r="D1516" s="479"/>
      <c r="E1516" s="479"/>
      <c r="F1516" s="479"/>
      <c r="G1516" s="479"/>
      <c r="H1516" s="479"/>
      <c r="I1516" s="479"/>
      <c r="J1516" s="479"/>
      <c r="K1516" s="479"/>
    </row>
    <row r="1517" spans="1:22" ht="65.25" x14ac:dyDescent="0.2">
      <c r="A1517" s="168" t="s">
        <v>709</v>
      </c>
      <c r="B1517" s="167" t="s">
        <v>1266</v>
      </c>
      <c r="C1517" s="167" t="s">
        <v>1265</v>
      </c>
      <c r="D1517" s="166" t="s">
        <v>1693</v>
      </c>
      <c r="E1517" s="163">
        <v>1</v>
      </c>
      <c r="F1517" s="165"/>
      <c r="G1517" s="164"/>
      <c r="H1517" s="163"/>
      <c r="I1517" s="214"/>
      <c r="J1517" s="163"/>
      <c r="K1517" s="214"/>
      <c r="Q1517" s="160">
        <v>78.39</v>
      </c>
      <c r="R1517" s="160">
        <v>1445</v>
      </c>
      <c r="S1517" s="160">
        <v>46.07</v>
      </c>
      <c r="T1517" s="160">
        <v>658.28</v>
      </c>
      <c r="U1517" s="160">
        <v>1.42</v>
      </c>
      <c r="V1517" s="160">
        <v>29.69</v>
      </c>
    </row>
    <row r="1518" spans="1:22" ht="14.25" x14ac:dyDescent="0.2">
      <c r="A1518" s="168"/>
      <c r="B1518" s="167"/>
      <c r="C1518" s="167" t="s">
        <v>187</v>
      </c>
      <c r="D1518" s="166"/>
      <c r="E1518" s="163"/>
      <c r="F1518" s="165">
        <v>59.79</v>
      </c>
      <c r="G1518" s="164" t="s">
        <v>1338</v>
      </c>
      <c r="H1518" s="163">
        <v>1</v>
      </c>
      <c r="I1518" s="214">
        <v>68.760000000000005</v>
      </c>
      <c r="J1518" s="163">
        <v>23.35</v>
      </c>
      <c r="K1518" s="214">
        <v>1605.55</v>
      </c>
    </row>
    <row r="1519" spans="1:22" ht="14.25" x14ac:dyDescent="0.2">
      <c r="A1519" s="168"/>
      <c r="B1519" s="167"/>
      <c r="C1519" s="167" t="s">
        <v>174</v>
      </c>
      <c r="D1519" s="166"/>
      <c r="E1519" s="163"/>
      <c r="F1519" s="165">
        <v>4.42</v>
      </c>
      <c r="G1519" s="164" t="s">
        <v>1339</v>
      </c>
      <c r="H1519" s="163">
        <v>1</v>
      </c>
      <c r="I1519" s="214">
        <v>5.53</v>
      </c>
      <c r="J1519" s="163">
        <v>8</v>
      </c>
      <c r="K1519" s="214">
        <v>44.24</v>
      </c>
    </row>
    <row r="1520" spans="1:22" ht="14.25" x14ac:dyDescent="0.2">
      <c r="A1520" s="168"/>
      <c r="B1520" s="167"/>
      <c r="C1520" s="167" t="s">
        <v>179</v>
      </c>
      <c r="D1520" s="166"/>
      <c r="E1520" s="163"/>
      <c r="F1520" s="165">
        <v>0.65</v>
      </c>
      <c r="G1520" s="164" t="s">
        <v>1339</v>
      </c>
      <c r="H1520" s="163">
        <v>1</v>
      </c>
      <c r="I1520" s="169">
        <v>0.81</v>
      </c>
      <c r="J1520" s="163">
        <v>23.35</v>
      </c>
      <c r="K1520" s="169">
        <v>18.91</v>
      </c>
    </row>
    <row r="1521" spans="1:22" ht="14.25" x14ac:dyDescent="0.2">
      <c r="A1521" s="168"/>
      <c r="B1521" s="167"/>
      <c r="C1521" s="167" t="s">
        <v>195</v>
      </c>
      <c r="D1521" s="166"/>
      <c r="E1521" s="163"/>
      <c r="F1521" s="165">
        <v>21.42</v>
      </c>
      <c r="G1521" s="164" t="s">
        <v>185</v>
      </c>
      <c r="H1521" s="163">
        <v>1</v>
      </c>
      <c r="I1521" s="214">
        <v>21.42</v>
      </c>
      <c r="J1521" s="163">
        <v>5.42</v>
      </c>
      <c r="K1521" s="214">
        <v>116.1</v>
      </c>
    </row>
    <row r="1522" spans="1:22" ht="14.25" x14ac:dyDescent="0.2">
      <c r="A1522" s="168"/>
      <c r="B1522" s="167"/>
      <c r="C1522" s="167" t="s">
        <v>184</v>
      </c>
      <c r="D1522" s="166" t="s">
        <v>177</v>
      </c>
      <c r="E1522" s="163">
        <v>112</v>
      </c>
      <c r="F1522" s="165"/>
      <c r="G1522" s="164"/>
      <c r="H1522" s="163"/>
      <c r="I1522" s="214">
        <v>78.39</v>
      </c>
      <c r="J1522" s="163">
        <v>90</v>
      </c>
      <c r="K1522" s="214">
        <v>1445</v>
      </c>
    </row>
    <row r="1523" spans="1:22" ht="14.25" x14ac:dyDescent="0.2">
      <c r="A1523" s="168"/>
      <c r="B1523" s="167"/>
      <c r="C1523" s="167" t="s">
        <v>183</v>
      </c>
      <c r="D1523" s="166" t="s">
        <v>177</v>
      </c>
      <c r="E1523" s="163">
        <v>70</v>
      </c>
      <c r="F1523" s="165"/>
      <c r="G1523" s="164"/>
      <c r="H1523" s="163"/>
      <c r="I1523" s="214">
        <v>46.07</v>
      </c>
      <c r="J1523" s="163">
        <v>41</v>
      </c>
      <c r="K1523" s="214">
        <v>658.28</v>
      </c>
    </row>
    <row r="1524" spans="1:22" ht="14.25" x14ac:dyDescent="0.2">
      <c r="A1524" s="168"/>
      <c r="B1524" s="167"/>
      <c r="C1524" s="167" t="s">
        <v>178</v>
      </c>
      <c r="D1524" s="166" t="s">
        <v>177</v>
      </c>
      <c r="E1524" s="163">
        <v>175</v>
      </c>
      <c r="F1524" s="165"/>
      <c r="G1524" s="164"/>
      <c r="H1524" s="163"/>
      <c r="I1524" s="214">
        <v>1.42</v>
      </c>
      <c r="J1524" s="163">
        <v>157</v>
      </c>
      <c r="K1524" s="214">
        <v>29.69</v>
      </c>
    </row>
    <row r="1525" spans="1:22" ht="14.25" x14ac:dyDescent="0.2">
      <c r="A1525" s="205"/>
      <c r="B1525" s="204"/>
      <c r="C1525" s="204" t="s">
        <v>182</v>
      </c>
      <c r="D1525" s="203" t="s">
        <v>181</v>
      </c>
      <c r="E1525" s="201">
        <v>5.15</v>
      </c>
      <c r="F1525" s="206"/>
      <c r="G1525" s="202" t="s">
        <v>1338</v>
      </c>
      <c r="H1525" s="201">
        <v>1</v>
      </c>
      <c r="I1525" s="200">
        <v>5.92</v>
      </c>
      <c r="J1525" s="201"/>
      <c r="K1525" s="200"/>
    </row>
    <row r="1526" spans="1:22" ht="15" x14ac:dyDescent="0.25">
      <c r="A1526" s="198"/>
      <c r="B1526" s="198"/>
      <c r="C1526" s="199" t="s">
        <v>173</v>
      </c>
      <c r="D1526" s="198"/>
      <c r="E1526" s="198"/>
      <c r="F1526" s="198"/>
      <c r="G1526" s="198"/>
      <c r="H1526" s="480">
        <v>221.59</v>
      </c>
      <c r="I1526" s="480"/>
      <c r="J1526" s="480">
        <v>3898.86</v>
      </c>
      <c r="K1526" s="480"/>
      <c r="O1526" s="162">
        <v>221.59</v>
      </c>
      <c r="P1526" s="162">
        <v>3898.86</v>
      </c>
    </row>
    <row r="1528" spans="1:22" ht="65.25" x14ac:dyDescent="0.2">
      <c r="A1528" s="168" t="s">
        <v>1324</v>
      </c>
      <c r="B1528" s="167" t="s">
        <v>1264</v>
      </c>
      <c r="C1528" s="167" t="s">
        <v>1110</v>
      </c>
      <c r="D1528" s="166" t="s">
        <v>1693</v>
      </c>
      <c r="E1528" s="163">
        <v>1</v>
      </c>
      <c r="F1528" s="165"/>
      <c r="G1528" s="164"/>
      <c r="H1528" s="163"/>
      <c r="I1528" s="214"/>
      <c r="J1528" s="163"/>
      <c r="K1528" s="214"/>
      <c r="Q1528" s="160">
        <v>35.11</v>
      </c>
      <c r="R1528" s="160">
        <v>647.26</v>
      </c>
      <c r="S1528" s="160">
        <v>20.64</v>
      </c>
      <c r="T1528" s="160">
        <v>294.86</v>
      </c>
      <c r="U1528" s="160">
        <v>0</v>
      </c>
      <c r="V1528" s="160">
        <v>0</v>
      </c>
    </row>
    <row r="1529" spans="1:22" ht="14.25" x14ac:dyDescent="0.2">
      <c r="A1529" s="168"/>
      <c r="B1529" s="167"/>
      <c r="C1529" s="167" t="s">
        <v>187</v>
      </c>
      <c r="D1529" s="166"/>
      <c r="E1529" s="163"/>
      <c r="F1529" s="165">
        <v>26.78</v>
      </c>
      <c r="G1529" s="164" t="s">
        <v>1338</v>
      </c>
      <c r="H1529" s="163">
        <v>1</v>
      </c>
      <c r="I1529" s="214">
        <v>30.8</v>
      </c>
      <c r="J1529" s="163">
        <v>23.35</v>
      </c>
      <c r="K1529" s="214">
        <v>719.18</v>
      </c>
    </row>
    <row r="1530" spans="1:22" ht="14.25" x14ac:dyDescent="0.2">
      <c r="A1530" s="168"/>
      <c r="B1530" s="167"/>
      <c r="C1530" s="167" t="s">
        <v>195</v>
      </c>
      <c r="D1530" s="166"/>
      <c r="E1530" s="163"/>
      <c r="F1530" s="165">
        <v>0.28000000000000003</v>
      </c>
      <c r="G1530" s="164" t="s">
        <v>185</v>
      </c>
      <c r="H1530" s="163">
        <v>1</v>
      </c>
      <c r="I1530" s="214">
        <v>0.28000000000000003</v>
      </c>
      <c r="J1530" s="163">
        <v>5.43</v>
      </c>
      <c r="K1530" s="214">
        <v>1.52</v>
      </c>
    </row>
    <row r="1531" spans="1:22" ht="14.25" x14ac:dyDescent="0.2">
      <c r="A1531" s="168"/>
      <c r="B1531" s="167"/>
      <c r="C1531" s="167" t="s">
        <v>184</v>
      </c>
      <c r="D1531" s="166" t="s">
        <v>177</v>
      </c>
      <c r="E1531" s="163">
        <v>112</v>
      </c>
      <c r="F1531" s="165"/>
      <c r="G1531" s="164"/>
      <c r="H1531" s="163"/>
      <c r="I1531" s="214">
        <v>35.11</v>
      </c>
      <c r="J1531" s="163">
        <v>90</v>
      </c>
      <c r="K1531" s="214">
        <v>647.26</v>
      </c>
    </row>
    <row r="1532" spans="1:22" ht="14.25" x14ac:dyDescent="0.2">
      <c r="A1532" s="168"/>
      <c r="B1532" s="167"/>
      <c r="C1532" s="167" t="s">
        <v>183</v>
      </c>
      <c r="D1532" s="166" t="s">
        <v>177</v>
      </c>
      <c r="E1532" s="163">
        <v>70</v>
      </c>
      <c r="F1532" s="165"/>
      <c r="G1532" s="164"/>
      <c r="H1532" s="163"/>
      <c r="I1532" s="214">
        <v>20.64</v>
      </c>
      <c r="J1532" s="163">
        <v>41</v>
      </c>
      <c r="K1532" s="214">
        <v>294.86</v>
      </c>
    </row>
    <row r="1533" spans="1:22" ht="14.25" x14ac:dyDescent="0.2">
      <c r="A1533" s="205"/>
      <c r="B1533" s="204"/>
      <c r="C1533" s="204" t="s">
        <v>182</v>
      </c>
      <c r="D1533" s="203" t="s">
        <v>181</v>
      </c>
      <c r="E1533" s="201">
        <v>2.06</v>
      </c>
      <c r="F1533" s="206"/>
      <c r="G1533" s="202" t="s">
        <v>1338</v>
      </c>
      <c r="H1533" s="201">
        <v>1</v>
      </c>
      <c r="I1533" s="200">
        <v>2.37</v>
      </c>
      <c r="J1533" s="201"/>
      <c r="K1533" s="200"/>
    </row>
    <row r="1534" spans="1:22" ht="15" x14ac:dyDescent="0.25">
      <c r="A1534" s="198"/>
      <c r="B1534" s="198"/>
      <c r="C1534" s="199" t="s">
        <v>173</v>
      </c>
      <c r="D1534" s="198"/>
      <c r="E1534" s="198"/>
      <c r="F1534" s="198"/>
      <c r="G1534" s="198"/>
      <c r="H1534" s="480">
        <v>86.83</v>
      </c>
      <c r="I1534" s="480"/>
      <c r="J1534" s="480">
        <v>1662.82</v>
      </c>
      <c r="K1534" s="480"/>
      <c r="O1534" s="162">
        <v>86.83</v>
      </c>
      <c r="P1534" s="162">
        <v>1662.82</v>
      </c>
    </row>
    <row r="1536" spans="1:22" ht="65.25" x14ac:dyDescent="0.2">
      <c r="A1536" s="168" t="s">
        <v>104</v>
      </c>
      <c r="B1536" s="167" t="s">
        <v>1263</v>
      </c>
      <c r="C1536" s="167" t="s">
        <v>1262</v>
      </c>
      <c r="D1536" s="166" t="s">
        <v>1693</v>
      </c>
      <c r="E1536" s="163">
        <v>1</v>
      </c>
      <c r="F1536" s="165"/>
      <c r="G1536" s="164"/>
      <c r="H1536" s="163"/>
      <c r="I1536" s="214"/>
      <c r="J1536" s="163"/>
      <c r="K1536" s="214"/>
      <c r="Q1536" s="160">
        <v>7.62</v>
      </c>
      <c r="R1536" s="160">
        <v>140.38</v>
      </c>
      <c r="S1536" s="160">
        <v>4.4800000000000004</v>
      </c>
      <c r="T1536" s="160">
        <v>63.95</v>
      </c>
      <c r="U1536" s="160">
        <v>12.09</v>
      </c>
      <c r="V1536" s="160">
        <v>253.32</v>
      </c>
    </row>
    <row r="1537" spans="1:22" ht="14.25" x14ac:dyDescent="0.2">
      <c r="A1537" s="168"/>
      <c r="B1537" s="167"/>
      <c r="C1537" s="167" t="s">
        <v>187</v>
      </c>
      <c r="D1537" s="166"/>
      <c r="E1537" s="163"/>
      <c r="F1537" s="165">
        <v>5.81</v>
      </c>
      <c r="G1537" s="164" t="s">
        <v>1338</v>
      </c>
      <c r="H1537" s="163">
        <v>1</v>
      </c>
      <c r="I1537" s="214">
        <v>6.68</v>
      </c>
      <c r="J1537" s="163">
        <v>23.35</v>
      </c>
      <c r="K1537" s="214">
        <v>155.97999999999999</v>
      </c>
    </row>
    <row r="1538" spans="1:22" ht="14.25" x14ac:dyDescent="0.2">
      <c r="A1538" s="168"/>
      <c r="B1538" s="167"/>
      <c r="C1538" s="167" t="s">
        <v>174</v>
      </c>
      <c r="D1538" s="166"/>
      <c r="E1538" s="163"/>
      <c r="F1538" s="165">
        <v>27.61</v>
      </c>
      <c r="G1538" s="164" t="s">
        <v>1339</v>
      </c>
      <c r="H1538" s="163">
        <v>1</v>
      </c>
      <c r="I1538" s="214">
        <v>34.51</v>
      </c>
      <c r="J1538" s="163">
        <v>8.9600000000000009</v>
      </c>
      <c r="K1538" s="214">
        <v>309.20999999999998</v>
      </c>
    </row>
    <row r="1539" spans="1:22" ht="14.25" x14ac:dyDescent="0.2">
      <c r="A1539" s="168"/>
      <c r="B1539" s="167"/>
      <c r="C1539" s="167" t="s">
        <v>179</v>
      </c>
      <c r="D1539" s="166"/>
      <c r="E1539" s="163"/>
      <c r="F1539" s="165">
        <v>5.53</v>
      </c>
      <c r="G1539" s="164" t="s">
        <v>1339</v>
      </c>
      <c r="H1539" s="163">
        <v>1</v>
      </c>
      <c r="I1539" s="169">
        <v>6.91</v>
      </c>
      <c r="J1539" s="163">
        <v>23.35</v>
      </c>
      <c r="K1539" s="169">
        <v>161.35</v>
      </c>
    </row>
    <row r="1540" spans="1:22" ht="14.25" x14ac:dyDescent="0.2">
      <c r="A1540" s="168"/>
      <c r="B1540" s="167"/>
      <c r="C1540" s="167" t="s">
        <v>195</v>
      </c>
      <c r="D1540" s="166"/>
      <c r="E1540" s="163"/>
      <c r="F1540" s="165">
        <v>1.89</v>
      </c>
      <c r="G1540" s="164" t="s">
        <v>185</v>
      </c>
      <c r="H1540" s="163">
        <v>1</v>
      </c>
      <c r="I1540" s="214">
        <v>1.89</v>
      </c>
      <c r="J1540" s="163">
        <v>5.42</v>
      </c>
      <c r="K1540" s="214">
        <v>10.24</v>
      </c>
    </row>
    <row r="1541" spans="1:22" ht="14.25" x14ac:dyDescent="0.2">
      <c r="A1541" s="168"/>
      <c r="B1541" s="167"/>
      <c r="C1541" s="167" t="s">
        <v>184</v>
      </c>
      <c r="D1541" s="166" t="s">
        <v>177</v>
      </c>
      <c r="E1541" s="163">
        <v>112</v>
      </c>
      <c r="F1541" s="165"/>
      <c r="G1541" s="164"/>
      <c r="H1541" s="163"/>
      <c r="I1541" s="214">
        <v>7.62</v>
      </c>
      <c r="J1541" s="163">
        <v>90</v>
      </c>
      <c r="K1541" s="214">
        <v>140.38</v>
      </c>
    </row>
    <row r="1542" spans="1:22" ht="14.25" x14ac:dyDescent="0.2">
      <c r="A1542" s="168"/>
      <c r="B1542" s="167"/>
      <c r="C1542" s="167" t="s">
        <v>183</v>
      </c>
      <c r="D1542" s="166" t="s">
        <v>177</v>
      </c>
      <c r="E1542" s="163">
        <v>70</v>
      </c>
      <c r="F1542" s="165"/>
      <c r="G1542" s="164"/>
      <c r="H1542" s="163"/>
      <c r="I1542" s="214">
        <v>4.4800000000000004</v>
      </c>
      <c r="J1542" s="163">
        <v>41</v>
      </c>
      <c r="K1542" s="214">
        <v>63.95</v>
      </c>
    </row>
    <row r="1543" spans="1:22" ht="14.25" x14ac:dyDescent="0.2">
      <c r="A1543" s="168"/>
      <c r="B1543" s="167"/>
      <c r="C1543" s="167" t="s">
        <v>178</v>
      </c>
      <c r="D1543" s="166" t="s">
        <v>177</v>
      </c>
      <c r="E1543" s="163">
        <v>175</v>
      </c>
      <c r="F1543" s="165"/>
      <c r="G1543" s="164"/>
      <c r="H1543" s="163"/>
      <c r="I1543" s="214">
        <v>12.09</v>
      </c>
      <c r="J1543" s="163">
        <v>157</v>
      </c>
      <c r="K1543" s="214">
        <v>253.32</v>
      </c>
    </row>
    <row r="1544" spans="1:22" ht="14.25" x14ac:dyDescent="0.2">
      <c r="A1544" s="205"/>
      <c r="B1544" s="204"/>
      <c r="C1544" s="204" t="s">
        <v>182</v>
      </c>
      <c r="D1544" s="203" t="s">
        <v>181</v>
      </c>
      <c r="E1544" s="201">
        <v>0.52</v>
      </c>
      <c r="F1544" s="206"/>
      <c r="G1544" s="202" t="s">
        <v>1338</v>
      </c>
      <c r="H1544" s="201">
        <v>1</v>
      </c>
      <c r="I1544" s="200">
        <v>0.6</v>
      </c>
      <c r="J1544" s="201"/>
      <c r="K1544" s="200"/>
    </row>
    <row r="1545" spans="1:22" ht="15" x14ac:dyDescent="0.25">
      <c r="A1545" s="198"/>
      <c r="B1545" s="198"/>
      <c r="C1545" s="199" t="s">
        <v>173</v>
      </c>
      <c r="D1545" s="198"/>
      <c r="E1545" s="198"/>
      <c r="F1545" s="198"/>
      <c r="G1545" s="198"/>
      <c r="H1545" s="480">
        <v>67.27</v>
      </c>
      <c r="I1545" s="480"/>
      <c r="J1545" s="480">
        <v>933.08</v>
      </c>
      <c r="K1545" s="480"/>
      <c r="O1545" s="162">
        <v>67.27</v>
      </c>
      <c r="P1545" s="162">
        <v>933.08</v>
      </c>
    </row>
    <row r="1547" spans="1:22" ht="81" x14ac:dyDescent="0.2">
      <c r="A1547" s="197" t="s">
        <v>1336</v>
      </c>
      <c r="B1547" s="196" t="s">
        <v>3513</v>
      </c>
      <c r="C1547" s="196" t="s">
        <v>1261</v>
      </c>
      <c r="D1547" s="195" t="s">
        <v>3025</v>
      </c>
      <c r="E1547" s="193">
        <v>1</v>
      </c>
      <c r="F1547" s="207">
        <v>11543.7</v>
      </c>
      <c r="G1547" s="194" t="s">
        <v>185</v>
      </c>
      <c r="H1547" s="193">
        <v>1</v>
      </c>
      <c r="I1547" s="192">
        <v>11543.7</v>
      </c>
      <c r="J1547" s="193">
        <v>4.4000000000000004</v>
      </c>
      <c r="K1547" s="192">
        <v>50792.28</v>
      </c>
      <c r="Q1547" s="160">
        <v>0</v>
      </c>
      <c r="R1547" s="160">
        <v>0</v>
      </c>
      <c r="S1547" s="160">
        <v>0</v>
      </c>
      <c r="T1547" s="160">
        <v>0</v>
      </c>
      <c r="U1547" s="160">
        <v>0</v>
      </c>
      <c r="V1547" s="160">
        <v>0</v>
      </c>
    </row>
    <row r="1548" spans="1:22" ht="15" x14ac:dyDescent="0.25">
      <c r="A1548" s="190"/>
      <c r="B1548" s="190"/>
      <c r="C1548" s="191" t="s">
        <v>173</v>
      </c>
      <c r="D1548" s="190"/>
      <c r="E1548" s="190"/>
      <c r="F1548" s="190"/>
      <c r="G1548" s="190"/>
      <c r="H1548" s="481">
        <v>11543.7</v>
      </c>
      <c r="I1548" s="481"/>
      <c r="J1548" s="481">
        <v>50792.28</v>
      </c>
      <c r="K1548" s="481"/>
      <c r="O1548" s="162">
        <v>11543.7</v>
      </c>
      <c r="P1548" s="162">
        <v>50792.28</v>
      </c>
    </row>
    <row r="1551" spans="1:22" ht="15" x14ac:dyDescent="0.25">
      <c r="A1551" s="476" t="s">
        <v>3584</v>
      </c>
      <c r="B1551" s="476"/>
      <c r="C1551" s="476"/>
      <c r="D1551" s="476"/>
      <c r="E1551" s="476"/>
      <c r="F1551" s="476"/>
      <c r="G1551" s="476"/>
      <c r="H1551" s="477">
        <v>11919.39</v>
      </c>
      <c r="I1551" s="478"/>
      <c r="J1551" s="477">
        <v>57287.040000000001</v>
      </c>
      <c r="K1551" s="478"/>
    </row>
    <row r="1552" spans="1:22" hidden="1" x14ac:dyDescent="0.2">
      <c r="A1552" s="160" t="s">
        <v>172</v>
      </c>
      <c r="I1552" s="160">
        <v>0</v>
      </c>
      <c r="J1552" s="160">
        <v>0</v>
      </c>
    </row>
    <row r="1553" spans="1:22" hidden="1" x14ac:dyDescent="0.2">
      <c r="A1553" s="160" t="s">
        <v>171</v>
      </c>
      <c r="I1553" s="160">
        <v>0</v>
      </c>
      <c r="J1553" s="160">
        <v>0</v>
      </c>
    </row>
    <row r="1555" spans="1:22" ht="16.5" x14ac:dyDescent="0.25">
      <c r="A1555" s="479" t="s">
        <v>2706</v>
      </c>
      <c r="B1555" s="479"/>
      <c r="C1555" s="479"/>
      <c r="D1555" s="479"/>
      <c r="E1555" s="479"/>
      <c r="F1555" s="479"/>
      <c r="G1555" s="479"/>
      <c r="H1555" s="479"/>
      <c r="I1555" s="479"/>
      <c r="J1555" s="479"/>
      <c r="K1555" s="479"/>
    </row>
    <row r="1556" spans="1:22" ht="99.75" x14ac:dyDescent="0.2">
      <c r="A1556" s="168" t="s">
        <v>709</v>
      </c>
      <c r="B1556" s="167" t="s">
        <v>1260</v>
      </c>
      <c r="C1556" s="167" t="s">
        <v>1259</v>
      </c>
      <c r="D1556" s="166" t="s">
        <v>3585</v>
      </c>
      <c r="E1556" s="163">
        <v>1</v>
      </c>
      <c r="F1556" s="165"/>
      <c r="G1556" s="164"/>
      <c r="H1556" s="163"/>
      <c r="I1556" s="214"/>
      <c r="J1556" s="163"/>
      <c r="K1556" s="214"/>
      <c r="Q1556" s="160">
        <v>159.66999999999999</v>
      </c>
      <c r="R1556" s="160">
        <v>3380.27</v>
      </c>
      <c r="S1556" s="160">
        <v>149.02000000000001</v>
      </c>
      <c r="T1556" s="160">
        <v>2038.1</v>
      </c>
      <c r="U1556" s="160">
        <v>0</v>
      </c>
      <c r="V1556" s="160">
        <v>0</v>
      </c>
    </row>
    <row r="1557" spans="1:22" ht="14.25" x14ac:dyDescent="0.2">
      <c r="A1557" s="168"/>
      <c r="B1557" s="167"/>
      <c r="C1557" s="167" t="s">
        <v>187</v>
      </c>
      <c r="D1557" s="166"/>
      <c r="E1557" s="163"/>
      <c r="F1557" s="165">
        <v>266.11</v>
      </c>
      <c r="G1557" s="164" t="s">
        <v>2133</v>
      </c>
      <c r="H1557" s="163">
        <v>1</v>
      </c>
      <c r="I1557" s="214">
        <v>212.89</v>
      </c>
      <c r="J1557" s="163">
        <v>23.35</v>
      </c>
      <c r="K1557" s="214">
        <v>4970.9799999999996</v>
      </c>
    </row>
    <row r="1558" spans="1:22" ht="14.25" x14ac:dyDescent="0.2">
      <c r="A1558" s="168"/>
      <c r="B1558" s="167"/>
      <c r="C1558" s="167" t="s">
        <v>184</v>
      </c>
      <c r="D1558" s="166" t="s">
        <v>177</v>
      </c>
      <c r="E1558" s="163">
        <v>75</v>
      </c>
      <c r="F1558" s="165"/>
      <c r="G1558" s="164"/>
      <c r="H1558" s="163"/>
      <c r="I1558" s="214">
        <v>159.66999999999999</v>
      </c>
      <c r="J1558" s="163">
        <v>68</v>
      </c>
      <c r="K1558" s="214">
        <v>3380.27</v>
      </c>
    </row>
    <row r="1559" spans="1:22" ht="14.25" x14ac:dyDescent="0.2">
      <c r="A1559" s="168"/>
      <c r="B1559" s="167"/>
      <c r="C1559" s="167" t="s">
        <v>183</v>
      </c>
      <c r="D1559" s="166" t="s">
        <v>177</v>
      </c>
      <c r="E1559" s="163">
        <v>70</v>
      </c>
      <c r="F1559" s="165"/>
      <c r="G1559" s="164"/>
      <c r="H1559" s="163"/>
      <c r="I1559" s="214">
        <v>149.02000000000001</v>
      </c>
      <c r="J1559" s="163">
        <v>41</v>
      </c>
      <c r="K1559" s="214">
        <v>2038.1</v>
      </c>
    </row>
    <row r="1560" spans="1:22" ht="14.25" x14ac:dyDescent="0.2">
      <c r="A1560" s="205"/>
      <c r="B1560" s="204"/>
      <c r="C1560" s="204" t="s">
        <v>182</v>
      </c>
      <c r="D1560" s="203" t="s">
        <v>181</v>
      </c>
      <c r="E1560" s="201">
        <v>14.4</v>
      </c>
      <c r="F1560" s="206"/>
      <c r="G1560" s="202" t="s">
        <v>2133</v>
      </c>
      <c r="H1560" s="201">
        <v>1</v>
      </c>
      <c r="I1560" s="200">
        <v>11.52</v>
      </c>
      <c r="J1560" s="201"/>
      <c r="K1560" s="200"/>
    </row>
    <row r="1561" spans="1:22" ht="15" x14ac:dyDescent="0.25">
      <c r="A1561" s="198"/>
      <c r="B1561" s="198"/>
      <c r="C1561" s="199" t="s">
        <v>173</v>
      </c>
      <c r="D1561" s="198"/>
      <c r="E1561" s="198"/>
      <c r="F1561" s="198"/>
      <c r="G1561" s="198"/>
      <c r="H1561" s="480">
        <v>521.58000000000004</v>
      </c>
      <c r="I1561" s="480"/>
      <c r="J1561" s="480">
        <v>10389.35</v>
      </c>
      <c r="K1561" s="480"/>
      <c r="O1561" s="162">
        <v>521.58000000000004</v>
      </c>
      <c r="P1561" s="162">
        <v>10389.35</v>
      </c>
    </row>
    <row r="1563" spans="1:22" ht="52.5" x14ac:dyDescent="0.2">
      <c r="A1563" s="168" t="s">
        <v>1324</v>
      </c>
      <c r="B1563" s="167" t="s">
        <v>1258</v>
      </c>
      <c r="C1563" s="167" t="s">
        <v>1257</v>
      </c>
      <c r="D1563" s="166" t="s">
        <v>3586</v>
      </c>
      <c r="E1563" s="163">
        <v>34</v>
      </c>
      <c r="F1563" s="165"/>
      <c r="G1563" s="164"/>
      <c r="H1563" s="163"/>
      <c r="I1563" s="214"/>
      <c r="J1563" s="163"/>
      <c r="K1563" s="214"/>
      <c r="Q1563" s="160">
        <v>2374.9699999999998</v>
      </c>
      <c r="R1563" s="160">
        <v>50279.59</v>
      </c>
      <c r="S1563" s="160">
        <v>2216.63</v>
      </c>
      <c r="T1563" s="160">
        <v>30315.64</v>
      </c>
      <c r="U1563" s="160">
        <v>0</v>
      </c>
      <c r="V1563" s="160">
        <v>0</v>
      </c>
    </row>
    <row r="1564" spans="1:22" ht="14.25" x14ac:dyDescent="0.2">
      <c r="A1564" s="168"/>
      <c r="B1564" s="167"/>
      <c r="C1564" s="167" t="s">
        <v>187</v>
      </c>
      <c r="D1564" s="166"/>
      <c r="E1564" s="163"/>
      <c r="F1564" s="165">
        <v>116.42</v>
      </c>
      <c r="G1564" s="164" t="s">
        <v>2133</v>
      </c>
      <c r="H1564" s="163">
        <v>1</v>
      </c>
      <c r="I1564" s="214">
        <v>3166.62</v>
      </c>
      <c r="J1564" s="163">
        <v>23.35</v>
      </c>
      <c r="K1564" s="214">
        <v>73940.58</v>
      </c>
    </row>
    <row r="1565" spans="1:22" ht="14.25" x14ac:dyDescent="0.2">
      <c r="A1565" s="168"/>
      <c r="B1565" s="167"/>
      <c r="C1565" s="167" t="s">
        <v>184</v>
      </c>
      <c r="D1565" s="166" t="s">
        <v>177</v>
      </c>
      <c r="E1565" s="163">
        <v>75</v>
      </c>
      <c r="F1565" s="165"/>
      <c r="G1565" s="164"/>
      <c r="H1565" s="163"/>
      <c r="I1565" s="214">
        <v>2374.9699999999998</v>
      </c>
      <c r="J1565" s="163">
        <v>68</v>
      </c>
      <c r="K1565" s="214">
        <v>50279.59</v>
      </c>
    </row>
    <row r="1566" spans="1:22" ht="14.25" x14ac:dyDescent="0.2">
      <c r="A1566" s="168"/>
      <c r="B1566" s="167"/>
      <c r="C1566" s="167" t="s">
        <v>183</v>
      </c>
      <c r="D1566" s="166" t="s">
        <v>177</v>
      </c>
      <c r="E1566" s="163">
        <v>70</v>
      </c>
      <c r="F1566" s="165"/>
      <c r="G1566" s="164"/>
      <c r="H1566" s="163"/>
      <c r="I1566" s="214">
        <v>2216.63</v>
      </c>
      <c r="J1566" s="163">
        <v>41</v>
      </c>
      <c r="K1566" s="214">
        <v>30315.64</v>
      </c>
    </row>
    <row r="1567" spans="1:22" ht="14.25" x14ac:dyDescent="0.2">
      <c r="A1567" s="205"/>
      <c r="B1567" s="204"/>
      <c r="C1567" s="204" t="s">
        <v>182</v>
      </c>
      <c r="D1567" s="203" t="s">
        <v>181</v>
      </c>
      <c r="E1567" s="201">
        <v>6.3</v>
      </c>
      <c r="F1567" s="206"/>
      <c r="G1567" s="202" t="s">
        <v>2133</v>
      </c>
      <c r="H1567" s="201">
        <v>1</v>
      </c>
      <c r="I1567" s="200">
        <v>171.36</v>
      </c>
      <c r="J1567" s="201"/>
      <c r="K1567" s="200"/>
    </row>
    <row r="1568" spans="1:22" ht="15" x14ac:dyDescent="0.25">
      <c r="A1568" s="198"/>
      <c r="B1568" s="198"/>
      <c r="C1568" s="199" t="s">
        <v>173</v>
      </c>
      <c r="D1568" s="198"/>
      <c r="E1568" s="198"/>
      <c r="F1568" s="198"/>
      <c r="G1568" s="198"/>
      <c r="H1568" s="480">
        <v>7758.22</v>
      </c>
      <c r="I1568" s="480"/>
      <c r="J1568" s="480">
        <v>154535.81</v>
      </c>
      <c r="K1568" s="480"/>
      <c r="O1568" s="162">
        <v>7758.22</v>
      </c>
      <c r="P1568" s="162">
        <v>154535.81</v>
      </c>
    </row>
    <row r="1571" spans="1:32" ht="15" x14ac:dyDescent="0.25">
      <c r="A1571" s="476" t="s">
        <v>2717</v>
      </c>
      <c r="B1571" s="476"/>
      <c r="C1571" s="476"/>
      <c r="D1571" s="476"/>
      <c r="E1571" s="476"/>
      <c r="F1571" s="476"/>
      <c r="G1571" s="476"/>
      <c r="H1571" s="477">
        <v>8279.7999999999993</v>
      </c>
      <c r="I1571" s="478"/>
      <c r="J1571" s="477">
        <v>164925.16</v>
      </c>
      <c r="K1571" s="478"/>
    </row>
    <row r="1572" spans="1:32" hidden="1" x14ac:dyDescent="0.2">
      <c r="A1572" s="160" t="s">
        <v>172</v>
      </c>
      <c r="I1572" s="160">
        <v>0</v>
      </c>
      <c r="J1572" s="160">
        <v>0</v>
      </c>
    </row>
    <row r="1573" spans="1:32" hidden="1" x14ac:dyDescent="0.2">
      <c r="A1573" s="160" t="s">
        <v>171</v>
      </c>
      <c r="I1573" s="160">
        <v>0</v>
      </c>
      <c r="J1573" s="160">
        <v>0</v>
      </c>
    </row>
    <row r="1575" spans="1:32" ht="15" x14ac:dyDescent="0.25">
      <c r="A1575" s="476" t="s">
        <v>3587</v>
      </c>
      <c r="B1575" s="476"/>
      <c r="C1575" s="476"/>
      <c r="D1575" s="476"/>
      <c r="E1575" s="476"/>
      <c r="F1575" s="476"/>
      <c r="G1575" s="476"/>
      <c r="H1575" s="477">
        <v>784884.1</v>
      </c>
      <c r="I1575" s="478"/>
      <c r="J1575" s="477">
        <v>3953092.66</v>
      </c>
      <c r="K1575" s="478"/>
      <c r="AF1575" s="215" t="s">
        <v>3587</v>
      </c>
    </row>
    <row r="1576" spans="1:32" hidden="1" x14ac:dyDescent="0.2">
      <c r="A1576" s="160" t="s">
        <v>172</v>
      </c>
      <c r="I1576" s="160">
        <v>0</v>
      </c>
      <c r="J1576" s="160">
        <v>0</v>
      </c>
    </row>
    <row r="1577" spans="1:32" hidden="1" x14ac:dyDescent="0.2">
      <c r="A1577" s="160" t="s">
        <v>171</v>
      </c>
      <c r="I1577" s="160">
        <v>0</v>
      </c>
      <c r="J1577" s="160">
        <v>0</v>
      </c>
    </row>
    <row r="1578" spans="1:32" ht="14.25" x14ac:dyDescent="0.2">
      <c r="C1578" s="473" t="s">
        <v>1710</v>
      </c>
      <c r="D1578" s="473"/>
      <c r="E1578" s="473"/>
      <c r="F1578" s="473"/>
      <c r="G1578" s="473"/>
      <c r="H1578" s="474">
        <v>762368.74</v>
      </c>
      <c r="I1578" s="474"/>
      <c r="J1578" s="474">
        <v>3565182.79</v>
      </c>
      <c r="K1578" s="474"/>
    </row>
    <row r="1579" spans="1:32" ht="14.25" x14ac:dyDescent="0.2">
      <c r="C1579" s="473" t="s">
        <v>1723</v>
      </c>
      <c r="D1579" s="473"/>
      <c r="E1579" s="473"/>
      <c r="F1579" s="473"/>
      <c r="G1579" s="473"/>
      <c r="H1579" s="474">
        <v>747618.77</v>
      </c>
      <c r="I1579" s="474"/>
      <c r="J1579" s="474">
        <v>3250524.51</v>
      </c>
      <c r="K1579" s="474"/>
    </row>
    <row r="1580" spans="1:32" ht="14.25" x14ac:dyDescent="0.2">
      <c r="C1580" s="473" t="s">
        <v>1724</v>
      </c>
      <c r="D1580" s="473"/>
      <c r="E1580" s="473"/>
      <c r="F1580" s="473"/>
      <c r="G1580" s="473"/>
      <c r="H1580" s="474">
        <v>46172.72</v>
      </c>
      <c r="I1580" s="474"/>
      <c r="J1580" s="474">
        <v>164161.91</v>
      </c>
      <c r="K1580" s="474"/>
    </row>
    <row r="1581" spans="1:32" ht="14.25" x14ac:dyDescent="0.2">
      <c r="C1581" s="473" t="s">
        <v>1725</v>
      </c>
      <c r="D1581" s="473"/>
      <c r="E1581" s="473"/>
      <c r="F1581" s="473"/>
      <c r="G1581" s="473"/>
      <c r="H1581" s="474">
        <v>701446.05</v>
      </c>
      <c r="I1581" s="474"/>
      <c r="J1581" s="474">
        <v>3086362.6</v>
      </c>
      <c r="K1581" s="474"/>
    </row>
    <row r="1582" spans="1:32" ht="14.25" x14ac:dyDescent="0.2">
      <c r="C1582" s="473" t="s">
        <v>1726</v>
      </c>
      <c r="D1582" s="473"/>
      <c r="E1582" s="473"/>
      <c r="F1582" s="473"/>
      <c r="G1582" s="473"/>
      <c r="H1582" s="474">
        <v>2038.02</v>
      </c>
      <c r="I1582" s="474"/>
      <c r="J1582" s="474">
        <v>17834.03</v>
      </c>
      <c r="K1582" s="474"/>
    </row>
    <row r="1583" spans="1:32" ht="14.25" x14ac:dyDescent="0.2">
      <c r="C1583" s="473" t="s">
        <v>1727</v>
      </c>
      <c r="D1583" s="473"/>
      <c r="E1583" s="473"/>
      <c r="F1583" s="473"/>
      <c r="G1583" s="473"/>
      <c r="H1583" s="474">
        <v>384.4</v>
      </c>
      <c r="I1583" s="474"/>
      <c r="J1583" s="474">
        <v>8975.68</v>
      </c>
      <c r="K1583" s="474"/>
    </row>
    <row r="1584" spans="1:32" ht="14.25" x14ac:dyDescent="0.2">
      <c r="C1584" s="473" t="s">
        <v>1728</v>
      </c>
      <c r="D1584" s="473"/>
      <c r="E1584" s="473"/>
      <c r="F1584" s="473"/>
      <c r="G1584" s="473"/>
      <c r="H1584" s="474">
        <v>12711.95</v>
      </c>
      <c r="I1584" s="474"/>
      <c r="J1584" s="474">
        <v>296824.25</v>
      </c>
      <c r="K1584" s="474"/>
    </row>
    <row r="1585" spans="1:11" ht="14.25" x14ac:dyDescent="0.2">
      <c r="C1585" s="473" t="s">
        <v>1729</v>
      </c>
      <c r="D1585" s="473"/>
      <c r="E1585" s="473"/>
      <c r="F1585" s="473"/>
      <c r="G1585" s="473"/>
      <c r="H1585" s="474">
        <v>0</v>
      </c>
      <c r="I1585" s="474"/>
      <c r="J1585" s="474">
        <v>0</v>
      </c>
      <c r="K1585" s="474"/>
    </row>
    <row r="1586" spans="1:11" ht="14.25" x14ac:dyDescent="0.2">
      <c r="C1586" s="473" t="s">
        <v>1730</v>
      </c>
      <c r="D1586" s="473"/>
      <c r="E1586" s="473"/>
      <c r="F1586" s="473"/>
      <c r="G1586" s="473"/>
      <c r="H1586" s="474">
        <v>75158.25</v>
      </c>
      <c r="I1586" s="474"/>
      <c r="J1586" s="474">
        <v>701804.9</v>
      </c>
      <c r="K1586" s="474"/>
    </row>
    <row r="1587" spans="1:11" ht="14.25" x14ac:dyDescent="0.2">
      <c r="C1587" s="473" t="s">
        <v>1731</v>
      </c>
      <c r="D1587" s="473"/>
      <c r="E1587" s="473"/>
      <c r="F1587" s="473"/>
      <c r="G1587" s="473"/>
      <c r="H1587" s="474">
        <v>8279.7999999999993</v>
      </c>
      <c r="I1587" s="474"/>
      <c r="J1587" s="474">
        <v>164925.16</v>
      </c>
      <c r="K1587" s="474"/>
    </row>
    <row r="1588" spans="1:11" ht="14.25" x14ac:dyDescent="0.2">
      <c r="C1588" s="473" t="s">
        <v>1732</v>
      </c>
      <c r="D1588" s="473"/>
      <c r="E1588" s="473"/>
      <c r="F1588" s="473"/>
      <c r="G1588" s="473"/>
      <c r="H1588" s="474">
        <v>13073.68</v>
      </c>
      <c r="I1588" s="474"/>
      <c r="J1588" s="474">
        <v>249781.35</v>
      </c>
      <c r="K1588" s="474"/>
    </row>
    <row r="1589" spans="1:11" ht="14.25" x14ac:dyDescent="0.2">
      <c r="C1589" s="473" t="s">
        <v>1733</v>
      </c>
      <c r="D1589" s="473"/>
      <c r="E1589" s="473"/>
      <c r="F1589" s="473"/>
      <c r="G1589" s="473"/>
      <c r="H1589" s="474">
        <v>8768.98</v>
      </c>
      <c r="I1589" s="474"/>
      <c r="J1589" s="474">
        <v>124036.64</v>
      </c>
      <c r="K1589" s="474"/>
    </row>
    <row r="1590" spans="1:11" ht="14.25" x14ac:dyDescent="0.2">
      <c r="C1590" s="473" t="s">
        <v>1734</v>
      </c>
      <c r="D1590" s="473"/>
      <c r="E1590" s="473"/>
      <c r="F1590" s="473"/>
      <c r="G1590" s="473"/>
      <c r="H1590" s="474">
        <v>784884.1</v>
      </c>
      <c r="I1590" s="474"/>
      <c r="J1590" s="474">
        <v>3953092.66</v>
      </c>
      <c r="K1590" s="474"/>
    </row>
    <row r="1593" spans="1:11" ht="14.25" x14ac:dyDescent="0.2">
      <c r="A1593" s="475" t="s">
        <v>170</v>
      </c>
      <c r="B1593" s="475"/>
      <c r="C1593" s="279" t="s">
        <v>107</v>
      </c>
      <c r="D1593" s="279"/>
      <c r="E1593" s="279"/>
      <c r="F1593" s="279"/>
      <c r="G1593" s="279"/>
      <c r="H1593" s="161" t="s">
        <v>107</v>
      </c>
      <c r="I1593" s="161"/>
      <c r="J1593" s="161"/>
      <c r="K1593" s="161"/>
    </row>
    <row r="1594" spans="1:11" ht="14.25" x14ac:dyDescent="0.2">
      <c r="A1594" s="161"/>
      <c r="B1594" s="161"/>
      <c r="C1594" s="472" t="s">
        <v>72</v>
      </c>
      <c r="D1594" s="472"/>
      <c r="E1594" s="472"/>
      <c r="F1594" s="472"/>
      <c r="G1594" s="472"/>
      <c r="H1594" s="161"/>
      <c r="I1594" s="161"/>
      <c r="J1594" s="161"/>
      <c r="K1594" s="161"/>
    </row>
    <row r="1595" spans="1:11" ht="14.25" x14ac:dyDescent="0.2">
      <c r="A1595" s="161"/>
      <c r="B1595" s="161"/>
      <c r="C1595" s="161"/>
      <c r="D1595" s="161"/>
      <c r="E1595" s="161"/>
      <c r="F1595" s="161"/>
      <c r="G1595" s="161"/>
      <c r="H1595" s="161"/>
      <c r="I1595" s="161"/>
      <c r="J1595" s="161"/>
      <c r="K1595" s="161"/>
    </row>
    <row r="1596" spans="1:11" ht="14.25" x14ac:dyDescent="0.2">
      <c r="A1596" s="475" t="s">
        <v>169</v>
      </c>
      <c r="B1596" s="475"/>
      <c r="C1596" s="279" t="s">
        <v>107</v>
      </c>
      <c r="D1596" s="279"/>
      <c r="E1596" s="279"/>
      <c r="F1596" s="279"/>
      <c r="G1596" s="279"/>
      <c r="H1596" s="161" t="s">
        <v>107</v>
      </c>
      <c r="I1596" s="161"/>
      <c r="J1596" s="161"/>
      <c r="K1596" s="161"/>
    </row>
    <row r="1597" spans="1:11" ht="14.25" x14ac:dyDescent="0.2">
      <c r="A1597" s="161"/>
      <c r="B1597" s="161"/>
      <c r="C1597" s="472" t="s">
        <v>72</v>
      </c>
      <c r="D1597" s="472"/>
      <c r="E1597" s="472"/>
      <c r="F1597" s="472"/>
      <c r="G1597" s="472"/>
      <c r="H1597" s="161"/>
      <c r="I1597" s="161"/>
      <c r="J1597" s="161"/>
      <c r="K1597" s="161"/>
    </row>
  </sheetData>
  <mergeCells count="533">
    <mergeCell ref="B3:E3"/>
    <mergeCell ref="G3:K3"/>
    <mergeCell ref="B4:E4"/>
    <mergeCell ref="G4:K4"/>
    <mergeCell ref="B6:E6"/>
    <mergeCell ref="G6:K6"/>
    <mergeCell ref="A16:K16"/>
    <mergeCell ref="A18:K18"/>
    <mergeCell ref="F21:H21"/>
    <mergeCell ref="F22:H22"/>
    <mergeCell ref="F23:H23"/>
    <mergeCell ref="F24:H24"/>
    <mergeCell ref="B7:E7"/>
    <mergeCell ref="G7:K7"/>
    <mergeCell ref="A10:K10"/>
    <mergeCell ref="A11:K11"/>
    <mergeCell ref="A13:K13"/>
    <mergeCell ref="A15:K15"/>
    <mergeCell ref="H49:I49"/>
    <mergeCell ref="J49:K49"/>
    <mergeCell ref="H63:I63"/>
    <mergeCell ref="J63:K63"/>
    <mergeCell ref="H77:I77"/>
    <mergeCell ref="J77:K77"/>
    <mergeCell ref="F25:H25"/>
    <mergeCell ref="F26:H26"/>
    <mergeCell ref="F27:H27"/>
    <mergeCell ref="F29:H29"/>
    <mergeCell ref="A32:K32"/>
    <mergeCell ref="A36:K36"/>
    <mergeCell ref="H104:I104"/>
    <mergeCell ref="J104:K104"/>
    <mergeCell ref="H112:I112"/>
    <mergeCell ref="J112:K112"/>
    <mergeCell ref="H120:I120"/>
    <mergeCell ref="J120:K120"/>
    <mergeCell ref="H87:I87"/>
    <mergeCell ref="J87:K87"/>
    <mergeCell ref="A90:G90"/>
    <mergeCell ref="H90:I90"/>
    <mergeCell ref="J90:K90"/>
    <mergeCell ref="A94:K94"/>
    <mergeCell ref="A141:K141"/>
    <mergeCell ref="H151:I151"/>
    <mergeCell ref="J151:K151"/>
    <mergeCell ref="H159:I159"/>
    <mergeCell ref="J159:K159"/>
    <mergeCell ref="H167:I167"/>
    <mergeCell ref="J167:K167"/>
    <mergeCell ref="H131:I131"/>
    <mergeCell ref="J131:K131"/>
    <mergeCell ref="H134:I134"/>
    <mergeCell ref="J134:K134"/>
    <mergeCell ref="A137:G137"/>
    <mergeCell ref="H137:I137"/>
    <mergeCell ref="J137:K137"/>
    <mergeCell ref="A188:K188"/>
    <mergeCell ref="H198:I198"/>
    <mergeCell ref="J198:K198"/>
    <mergeCell ref="H206:I206"/>
    <mergeCell ref="J206:K206"/>
    <mergeCell ref="H214:I214"/>
    <mergeCell ref="J214:K214"/>
    <mergeCell ref="H178:I178"/>
    <mergeCell ref="J178:K178"/>
    <mergeCell ref="H181:I181"/>
    <mergeCell ref="J181:K181"/>
    <mergeCell ref="A184:G184"/>
    <mergeCell ref="H184:I184"/>
    <mergeCell ref="J184:K184"/>
    <mergeCell ref="A235:K235"/>
    <mergeCell ref="H245:I245"/>
    <mergeCell ref="J245:K245"/>
    <mergeCell ref="H253:I253"/>
    <mergeCell ref="J253:K253"/>
    <mergeCell ref="H261:I261"/>
    <mergeCell ref="J261:K261"/>
    <mergeCell ref="H225:I225"/>
    <mergeCell ref="J225:K225"/>
    <mergeCell ref="H228:I228"/>
    <mergeCell ref="J228:K228"/>
    <mergeCell ref="A231:G231"/>
    <mergeCell ref="H231:I231"/>
    <mergeCell ref="J231:K231"/>
    <mergeCell ref="A282:K282"/>
    <mergeCell ref="H292:I292"/>
    <mergeCell ref="J292:K292"/>
    <mergeCell ref="H300:I300"/>
    <mergeCell ref="J300:K300"/>
    <mergeCell ref="H308:I308"/>
    <mergeCell ref="J308:K308"/>
    <mergeCell ref="H272:I272"/>
    <mergeCell ref="J272:K272"/>
    <mergeCell ref="H275:I275"/>
    <mergeCell ref="J275:K275"/>
    <mergeCell ref="A278:G278"/>
    <mergeCell ref="H278:I278"/>
    <mergeCell ref="J278:K278"/>
    <mergeCell ref="A329:K329"/>
    <mergeCell ref="H339:I339"/>
    <mergeCell ref="J339:K339"/>
    <mergeCell ref="H347:I347"/>
    <mergeCell ref="J347:K347"/>
    <mergeCell ref="H355:I355"/>
    <mergeCell ref="J355:K355"/>
    <mergeCell ref="H319:I319"/>
    <mergeCell ref="J319:K319"/>
    <mergeCell ref="H322:I322"/>
    <mergeCell ref="J322:K322"/>
    <mergeCell ref="A325:G325"/>
    <mergeCell ref="H325:I325"/>
    <mergeCell ref="J325:K325"/>
    <mergeCell ref="A376:K376"/>
    <mergeCell ref="H386:I386"/>
    <mergeCell ref="J386:K386"/>
    <mergeCell ref="H394:I394"/>
    <mergeCell ref="J394:K394"/>
    <mergeCell ref="H402:I402"/>
    <mergeCell ref="J402:K402"/>
    <mergeCell ref="H366:I366"/>
    <mergeCell ref="J366:K366"/>
    <mergeCell ref="H369:I369"/>
    <mergeCell ref="J369:K369"/>
    <mergeCell ref="A372:G372"/>
    <mergeCell ref="H372:I372"/>
    <mergeCell ref="J372:K372"/>
    <mergeCell ref="A423:K423"/>
    <mergeCell ref="H433:I433"/>
    <mergeCell ref="J433:K433"/>
    <mergeCell ref="H441:I441"/>
    <mergeCell ref="J441:K441"/>
    <mergeCell ref="H449:I449"/>
    <mergeCell ref="J449:K449"/>
    <mergeCell ref="H413:I413"/>
    <mergeCell ref="J413:K413"/>
    <mergeCell ref="H416:I416"/>
    <mergeCell ref="J416:K416"/>
    <mergeCell ref="A419:G419"/>
    <mergeCell ref="H419:I419"/>
    <mergeCell ref="J419:K419"/>
    <mergeCell ref="A470:K470"/>
    <mergeCell ref="H480:I480"/>
    <mergeCell ref="J480:K480"/>
    <mergeCell ref="H488:I488"/>
    <mergeCell ref="J488:K488"/>
    <mergeCell ref="H496:I496"/>
    <mergeCell ref="J496:K496"/>
    <mergeCell ref="H460:I460"/>
    <mergeCell ref="J460:K460"/>
    <mergeCell ref="H463:I463"/>
    <mergeCell ref="J463:K463"/>
    <mergeCell ref="A466:G466"/>
    <mergeCell ref="H466:I466"/>
    <mergeCell ref="J466:K466"/>
    <mergeCell ref="A517:K517"/>
    <mergeCell ref="H527:I527"/>
    <mergeCell ref="J527:K527"/>
    <mergeCell ref="H535:I535"/>
    <mergeCell ref="J535:K535"/>
    <mergeCell ref="H543:I543"/>
    <mergeCell ref="J543:K543"/>
    <mergeCell ref="H507:I507"/>
    <mergeCell ref="J507:K507"/>
    <mergeCell ref="H510:I510"/>
    <mergeCell ref="J510:K510"/>
    <mergeCell ref="A513:G513"/>
    <mergeCell ref="H513:I513"/>
    <mergeCell ref="J513:K513"/>
    <mergeCell ref="A564:K564"/>
    <mergeCell ref="H574:I574"/>
    <mergeCell ref="J574:K574"/>
    <mergeCell ref="H582:I582"/>
    <mergeCell ref="J582:K582"/>
    <mergeCell ref="H590:I590"/>
    <mergeCell ref="J590:K590"/>
    <mergeCell ref="H554:I554"/>
    <mergeCell ref="J554:K554"/>
    <mergeCell ref="H557:I557"/>
    <mergeCell ref="J557:K557"/>
    <mergeCell ref="A560:G560"/>
    <mergeCell ref="H560:I560"/>
    <mergeCell ref="J560:K560"/>
    <mergeCell ref="A611:K611"/>
    <mergeCell ref="H621:I621"/>
    <mergeCell ref="J621:K621"/>
    <mergeCell ref="H629:I629"/>
    <mergeCell ref="J629:K629"/>
    <mergeCell ref="H640:I640"/>
    <mergeCell ref="J640:K640"/>
    <mergeCell ref="H601:I601"/>
    <mergeCell ref="J601:K601"/>
    <mergeCell ref="H604:I604"/>
    <mergeCell ref="J604:K604"/>
    <mergeCell ref="A607:G607"/>
    <mergeCell ref="H607:I607"/>
    <mergeCell ref="J607:K607"/>
    <mergeCell ref="H660:I660"/>
    <mergeCell ref="J660:K660"/>
    <mergeCell ref="H668:I668"/>
    <mergeCell ref="J668:K668"/>
    <mergeCell ref="H676:I676"/>
    <mergeCell ref="J676:K676"/>
    <mergeCell ref="H643:I643"/>
    <mergeCell ref="J643:K643"/>
    <mergeCell ref="A646:G646"/>
    <mergeCell ref="H646:I646"/>
    <mergeCell ref="J646:K646"/>
    <mergeCell ref="A650:K650"/>
    <mergeCell ref="A697:K697"/>
    <mergeCell ref="H707:I707"/>
    <mergeCell ref="J707:K707"/>
    <mergeCell ref="H715:I715"/>
    <mergeCell ref="J715:K715"/>
    <mergeCell ref="H726:I726"/>
    <mergeCell ref="J726:K726"/>
    <mergeCell ref="H687:I687"/>
    <mergeCell ref="J687:K687"/>
    <mergeCell ref="H690:I690"/>
    <mergeCell ref="J690:K690"/>
    <mergeCell ref="A693:G693"/>
    <mergeCell ref="H693:I693"/>
    <mergeCell ref="J693:K693"/>
    <mergeCell ref="H746:I746"/>
    <mergeCell ref="J746:K746"/>
    <mergeCell ref="H754:I754"/>
    <mergeCell ref="J754:K754"/>
    <mergeCell ref="H765:I765"/>
    <mergeCell ref="J765:K765"/>
    <mergeCell ref="H729:I729"/>
    <mergeCell ref="J729:K729"/>
    <mergeCell ref="A732:G732"/>
    <mergeCell ref="H732:I732"/>
    <mergeCell ref="J732:K732"/>
    <mergeCell ref="A736:K736"/>
    <mergeCell ref="H785:I785"/>
    <mergeCell ref="J785:K785"/>
    <mergeCell ref="H793:I793"/>
    <mergeCell ref="J793:K793"/>
    <mergeCell ref="H804:I804"/>
    <mergeCell ref="J804:K804"/>
    <mergeCell ref="H768:I768"/>
    <mergeCell ref="J768:K768"/>
    <mergeCell ref="A771:G771"/>
    <mergeCell ref="H771:I771"/>
    <mergeCell ref="J771:K771"/>
    <mergeCell ref="A775:K775"/>
    <mergeCell ref="H824:I824"/>
    <mergeCell ref="J824:K824"/>
    <mergeCell ref="H832:I832"/>
    <mergeCell ref="J832:K832"/>
    <mergeCell ref="H843:I843"/>
    <mergeCell ref="J843:K843"/>
    <mergeCell ref="H807:I807"/>
    <mergeCell ref="J807:K807"/>
    <mergeCell ref="A810:G810"/>
    <mergeCell ref="H810:I810"/>
    <mergeCell ref="J810:K810"/>
    <mergeCell ref="A814:K814"/>
    <mergeCell ref="H863:I863"/>
    <mergeCell ref="J863:K863"/>
    <mergeCell ref="H871:I871"/>
    <mergeCell ref="J871:K871"/>
    <mergeCell ref="H882:I882"/>
    <mergeCell ref="J882:K882"/>
    <mergeCell ref="H846:I846"/>
    <mergeCell ref="J846:K846"/>
    <mergeCell ref="A849:G849"/>
    <mergeCell ref="H849:I849"/>
    <mergeCell ref="J849:K849"/>
    <mergeCell ref="A853:K853"/>
    <mergeCell ref="H902:I902"/>
    <mergeCell ref="J902:K902"/>
    <mergeCell ref="H910:I910"/>
    <mergeCell ref="J910:K910"/>
    <mergeCell ref="H921:I921"/>
    <mergeCell ref="J921:K921"/>
    <mergeCell ref="H885:I885"/>
    <mergeCell ref="J885:K885"/>
    <mergeCell ref="A888:G888"/>
    <mergeCell ref="H888:I888"/>
    <mergeCell ref="J888:K888"/>
    <mergeCell ref="A892:K892"/>
    <mergeCell ref="H941:I941"/>
    <mergeCell ref="J941:K941"/>
    <mergeCell ref="H949:I949"/>
    <mergeCell ref="J949:K949"/>
    <mergeCell ref="H960:I960"/>
    <mergeCell ref="J960:K960"/>
    <mergeCell ref="H924:I924"/>
    <mergeCell ref="J924:K924"/>
    <mergeCell ref="A927:G927"/>
    <mergeCell ref="H927:I927"/>
    <mergeCell ref="J927:K927"/>
    <mergeCell ref="A931:K931"/>
    <mergeCell ref="H980:I980"/>
    <mergeCell ref="J980:K980"/>
    <mergeCell ref="H988:I988"/>
    <mergeCell ref="J988:K988"/>
    <mergeCell ref="H999:I999"/>
    <mergeCell ref="J999:K999"/>
    <mergeCell ref="H963:I963"/>
    <mergeCell ref="J963:K963"/>
    <mergeCell ref="A966:G966"/>
    <mergeCell ref="H966:I966"/>
    <mergeCell ref="J966:K966"/>
    <mergeCell ref="A970:K970"/>
    <mergeCell ref="H1019:I1019"/>
    <mergeCell ref="J1019:K1019"/>
    <mergeCell ref="H1027:I1027"/>
    <mergeCell ref="J1027:K1027"/>
    <mergeCell ref="H1038:I1038"/>
    <mergeCell ref="J1038:K1038"/>
    <mergeCell ref="H1002:I1002"/>
    <mergeCell ref="J1002:K1002"/>
    <mergeCell ref="A1005:G1005"/>
    <mergeCell ref="H1005:I1005"/>
    <mergeCell ref="J1005:K1005"/>
    <mergeCell ref="A1009:K1009"/>
    <mergeCell ref="H1058:I1058"/>
    <mergeCell ref="J1058:K1058"/>
    <mergeCell ref="H1066:I1066"/>
    <mergeCell ref="J1066:K1066"/>
    <mergeCell ref="H1077:I1077"/>
    <mergeCell ref="J1077:K1077"/>
    <mergeCell ref="H1041:I1041"/>
    <mergeCell ref="J1041:K1041"/>
    <mergeCell ref="A1044:G1044"/>
    <mergeCell ref="H1044:I1044"/>
    <mergeCell ref="J1044:K1044"/>
    <mergeCell ref="A1048:K1048"/>
    <mergeCell ref="H1097:I1097"/>
    <mergeCell ref="J1097:K1097"/>
    <mergeCell ref="H1105:I1105"/>
    <mergeCell ref="J1105:K1105"/>
    <mergeCell ref="H1116:I1116"/>
    <mergeCell ref="J1116:K1116"/>
    <mergeCell ref="H1080:I1080"/>
    <mergeCell ref="J1080:K1080"/>
    <mergeCell ref="A1083:G1083"/>
    <mergeCell ref="H1083:I1083"/>
    <mergeCell ref="J1083:K1083"/>
    <mergeCell ref="A1087:K1087"/>
    <mergeCell ref="H1136:I1136"/>
    <mergeCell ref="J1136:K1136"/>
    <mergeCell ref="H1144:I1144"/>
    <mergeCell ref="J1144:K1144"/>
    <mergeCell ref="H1155:I1155"/>
    <mergeCell ref="J1155:K1155"/>
    <mergeCell ref="H1119:I1119"/>
    <mergeCell ref="J1119:K1119"/>
    <mergeCell ref="A1122:G1122"/>
    <mergeCell ref="H1122:I1122"/>
    <mergeCell ref="J1122:K1122"/>
    <mergeCell ref="A1126:K1126"/>
    <mergeCell ref="H1175:I1175"/>
    <mergeCell ref="J1175:K1175"/>
    <mergeCell ref="H1183:I1183"/>
    <mergeCell ref="J1183:K1183"/>
    <mergeCell ref="H1194:I1194"/>
    <mergeCell ref="J1194:K1194"/>
    <mergeCell ref="H1158:I1158"/>
    <mergeCell ref="J1158:K1158"/>
    <mergeCell ref="A1161:G1161"/>
    <mergeCell ref="H1161:I1161"/>
    <mergeCell ref="J1161:K1161"/>
    <mergeCell ref="A1165:K1165"/>
    <mergeCell ref="H1214:I1214"/>
    <mergeCell ref="J1214:K1214"/>
    <mergeCell ref="H1222:I1222"/>
    <mergeCell ref="J1222:K1222"/>
    <mergeCell ref="H1233:I1233"/>
    <mergeCell ref="J1233:K1233"/>
    <mergeCell ref="H1197:I1197"/>
    <mergeCell ref="J1197:K1197"/>
    <mergeCell ref="A1200:G1200"/>
    <mergeCell ref="H1200:I1200"/>
    <mergeCell ref="J1200:K1200"/>
    <mergeCell ref="A1204:K1204"/>
    <mergeCell ref="H1253:I1253"/>
    <mergeCell ref="J1253:K1253"/>
    <mergeCell ref="H1261:I1261"/>
    <mergeCell ref="J1261:K1261"/>
    <mergeCell ref="H1272:I1272"/>
    <mergeCell ref="J1272:K1272"/>
    <mergeCell ref="H1236:I1236"/>
    <mergeCell ref="J1236:K1236"/>
    <mergeCell ref="A1239:G1239"/>
    <mergeCell ref="H1239:I1239"/>
    <mergeCell ref="J1239:K1239"/>
    <mergeCell ref="A1243:K1243"/>
    <mergeCell ref="H1292:I1292"/>
    <mergeCell ref="J1292:K1292"/>
    <mergeCell ref="H1300:I1300"/>
    <mergeCell ref="J1300:K1300"/>
    <mergeCell ref="H1311:I1311"/>
    <mergeCell ref="J1311:K1311"/>
    <mergeCell ref="H1275:I1275"/>
    <mergeCell ref="J1275:K1275"/>
    <mergeCell ref="A1278:G1278"/>
    <mergeCell ref="H1278:I1278"/>
    <mergeCell ref="J1278:K1278"/>
    <mergeCell ref="A1282:K1282"/>
    <mergeCell ref="H1331:I1331"/>
    <mergeCell ref="J1331:K1331"/>
    <mergeCell ref="H1339:I1339"/>
    <mergeCell ref="J1339:K1339"/>
    <mergeCell ref="H1350:I1350"/>
    <mergeCell ref="J1350:K1350"/>
    <mergeCell ref="H1314:I1314"/>
    <mergeCell ref="J1314:K1314"/>
    <mergeCell ref="A1317:G1317"/>
    <mergeCell ref="H1317:I1317"/>
    <mergeCell ref="J1317:K1317"/>
    <mergeCell ref="A1321:K1321"/>
    <mergeCell ref="H1370:I1370"/>
    <mergeCell ref="J1370:K1370"/>
    <mergeCell ref="H1378:I1378"/>
    <mergeCell ref="J1378:K1378"/>
    <mergeCell ref="H1389:I1389"/>
    <mergeCell ref="J1389:K1389"/>
    <mergeCell ref="H1353:I1353"/>
    <mergeCell ref="J1353:K1353"/>
    <mergeCell ref="A1356:G1356"/>
    <mergeCell ref="H1356:I1356"/>
    <mergeCell ref="J1356:K1356"/>
    <mergeCell ref="A1360:K1360"/>
    <mergeCell ref="H1409:I1409"/>
    <mergeCell ref="J1409:K1409"/>
    <mergeCell ref="H1417:I1417"/>
    <mergeCell ref="J1417:K1417"/>
    <mergeCell ref="H1428:I1428"/>
    <mergeCell ref="J1428:K1428"/>
    <mergeCell ref="H1392:I1392"/>
    <mergeCell ref="J1392:K1392"/>
    <mergeCell ref="A1395:G1395"/>
    <mergeCell ref="H1395:I1395"/>
    <mergeCell ref="J1395:K1395"/>
    <mergeCell ref="A1399:K1399"/>
    <mergeCell ref="H1448:I1448"/>
    <mergeCell ref="J1448:K1448"/>
    <mergeCell ref="H1456:I1456"/>
    <mergeCell ref="J1456:K1456"/>
    <mergeCell ref="H1467:I1467"/>
    <mergeCell ref="J1467:K1467"/>
    <mergeCell ref="H1431:I1431"/>
    <mergeCell ref="J1431:K1431"/>
    <mergeCell ref="A1434:G1434"/>
    <mergeCell ref="H1434:I1434"/>
    <mergeCell ref="J1434:K1434"/>
    <mergeCell ref="A1438:K1438"/>
    <mergeCell ref="H1487:I1487"/>
    <mergeCell ref="J1487:K1487"/>
    <mergeCell ref="H1495:I1495"/>
    <mergeCell ref="J1495:K1495"/>
    <mergeCell ref="H1506:I1506"/>
    <mergeCell ref="J1506:K1506"/>
    <mergeCell ref="H1470:I1470"/>
    <mergeCell ref="J1470:K1470"/>
    <mergeCell ref="A1473:G1473"/>
    <mergeCell ref="H1473:I1473"/>
    <mergeCell ref="J1473:K1473"/>
    <mergeCell ref="A1477:K1477"/>
    <mergeCell ref="H1526:I1526"/>
    <mergeCell ref="J1526:K1526"/>
    <mergeCell ref="H1534:I1534"/>
    <mergeCell ref="J1534:K1534"/>
    <mergeCell ref="H1545:I1545"/>
    <mergeCell ref="J1545:K1545"/>
    <mergeCell ref="H1509:I1509"/>
    <mergeCell ref="J1509:K1509"/>
    <mergeCell ref="A1512:G1512"/>
    <mergeCell ref="H1512:I1512"/>
    <mergeCell ref="J1512:K1512"/>
    <mergeCell ref="A1516:K1516"/>
    <mergeCell ref="H1561:I1561"/>
    <mergeCell ref="J1561:K1561"/>
    <mergeCell ref="H1568:I1568"/>
    <mergeCell ref="J1568:K1568"/>
    <mergeCell ref="A1571:G1571"/>
    <mergeCell ref="H1571:I1571"/>
    <mergeCell ref="J1571:K1571"/>
    <mergeCell ref="H1548:I1548"/>
    <mergeCell ref="J1548:K1548"/>
    <mergeCell ref="A1551:G1551"/>
    <mergeCell ref="H1551:I1551"/>
    <mergeCell ref="J1551:K1551"/>
    <mergeCell ref="A1555:K1555"/>
    <mergeCell ref="C1579:G1579"/>
    <mergeCell ref="H1579:I1579"/>
    <mergeCell ref="J1579:K1579"/>
    <mergeCell ref="C1580:G1580"/>
    <mergeCell ref="H1580:I1580"/>
    <mergeCell ref="J1580:K1580"/>
    <mergeCell ref="A1575:G1575"/>
    <mergeCell ref="H1575:I1575"/>
    <mergeCell ref="J1575:K1575"/>
    <mergeCell ref="C1578:G1578"/>
    <mergeCell ref="H1578:I1578"/>
    <mergeCell ref="J1578:K1578"/>
    <mergeCell ref="C1583:G1583"/>
    <mergeCell ref="H1583:I1583"/>
    <mergeCell ref="J1583:K1583"/>
    <mergeCell ref="C1584:G1584"/>
    <mergeCell ref="H1584:I1584"/>
    <mergeCell ref="J1584:K1584"/>
    <mergeCell ref="C1581:G1581"/>
    <mergeCell ref="H1581:I1581"/>
    <mergeCell ref="J1581:K1581"/>
    <mergeCell ref="C1582:G1582"/>
    <mergeCell ref="H1582:I1582"/>
    <mergeCell ref="J1582:K1582"/>
    <mergeCell ref="C1587:G1587"/>
    <mergeCell ref="H1587:I1587"/>
    <mergeCell ref="J1587:K1587"/>
    <mergeCell ref="C1588:G1588"/>
    <mergeCell ref="H1588:I1588"/>
    <mergeCell ref="J1588:K1588"/>
    <mergeCell ref="C1585:G1585"/>
    <mergeCell ref="H1585:I1585"/>
    <mergeCell ref="J1585:K1585"/>
    <mergeCell ref="C1586:G1586"/>
    <mergeCell ref="H1586:I1586"/>
    <mergeCell ref="J1586:K1586"/>
    <mergeCell ref="A1593:B1593"/>
    <mergeCell ref="C1594:G1594"/>
    <mergeCell ref="A1596:B1596"/>
    <mergeCell ref="C1597:G1597"/>
    <mergeCell ref="C1589:G1589"/>
    <mergeCell ref="H1589:I1589"/>
    <mergeCell ref="J1589:K1589"/>
    <mergeCell ref="C1590:G1590"/>
    <mergeCell ref="H1590:I1590"/>
    <mergeCell ref="J1590:K159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1"/>
  <sheetViews>
    <sheetView workbookViewId="0">
      <selection activeCell="AK20" sqref="AK20"/>
    </sheetView>
  </sheetViews>
  <sheetFormatPr defaultRowHeight="15" x14ac:dyDescent="0.25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8.140625" bestFit="1" customWidth="1"/>
    <col min="6" max="6" width="9" bestFit="1" customWidth="1"/>
    <col min="7" max="7" width="8.5703125" bestFit="1" customWidth="1"/>
    <col min="8" max="8" width="9.85546875" bestFit="1" customWidth="1"/>
    <col min="9" max="9" width="12.5703125" customWidth="1"/>
    <col min="10" max="10" width="9.5703125" bestFit="1" customWidth="1"/>
    <col min="11" max="11" width="10.140625" bestFit="1" customWidth="1"/>
    <col min="15" max="31" width="0" hidden="1" customWidth="1"/>
    <col min="32" max="32" width="96" hidden="1" customWidth="1"/>
    <col min="33" max="36" width="0" hidden="1" customWidth="1"/>
  </cols>
  <sheetData>
    <row r="1" spans="1:11" x14ac:dyDescent="0.25">
      <c r="A1" s="220" t="s">
        <v>3615</v>
      </c>
    </row>
    <row r="2" spans="1:11" x14ac:dyDescent="0.25">
      <c r="A2" s="221"/>
      <c r="B2" s="221"/>
      <c r="C2" s="221"/>
      <c r="D2" s="221"/>
      <c r="E2" s="221"/>
      <c r="F2" s="221"/>
      <c r="G2" s="221"/>
      <c r="H2" s="221"/>
      <c r="I2" s="221"/>
      <c r="J2" s="466" t="s">
        <v>371</v>
      </c>
      <c r="K2" s="466"/>
    </row>
    <row r="3" spans="1:11" ht="16.5" x14ac:dyDescent="0.25">
      <c r="A3" s="222"/>
      <c r="B3" s="467" t="s">
        <v>370</v>
      </c>
      <c r="C3" s="467"/>
      <c r="D3" s="467"/>
      <c r="E3" s="467"/>
      <c r="F3" s="223"/>
      <c r="G3" s="467" t="s">
        <v>0</v>
      </c>
      <c r="H3" s="467"/>
      <c r="I3" s="467"/>
      <c r="J3" s="467"/>
      <c r="K3" s="467"/>
    </row>
    <row r="4" spans="1:11" x14ac:dyDescent="0.25">
      <c r="A4" s="223"/>
      <c r="B4" s="447"/>
      <c r="C4" s="447"/>
      <c r="D4" s="447"/>
      <c r="E4" s="447"/>
      <c r="F4" s="223"/>
      <c r="G4" s="447"/>
      <c r="H4" s="447"/>
      <c r="I4" s="447"/>
      <c r="J4" s="447"/>
      <c r="K4" s="447"/>
    </row>
    <row r="5" spans="1:11" x14ac:dyDescent="0.25">
      <c r="A5" s="223"/>
      <c r="B5" s="223"/>
      <c r="C5" s="224"/>
      <c r="D5" s="224"/>
      <c r="E5" s="224"/>
      <c r="F5" s="223"/>
      <c r="G5" s="224"/>
      <c r="H5" s="224"/>
      <c r="I5" s="224"/>
      <c r="J5" s="224"/>
      <c r="K5" s="224"/>
    </row>
    <row r="6" spans="1:11" x14ac:dyDescent="0.25">
      <c r="A6" s="224"/>
      <c r="B6" s="447" t="s">
        <v>1314</v>
      </c>
      <c r="C6" s="447"/>
      <c r="D6" s="447"/>
      <c r="E6" s="447"/>
      <c r="F6" s="223"/>
      <c r="G6" s="447" t="s">
        <v>1314</v>
      </c>
      <c r="H6" s="447"/>
      <c r="I6" s="447"/>
      <c r="J6" s="447"/>
      <c r="K6" s="447"/>
    </row>
    <row r="7" spans="1:11" x14ac:dyDescent="0.25">
      <c r="A7" s="225"/>
      <c r="B7" s="449" t="s">
        <v>3616</v>
      </c>
      <c r="C7" s="449"/>
      <c r="D7" s="449"/>
      <c r="E7" s="449"/>
      <c r="F7" s="223"/>
      <c r="G7" s="449" t="s">
        <v>3616</v>
      </c>
      <c r="H7" s="449"/>
      <c r="I7" s="449"/>
      <c r="J7" s="449"/>
      <c r="K7" s="449"/>
    </row>
    <row r="9" spans="1:11" x14ac:dyDescent="0.25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</row>
    <row r="10" spans="1:11" ht="50.25" customHeight="1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</row>
    <row r="11" spans="1:11" x14ac:dyDescent="0.25">
      <c r="A11" s="448" t="s">
        <v>75</v>
      </c>
      <c r="B11" s="448"/>
      <c r="C11" s="448"/>
      <c r="D11" s="448"/>
      <c r="E11" s="448"/>
      <c r="F11" s="448"/>
      <c r="G11" s="448"/>
      <c r="H11" s="448"/>
      <c r="I11" s="448"/>
      <c r="J11" s="448"/>
      <c r="K11" s="448"/>
    </row>
    <row r="12" spans="1:11" x14ac:dyDescent="0.25">
      <c r="A12" s="223"/>
      <c r="B12" s="223"/>
      <c r="C12" s="223"/>
      <c r="D12" s="223"/>
      <c r="E12" s="223"/>
      <c r="F12" s="223"/>
      <c r="G12" s="223"/>
      <c r="H12" s="223"/>
      <c r="I12" s="223"/>
      <c r="J12" s="223"/>
      <c r="K12" s="223"/>
    </row>
    <row r="13" spans="1:11" ht="15.75" x14ac:dyDescent="0.25">
      <c r="A13" s="463" t="s">
        <v>3856</v>
      </c>
      <c r="B13" s="464"/>
      <c r="C13" s="464"/>
      <c r="D13" s="464"/>
      <c r="E13" s="464"/>
      <c r="F13" s="464"/>
      <c r="G13" s="464"/>
      <c r="H13" s="464"/>
      <c r="I13" s="464"/>
      <c r="J13" s="464"/>
      <c r="K13" s="464"/>
    </row>
    <row r="14" spans="1:11" x14ac:dyDescent="0.25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</row>
    <row r="15" spans="1:11" ht="18" x14ac:dyDescent="0.25">
      <c r="A15" s="465" t="s">
        <v>3825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</row>
    <row r="16" spans="1:11" x14ac:dyDescent="0.25">
      <c r="A16" s="459" t="s">
        <v>368</v>
      </c>
      <c r="B16" s="460"/>
      <c r="C16" s="460"/>
      <c r="D16" s="460"/>
      <c r="E16" s="460"/>
      <c r="F16" s="460"/>
      <c r="G16" s="460"/>
      <c r="H16" s="460"/>
      <c r="I16" s="460"/>
      <c r="J16" s="460"/>
      <c r="K16" s="460"/>
    </row>
    <row r="17" spans="1:11" x14ac:dyDescent="0.25">
      <c r="A17" s="223"/>
      <c r="B17" s="223"/>
      <c r="C17" s="223"/>
      <c r="D17" s="223"/>
      <c r="E17" s="223"/>
      <c r="F17" s="223"/>
      <c r="G17" s="223"/>
      <c r="H17" s="223"/>
      <c r="I17" s="223"/>
      <c r="J17" s="223"/>
      <c r="K17" s="223"/>
    </row>
    <row r="18" spans="1:11" x14ac:dyDescent="0.25">
      <c r="A18" s="470" t="s">
        <v>3588</v>
      </c>
      <c r="B18" s="470"/>
      <c r="C18" s="470"/>
      <c r="D18" s="470"/>
      <c r="E18" s="470"/>
      <c r="F18" s="470"/>
      <c r="G18" s="470"/>
      <c r="H18" s="470"/>
      <c r="I18" s="470"/>
      <c r="J18" s="470"/>
      <c r="K18" s="470"/>
    </row>
    <row r="19" spans="1:11" x14ac:dyDescent="0.25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</row>
    <row r="20" spans="1:11" ht="57" x14ac:dyDescent="0.25">
      <c r="A20" s="223"/>
      <c r="B20" s="223"/>
      <c r="C20" s="223"/>
      <c r="D20" s="223"/>
      <c r="E20" s="223"/>
      <c r="F20" s="223"/>
      <c r="G20" s="223"/>
      <c r="H20" s="223"/>
      <c r="I20" s="227" t="s">
        <v>3618</v>
      </c>
      <c r="J20" s="227" t="s">
        <v>3619</v>
      </c>
      <c r="K20" s="223"/>
    </row>
    <row r="21" spans="1:11" x14ac:dyDescent="0.25">
      <c r="A21" s="223"/>
      <c r="B21" s="223"/>
      <c r="C21" s="223"/>
      <c r="D21" s="223"/>
      <c r="E21" s="461" t="s">
        <v>365</v>
      </c>
      <c r="F21" s="461"/>
      <c r="G21" s="461"/>
      <c r="H21" s="461"/>
      <c r="I21" s="228">
        <v>30.97</v>
      </c>
      <c r="J21" s="228">
        <v>84.08</v>
      </c>
      <c r="K21" s="229" t="s">
        <v>3620</v>
      </c>
    </row>
    <row r="22" spans="1:11" x14ac:dyDescent="0.25">
      <c r="A22" s="223"/>
      <c r="B22" s="223"/>
      <c r="C22" s="223"/>
      <c r="D22" s="223"/>
      <c r="E22" s="447" t="s">
        <v>364</v>
      </c>
      <c r="F22" s="447"/>
      <c r="G22" s="447"/>
      <c r="H22" s="447"/>
      <c r="I22" s="230">
        <v>7.02</v>
      </c>
      <c r="J22" s="230">
        <v>34.450000000000003</v>
      </c>
      <c r="K22" s="223" t="s">
        <v>3620</v>
      </c>
    </row>
    <row r="23" spans="1:11" x14ac:dyDescent="0.25">
      <c r="A23" s="223"/>
      <c r="B23" s="223"/>
      <c r="C23" s="223"/>
      <c r="D23" s="223"/>
      <c r="E23" s="447" t="s">
        <v>363</v>
      </c>
      <c r="F23" s="447"/>
      <c r="G23" s="447"/>
      <c r="H23" s="447"/>
      <c r="I23" s="230">
        <v>0.17</v>
      </c>
      <c r="J23" s="230">
        <v>1.6</v>
      </c>
      <c r="K23" s="223" t="s">
        <v>3620</v>
      </c>
    </row>
    <row r="24" spans="1:11" x14ac:dyDescent="0.25">
      <c r="A24" s="223"/>
      <c r="B24" s="223"/>
      <c r="C24" s="223"/>
      <c r="D24" s="223"/>
      <c r="E24" s="447" t="s">
        <v>106</v>
      </c>
      <c r="F24" s="447"/>
      <c r="G24" s="447"/>
      <c r="H24" s="447"/>
      <c r="I24" s="230">
        <v>23.78</v>
      </c>
      <c r="J24" s="230">
        <v>48.03</v>
      </c>
      <c r="K24" s="223" t="s">
        <v>3620</v>
      </c>
    </row>
    <row r="25" spans="1:11" x14ac:dyDescent="0.25">
      <c r="A25" s="223"/>
      <c r="B25" s="223"/>
      <c r="C25" s="223"/>
      <c r="D25" s="223"/>
      <c r="E25" s="447" t="s">
        <v>362</v>
      </c>
      <c r="F25" s="447"/>
      <c r="G25" s="447"/>
      <c r="H25" s="447"/>
      <c r="I25" s="230">
        <v>0</v>
      </c>
      <c r="J25" s="230">
        <v>0</v>
      </c>
      <c r="K25" s="223" t="s">
        <v>3620</v>
      </c>
    </row>
    <row r="26" spans="1:11" x14ac:dyDescent="0.25">
      <c r="A26" s="223"/>
      <c r="B26" s="223"/>
      <c r="C26" s="223"/>
      <c r="D26" s="223"/>
      <c r="E26" s="447" t="s">
        <v>361</v>
      </c>
      <c r="F26" s="447"/>
      <c r="G26" s="447"/>
      <c r="H26" s="447"/>
      <c r="I26" s="230">
        <v>0.13</v>
      </c>
      <c r="J26" s="230">
        <v>3.13</v>
      </c>
      <c r="K26" s="223" t="s">
        <v>3620</v>
      </c>
    </row>
    <row r="27" spans="1:11" x14ac:dyDescent="0.25">
      <c r="A27" s="223"/>
      <c r="B27" s="223"/>
      <c r="C27" s="223"/>
      <c r="D27" s="223"/>
      <c r="E27" s="447" t="s">
        <v>360</v>
      </c>
      <c r="F27" s="447"/>
      <c r="G27" s="447"/>
      <c r="H27" s="447"/>
      <c r="I27" s="230">
        <v>11.0275</v>
      </c>
      <c r="J27" s="230"/>
      <c r="K27" s="223" t="s">
        <v>359</v>
      </c>
    </row>
    <row r="28" spans="1:11" hidden="1" x14ac:dyDescent="0.25">
      <c r="A28" s="223"/>
      <c r="B28" s="223"/>
      <c r="C28" s="223"/>
      <c r="D28" s="223"/>
      <c r="E28" s="447" t="s">
        <v>358</v>
      </c>
      <c r="F28" s="447"/>
      <c r="G28" s="447"/>
      <c r="H28" s="447"/>
      <c r="I28" s="230"/>
      <c r="J28" s="230"/>
      <c r="K28" s="223"/>
    </row>
    <row r="29" spans="1:11" hidden="1" x14ac:dyDescent="0.25">
      <c r="A29" s="223"/>
      <c r="B29" s="223"/>
      <c r="C29" s="223"/>
      <c r="D29" s="223"/>
      <c r="E29" s="457" t="s">
        <v>357</v>
      </c>
      <c r="F29" s="457"/>
      <c r="G29" s="457"/>
      <c r="H29" s="457"/>
      <c r="I29" s="230">
        <v>0</v>
      </c>
      <c r="J29" s="230">
        <v>0</v>
      </c>
      <c r="K29" s="223" t="s">
        <v>3620</v>
      </c>
    </row>
    <row r="30" spans="1:11" x14ac:dyDescent="0.25">
      <c r="A30" s="223"/>
      <c r="B30" s="223"/>
      <c r="C30" s="223"/>
      <c r="D30" s="223"/>
      <c r="E30" s="223"/>
      <c r="F30" s="224"/>
      <c r="G30" s="224"/>
      <c r="H30" s="224"/>
      <c r="I30" s="230"/>
      <c r="J30" s="230"/>
      <c r="K30" s="223"/>
    </row>
    <row r="31" spans="1:11" x14ac:dyDescent="0.25">
      <c r="A31" s="161" t="s">
        <v>355</v>
      </c>
      <c r="B31" s="161"/>
      <c r="C31" s="161"/>
      <c r="D31" s="161"/>
      <c r="E31" s="161"/>
      <c r="F31" s="216"/>
      <c r="G31" s="216"/>
      <c r="H31" s="216"/>
      <c r="I31" s="175"/>
      <c r="J31" s="175"/>
      <c r="K31" s="161"/>
    </row>
    <row r="32" spans="1:11" ht="35.25" customHeight="1" x14ac:dyDescent="0.25">
      <c r="A32" s="458" t="s">
        <v>354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</row>
    <row r="33" spans="1:22" ht="99.75" x14ac:dyDescent="0.25">
      <c r="A33" s="231" t="s">
        <v>81</v>
      </c>
      <c r="B33" s="231" t="s">
        <v>353</v>
      </c>
      <c r="C33" s="231" t="s">
        <v>83</v>
      </c>
      <c r="D33" s="231" t="s">
        <v>352</v>
      </c>
      <c r="E33" s="231" t="s">
        <v>3621</v>
      </c>
      <c r="F33" s="231" t="s">
        <v>3622</v>
      </c>
      <c r="G33" s="232" t="s">
        <v>3623</v>
      </c>
      <c r="H33" s="232" t="s">
        <v>3624</v>
      </c>
      <c r="I33" s="231" t="s">
        <v>3625</v>
      </c>
      <c r="J33" s="231" t="s">
        <v>3626</v>
      </c>
      <c r="K33" s="231" t="s">
        <v>3627</v>
      </c>
    </row>
    <row r="34" spans="1:22" x14ac:dyDescent="0.25">
      <c r="A34" s="231">
        <v>1</v>
      </c>
      <c r="B34" s="231">
        <v>2</v>
      </c>
      <c r="C34" s="231">
        <v>3</v>
      </c>
      <c r="D34" s="231">
        <v>4</v>
      </c>
      <c r="E34" s="231">
        <v>5</v>
      </c>
      <c r="F34" s="231">
        <v>6</v>
      </c>
      <c r="G34" s="231">
        <v>7</v>
      </c>
      <c r="H34" s="231">
        <v>8</v>
      </c>
      <c r="I34" s="231">
        <v>9</v>
      </c>
      <c r="J34" s="231">
        <v>10</v>
      </c>
      <c r="K34" s="231">
        <v>11</v>
      </c>
    </row>
    <row r="36" spans="1:22" ht="16.5" x14ac:dyDescent="0.25">
      <c r="A36" s="456" t="s">
        <v>3589</v>
      </c>
      <c r="B36" s="456"/>
      <c r="C36" s="456"/>
      <c r="D36" s="456"/>
      <c r="E36" s="456"/>
      <c r="F36" s="456"/>
      <c r="G36" s="456"/>
      <c r="H36" s="456"/>
      <c r="I36" s="456"/>
      <c r="J36" s="456"/>
      <c r="K36" s="456"/>
    </row>
    <row r="37" spans="1:22" x14ac:dyDescent="0.25">
      <c r="A37" s="233" t="s">
        <v>709</v>
      </c>
      <c r="B37" s="234" t="s">
        <v>3249</v>
      </c>
      <c r="C37" s="234" t="s">
        <v>708</v>
      </c>
      <c r="D37" s="235" t="s">
        <v>1693</v>
      </c>
      <c r="E37" s="221">
        <v>2</v>
      </c>
      <c r="F37" s="236"/>
      <c r="G37" s="237"/>
      <c r="H37" s="221"/>
      <c r="I37" s="238"/>
      <c r="J37" s="221"/>
      <c r="K37" s="238"/>
      <c r="Q37">
        <v>27.13</v>
      </c>
      <c r="R37">
        <v>427.91</v>
      </c>
      <c r="S37">
        <v>15.95</v>
      </c>
      <c r="T37">
        <v>227.85</v>
      </c>
      <c r="U37">
        <v>0</v>
      </c>
      <c r="V37">
        <v>0</v>
      </c>
    </row>
    <row r="38" spans="1:22" x14ac:dyDescent="0.25">
      <c r="A38" s="233"/>
      <c r="B38" s="234"/>
      <c r="C38" s="234" t="s">
        <v>187</v>
      </c>
      <c r="D38" s="235"/>
      <c r="E38" s="221"/>
      <c r="F38" s="236">
        <v>11.9</v>
      </c>
      <c r="G38" s="237" t="s">
        <v>185</v>
      </c>
      <c r="H38" s="221">
        <v>1</v>
      </c>
      <c r="I38" s="238">
        <v>23.8</v>
      </c>
      <c r="J38" s="221">
        <v>23.35</v>
      </c>
      <c r="K38" s="238">
        <v>555.73</v>
      </c>
    </row>
    <row r="39" spans="1:22" x14ac:dyDescent="0.25">
      <c r="A39" s="233"/>
      <c r="B39" s="234"/>
      <c r="C39" s="234" t="s">
        <v>195</v>
      </c>
      <c r="D39" s="235"/>
      <c r="E39" s="221"/>
      <c r="F39" s="236">
        <v>1.75</v>
      </c>
      <c r="G39" s="237" t="s">
        <v>185</v>
      </c>
      <c r="H39" s="221">
        <v>1</v>
      </c>
      <c r="I39" s="238">
        <v>3.5</v>
      </c>
      <c r="J39" s="221">
        <v>5.42</v>
      </c>
      <c r="K39" s="238">
        <v>18.97</v>
      </c>
    </row>
    <row r="40" spans="1:22" ht="42.75" x14ac:dyDescent="0.25">
      <c r="A40" s="233" t="s">
        <v>1321</v>
      </c>
      <c r="B40" s="234" t="s">
        <v>3377</v>
      </c>
      <c r="C40" s="234" t="s">
        <v>707</v>
      </c>
      <c r="D40" s="235" t="s">
        <v>1451</v>
      </c>
      <c r="E40" s="221">
        <v>2</v>
      </c>
      <c r="F40" s="236">
        <v>51.45</v>
      </c>
      <c r="G40" s="240" t="s">
        <v>185</v>
      </c>
      <c r="H40" s="221">
        <v>1</v>
      </c>
      <c r="I40" s="238">
        <v>102.9</v>
      </c>
      <c r="J40" s="221">
        <v>3.58</v>
      </c>
      <c r="K40" s="238">
        <v>368.38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s="233"/>
      <c r="B41" s="234"/>
      <c r="C41" s="234" t="s">
        <v>184</v>
      </c>
      <c r="D41" s="235" t="s">
        <v>177</v>
      </c>
      <c r="E41" s="221">
        <v>114</v>
      </c>
      <c r="F41" s="236"/>
      <c r="G41" s="237"/>
      <c r="H41" s="221"/>
      <c r="I41" s="238">
        <v>27.13</v>
      </c>
      <c r="J41" s="221">
        <v>77</v>
      </c>
      <c r="K41" s="238">
        <v>427.91</v>
      </c>
    </row>
    <row r="42" spans="1:22" x14ac:dyDescent="0.25">
      <c r="A42" s="233"/>
      <c r="B42" s="234"/>
      <c r="C42" s="234" t="s">
        <v>183</v>
      </c>
      <c r="D42" s="235" t="s">
        <v>177</v>
      </c>
      <c r="E42" s="221">
        <v>67</v>
      </c>
      <c r="F42" s="236"/>
      <c r="G42" s="237"/>
      <c r="H42" s="221"/>
      <c r="I42" s="238">
        <v>15.95</v>
      </c>
      <c r="J42" s="221">
        <v>41</v>
      </c>
      <c r="K42" s="238">
        <v>227.85</v>
      </c>
    </row>
    <row r="43" spans="1:22" x14ac:dyDescent="0.25">
      <c r="A43" s="241"/>
      <c r="B43" s="242"/>
      <c r="C43" s="242" t="s">
        <v>182</v>
      </c>
      <c r="D43" s="243" t="s">
        <v>181</v>
      </c>
      <c r="E43" s="244">
        <v>1</v>
      </c>
      <c r="F43" s="245"/>
      <c r="G43" s="246" t="s">
        <v>185</v>
      </c>
      <c r="H43" s="244">
        <v>1</v>
      </c>
      <c r="I43" s="247">
        <v>2</v>
      </c>
      <c r="J43" s="244"/>
      <c r="K43" s="247"/>
    </row>
    <row r="44" spans="1:22" x14ac:dyDescent="0.25">
      <c r="A44" s="248"/>
      <c r="B44" s="248"/>
      <c r="C44" s="249" t="s">
        <v>173</v>
      </c>
      <c r="D44" s="248"/>
      <c r="E44" s="248"/>
      <c r="F44" s="248"/>
      <c r="G44" s="248"/>
      <c r="H44" s="452">
        <v>173.28</v>
      </c>
      <c r="I44" s="452"/>
      <c r="J44" s="452">
        <v>1598.84</v>
      </c>
      <c r="K44" s="452"/>
      <c r="O44" s="250">
        <v>173.28</v>
      </c>
      <c r="P44" s="250">
        <v>1598.84</v>
      </c>
    </row>
    <row r="46" spans="1:22" ht="52.5" x14ac:dyDescent="0.25">
      <c r="A46" s="233" t="s">
        <v>1324</v>
      </c>
      <c r="B46" s="234" t="s">
        <v>706</v>
      </c>
      <c r="C46" s="234" t="s">
        <v>705</v>
      </c>
      <c r="D46" s="235" t="s">
        <v>1883</v>
      </c>
      <c r="E46" s="221">
        <v>1</v>
      </c>
      <c r="F46" s="236"/>
      <c r="G46" s="237"/>
      <c r="H46" s="221"/>
      <c r="I46" s="238"/>
      <c r="J46" s="221"/>
      <c r="K46" s="238"/>
      <c r="Q46">
        <v>35.08</v>
      </c>
      <c r="R46">
        <v>655.27</v>
      </c>
      <c r="S46">
        <v>23.6</v>
      </c>
      <c r="T46">
        <v>305.3</v>
      </c>
      <c r="U46">
        <v>1.93</v>
      </c>
      <c r="V46">
        <v>40.33</v>
      </c>
    </row>
    <row r="47" spans="1:22" x14ac:dyDescent="0.25">
      <c r="A47" s="233"/>
      <c r="B47" s="234"/>
      <c r="C47" s="234" t="s">
        <v>187</v>
      </c>
      <c r="D47" s="235"/>
      <c r="E47" s="221"/>
      <c r="F47" s="236">
        <v>27.73</v>
      </c>
      <c r="G47" s="237" t="s">
        <v>1338</v>
      </c>
      <c r="H47" s="221">
        <v>1</v>
      </c>
      <c r="I47" s="238">
        <v>31.89</v>
      </c>
      <c r="J47" s="221">
        <v>23.35</v>
      </c>
      <c r="K47" s="238">
        <v>744.63</v>
      </c>
    </row>
    <row r="48" spans="1:22" x14ac:dyDescent="0.25">
      <c r="A48" s="233"/>
      <c r="B48" s="234"/>
      <c r="C48" s="234" t="s">
        <v>174</v>
      </c>
      <c r="D48" s="235"/>
      <c r="E48" s="221"/>
      <c r="F48" s="236">
        <v>3.72</v>
      </c>
      <c r="G48" s="237" t="s">
        <v>1339</v>
      </c>
      <c r="H48" s="221">
        <v>1</v>
      </c>
      <c r="I48" s="238">
        <v>4.6500000000000004</v>
      </c>
      <c r="J48" s="221">
        <v>9.61</v>
      </c>
      <c r="K48" s="238">
        <v>44.69</v>
      </c>
    </row>
    <row r="49" spans="1:22" x14ac:dyDescent="0.25">
      <c r="A49" s="233"/>
      <c r="B49" s="234"/>
      <c r="C49" s="234" t="s">
        <v>179</v>
      </c>
      <c r="D49" s="235"/>
      <c r="E49" s="221"/>
      <c r="F49" s="236">
        <v>0.88</v>
      </c>
      <c r="G49" s="237" t="s">
        <v>1339</v>
      </c>
      <c r="H49" s="221">
        <v>1</v>
      </c>
      <c r="I49" s="251">
        <v>1.1000000000000001</v>
      </c>
      <c r="J49" s="221">
        <v>23.35</v>
      </c>
      <c r="K49" s="251">
        <v>25.69</v>
      </c>
    </row>
    <row r="50" spans="1:22" x14ac:dyDescent="0.25">
      <c r="A50" s="233"/>
      <c r="B50" s="234"/>
      <c r="C50" s="234" t="s">
        <v>195</v>
      </c>
      <c r="D50" s="235"/>
      <c r="E50" s="221"/>
      <c r="F50" s="236">
        <v>11.48</v>
      </c>
      <c r="G50" s="237" t="s">
        <v>185</v>
      </c>
      <c r="H50" s="221">
        <v>1</v>
      </c>
      <c r="I50" s="238">
        <v>11.48</v>
      </c>
      <c r="J50" s="221">
        <v>5.42</v>
      </c>
      <c r="K50" s="238">
        <v>62.22</v>
      </c>
    </row>
    <row r="51" spans="1:22" ht="71.25" x14ac:dyDescent="0.25">
      <c r="A51" s="233" t="s">
        <v>1328</v>
      </c>
      <c r="B51" s="234" t="s">
        <v>3590</v>
      </c>
      <c r="C51" s="234" t="s">
        <v>704</v>
      </c>
      <c r="D51" s="235" t="s">
        <v>3025</v>
      </c>
      <c r="E51" s="221">
        <v>1</v>
      </c>
      <c r="F51" s="236">
        <v>2019.68</v>
      </c>
      <c r="G51" s="240" t="s">
        <v>185</v>
      </c>
      <c r="H51" s="221">
        <v>1</v>
      </c>
      <c r="I51" s="238">
        <v>2019.68</v>
      </c>
      <c r="J51" s="221">
        <v>6.32</v>
      </c>
      <c r="K51" s="238">
        <v>12764.38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ht="42.75" x14ac:dyDescent="0.25">
      <c r="A52" s="233" t="s">
        <v>2940</v>
      </c>
      <c r="B52" s="234" t="s">
        <v>3591</v>
      </c>
      <c r="C52" s="234" t="s">
        <v>703</v>
      </c>
      <c r="D52" s="235" t="s">
        <v>3025</v>
      </c>
      <c r="E52" s="221">
        <v>1</v>
      </c>
      <c r="F52" s="236">
        <v>15.74</v>
      </c>
      <c r="G52" s="240" t="s">
        <v>185</v>
      </c>
      <c r="H52" s="221">
        <v>1</v>
      </c>
      <c r="I52" s="238">
        <v>15.74</v>
      </c>
      <c r="J52" s="221">
        <v>3.27</v>
      </c>
      <c r="K52" s="238">
        <v>51.47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s="233"/>
      <c r="B53" s="234"/>
      <c r="C53" s="234" t="s">
        <v>184</v>
      </c>
      <c r="D53" s="235" t="s">
        <v>177</v>
      </c>
      <c r="E53" s="221">
        <v>110</v>
      </c>
      <c r="F53" s="236"/>
      <c r="G53" s="237"/>
      <c r="H53" s="221"/>
      <c r="I53" s="238">
        <v>35.08</v>
      </c>
      <c r="J53" s="221">
        <v>88</v>
      </c>
      <c r="K53" s="238">
        <v>655.27</v>
      </c>
    </row>
    <row r="54" spans="1:22" x14ac:dyDescent="0.25">
      <c r="A54" s="233"/>
      <c r="B54" s="234"/>
      <c r="C54" s="234" t="s">
        <v>183</v>
      </c>
      <c r="D54" s="235" t="s">
        <v>177</v>
      </c>
      <c r="E54" s="221">
        <v>74</v>
      </c>
      <c r="F54" s="236"/>
      <c r="G54" s="237"/>
      <c r="H54" s="221"/>
      <c r="I54" s="238">
        <v>23.6</v>
      </c>
      <c r="J54" s="221">
        <v>41</v>
      </c>
      <c r="K54" s="238">
        <v>305.3</v>
      </c>
    </row>
    <row r="55" spans="1:22" x14ac:dyDescent="0.25">
      <c r="A55" s="233"/>
      <c r="B55" s="234"/>
      <c r="C55" s="234" t="s">
        <v>178</v>
      </c>
      <c r="D55" s="235" t="s">
        <v>177</v>
      </c>
      <c r="E55" s="221">
        <v>175</v>
      </c>
      <c r="F55" s="236"/>
      <c r="G55" s="237"/>
      <c r="H55" s="221"/>
      <c r="I55" s="238">
        <v>1.93</v>
      </c>
      <c r="J55" s="221">
        <v>157</v>
      </c>
      <c r="K55" s="238">
        <v>40.33</v>
      </c>
    </row>
    <row r="56" spans="1:22" x14ac:dyDescent="0.25">
      <c r="A56" s="241"/>
      <c r="B56" s="242"/>
      <c r="C56" s="242" t="s">
        <v>182</v>
      </c>
      <c r="D56" s="243" t="s">
        <v>181</v>
      </c>
      <c r="E56" s="244">
        <v>2.2200000000000002</v>
      </c>
      <c r="F56" s="245"/>
      <c r="G56" s="246" t="s">
        <v>1338</v>
      </c>
      <c r="H56" s="244">
        <v>1</v>
      </c>
      <c r="I56" s="247">
        <v>2.5499999999999998</v>
      </c>
      <c r="J56" s="244"/>
      <c r="K56" s="247"/>
    </row>
    <row r="57" spans="1:22" x14ac:dyDescent="0.25">
      <c r="A57" s="248"/>
      <c r="B57" s="248"/>
      <c r="C57" s="249" t="s">
        <v>173</v>
      </c>
      <c r="D57" s="248"/>
      <c r="E57" s="248"/>
      <c r="F57" s="248"/>
      <c r="G57" s="248"/>
      <c r="H57" s="452">
        <v>2144.0500000000002</v>
      </c>
      <c r="I57" s="452"/>
      <c r="J57" s="452">
        <v>14668.29</v>
      </c>
      <c r="K57" s="452"/>
      <c r="O57" s="250">
        <v>2144.0500000000002</v>
      </c>
      <c r="P57" s="250">
        <v>14668.29</v>
      </c>
    </row>
    <row r="59" spans="1:22" ht="52.5" x14ac:dyDescent="0.25">
      <c r="A59" s="233" t="s">
        <v>104</v>
      </c>
      <c r="B59" s="234" t="s">
        <v>702</v>
      </c>
      <c r="C59" s="234" t="s">
        <v>701</v>
      </c>
      <c r="D59" s="235" t="s">
        <v>1883</v>
      </c>
      <c r="E59" s="221">
        <v>1</v>
      </c>
      <c r="F59" s="236"/>
      <c r="G59" s="237"/>
      <c r="H59" s="221"/>
      <c r="I59" s="238"/>
      <c r="J59" s="221"/>
      <c r="K59" s="238"/>
      <c r="Q59">
        <v>12.93</v>
      </c>
      <c r="R59">
        <v>241.44</v>
      </c>
      <c r="S59">
        <v>8.6999999999999993</v>
      </c>
      <c r="T59">
        <v>112.49</v>
      </c>
      <c r="U59">
        <v>0.77</v>
      </c>
      <c r="V59">
        <v>16.12</v>
      </c>
    </row>
    <row r="60" spans="1:22" x14ac:dyDescent="0.25">
      <c r="A60" s="233"/>
      <c r="B60" s="234"/>
      <c r="C60" s="234" t="s">
        <v>187</v>
      </c>
      <c r="D60" s="235"/>
      <c r="E60" s="221"/>
      <c r="F60" s="236">
        <v>10.220000000000001</v>
      </c>
      <c r="G60" s="237" t="s">
        <v>1338</v>
      </c>
      <c r="H60" s="221">
        <v>1</v>
      </c>
      <c r="I60" s="238">
        <v>11.75</v>
      </c>
      <c r="J60" s="221">
        <v>23.35</v>
      </c>
      <c r="K60" s="238">
        <v>274.36</v>
      </c>
    </row>
    <row r="61" spans="1:22" x14ac:dyDescent="0.25">
      <c r="A61" s="233"/>
      <c r="B61" s="234"/>
      <c r="C61" s="234" t="s">
        <v>174</v>
      </c>
      <c r="D61" s="235"/>
      <c r="E61" s="221"/>
      <c r="F61" s="236">
        <v>1.49</v>
      </c>
      <c r="G61" s="237" t="s">
        <v>1339</v>
      </c>
      <c r="H61" s="221">
        <v>1</v>
      </c>
      <c r="I61" s="238">
        <v>1.86</v>
      </c>
      <c r="J61" s="221">
        <v>9.58</v>
      </c>
      <c r="K61" s="238">
        <v>17.82</v>
      </c>
    </row>
    <row r="62" spans="1:22" x14ac:dyDescent="0.25">
      <c r="A62" s="233"/>
      <c r="B62" s="234"/>
      <c r="C62" s="234" t="s">
        <v>179</v>
      </c>
      <c r="D62" s="235"/>
      <c r="E62" s="221"/>
      <c r="F62" s="236">
        <v>0.35</v>
      </c>
      <c r="G62" s="237" t="s">
        <v>1339</v>
      </c>
      <c r="H62" s="221">
        <v>1</v>
      </c>
      <c r="I62" s="251">
        <v>0.44</v>
      </c>
      <c r="J62" s="221">
        <v>23.35</v>
      </c>
      <c r="K62" s="251">
        <v>10.27</v>
      </c>
    </row>
    <row r="63" spans="1:22" x14ac:dyDescent="0.25">
      <c r="A63" s="233"/>
      <c r="B63" s="234"/>
      <c r="C63" s="234" t="s">
        <v>195</v>
      </c>
      <c r="D63" s="235"/>
      <c r="E63" s="221"/>
      <c r="F63" s="236">
        <v>5.1100000000000003</v>
      </c>
      <c r="G63" s="237" t="s">
        <v>185</v>
      </c>
      <c r="H63" s="221">
        <v>1</v>
      </c>
      <c r="I63" s="238">
        <v>5.1100000000000003</v>
      </c>
      <c r="J63" s="221">
        <v>5.42</v>
      </c>
      <c r="K63" s="238">
        <v>27.7</v>
      </c>
    </row>
    <row r="64" spans="1:22" ht="85.5" x14ac:dyDescent="0.25">
      <c r="A64" s="233" t="s">
        <v>1332</v>
      </c>
      <c r="B64" s="234" t="s">
        <v>3592</v>
      </c>
      <c r="C64" s="234" t="s">
        <v>700</v>
      </c>
      <c r="D64" s="235" t="s">
        <v>1451</v>
      </c>
      <c r="E64" s="221">
        <v>1</v>
      </c>
      <c r="F64" s="236">
        <v>465.12</v>
      </c>
      <c r="G64" s="240" t="s">
        <v>185</v>
      </c>
      <c r="H64" s="221">
        <v>1</v>
      </c>
      <c r="I64" s="238">
        <v>465.12</v>
      </c>
      <c r="J64" s="221">
        <v>8.08</v>
      </c>
      <c r="K64" s="238">
        <v>3758.17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s="233"/>
      <c r="B65" s="234"/>
      <c r="C65" s="234" t="s">
        <v>184</v>
      </c>
      <c r="D65" s="235" t="s">
        <v>177</v>
      </c>
      <c r="E65" s="221">
        <v>110</v>
      </c>
      <c r="F65" s="236"/>
      <c r="G65" s="237"/>
      <c r="H65" s="221"/>
      <c r="I65" s="238">
        <v>12.93</v>
      </c>
      <c r="J65" s="221">
        <v>88</v>
      </c>
      <c r="K65" s="238">
        <v>241.44</v>
      </c>
    </row>
    <row r="66" spans="1:22" x14ac:dyDescent="0.25">
      <c r="A66" s="233"/>
      <c r="B66" s="234"/>
      <c r="C66" s="234" t="s">
        <v>183</v>
      </c>
      <c r="D66" s="235" t="s">
        <v>177</v>
      </c>
      <c r="E66" s="221">
        <v>74</v>
      </c>
      <c r="F66" s="236"/>
      <c r="G66" s="237"/>
      <c r="H66" s="221"/>
      <c r="I66" s="238">
        <v>8.6999999999999993</v>
      </c>
      <c r="J66" s="221">
        <v>41</v>
      </c>
      <c r="K66" s="238">
        <v>112.49</v>
      </c>
    </row>
    <row r="67" spans="1:22" x14ac:dyDescent="0.25">
      <c r="A67" s="233"/>
      <c r="B67" s="234"/>
      <c r="C67" s="234" t="s">
        <v>178</v>
      </c>
      <c r="D67" s="235" t="s">
        <v>177</v>
      </c>
      <c r="E67" s="221">
        <v>175</v>
      </c>
      <c r="F67" s="236"/>
      <c r="G67" s="237"/>
      <c r="H67" s="221"/>
      <c r="I67" s="238">
        <v>0.77</v>
      </c>
      <c r="J67" s="221">
        <v>157</v>
      </c>
      <c r="K67" s="238">
        <v>16.12</v>
      </c>
    </row>
    <row r="68" spans="1:22" x14ac:dyDescent="0.25">
      <c r="A68" s="241"/>
      <c r="B68" s="242"/>
      <c r="C68" s="242" t="s">
        <v>182</v>
      </c>
      <c r="D68" s="243" t="s">
        <v>181</v>
      </c>
      <c r="E68" s="244">
        <v>0.81</v>
      </c>
      <c r="F68" s="245"/>
      <c r="G68" s="246" t="s">
        <v>1338</v>
      </c>
      <c r="H68" s="244">
        <v>1</v>
      </c>
      <c r="I68" s="247">
        <v>0.93</v>
      </c>
      <c r="J68" s="244"/>
      <c r="K68" s="247"/>
    </row>
    <row r="69" spans="1:22" x14ac:dyDescent="0.25">
      <c r="A69" s="248"/>
      <c r="B69" s="248"/>
      <c r="C69" s="249" t="s">
        <v>173</v>
      </c>
      <c r="D69" s="248"/>
      <c r="E69" s="248"/>
      <c r="F69" s="248"/>
      <c r="G69" s="248"/>
      <c r="H69" s="452">
        <v>506.24</v>
      </c>
      <c r="I69" s="452"/>
      <c r="J69" s="452">
        <v>4448.1000000000004</v>
      </c>
      <c r="K69" s="452"/>
      <c r="O69" s="250">
        <v>506.24</v>
      </c>
      <c r="P69" s="250">
        <v>4448.1000000000004</v>
      </c>
    </row>
    <row r="71" spans="1:22" ht="52.5" x14ac:dyDescent="0.25">
      <c r="A71" s="233" t="s">
        <v>1336</v>
      </c>
      <c r="B71" s="234" t="s">
        <v>699</v>
      </c>
      <c r="C71" s="234" t="s">
        <v>698</v>
      </c>
      <c r="D71" s="235" t="s">
        <v>1451</v>
      </c>
      <c r="E71" s="221">
        <v>18</v>
      </c>
      <c r="F71" s="236"/>
      <c r="G71" s="237"/>
      <c r="H71" s="221"/>
      <c r="I71" s="238"/>
      <c r="J71" s="221"/>
      <c r="K71" s="238"/>
      <c r="Q71">
        <v>17.77</v>
      </c>
      <c r="R71">
        <v>332.01</v>
      </c>
      <c r="S71">
        <v>14.64</v>
      </c>
      <c r="T71">
        <v>200.18</v>
      </c>
      <c r="U71">
        <v>0</v>
      </c>
      <c r="V71">
        <v>0</v>
      </c>
    </row>
    <row r="72" spans="1:22" x14ac:dyDescent="0.25">
      <c r="A72" s="233"/>
      <c r="B72" s="234"/>
      <c r="C72" s="234" t="s">
        <v>187</v>
      </c>
      <c r="D72" s="235"/>
      <c r="E72" s="221"/>
      <c r="F72" s="236">
        <v>1.01</v>
      </c>
      <c r="G72" s="237" t="s">
        <v>1338</v>
      </c>
      <c r="H72" s="221">
        <v>1</v>
      </c>
      <c r="I72" s="238">
        <v>20.91</v>
      </c>
      <c r="J72" s="221">
        <v>23.35</v>
      </c>
      <c r="K72" s="238">
        <v>488.25</v>
      </c>
    </row>
    <row r="73" spans="1:22" x14ac:dyDescent="0.25">
      <c r="A73" s="233"/>
      <c r="B73" s="234"/>
      <c r="C73" s="234" t="s">
        <v>195</v>
      </c>
      <c r="D73" s="235"/>
      <c r="E73" s="221"/>
      <c r="F73" s="236">
        <v>0.17</v>
      </c>
      <c r="G73" s="237" t="s">
        <v>185</v>
      </c>
      <c r="H73" s="221">
        <v>1</v>
      </c>
      <c r="I73" s="238">
        <v>3.06</v>
      </c>
      <c r="J73" s="221">
        <v>7.82</v>
      </c>
      <c r="K73" s="238">
        <v>23.93</v>
      </c>
    </row>
    <row r="74" spans="1:22" ht="57" x14ac:dyDescent="0.25">
      <c r="A74" s="233" t="s">
        <v>1340</v>
      </c>
      <c r="B74" s="234" t="s">
        <v>3593</v>
      </c>
      <c r="C74" s="234" t="s">
        <v>697</v>
      </c>
      <c r="D74" s="235" t="s">
        <v>1451</v>
      </c>
      <c r="E74" s="221">
        <v>18</v>
      </c>
      <c r="F74" s="236">
        <v>156.96</v>
      </c>
      <c r="G74" s="240" t="s">
        <v>185</v>
      </c>
      <c r="H74" s="221">
        <v>1</v>
      </c>
      <c r="I74" s="238">
        <v>2825.28</v>
      </c>
      <c r="J74" s="221">
        <v>0.9</v>
      </c>
      <c r="K74" s="238">
        <v>2542.75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s="233"/>
      <c r="B75" s="234"/>
      <c r="C75" s="234" t="s">
        <v>184</v>
      </c>
      <c r="D75" s="235" t="s">
        <v>177</v>
      </c>
      <c r="E75" s="221">
        <v>85</v>
      </c>
      <c r="F75" s="236"/>
      <c r="G75" s="237"/>
      <c r="H75" s="221"/>
      <c r="I75" s="238">
        <v>17.77</v>
      </c>
      <c r="J75" s="221">
        <v>68</v>
      </c>
      <c r="K75" s="238">
        <v>332.01</v>
      </c>
    </row>
    <row r="76" spans="1:22" x14ac:dyDescent="0.25">
      <c r="A76" s="233"/>
      <c r="B76" s="234"/>
      <c r="C76" s="234" t="s">
        <v>183</v>
      </c>
      <c r="D76" s="235" t="s">
        <v>177</v>
      </c>
      <c r="E76" s="221">
        <v>70</v>
      </c>
      <c r="F76" s="236"/>
      <c r="G76" s="237"/>
      <c r="H76" s="221"/>
      <c r="I76" s="238">
        <v>14.64</v>
      </c>
      <c r="J76" s="221">
        <v>41</v>
      </c>
      <c r="K76" s="238">
        <v>200.18</v>
      </c>
    </row>
    <row r="77" spans="1:22" x14ac:dyDescent="0.25">
      <c r="A77" s="241"/>
      <c r="B77" s="242"/>
      <c r="C77" s="242" t="s">
        <v>182</v>
      </c>
      <c r="D77" s="243" t="s">
        <v>181</v>
      </c>
      <c r="E77" s="244">
        <v>0.09</v>
      </c>
      <c r="F77" s="245"/>
      <c r="G77" s="246" t="s">
        <v>1338</v>
      </c>
      <c r="H77" s="244">
        <v>1</v>
      </c>
      <c r="I77" s="247">
        <v>1.86</v>
      </c>
      <c r="J77" s="244"/>
      <c r="K77" s="247"/>
    </row>
    <row r="78" spans="1:22" x14ac:dyDescent="0.25">
      <c r="A78" s="248"/>
      <c r="B78" s="248"/>
      <c r="C78" s="249" t="s">
        <v>173</v>
      </c>
      <c r="D78" s="248"/>
      <c r="E78" s="248"/>
      <c r="F78" s="248"/>
      <c r="G78" s="248"/>
      <c r="H78" s="452">
        <v>2881.66</v>
      </c>
      <c r="I78" s="452"/>
      <c r="J78" s="452">
        <v>3587.12</v>
      </c>
      <c r="K78" s="452"/>
      <c r="O78" s="250">
        <v>2881.66</v>
      </c>
      <c r="P78" s="250">
        <v>3587.12</v>
      </c>
    </row>
    <row r="80" spans="1:22" ht="57" x14ac:dyDescent="0.25">
      <c r="A80" s="233" t="s">
        <v>105</v>
      </c>
      <c r="B80" s="234" t="s">
        <v>696</v>
      </c>
      <c r="C80" s="234" t="s">
        <v>695</v>
      </c>
      <c r="D80" s="235" t="s">
        <v>1680</v>
      </c>
      <c r="E80" s="221">
        <v>8</v>
      </c>
      <c r="F80" s="236"/>
      <c r="G80" s="237"/>
      <c r="H80" s="221"/>
      <c r="I80" s="238"/>
      <c r="J80" s="221"/>
      <c r="K80" s="238"/>
      <c r="Q80">
        <v>44.88</v>
      </c>
      <c r="R80">
        <v>856.42</v>
      </c>
      <c r="S80">
        <v>30.21</v>
      </c>
      <c r="T80">
        <v>413.1</v>
      </c>
      <c r="U80">
        <v>1.93</v>
      </c>
      <c r="V80">
        <v>40.33</v>
      </c>
    </row>
    <row r="81" spans="1:22" x14ac:dyDescent="0.25">
      <c r="C81" s="239" t="s">
        <v>3594</v>
      </c>
    </row>
    <row r="82" spans="1:22" x14ac:dyDescent="0.25">
      <c r="A82" s="233"/>
      <c r="B82" s="234"/>
      <c r="C82" s="234" t="s">
        <v>187</v>
      </c>
      <c r="D82" s="235"/>
      <c r="E82" s="221"/>
      <c r="F82" s="236">
        <v>4.6900000000000004</v>
      </c>
      <c r="G82" s="237" t="s">
        <v>1338</v>
      </c>
      <c r="H82" s="221">
        <v>1</v>
      </c>
      <c r="I82" s="238">
        <v>43.15</v>
      </c>
      <c r="J82" s="221">
        <v>23.35</v>
      </c>
      <c r="K82" s="238">
        <v>1007.55</v>
      </c>
    </row>
    <row r="83" spans="1:22" x14ac:dyDescent="0.25">
      <c r="A83" s="233"/>
      <c r="B83" s="234"/>
      <c r="C83" s="234" t="s">
        <v>174</v>
      </c>
      <c r="D83" s="235"/>
      <c r="E83" s="221"/>
      <c r="F83" s="236">
        <v>0.6</v>
      </c>
      <c r="G83" s="237" t="s">
        <v>1339</v>
      </c>
      <c r="H83" s="221">
        <v>1</v>
      </c>
      <c r="I83" s="238">
        <v>6</v>
      </c>
      <c r="J83" s="221">
        <v>7.92</v>
      </c>
      <c r="K83" s="238">
        <v>47.52</v>
      </c>
    </row>
    <row r="84" spans="1:22" x14ac:dyDescent="0.25">
      <c r="A84" s="233"/>
      <c r="B84" s="234"/>
      <c r="C84" s="234" t="s">
        <v>179</v>
      </c>
      <c r="D84" s="235"/>
      <c r="E84" s="221"/>
      <c r="F84" s="236">
        <v>0.11</v>
      </c>
      <c r="G84" s="237" t="s">
        <v>1339</v>
      </c>
      <c r="H84" s="221">
        <v>1</v>
      </c>
      <c r="I84" s="251">
        <v>1.1000000000000001</v>
      </c>
      <c r="J84" s="221">
        <v>23.35</v>
      </c>
      <c r="K84" s="251">
        <v>25.69</v>
      </c>
    </row>
    <row r="85" spans="1:22" x14ac:dyDescent="0.25">
      <c r="A85" s="233"/>
      <c r="B85" s="234"/>
      <c r="C85" s="234" t="s">
        <v>195</v>
      </c>
      <c r="D85" s="235"/>
      <c r="E85" s="221"/>
      <c r="F85" s="236">
        <v>11.75</v>
      </c>
      <c r="G85" s="237" t="s">
        <v>185</v>
      </c>
      <c r="H85" s="221">
        <v>1</v>
      </c>
      <c r="I85" s="238">
        <v>94</v>
      </c>
      <c r="J85" s="221">
        <v>1.93</v>
      </c>
      <c r="K85" s="238">
        <v>181.42</v>
      </c>
    </row>
    <row r="86" spans="1:22" ht="42.75" x14ac:dyDescent="0.25">
      <c r="A86" s="233" t="s">
        <v>1348</v>
      </c>
      <c r="B86" s="234" t="s">
        <v>3595</v>
      </c>
      <c r="C86" s="234" t="s">
        <v>694</v>
      </c>
      <c r="D86" s="235" t="s">
        <v>1347</v>
      </c>
      <c r="E86" s="221">
        <v>7.2</v>
      </c>
      <c r="F86" s="236">
        <v>175.56</v>
      </c>
      <c r="G86" s="240" t="s">
        <v>185</v>
      </c>
      <c r="H86" s="221">
        <v>1</v>
      </c>
      <c r="I86" s="238">
        <v>1264.03</v>
      </c>
      <c r="J86" s="221">
        <v>7.28</v>
      </c>
      <c r="K86" s="238">
        <v>9202.14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s="233"/>
      <c r="B87" s="234"/>
      <c r="C87" s="234" t="s">
        <v>184</v>
      </c>
      <c r="D87" s="235" t="s">
        <v>177</v>
      </c>
      <c r="E87" s="221">
        <v>104</v>
      </c>
      <c r="F87" s="236"/>
      <c r="G87" s="237"/>
      <c r="H87" s="221"/>
      <c r="I87" s="238">
        <v>44.88</v>
      </c>
      <c r="J87" s="221">
        <v>85</v>
      </c>
      <c r="K87" s="238">
        <v>856.42</v>
      </c>
    </row>
    <row r="88" spans="1:22" x14ac:dyDescent="0.25">
      <c r="A88" s="233"/>
      <c r="B88" s="234"/>
      <c r="C88" s="234" t="s">
        <v>183</v>
      </c>
      <c r="D88" s="235" t="s">
        <v>177</v>
      </c>
      <c r="E88" s="221">
        <v>70</v>
      </c>
      <c r="F88" s="236"/>
      <c r="G88" s="237"/>
      <c r="H88" s="221"/>
      <c r="I88" s="238">
        <v>30.21</v>
      </c>
      <c r="J88" s="221">
        <v>41</v>
      </c>
      <c r="K88" s="238">
        <v>413.1</v>
      </c>
    </row>
    <row r="89" spans="1:22" x14ac:dyDescent="0.25">
      <c r="A89" s="233"/>
      <c r="B89" s="234"/>
      <c r="C89" s="234" t="s">
        <v>178</v>
      </c>
      <c r="D89" s="235" t="s">
        <v>177</v>
      </c>
      <c r="E89" s="221">
        <v>175</v>
      </c>
      <c r="F89" s="236"/>
      <c r="G89" s="237"/>
      <c r="H89" s="221"/>
      <c r="I89" s="238">
        <v>1.93</v>
      </c>
      <c r="J89" s="221">
        <v>157</v>
      </c>
      <c r="K89" s="238">
        <v>40.33</v>
      </c>
    </row>
    <row r="90" spans="1:22" x14ac:dyDescent="0.25">
      <c r="A90" s="241"/>
      <c r="B90" s="242"/>
      <c r="C90" s="242" t="s">
        <v>182</v>
      </c>
      <c r="D90" s="243" t="s">
        <v>181</v>
      </c>
      <c r="E90" s="244">
        <v>0.4</v>
      </c>
      <c r="F90" s="245"/>
      <c r="G90" s="246" t="s">
        <v>1338</v>
      </c>
      <c r="H90" s="244">
        <v>1</v>
      </c>
      <c r="I90" s="247">
        <v>3.68</v>
      </c>
      <c r="J90" s="244"/>
      <c r="K90" s="247"/>
    </row>
    <row r="91" spans="1:22" x14ac:dyDescent="0.25">
      <c r="A91" s="248"/>
      <c r="B91" s="248"/>
      <c r="C91" s="249" t="s">
        <v>173</v>
      </c>
      <c r="D91" s="248"/>
      <c r="E91" s="248"/>
      <c r="F91" s="248"/>
      <c r="G91" s="248"/>
      <c r="H91" s="452">
        <v>1484.2</v>
      </c>
      <c r="I91" s="452"/>
      <c r="J91" s="452">
        <v>11748.48</v>
      </c>
      <c r="K91" s="452"/>
      <c r="O91" s="250">
        <v>1484.2</v>
      </c>
      <c r="P91" s="250">
        <v>11748.48</v>
      </c>
    </row>
    <row r="93" spans="1:22" ht="99.75" x14ac:dyDescent="0.25">
      <c r="A93" s="261" t="s">
        <v>1350</v>
      </c>
      <c r="B93" s="262" t="s">
        <v>3596</v>
      </c>
      <c r="C93" s="262" t="s">
        <v>690</v>
      </c>
      <c r="D93" s="263" t="s">
        <v>1451</v>
      </c>
      <c r="E93" s="264">
        <v>1</v>
      </c>
      <c r="F93" s="265">
        <v>2530.11</v>
      </c>
      <c r="G93" s="266" t="s">
        <v>185</v>
      </c>
      <c r="H93" s="264">
        <v>1</v>
      </c>
      <c r="I93" s="267">
        <v>2530.11</v>
      </c>
      <c r="J93" s="264">
        <v>1.82</v>
      </c>
      <c r="K93" s="267">
        <v>4604.8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s="268"/>
      <c r="B94" s="268"/>
      <c r="C94" s="269" t="s">
        <v>173</v>
      </c>
      <c r="D94" s="268"/>
      <c r="E94" s="268"/>
      <c r="F94" s="268"/>
      <c r="G94" s="268"/>
      <c r="H94" s="468">
        <v>2530.11</v>
      </c>
      <c r="I94" s="468"/>
      <c r="J94" s="468">
        <v>4604.8</v>
      </c>
      <c r="K94" s="468"/>
      <c r="O94" s="250">
        <v>2530.11</v>
      </c>
      <c r="P94" s="250">
        <v>4604.8</v>
      </c>
    </row>
    <row r="96" spans="1:22" ht="99.75" x14ac:dyDescent="0.25">
      <c r="A96" s="261" t="s">
        <v>1355</v>
      </c>
      <c r="B96" s="262" t="s">
        <v>3597</v>
      </c>
      <c r="C96" s="262" t="s">
        <v>689</v>
      </c>
      <c r="D96" s="263" t="s">
        <v>1703</v>
      </c>
      <c r="E96" s="264">
        <v>3</v>
      </c>
      <c r="F96" s="265">
        <v>990.24</v>
      </c>
      <c r="G96" s="266" t="s">
        <v>185</v>
      </c>
      <c r="H96" s="264">
        <v>1</v>
      </c>
      <c r="I96" s="267">
        <v>2970.72</v>
      </c>
      <c r="J96" s="264">
        <v>2.37</v>
      </c>
      <c r="K96" s="267">
        <v>7040.61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32" x14ac:dyDescent="0.25">
      <c r="A97" s="268"/>
      <c r="B97" s="268"/>
      <c r="C97" s="269" t="s">
        <v>173</v>
      </c>
      <c r="D97" s="268"/>
      <c r="E97" s="268"/>
      <c r="F97" s="268"/>
      <c r="G97" s="268"/>
      <c r="H97" s="468">
        <v>2970.72</v>
      </c>
      <c r="I97" s="468"/>
      <c r="J97" s="468">
        <v>7040.61</v>
      </c>
      <c r="K97" s="468"/>
      <c r="O97" s="250">
        <v>2970.72</v>
      </c>
      <c r="P97" s="250">
        <v>7040.61</v>
      </c>
    </row>
    <row r="100" spans="1:32" x14ac:dyDescent="0.25">
      <c r="A100" s="453" t="s">
        <v>3598</v>
      </c>
      <c r="B100" s="453"/>
      <c r="C100" s="453"/>
      <c r="D100" s="453"/>
      <c r="E100" s="453"/>
      <c r="F100" s="453"/>
      <c r="G100" s="453"/>
      <c r="H100" s="454">
        <v>12690.26</v>
      </c>
      <c r="I100" s="455"/>
      <c r="J100" s="454">
        <v>47696.24</v>
      </c>
      <c r="K100" s="455"/>
      <c r="AF100" s="270" t="s">
        <v>3598</v>
      </c>
    </row>
    <row r="101" spans="1:32" hidden="1" x14ac:dyDescent="0.25">
      <c r="A101" t="s">
        <v>172</v>
      </c>
      <c r="I101">
        <v>0</v>
      </c>
      <c r="J101">
        <v>0</v>
      </c>
    </row>
    <row r="102" spans="1:32" hidden="1" x14ac:dyDescent="0.25">
      <c r="A102" t="s">
        <v>171</v>
      </c>
      <c r="I102">
        <v>0</v>
      </c>
      <c r="J102">
        <v>0</v>
      </c>
    </row>
    <row r="104" spans="1:32" ht="16.5" x14ac:dyDescent="0.25">
      <c r="A104" s="456" t="s">
        <v>3599</v>
      </c>
      <c r="B104" s="456"/>
      <c r="C104" s="456"/>
      <c r="D104" s="456"/>
      <c r="E104" s="456"/>
      <c r="F104" s="456"/>
      <c r="G104" s="456"/>
      <c r="H104" s="456"/>
      <c r="I104" s="456"/>
      <c r="J104" s="456"/>
      <c r="K104" s="456"/>
    </row>
    <row r="105" spans="1:32" ht="114" x14ac:dyDescent="0.25">
      <c r="A105" s="261" t="s">
        <v>1362</v>
      </c>
      <c r="B105" s="262" t="s">
        <v>3600</v>
      </c>
      <c r="C105" s="262" t="s">
        <v>693</v>
      </c>
      <c r="D105" s="263" t="s">
        <v>1703</v>
      </c>
      <c r="E105" s="264">
        <v>1</v>
      </c>
      <c r="F105" s="265">
        <v>7974.05</v>
      </c>
      <c r="G105" s="266" t="s">
        <v>185</v>
      </c>
      <c r="H105" s="264">
        <v>1</v>
      </c>
      <c r="I105" s="267">
        <v>7974.05</v>
      </c>
      <c r="J105" s="264">
        <v>1.72</v>
      </c>
      <c r="K105" s="267">
        <v>13715.37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32" x14ac:dyDescent="0.25">
      <c r="A106" s="268"/>
      <c r="B106" s="268"/>
      <c r="C106" s="269" t="s">
        <v>173</v>
      </c>
      <c r="D106" s="268"/>
      <c r="E106" s="268"/>
      <c r="F106" s="268"/>
      <c r="G106" s="268"/>
      <c r="H106" s="468">
        <v>7974.05</v>
      </c>
      <c r="I106" s="468"/>
      <c r="J106" s="468">
        <v>13715.37</v>
      </c>
      <c r="K106" s="468"/>
      <c r="O106" s="250">
        <v>7974.05</v>
      </c>
      <c r="P106" s="250">
        <v>13715.37</v>
      </c>
    </row>
    <row r="108" spans="1:32" ht="114" x14ac:dyDescent="0.25">
      <c r="A108" s="261" t="s">
        <v>1368</v>
      </c>
      <c r="B108" s="262" t="s">
        <v>3601</v>
      </c>
      <c r="C108" s="262" t="s">
        <v>691</v>
      </c>
      <c r="D108" s="263" t="s">
        <v>1703</v>
      </c>
      <c r="E108" s="264">
        <v>2</v>
      </c>
      <c r="F108" s="265">
        <v>2449.5500000000002</v>
      </c>
      <c r="G108" s="266" t="s">
        <v>185</v>
      </c>
      <c r="H108" s="264">
        <v>1</v>
      </c>
      <c r="I108" s="267">
        <v>4899.1000000000004</v>
      </c>
      <c r="J108" s="264">
        <v>2.19</v>
      </c>
      <c r="K108" s="267">
        <v>10729.03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32" x14ac:dyDescent="0.25">
      <c r="A109" s="268"/>
      <c r="B109" s="268"/>
      <c r="C109" s="269" t="s">
        <v>173</v>
      </c>
      <c r="D109" s="268"/>
      <c r="E109" s="268"/>
      <c r="F109" s="268"/>
      <c r="G109" s="268"/>
      <c r="H109" s="468">
        <v>4899.1000000000004</v>
      </c>
      <c r="I109" s="468"/>
      <c r="J109" s="468">
        <v>10729.03</v>
      </c>
      <c r="K109" s="468"/>
      <c r="O109" s="250">
        <v>4899.1000000000004</v>
      </c>
      <c r="P109" s="250">
        <v>10729.03</v>
      </c>
    </row>
    <row r="111" spans="1:32" ht="114" x14ac:dyDescent="0.25">
      <c r="A111" s="261" t="s">
        <v>1377</v>
      </c>
      <c r="B111" s="262" t="s">
        <v>3602</v>
      </c>
      <c r="C111" s="262" t="s">
        <v>692</v>
      </c>
      <c r="D111" s="263" t="s">
        <v>1703</v>
      </c>
      <c r="E111" s="264">
        <v>1</v>
      </c>
      <c r="F111" s="265">
        <v>2960.3</v>
      </c>
      <c r="G111" s="266" t="s">
        <v>185</v>
      </c>
      <c r="H111" s="264">
        <v>1</v>
      </c>
      <c r="I111" s="267">
        <v>2960.3</v>
      </c>
      <c r="J111" s="264">
        <v>2.2200000000000002</v>
      </c>
      <c r="K111" s="267">
        <v>6571.87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32" x14ac:dyDescent="0.25">
      <c r="A112" s="268"/>
      <c r="B112" s="268"/>
      <c r="C112" s="269" t="s">
        <v>173</v>
      </c>
      <c r="D112" s="268"/>
      <c r="E112" s="268"/>
      <c r="F112" s="268"/>
      <c r="G112" s="268"/>
      <c r="H112" s="468">
        <v>2960.3</v>
      </c>
      <c r="I112" s="468"/>
      <c r="J112" s="468">
        <v>6571.87</v>
      </c>
      <c r="K112" s="468"/>
      <c r="O112" s="250">
        <v>2960.3</v>
      </c>
      <c r="P112" s="250">
        <v>6571.87</v>
      </c>
    </row>
    <row r="114" spans="1:32" ht="114" x14ac:dyDescent="0.25">
      <c r="A114" s="261" t="s">
        <v>1379</v>
      </c>
      <c r="B114" s="262" t="s">
        <v>3601</v>
      </c>
      <c r="C114" s="262" t="s">
        <v>691</v>
      </c>
      <c r="D114" s="263" t="s">
        <v>1703</v>
      </c>
      <c r="E114" s="264">
        <v>1</v>
      </c>
      <c r="F114" s="265">
        <v>2449.5500000000002</v>
      </c>
      <c r="G114" s="266" t="s">
        <v>185</v>
      </c>
      <c r="H114" s="264">
        <v>1</v>
      </c>
      <c r="I114" s="267">
        <v>2449.5500000000002</v>
      </c>
      <c r="J114" s="264">
        <v>2.19</v>
      </c>
      <c r="K114" s="267">
        <v>5364.51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32" x14ac:dyDescent="0.25">
      <c r="A115" s="268"/>
      <c r="B115" s="268"/>
      <c r="C115" s="269" t="s">
        <v>173</v>
      </c>
      <c r="D115" s="268"/>
      <c r="E115" s="268"/>
      <c r="F115" s="268"/>
      <c r="G115" s="268"/>
      <c r="H115" s="468">
        <v>2449.5500000000002</v>
      </c>
      <c r="I115" s="468"/>
      <c r="J115" s="468">
        <v>5364.51</v>
      </c>
      <c r="K115" s="468"/>
      <c r="O115" s="250">
        <v>2449.5500000000002</v>
      </c>
      <c r="P115" s="250">
        <v>5364.51</v>
      </c>
    </row>
    <row r="118" spans="1:32" x14ac:dyDescent="0.25">
      <c r="A118" s="453" t="s">
        <v>3603</v>
      </c>
      <c r="B118" s="453"/>
      <c r="C118" s="453"/>
      <c r="D118" s="453"/>
      <c r="E118" s="453"/>
      <c r="F118" s="453"/>
      <c r="G118" s="453"/>
      <c r="H118" s="454">
        <v>18283</v>
      </c>
      <c r="I118" s="455"/>
      <c r="J118" s="454">
        <v>36380.78</v>
      </c>
      <c r="K118" s="455"/>
    </row>
    <row r="119" spans="1:32" hidden="1" x14ac:dyDescent="0.25">
      <c r="A119" t="s">
        <v>172</v>
      </c>
      <c r="I119">
        <v>0</v>
      </c>
      <c r="J119">
        <v>0</v>
      </c>
    </row>
    <row r="120" spans="1:32" hidden="1" x14ac:dyDescent="0.25">
      <c r="A120" t="s">
        <v>171</v>
      </c>
      <c r="I120">
        <v>0</v>
      </c>
      <c r="J120">
        <v>0</v>
      </c>
    </row>
    <row r="122" spans="1:32" x14ac:dyDescent="0.25">
      <c r="A122" s="453" t="s">
        <v>3826</v>
      </c>
      <c r="B122" s="453"/>
      <c r="C122" s="453"/>
      <c r="D122" s="453"/>
      <c r="E122" s="453"/>
      <c r="F122" s="453"/>
      <c r="G122" s="453"/>
      <c r="H122" s="454">
        <v>30973.26</v>
      </c>
      <c r="I122" s="455"/>
      <c r="J122" s="454">
        <v>84077.02</v>
      </c>
      <c r="K122" s="455"/>
      <c r="AF122" s="270" t="s">
        <v>3826</v>
      </c>
    </row>
    <row r="123" spans="1:32" hidden="1" x14ac:dyDescent="0.25">
      <c r="A123" t="s">
        <v>172</v>
      </c>
      <c r="I123">
        <v>0</v>
      </c>
      <c r="J123">
        <v>0</v>
      </c>
    </row>
    <row r="124" spans="1:32" hidden="1" x14ac:dyDescent="0.25">
      <c r="A124" t="s">
        <v>171</v>
      </c>
      <c r="I124">
        <v>0</v>
      </c>
      <c r="J124">
        <v>0</v>
      </c>
    </row>
    <row r="125" spans="1:32" x14ac:dyDescent="0.25">
      <c r="C125" s="449" t="s">
        <v>1710</v>
      </c>
      <c r="D125" s="449"/>
      <c r="E125" s="449"/>
      <c r="F125" s="449"/>
      <c r="G125" s="449"/>
      <c r="H125" s="450">
        <v>30737.74</v>
      </c>
      <c r="I125" s="450"/>
      <c r="J125" s="450">
        <v>80208.27</v>
      </c>
      <c r="K125" s="450"/>
    </row>
    <row r="126" spans="1:32" x14ac:dyDescent="0.25">
      <c r="C126" s="449" t="s">
        <v>1724</v>
      </c>
      <c r="D126" s="449"/>
      <c r="E126" s="449"/>
      <c r="F126" s="449"/>
      <c r="G126" s="449"/>
      <c r="H126" s="450">
        <v>6809.9</v>
      </c>
      <c r="I126" s="450"/>
      <c r="J126" s="450">
        <v>29001.53</v>
      </c>
      <c r="K126" s="450"/>
    </row>
    <row r="127" spans="1:32" x14ac:dyDescent="0.25">
      <c r="C127" s="449" t="s">
        <v>1725</v>
      </c>
      <c r="D127" s="449"/>
      <c r="E127" s="449"/>
      <c r="F127" s="449"/>
      <c r="G127" s="449"/>
      <c r="H127" s="450">
        <v>23783.83</v>
      </c>
      <c r="I127" s="450"/>
      <c r="J127" s="450">
        <v>48026.19</v>
      </c>
      <c r="K127" s="450"/>
    </row>
    <row r="128" spans="1:32" x14ac:dyDescent="0.25">
      <c r="C128" s="449" t="s">
        <v>1729</v>
      </c>
      <c r="D128" s="449"/>
      <c r="E128" s="449"/>
      <c r="F128" s="449"/>
      <c r="G128" s="449"/>
      <c r="H128" s="450">
        <v>7016.15</v>
      </c>
      <c r="I128" s="450"/>
      <c r="J128" s="450">
        <v>34451.99</v>
      </c>
      <c r="K128" s="450"/>
    </row>
    <row r="129" spans="1:11" x14ac:dyDescent="0.25">
      <c r="C129" s="449" t="s">
        <v>1730</v>
      </c>
      <c r="D129" s="449"/>
      <c r="E129" s="449"/>
      <c r="F129" s="449"/>
      <c r="G129" s="449"/>
      <c r="H129" s="450">
        <v>173.28</v>
      </c>
      <c r="I129" s="450"/>
      <c r="J129" s="450">
        <v>1598.84</v>
      </c>
      <c r="K129" s="450"/>
    </row>
    <row r="130" spans="1:11" x14ac:dyDescent="0.25">
      <c r="C130" s="449" t="s">
        <v>1731</v>
      </c>
      <c r="D130" s="449"/>
      <c r="E130" s="449"/>
      <c r="F130" s="449"/>
      <c r="G130" s="449"/>
      <c r="H130" s="450">
        <v>0</v>
      </c>
      <c r="I130" s="450"/>
      <c r="J130" s="450">
        <v>0</v>
      </c>
      <c r="K130" s="450"/>
    </row>
    <row r="131" spans="1:11" x14ac:dyDescent="0.25">
      <c r="C131" s="449" t="s">
        <v>1732</v>
      </c>
      <c r="D131" s="449"/>
      <c r="E131" s="449"/>
      <c r="F131" s="449"/>
      <c r="G131" s="449"/>
      <c r="H131" s="450">
        <v>137.79</v>
      </c>
      <c r="I131" s="450"/>
      <c r="J131" s="450">
        <v>2513.0500000000002</v>
      </c>
      <c r="K131" s="450"/>
    </row>
    <row r="132" spans="1:11" x14ac:dyDescent="0.25">
      <c r="C132" s="449" t="s">
        <v>1733</v>
      </c>
      <c r="D132" s="449"/>
      <c r="E132" s="449"/>
      <c r="F132" s="449"/>
      <c r="G132" s="449"/>
      <c r="H132" s="450">
        <v>93.1</v>
      </c>
      <c r="I132" s="450"/>
      <c r="J132" s="450">
        <v>1258.92</v>
      </c>
      <c r="K132" s="450"/>
    </row>
    <row r="133" spans="1:11" x14ac:dyDescent="0.25">
      <c r="C133" s="449" t="s">
        <v>1734</v>
      </c>
      <c r="D133" s="449"/>
      <c r="E133" s="449"/>
      <c r="F133" s="449"/>
      <c r="G133" s="449"/>
      <c r="H133" s="450">
        <v>30973.26</v>
      </c>
      <c r="I133" s="450"/>
      <c r="J133" s="450">
        <v>84077.02</v>
      </c>
      <c r="K133" s="450"/>
    </row>
    <row r="134" spans="1:11" x14ac:dyDescent="0.25">
      <c r="C134" s="449" t="s">
        <v>3604</v>
      </c>
      <c r="D134" s="449"/>
      <c r="E134" s="449"/>
      <c r="F134" s="449"/>
      <c r="G134" s="449"/>
      <c r="H134" s="450">
        <v>18283</v>
      </c>
      <c r="I134" s="450"/>
      <c r="J134" s="450">
        <v>36380.78</v>
      </c>
      <c r="K134" s="450"/>
    </row>
    <row r="137" spans="1:11" x14ac:dyDescent="0.25">
      <c r="A137" s="446" t="s">
        <v>170</v>
      </c>
      <c r="B137" s="446"/>
      <c r="C137" s="271" t="s">
        <v>107</v>
      </c>
      <c r="D137" s="271"/>
      <c r="E137" s="271"/>
      <c r="F137" s="271"/>
      <c r="G137" s="271"/>
      <c r="H137" s="447" t="s">
        <v>107</v>
      </c>
      <c r="I137" s="447"/>
      <c r="J137" s="447"/>
      <c r="K137" s="447"/>
    </row>
    <row r="138" spans="1:11" x14ac:dyDescent="0.25">
      <c r="A138" s="223"/>
      <c r="B138" s="223"/>
      <c r="C138" s="448" t="s">
        <v>72</v>
      </c>
      <c r="D138" s="448"/>
      <c r="E138" s="448"/>
      <c r="F138" s="448"/>
      <c r="G138" s="448"/>
      <c r="H138" s="223"/>
      <c r="I138" s="223"/>
      <c r="J138" s="223"/>
      <c r="K138" s="223"/>
    </row>
    <row r="139" spans="1:11" x14ac:dyDescent="0.25">
      <c r="A139" s="223"/>
      <c r="B139" s="223"/>
      <c r="C139" s="223"/>
      <c r="D139" s="223"/>
      <c r="E139" s="223"/>
      <c r="F139" s="223"/>
      <c r="G139" s="223"/>
      <c r="H139" s="223"/>
      <c r="I139" s="223"/>
      <c r="J139" s="223"/>
      <c r="K139" s="223"/>
    </row>
    <row r="140" spans="1:11" x14ac:dyDescent="0.25">
      <c r="A140" s="446" t="s">
        <v>169</v>
      </c>
      <c r="B140" s="446"/>
      <c r="C140" s="271" t="s">
        <v>107</v>
      </c>
      <c r="D140" s="271"/>
      <c r="E140" s="271"/>
      <c r="F140" s="271"/>
      <c r="G140" s="271"/>
      <c r="H140" s="447" t="s">
        <v>107</v>
      </c>
      <c r="I140" s="447"/>
      <c r="J140" s="447"/>
      <c r="K140" s="447"/>
    </row>
    <row r="141" spans="1:11" x14ac:dyDescent="0.25">
      <c r="A141" s="223"/>
      <c r="B141" s="223"/>
      <c r="C141" s="448" t="s">
        <v>72</v>
      </c>
      <c r="D141" s="448"/>
      <c r="E141" s="448"/>
      <c r="F141" s="448"/>
      <c r="G141" s="448"/>
      <c r="H141" s="223"/>
      <c r="I141" s="223"/>
      <c r="J141" s="223"/>
      <c r="K141" s="223"/>
    </row>
  </sheetData>
  <mergeCells count="94">
    <mergeCell ref="B6:E6"/>
    <mergeCell ref="G6:K6"/>
    <mergeCell ref="J2:K2"/>
    <mergeCell ref="B3:E3"/>
    <mergeCell ref="G3:K3"/>
    <mergeCell ref="B4:E4"/>
    <mergeCell ref="G4:K4"/>
    <mergeCell ref="E24:H24"/>
    <mergeCell ref="B7:E7"/>
    <mergeCell ref="G7:K7"/>
    <mergeCell ref="A10:K10"/>
    <mergeCell ref="A11:K11"/>
    <mergeCell ref="A13:K13"/>
    <mergeCell ref="A15:K15"/>
    <mergeCell ref="A16:K16"/>
    <mergeCell ref="A18:K18"/>
    <mergeCell ref="E21:H21"/>
    <mergeCell ref="E22:H22"/>
    <mergeCell ref="E23:H23"/>
    <mergeCell ref="H69:I69"/>
    <mergeCell ref="J69:K69"/>
    <mergeCell ref="E25:H25"/>
    <mergeCell ref="E26:H26"/>
    <mergeCell ref="E27:H27"/>
    <mergeCell ref="E28:H28"/>
    <mergeCell ref="E29:H29"/>
    <mergeCell ref="A32:K32"/>
    <mergeCell ref="A36:K36"/>
    <mergeCell ref="H44:I44"/>
    <mergeCell ref="J44:K44"/>
    <mergeCell ref="H57:I57"/>
    <mergeCell ref="J57:K57"/>
    <mergeCell ref="A104:K104"/>
    <mergeCell ref="H78:I78"/>
    <mergeCell ref="J78:K78"/>
    <mergeCell ref="H91:I91"/>
    <mergeCell ref="J91:K91"/>
    <mergeCell ref="H94:I94"/>
    <mergeCell ref="J94:K94"/>
    <mergeCell ref="H97:I97"/>
    <mergeCell ref="J97:K97"/>
    <mergeCell ref="A100:G100"/>
    <mergeCell ref="H100:I100"/>
    <mergeCell ref="J100:K100"/>
    <mergeCell ref="A122:G122"/>
    <mergeCell ref="H122:I122"/>
    <mergeCell ref="J122:K122"/>
    <mergeCell ref="H106:I106"/>
    <mergeCell ref="J106:K106"/>
    <mergeCell ref="H109:I109"/>
    <mergeCell ref="J109:K109"/>
    <mergeCell ref="H112:I112"/>
    <mergeCell ref="J112:K112"/>
    <mergeCell ref="H115:I115"/>
    <mergeCell ref="J115:K115"/>
    <mergeCell ref="A118:G118"/>
    <mergeCell ref="H118:I118"/>
    <mergeCell ref="J118:K118"/>
    <mergeCell ref="C125:G125"/>
    <mergeCell ref="H125:I125"/>
    <mergeCell ref="J125:K125"/>
    <mergeCell ref="C126:G126"/>
    <mergeCell ref="H126:I126"/>
    <mergeCell ref="J126:K126"/>
    <mergeCell ref="C127:G127"/>
    <mergeCell ref="H127:I127"/>
    <mergeCell ref="J127:K127"/>
    <mergeCell ref="C128:G128"/>
    <mergeCell ref="H128:I128"/>
    <mergeCell ref="J128:K128"/>
    <mergeCell ref="C129:G129"/>
    <mergeCell ref="H129:I129"/>
    <mergeCell ref="J129:K129"/>
    <mergeCell ref="C130:G130"/>
    <mergeCell ref="H130:I130"/>
    <mergeCell ref="J130:K130"/>
    <mergeCell ref="C131:G131"/>
    <mergeCell ref="H131:I131"/>
    <mergeCell ref="J131:K131"/>
    <mergeCell ref="C132:G132"/>
    <mergeCell ref="H132:I132"/>
    <mergeCell ref="J132:K132"/>
    <mergeCell ref="C141:G141"/>
    <mergeCell ref="C133:G133"/>
    <mergeCell ref="H133:I133"/>
    <mergeCell ref="J133:K133"/>
    <mergeCell ref="C134:G134"/>
    <mergeCell ref="H134:I134"/>
    <mergeCell ref="J134:K134"/>
    <mergeCell ref="A137:B137"/>
    <mergeCell ref="H137:K137"/>
    <mergeCell ref="C138:G138"/>
    <mergeCell ref="A140:B140"/>
    <mergeCell ref="H140:K14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4"/>
  <sheetViews>
    <sheetView workbookViewId="0">
      <selection activeCell="J50" sqref="J50:K50"/>
    </sheetView>
  </sheetViews>
  <sheetFormatPr defaultColWidth="9.140625" defaultRowHeight="12.75" x14ac:dyDescent="0.2"/>
  <cols>
    <col min="1" max="1" width="5.7109375" style="277" customWidth="1"/>
    <col min="2" max="2" width="11.7109375" style="277" customWidth="1"/>
    <col min="3" max="3" width="40.7109375" style="277" customWidth="1"/>
    <col min="4" max="6" width="11.7109375" style="277" customWidth="1"/>
    <col min="7" max="7" width="12.7109375" style="277" customWidth="1"/>
    <col min="8" max="8" width="10.7109375" style="277" customWidth="1"/>
    <col min="9" max="11" width="12.7109375" style="277" customWidth="1"/>
    <col min="12" max="14" width="9.140625" style="277"/>
    <col min="15" max="30" width="0" style="277" hidden="1" customWidth="1"/>
    <col min="31" max="31" width="150.7109375" style="277" hidden="1" customWidth="1"/>
    <col min="32" max="36" width="0" style="277" hidden="1" customWidth="1"/>
    <col min="37" max="16384" width="9.140625" style="277"/>
  </cols>
  <sheetData>
    <row r="1" spans="1:31" x14ac:dyDescent="0.2">
      <c r="A1" s="181" t="s">
        <v>1313</v>
      </c>
    </row>
    <row r="2" spans="1:31" ht="14.25" x14ac:dyDescent="0.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1" t="s">
        <v>371</v>
      </c>
    </row>
    <row r="3" spans="1:31" ht="16.5" x14ac:dyDescent="0.25">
      <c r="A3" s="274"/>
      <c r="B3" s="485" t="s">
        <v>370</v>
      </c>
      <c r="C3" s="485"/>
      <c r="D3" s="485"/>
      <c r="E3" s="485"/>
      <c r="F3" s="161"/>
      <c r="G3" s="485" t="s">
        <v>0</v>
      </c>
      <c r="H3" s="485"/>
      <c r="I3" s="485"/>
      <c r="J3" s="485"/>
      <c r="K3" s="485"/>
    </row>
    <row r="4" spans="1:31" ht="14.25" x14ac:dyDescent="0.2">
      <c r="A4" s="161"/>
      <c r="B4" s="482"/>
      <c r="C4" s="482"/>
      <c r="D4" s="482"/>
      <c r="E4" s="482"/>
      <c r="F4" s="161"/>
      <c r="G4" s="482"/>
      <c r="H4" s="482"/>
      <c r="I4" s="482"/>
      <c r="J4" s="482"/>
      <c r="K4" s="482"/>
    </row>
    <row r="5" spans="1:31" ht="14.25" x14ac:dyDescent="0.2">
      <c r="A5" s="161"/>
      <c r="B5" s="161"/>
      <c r="C5" s="217"/>
      <c r="D5" s="217"/>
      <c r="E5" s="217"/>
      <c r="F5" s="161"/>
      <c r="G5" s="217"/>
      <c r="H5" s="217"/>
      <c r="I5" s="217"/>
      <c r="J5" s="217"/>
      <c r="K5" s="217"/>
    </row>
    <row r="6" spans="1:31" ht="14.25" x14ac:dyDescent="0.2">
      <c r="A6" s="217"/>
      <c r="B6" s="482" t="s">
        <v>1314</v>
      </c>
      <c r="C6" s="482"/>
      <c r="D6" s="482"/>
      <c r="E6" s="482"/>
      <c r="F6" s="161"/>
      <c r="G6" s="482" t="s">
        <v>1314</v>
      </c>
      <c r="H6" s="482"/>
      <c r="I6" s="482"/>
      <c r="J6" s="482"/>
      <c r="K6" s="482"/>
    </row>
    <row r="7" spans="1:31" ht="14.25" x14ac:dyDescent="0.2">
      <c r="A7" s="275"/>
      <c r="B7" s="473" t="s">
        <v>369</v>
      </c>
      <c r="C7" s="473"/>
      <c r="D7" s="473"/>
      <c r="E7" s="473"/>
      <c r="F7" s="161"/>
      <c r="G7" s="473" t="s">
        <v>369</v>
      </c>
      <c r="H7" s="473"/>
      <c r="I7" s="473"/>
      <c r="J7" s="473"/>
      <c r="K7" s="473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62" t="s">
        <v>3606</v>
      </c>
      <c r="B10" s="462"/>
      <c r="C10" s="462"/>
      <c r="D10" s="462"/>
      <c r="E10" s="462"/>
      <c r="F10" s="462"/>
      <c r="G10" s="462"/>
      <c r="H10" s="462"/>
      <c r="I10" s="462"/>
      <c r="J10" s="462"/>
      <c r="K10" s="462"/>
      <c r="AE10" s="276" t="s">
        <v>166</v>
      </c>
    </row>
    <row r="11" spans="1:31" x14ac:dyDescent="0.2">
      <c r="A11" s="472" t="s">
        <v>75</v>
      </c>
      <c r="B11" s="472"/>
      <c r="C11" s="472"/>
      <c r="D11" s="472"/>
      <c r="E11" s="472"/>
      <c r="F11" s="472"/>
      <c r="G11" s="472"/>
      <c r="H11" s="472"/>
      <c r="I11" s="472"/>
      <c r="J11" s="472"/>
      <c r="K11" s="472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62" t="s">
        <v>3857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4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69" t="s">
        <v>147</v>
      </c>
      <c r="B15" s="469"/>
      <c r="C15" s="469"/>
      <c r="D15" s="469"/>
      <c r="E15" s="469"/>
      <c r="F15" s="469"/>
      <c r="G15" s="469"/>
      <c r="H15" s="469"/>
      <c r="I15" s="469"/>
      <c r="J15" s="469"/>
      <c r="K15" s="469"/>
    </row>
    <row r="16" spans="1:31" x14ac:dyDescent="0.2">
      <c r="A16" s="486" t="s">
        <v>368</v>
      </c>
      <c r="B16" s="487"/>
      <c r="C16" s="487"/>
      <c r="D16" s="487"/>
      <c r="E16" s="487"/>
      <c r="F16" s="487"/>
      <c r="G16" s="487"/>
      <c r="H16" s="487"/>
      <c r="I16" s="487"/>
      <c r="J16" s="487"/>
      <c r="K16" s="487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58" t="s">
        <v>3827</v>
      </c>
      <c r="B18" s="458"/>
      <c r="C18" s="458"/>
      <c r="D18" s="458"/>
      <c r="E18" s="458"/>
      <c r="F18" s="458"/>
      <c r="G18" s="458"/>
      <c r="H18" s="458"/>
      <c r="I18" s="458"/>
      <c r="J18" s="458"/>
      <c r="K18" s="458"/>
    </row>
    <row r="19" spans="1:31" ht="14.25" x14ac:dyDescent="0.2">
      <c r="A19" s="218"/>
      <c r="B19" s="218"/>
      <c r="C19" s="218"/>
      <c r="D19" s="218"/>
      <c r="E19" s="218"/>
      <c r="F19" s="218"/>
      <c r="G19" s="218"/>
      <c r="H19" s="218"/>
      <c r="I19" s="218"/>
      <c r="J19" s="218"/>
      <c r="K19" s="218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79" t="s">
        <v>367</v>
      </c>
      <c r="J20" s="179" t="s">
        <v>366</v>
      </c>
      <c r="K20" s="161"/>
    </row>
    <row r="21" spans="1:31" ht="15" x14ac:dyDescent="0.25">
      <c r="A21" s="161"/>
      <c r="B21" s="161"/>
      <c r="C21" s="161"/>
      <c r="D21" s="161"/>
      <c r="E21" s="161"/>
      <c r="F21" s="488" t="s">
        <v>365</v>
      </c>
      <c r="G21" s="488"/>
      <c r="H21" s="488"/>
      <c r="I21" s="178">
        <v>0</v>
      </c>
      <c r="J21" s="178">
        <v>0</v>
      </c>
      <c r="K21" s="177" t="s">
        <v>356</v>
      </c>
    </row>
    <row r="22" spans="1:31" ht="14.25" x14ac:dyDescent="0.2">
      <c r="A22" s="161"/>
      <c r="B22" s="161"/>
      <c r="C22" s="161"/>
      <c r="D22" s="161"/>
      <c r="E22" s="161"/>
      <c r="F22" s="482" t="s">
        <v>364</v>
      </c>
      <c r="G22" s="482"/>
      <c r="H22" s="482"/>
      <c r="I22" s="175">
        <v>0</v>
      </c>
      <c r="J22" s="175">
        <v>0</v>
      </c>
      <c r="K22" s="161" t="s">
        <v>356</v>
      </c>
    </row>
    <row r="23" spans="1:31" ht="14.25" x14ac:dyDescent="0.2">
      <c r="A23" s="161"/>
      <c r="B23" s="161"/>
      <c r="C23" s="161"/>
      <c r="D23" s="161"/>
      <c r="E23" s="161"/>
      <c r="F23" s="482" t="s">
        <v>363</v>
      </c>
      <c r="G23" s="482"/>
      <c r="H23" s="482"/>
      <c r="I23" s="175">
        <v>0</v>
      </c>
      <c r="J23" s="175">
        <v>0</v>
      </c>
      <c r="K23" s="161" t="s">
        <v>356</v>
      </c>
    </row>
    <row r="24" spans="1:31" ht="14.25" x14ac:dyDescent="0.2">
      <c r="A24" s="161"/>
      <c r="B24" s="161"/>
      <c r="C24" s="161"/>
      <c r="D24" s="161"/>
      <c r="E24" s="161"/>
      <c r="F24" s="482" t="s">
        <v>106</v>
      </c>
      <c r="G24" s="482"/>
      <c r="H24" s="482"/>
      <c r="I24" s="175">
        <v>0</v>
      </c>
      <c r="J24" s="175">
        <v>0</v>
      </c>
      <c r="K24" s="161" t="s">
        <v>356</v>
      </c>
    </row>
    <row r="25" spans="1:31" ht="14.25" x14ac:dyDescent="0.2">
      <c r="A25" s="161"/>
      <c r="B25" s="161"/>
      <c r="C25" s="161"/>
      <c r="D25" s="161"/>
      <c r="E25" s="161"/>
      <c r="F25" s="482" t="s">
        <v>362</v>
      </c>
      <c r="G25" s="482"/>
      <c r="H25" s="482"/>
      <c r="I25" s="175">
        <v>0</v>
      </c>
      <c r="J25" s="175">
        <v>0</v>
      </c>
      <c r="K25" s="161" t="s">
        <v>356</v>
      </c>
    </row>
    <row r="26" spans="1:31" ht="14.25" x14ac:dyDescent="0.2">
      <c r="A26" s="161"/>
      <c r="B26" s="161"/>
      <c r="C26" s="161"/>
      <c r="D26" s="161"/>
      <c r="E26" s="161"/>
      <c r="F26" s="482" t="s">
        <v>361</v>
      </c>
      <c r="G26" s="482"/>
      <c r="H26" s="482"/>
      <c r="I26" s="175">
        <v>0</v>
      </c>
      <c r="J26" s="175">
        <v>0</v>
      </c>
      <c r="K26" s="161" t="s">
        <v>356</v>
      </c>
    </row>
    <row r="27" spans="1:31" ht="14.25" x14ac:dyDescent="0.2">
      <c r="A27" s="161"/>
      <c r="B27" s="161"/>
      <c r="C27" s="161"/>
      <c r="D27" s="161"/>
      <c r="E27" s="161"/>
      <c r="F27" s="482" t="s">
        <v>360</v>
      </c>
      <c r="G27" s="482"/>
      <c r="H27" s="482"/>
      <c r="I27" s="175">
        <v>0</v>
      </c>
      <c r="J27" s="175"/>
      <c r="K27" s="161" t="s">
        <v>359</v>
      </c>
    </row>
    <row r="28" spans="1:31" ht="14.25" x14ac:dyDescent="0.2">
      <c r="A28" s="161"/>
      <c r="B28" s="161"/>
      <c r="C28" s="161"/>
      <c r="D28" s="161"/>
      <c r="E28" s="161"/>
      <c r="F28" s="217" t="s">
        <v>358</v>
      </c>
      <c r="G28" s="217"/>
      <c r="H28" s="217"/>
      <c r="I28" s="175"/>
      <c r="J28" s="175"/>
      <c r="K28" s="161"/>
    </row>
    <row r="29" spans="1:31" ht="14.25" x14ac:dyDescent="0.2">
      <c r="A29" s="161"/>
      <c r="B29" s="161"/>
      <c r="C29" s="161"/>
      <c r="D29" s="161"/>
      <c r="E29" s="161"/>
      <c r="F29" s="457" t="s">
        <v>357</v>
      </c>
      <c r="G29" s="483"/>
      <c r="H29" s="483"/>
      <c r="I29" s="175">
        <v>53.95</v>
      </c>
      <c r="J29" s="175">
        <v>268.63</v>
      </c>
      <c r="K29" s="161" t="s">
        <v>356</v>
      </c>
    </row>
    <row r="30" spans="1:31" ht="14.25" x14ac:dyDescent="0.2">
      <c r="A30" s="161"/>
      <c r="B30" s="161"/>
      <c r="C30" s="161"/>
      <c r="D30" s="161"/>
      <c r="E30" s="161"/>
      <c r="F30" s="217"/>
      <c r="G30" s="217"/>
      <c r="H30" s="217"/>
      <c r="I30" s="175"/>
      <c r="J30" s="175"/>
      <c r="K30" s="161"/>
    </row>
    <row r="31" spans="1:31" ht="14.25" x14ac:dyDescent="0.2">
      <c r="A31" s="161" t="s">
        <v>355</v>
      </c>
      <c r="B31" s="161"/>
      <c r="C31" s="161"/>
      <c r="D31" s="161"/>
      <c r="E31" s="161"/>
      <c r="F31" s="217"/>
      <c r="G31" s="217"/>
      <c r="H31" s="217"/>
      <c r="I31" s="175"/>
      <c r="J31" s="175"/>
      <c r="K31" s="161"/>
    </row>
    <row r="32" spans="1:31" ht="28.5" x14ac:dyDescent="0.2">
      <c r="A32" s="458" t="s">
        <v>354</v>
      </c>
      <c r="B32" s="458"/>
      <c r="C32" s="458"/>
      <c r="D32" s="458"/>
      <c r="E32" s="458"/>
      <c r="F32" s="458"/>
      <c r="G32" s="458"/>
      <c r="H32" s="458"/>
      <c r="I32" s="458"/>
      <c r="J32" s="458"/>
      <c r="K32" s="458"/>
      <c r="AE32" s="278" t="s">
        <v>354</v>
      </c>
    </row>
    <row r="33" spans="1:26" ht="85.5" x14ac:dyDescent="0.2">
      <c r="A33" s="172" t="s">
        <v>81</v>
      </c>
      <c r="B33" s="172" t="s">
        <v>353</v>
      </c>
      <c r="C33" s="172" t="s">
        <v>83</v>
      </c>
      <c r="D33" s="172" t="s">
        <v>352</v>
      </c>
      <c r="E33" s="172" t="s">
        <v>351</v>
      </c>
      <c r="F33" s="172" t="s">
        <v>350</v>
      </c>
      <c r="G33" s="173" t="s">
        <v>349</v>
      </c>
      <c r="H33" s="173" t="s">
        <v>348</v>
      </c>
      <c r="I33" s="172" t="s">
        <v>347</v>
      </c>
      <c r="J33" s="172" t="s">
        <v>346</v>
      </c>
      <c r="K33" s="172" t="s">
        <v>345</v>
      </c>
    </row>
    <row r="34" spans="1:26" ht="14.25" x14ac:dyDescent="0.2">
      <c r="A34" s="172">
        <v>1</v>
      </c>
      <c r="B34" s="172">
        <v>2</v>
      </c>
      <c r="C34" s="172">
        <v>3</v>
      </c>
      <c r="D34" s="172">
        <v>4</v>
      </c>
      <c r="E34" s="172">
        <v>5</v>
      </c>
      <c r="F34" s="172">
        <v>6</v>
      </c>
      <c r="G34" s="172">
        <v>7</v>
      </c>
      <c r="H34" s="172">
        <v>8</v>
      </c>
      <c r="I34" s="172">
        <v>9</v>
      </c>
      <c r="J34" s="172">
        <v>10</v>
      </c>
      <c r="K34" s="172">
        <v>11</v>
      </c>
    </row>
    <row r="35" spans="1:26" ht="57" x14ac:dyDescent="0.2">
      <c r="A35" s="168" t="s">
        <v>709</v>
      </c>
      <c r="B35" s="167" t="s">
        <v>2243</v>
      </c>
      <c r="C35" s="167" t="s">
        <v>3828</v>
      </c>
      <c r="D35" s="166" t="s">
        <v>1323</v>
      </c>
      <c r="E35" s="163">
        <v>3.2515000000000001</v>
      </c>
      <c r="F35" s="165">
        <v>1853.64</v>
      </c>
      <c r="G35" s="164" t="s">
        <v>185</v>
      </c>
      <c r="H35" s="163">
        <v>1</v>
      </c>
      <c r="I35" s="219">
        <v>6027.11</v>
      </c>
      <c r="J35" s="163">
        <v>5.17</v>
      </c>
      <c r="K35" s="219">
        <v>31160.16</v>
      </c>
      <c r="Q35" s="277">
        <v>0</v>
      </c>
      <c r="R35" s="277">
        <v>0</v>
      </c>
      <c r="S35" s="277">
        <v>0</v>
      </c>
      <c r="T35" s="277">
        <v>0</v>
      </c>
      <c r="U35" s="277">
        <v>0</v>
      </c>
      <c r="V35" s="277">
        <v>0</v>
      </c>
      <c r="Y35" s="162">
        <v>6027.11</v>
      </c>
      <c r="Z35" s="162">
        <v>31160.16</v>
      </c>
    </row>
    <row r="36" spans="1:26" ht="25.5" x14ac:dyDescent="0.2">
      <c r="A36" s="280"/>
      <c r="B36" s="280"/>
      <c r="C36" s="281" t="s">
        <v>3829</v>
      </c>
      <c r="D36" s="280"/>
      <c r="E36" s="280"/>
      <c r="F36" s="280"/>
      <c r="G36" s="280"/>
      <c r="H36" s="280"/>
      <c r="I36" s="280"/>
      <c r="J36" s="280"/>
      <c r="K36" s="280"/>
    </row>
    <row r="37" spans="1:26" ht="15" x14ac:dyDescent="0.25">
      <c r="A37" s="198"/>
      <c r="B37" s="198"/>
      <c r="C37" s="199" t="s">
        <v>173</v>
      </c>
      <c r="D37" s="198"/>
      <c r="E37" s="198"/>
      <c r="F37" s="198"/>
      <c r="G37" s="198"/>
      <c r="H37" s="480">
        <v>6027.11</v>
      </c>
      <c r="I37" s="480"/>
      <c r="J37" s="480">
        <v>31160.16</v>
      </c>
      <c r="K37" s="480"/>
    </row>
    <row r="39" spans="1:26" ht="57" x14ac:dyDescent="0.2">
      <c r="A39" s="205" t="s">
        <v>1324</v>
      </c>
      <c r="B39" s="204" t="s">
        <v>2243</v>
      </c>
      <c r="C39" s="204" t="s">
        <v>3830</v>
      </c>
      <c r="D39" s="203" t="s">
        <v>1323</v>
      </c>
      <c r="E39" s="201">
        <v>9.9550239999999999</v>
      </c>
      <c r="F39" s="206">
        <v>1853.64</v>
      </c>
      <c r="G39" s="202" t="s">
        <v>185</v>
      </c>
      <c r="H39" s="201">
        <v>1</v>
      </c>
      <c r="I39" s="200">
        <v>18453.03</v>
      </c>
      <c r="J39" s="201">
        <v>5.17</v>
      </c>
      <c r="K39" s="200">
        <v>95402.17</v>
      </c>
      <c r="Q39" s="277">
        <v>0</v>
      </c>
      <c r="R39" s="277">
        <v>0</v>
      </c>
      <c r="S39" s="277">
        <v>0</v>
      </c>
      <c r="T39" s="277">
        <v>0</v>
      </c>
      <c r="U39" s="277">
        <v>0</v>
      </c>
      <c r="V39" s="277">
        <v>0</v>
      </c>
      <c r="Y39" s="162">
        <v>18453.03</v>
      </c>
      <c r="Z39" s="162">
        <v>95402.17</v>
      </c>
    </row>
    <row r="40" spans="1:26" ht="15" x14ac:dyDescent="0.25">
      <c r="A40" s="198"/>
      <c r="B40" s="198"/>
      <c r="C40" s="199" t="s">
        <v>173</v>
      </c>
      <c r="D40" s="198"/>
      <c r="E40" s="198"/>
      <c r="F40" s="198"/>
      <c r="G40" s="198"/>
      <c r="H40" s="480">
        <v>18453.03</v>
      </c>
      <c r="I40" s="480"/>
      <c r="J40" s="480">
        <v>95402.17</v>
      </c>
      <c r="K40" s="480"/>
    </row>
    <row r="42" spans="1:26" ht="57" x14ac:dyDescent="0.2">
      <c r="A42" s="205" t="s">
        <v>104</v>
      </c>
      <c r="B42" s="204" t="s">
        <v>2243</v>
      </c>
      <c r="C42" s="204" t="s">
        <v>3831</v>
      </c>
      <c r="D42" s="203" t="s">
        <v>1323</v>
      </c>
      <c r="E42" s="201">
        <v>9.0402199999999997</v>
      </c>
      <c r="F42" s="206">
        <v>1853.64</v>
      </c>
      <c r="G42" s="202" t="s">
        <v>185</v>
      </c>
      <c r="H42" s="201">
        <v>1</v>
      </c>
      <c r="I42" s="200">
        <v>16757.310000000001</v>
      </c>
      <c r="J42" s="201">
        <v>5.17</v>
      </c>
      <c r="K42" s="200">
        <v>86635.29</v>
      </c>
      <c r="Q42" s="277">
        <v>0</v>
      </c>
      <c r="R42" s="277">
        <v>0</v>
      </c>
      <c r="S42" s="277">
        <v>0</v>
      </c>
      <c r="T42" s="277">
        <v>0</v>
      </c>
      <c r="U42" s="277">
        <v>0</v>
      </c>
      <c r="V42" s="277">
        <v>0</v>
      </c>
      <c r="Y42" s="162">
        <v>16757.310000000001</v>
      </c>
      <c r="Z42" s="162">
        <v>86635.29</v>
      </c>
    </row>
    <row r="43" spans="1:26" ht="15" x14ac:dyDescent="0.25">
      <c r="A43" s="198"/>
      <c r="B43" s="198"/>
      <c r="C43" s="199" t="s">
        <v>173</v>
      </c>
      <c r="D43" s="198"/>
      <c r="E43" s="198"/>
      <c r="F43" s="198"/>
      <c r="G43" s="198"/>
      <c r="H43" s="480">
        <v>16757.310000000001</v>
      </c>
      <c r="I43" s="480"/>
      <c r="J43" s="480">
        <v>86635.29</v>
      </c>
      <c r="K43" s="480"/>
    </row>
    <row r="45" spans="1:26" ht="42.75" x14ac:dyDescent="0.2">
      <c r="A45" s="168" t="s">
        <v>1336</v>
      </c>
      <c r="B45" s="167" t="s">
        <v>3832</v>
      </c>
      <c r="C45" s="167" t="s">
        <v>3833</v>
      </c>
      <c r="D45" s="166" t="s">
        <v>1323</v>
      </c>
      <c r="E45" s="163">
        <v>5.7830000000000004</v>
      </c>
      <c r="F45" s="165">
        <v>2198.58</v>
      </c>
      <c r="G45" s="164" t="s">
        <v>185</v>
      </c>
      <c r="H45" s="163">
        <v>1</v>
      </c>
      <c r="I45" s="219">
        <v>12714.39</v>
      </c>
      <c r="J45" s="163">
        <v>4.3600000000000003</v>
      </c>
      <c r="K45" s="219">
        <v>55434.74</v>
      </c>
      <c r="Q45" s="277">
        <v>0</v>
      </c>
      <c r="R45" s="277">
        <v>0</v>
      </c>
      <c r="S45" s="277">
        <v>0</v>
      </c>
      <c r="T45" s="277">
        <v>0</v>
      </c>
      <c r="U45" s="277">
        <v>0</v>
      </c>
      <c r="V45" s="277">
        <v>0</v>
      </c>
      <c r="Y45" s="162">
        <v>12714.39</v>
      </c>
      <c r="Z45" s="162">
        <v>55434.74</v>
      </c>
    </row>
    <row r="46" spans="1:26" x14ac:dyDescent="0.2">
      <c r="A46" s="280"/>
      <c r="B46" s="280"/>
      <c r="C46" s="281" t="s">
        <v>3834</v>
      </c>
      <c r="D46" s="280"/>
      <c r="E46" s="280"/>
      <c r="F46" s="280"/>
      <c r="G46" s="280"/>
      <c r="H46" s="280"/>
      <c r="I46" s="280"/>
      <c r="J46" s="280"/>
      <c r="K46" s="280"/>
    </row>
    <row r="47" spans="1:26" ht="15" x14ac:dyDescent="0.25">
      <c r="A47" s="198"/>
      <c r="B47" s="198"/>
      <c r="C47" s="199" t="s">
        <v>173</v>
      </c>
      <c r="D47" s="198"/>
      <c r="E47" s="198"/>
      <c r="F47" s="198"/>
      <c r="G47" s="198"/>
      <c r="H47" s="480">
        <v>12714.39</v>
      </c>
      <c r="I47" s="480"/>
      <c r="J47" s="480">
        <v>55434.74</v>
      </c>
      <c r="K47" s="480"/>
    </row>
    <row r="50" spans="1:11" ht="15" x14ac:dyDescent="0.25">
      <c r="A50" s="476" t="s">
        <v>3835</v>
      </c>
      <c r="B50" s="476"/>
      <c r="C50" s="476"/>
      <c r="D50" s="476"/>
      <c r="E50" s="476"/>
      <c r="F50" s="476"/>
      <c r="G50" s="476"/>
      <c r="H50" s="477">
        <v>0</v>
      </c>
      <c r="I50" s="478"/>
      <c r="J50" s="477">
        <v>0</v>
      </c>
      <c r="K50" s="478"/>
    </row>
    <row r="51" spans="1:11" hidden="1" x14ac:dyDescent="0.2">
      <c r="A51" s="277" t="s">
        <v>172</v>
      </c>
      <c r="I51" s="277">
        <v>0</v>
      </c>
      <c r="J51" s="277">
        <v>0</v>
      </c>
    </row>
    <row r="52" spans="1:11" ht="15" x14ac:dyDescent="0.25">
      <c r="A52" s="476" t="s">
        <v>171</v>
      </c>
      <c r="B52" s="476"/>
      <c r="C52" s="476"/>
      <c r="D52" s="476"/>
      <c r="E52" s="476"/>
      <c r="F52" s="476"/>
      <c r="G52" s="476"/>
      <c r="H52" s="477">
        <v>53951.839999999997</v>
      </c>
      <c r="I52" s="477"/>
      <c r="J52" s="477">
        <v>268632.36</v>
      </c>
      <c r="K52" s="477"/>
    </row>
    <row r="53" spans="1:11" ht="14.25" hidden="1" x14ac:dyDescent="0.2">
      <c r="C53" s="473" t="s">
        <v>1710</v>
      </c>
      <c r="D53" s="473"/>
      <c r="E53" s="473"/>
      <c r="F53" s="473"/>
      <c r="G53" s="473"/>
      <c r="H53" s="474">
        <v>0</v>
      </c>
      <c r="I53" s="474"/>
      <c r="J53" s="474">
        <v>0</v>
      </c>
      <c r="K53" s="474"/>
    </row>
    <row r="54" spans="1:11" ht="14.25" hidden="1" x14ac:dyDescent="0.2">
      <c r="C54" s="473" t="s">
        <v>1723</v>
      </c>
      <c r="D54" s="473"/>
      <c r="E54" s="473"/>
      <c r="F54" s="473"/>
      <c r="G54" s="473"/>
      <c r="H54" s="474">
        <v>0</v>
      </c>
      <c r="I54" s="474"/>
      <c r="J54" s="474">
        <v>0</v>
      </c>
      <c r="K54" s="474"/>
    </row>
    <row r="55" spans="1:11" ht="14.25" hidden="1" x14ac:dyDescent="0.2">
      <c r="C55" s="473" t="s">
        <v>1724</v>
      </c>
      <c r="D55" s="473"/>
      <c r="E55" s="473"/>
      <c r="F55" s="473"/>
      <c r="G55" s="473"/>
      <c r="H55" s="474">
        <v>0</v>
      </c>
      <c r="I55" s="474"/>
      <c r="J55" s="474">
        <v>0</v>
      </c>
      <c r="K55" s="474"/>
    </row>
    <row r="56" spans="1:11" ht="14.25" hidden="1" x14ac:dyDescent="0.2">
      <c r="C56" s="473" t="s">
        <v>1725</v>
      </c>
      <c r="D56" s="473"/>
      <c r="E56" s="473"/>
      <c r="F56" s="473"/>
      <c r="G56" s="473"/>
      <c r="H56" s="474">
        <v>0</v>
      </c>
      <c r="I56" s="474"/>
      <c r="J56" s="474">
        <v>0</v>
      </c>
      <c r="K56" s="474"/>
    </row>
    <row r="57" spans="1:11" ht="14.25" hidden="1" x14ac:dyDescent="0.2">
      <c r="C57" s="473" t="s">
        <v>1726</v>
      </c>
      <c r="D57" s="473"/>
      <c r="E57" s="473"/>
      <c r="F57" s="473"/>
      <c r="G57" s="473"/>
      <c r="H57" s="474">
        <v>0</v>
      </c>
      <c r="I57" s="474"/>
      <c r="J57" s="474">
        <v>0</v>
      </c>
      <c r="K57" s="474"/>
    </row>
    <row r="58" spans="1:11" ht="14.25" hidden="1" x14ac:dyDescent="0.2">
      <c r="C58" s="473" t="s">
        <v>1727</v>
      </c>
      <c r="D58" s="473"/>
      <c r="E58" s="473"/>
      <c r="F58" s="473"/>
      <c r="G58" s="473"/>
      <c r="H58" s="474">
        <v>0</v>
      </c>
      <c r="I58" s="474"/>
      <c r="J58" s="474">
        <v>0</v>
      </c>
      <c r="K58" s="474"/>
    </row>
    <row r="59" spans="1:11" ht="14.25" hidden="1" x14ac:dyDescent="0.2">
      <c r="C59" s="473" t="s">
        <v>1728</v>
      </c>
      <c r="D59" s="473"/>
      <c r="E59" s="473"/>
      <c r="F59" s="473"/>
      <c r="G59" s="473"/>
      <c r="H59" s="474">
        <v>0</v>
      </c>
      <c r="I59" s="474"/>
      <c r="J59" s="474">
        <v>0</v>
      </c>
      <c r="K59" s="474"/>
    </row>
    <row r="60" spans="1:11" ht="14.25" hidden="1" x14ac:dyDescent="0.2">
      <c r="C60" s="473" t="s">
        <v>1729</v>
      </c>
      <c r="D60" s="473"/>
      <c r="E60" s="473"/>
      <c r="F60" s="473"/>
      <c r="G60" s="473"/>
      <c r="H60" s="474">
        <v>0</v>
      </c>
      <c r="I60" s="474"/>
      <c r="J60" s="474">
        <v>0</v>
      </c>
      <c r="K60" s="474"/>
    </row>
    <row r="61" spans="1:11" ht="14.25" hidden="1" x14ac:dyDescent="0.2">
      <c r="C61" s="473" t="s">
        <v>1730</v>
      </c>
      <c r="D61" s="473"/>
      <c r="E61" s="473"/>
      <c r="F61" s="473"/>
      <c r="G61" s="473"/>
      <c r="H61" s="474">
        <v>0</v>
      </c>
      <c r="I61" s="474"/>
      <c r="J61" s="474">
        <v>0</v>
      </c>
      <c r="K61" s="474"/>
    </row>
    <row r="62" spans="1:11" ht="14.25" hidden="1" x14ac:dyDescent="0.2">
      <c r="C62" s="473" t="s">
        <v>1731</v>
      </c>
      <c r="D62" s="473"/>
      <c r="E62" s="473"/>
      <c r="F62" s="473"/>
      <c r="G62" s="473"/>
      <c r="H62" s="474">
        <v>0</v>
      </c>
      <c r="I62" s="474"/>
      <c r="J62" s="474">
        <v>0</v>
      </c>
      <c r="K62" s="474"/>
    </row>
    <row r="63" spans="1:11" ht="14.25" x14ac:dyDescent="0.2">
      <c r="C63" s="473" t="s">
        <v>357</v>
      </c>
      <c r="D63" s="473"/>
      <c r="E63" s="473"/>
      <c r="F63" s="473"/>
      <c r="G63" s="473"/>
      <c r="H63" s="474">
        <v>53951.839999999997</v>
      </c>
      <c r="I63" s="474"/>
      <c r="J63" s="474">
        <v>268632.36</v>
      </c>
      <c r="K63" s="474"/>
    </row>
    <row r="64" spans="1:11" ht="14.25" hidden="1" x14ac:dyDescent="0.2">
      <c r="C64" s="473" t="s">
        <v>2159</v>
      </c>
      <c r="D64" s="473"/>
      <c r="E64" s="473"/>
      <c r="F64" s="473"/>
      <c r="G64" s="473"/>
      <c r="H64" s="489">
        <v>0</v>
      </c>
      <c r="I64" s="489"/>
      <c r="J64" s="489">
        <v>0</v>
      </c>
      <c r="K64" s="489"/>
    </row>
    <row r="65" spans="1:11" ht="14.25" hidden="1" x14ac:dyDescent="0.2">
      <c r="C65" s="473" t="s">
        <v>1732</v>
      </c>
      <c r="D65" s="473"/>
      <c r="E65" s="473"/>
      <c r="F65" s="473"/>
      <c r="G65" s="473"/>
      <c r="H65" s="474">
        <v>0</v>
      </c>
      <c r="I65" s="474"/>
      <c r="J65" s="474">
        <v>0</v>
      </c>
      <c r="K65" s="474"/>
    </row>
    <row r="66" spans="1:11" ht="14.25" hidden="1" x14ac:dyDescent="0.2">
      <c r="C66" s="473" t="s">
        <v>1733</v>
      </c>
      <c r="D66" s="473"/>
      <c r="E66" s="473"/>
      <c r="F66" s="473"/>
      <c r="G66" s="473"/>
      <c r="H66" s="474">
        <v>0</v>
      </c>
      <c r="I66" s="474"/>
      <c r="J66" s="474">
        <v>0</v>
      </c>
      <c r="K66" s="474"/>
    </row>
    <row r="67" spans="1:11" ht="14.25" hidden="1" x14ac:dyDescent="0.2">
      <c r="C67" s="473" t="s">
        <v>1734</v>
      </c>
      <c r="D67" s="473"/>
      <c r="E67" s="473"/>
      <c r="F67" s="473"/>
      <c r="G67" s="473"/>
      <c r="H67" s="474">
        <v>0</v>
      </c>
      <c r="I67" s="474"/>
      <c r="J67" s="474">
        <v>0</v>
      </c>
      <c r="K67" s="474"/>
    </row>
    <row r="70" spans="1:11" ht="14.25" x14ac:dyDescent="0.2">
      <c r="A70" s="475" t="s">
        <v>170</v>
      </c>
      <c r="B70" s="475"/>
      <c r="C70" s="279" t="s">
        <v>107</v>
      </c>
      <c r="D70" s="279"/>
      <c r="E70" s="279"/>
      <c r="F70" s="279"/>
      <c r="G70" s="279"/>
      <c r="H70" s="161" t="s">
        <v>107</v>
      </c>
      <c r="I70" s="161"/>
      <c r="J70" s="161"/>
      <c r="K70" s="161"/>
    </row>
    <row r="71" spans="1:11" ht="14.25" x14ac:dyDescent="0.2">
      <c r="A71" s="161"/>
      <c r="B71" s="161"/>
      <c r="C71" s="472" t="s">
        <v>72</v>
      </c>
      <c r="D71" s="472"/>
      <c r="E71" s="472"/>
      <c r="F71" s="472"/>
      <c r="G71" s="472"/>
      <c r="H71" s="161"/>
      <c r="I71" s="161"/>
      <c r="J71" s="161"/>
      <c r="K71" s="161"/>
    </row>
    <row r="72" spans="1:11" ht="14.25" x14ac:dyDescent="0.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</row>
    <row r="73" spans="1:11" ht="14.25" x14ac:dyDescent="0.2">
      <c r="A73" s="475" t="s">
        <v>169</v>
      </c>
      <c r="B73" s="475"/>
      <c r="C73" s="279" t="s">
        <v>107</v>
      </c>
      <c r="D73" s="279"/>
      <c r="E73" s="279"/>
      <c r="F73" s="279"/>
      <c r="G73" s="279"/>
      <c r="H73" s="161" t="s">
        <v>107</v>
      </c>
      <c r="I73" s="161"/>
      <c r="J73" s="161"/>
      <c r="K73" s="161"/>
    </row>
    <row r="74" spans="1:11" ht="14.25" x14ac:dyDescent="0.2">
      <c r="A74" s="161"/>
      <c r="B74" s="161"/>
      <c r="C74" s="472" t="s">
        <v>72</v>
      </c>
      <c r="D74" s="472"/>
      <c r="E74" s="472"/>
      <c r="F74" s="472"/>
      <c r="G74" s="472"/>
      <c r="H74" s="161"/>
      <c r="I74" s="161"/>
      <c r="J74" s="161"/>
      <c r="K74" s="161"/>
    </row>
  </sheetData>
  <mergeCells count="86">
    <mergeCell ref="C74:G74"/>
    <mergeCell ref="C67:G67"/>
    <mergeCell ref="H67:I67"/>
    <mergeCell ref="J67:K67"/>
    <mergeCell ref="A70:B70"/>
    <mergeCell ref="C71:G71"/>
    <mergeCell ref="A73:B73"/>
    <mergeCell ref="C65:G65"/>
    <mergeCell ref="H65:I65"/>
    <mergeCell ref="J65:K65"/>
    <mergeCell ref="C66:G66"/>
    <mergeCell ref="H66:I66"/>
    <mergeCell ref="J66:K66"/>
    <mergeCell ref="C63:G63"/>
    <mergeCell ref="H63:I63"/>
    <mergeCell ref="J63:K63"/>
    <mergeCell ref="C64:G64"/>
    <mergeCell ref="H64:I64"/>
    <mergeCell ref="J64:K64"/>
    <mergeCell ref="C61:G61"/>
    <mergeCell ref="H61:I61"/>
    <mergeCell ref="J61:K61"/>
    <mergeCell ref="C62:G62"/>
    <mergeCell ref="H62:I62"/>
    <mergeCell ref="J62:K62"/>
    <mergeCell ref="C59:G59"/>
    <mergeCell ref="H59:I59"/>
    <mergeCell ref="J59:K59"/>
    <mergeCell ref="C60:G60"/>
    <mergeCell ref="H60:I60"/>
    <mergeCell ref="J60:K60"/>
    <mergeCell ref="C57:G57"/>
    <mergeCell ref="H57:I57"/>
    <mergeCell ref="J57:K57"/>
    <mergeCell ref="C58:G58"/>
    <mergeCell ref="H58:I58"/>
    <mergeCell ref="J58:K58"/>
    <mergeCell ref="C55:G55"/>
    <mergeCell ref="H55:I55"/>
    <mergeCell ref="J55:K55"/>
    <mergeCell ref="C56:G56"/>
    <mergeCell ref="H56:I56"/>
    <mergeCell ref="J56:K56"/>
    <mergeCell ref="C53:G53"/>
    <mergeCell ref="H53:I53"/>
    <mergeCell ref="J53:K53"/>
    <mergeCell ref="C54:G54"/>
    <mergeCell ref="H54:I54"/>
    <mergeCell ref="J54:K54"/>
    <mergeCell ref="A50:G50"/>
    <mergeCell ref="H50:I50"/>
    <mergeCell ref="J50:K50"/>
    <mergeCell ref="A52:G52"/>
    <mergeCell ref="H52:I52"/>
    <mergeCell ref="J52:K52"/>
    <mergeCell ref="H40:I40"/>
    <mergeCell ref="J40:K40"/>
    <mergeCell ref="H43:I43"/>
    <mergeCell ref="J43:K43"/>
    <mergeCell ref="H47:I47"/>
    <mergeCell ref="J47:K47"/>
    <mergeCell ref="H37:I37"/>
    <mergeCell ref="J37:K37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15:K15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view="pageBreakPreview" zoomScale="60" zoomScaleNormal="100" workbookViewId="0">
      <selection activeCell="A19" sqref="A19:K19"/>
    </sheetView>
  </sheetViews>
  <sheetFormatPr defaultRowHeight="15" x14ac:dyDescent="0.25"/>
  <cols>
    <col min="1" max="1" width="5.7109375" style="101" customWidth="1"/>
    <col min="2" max="2" width="15.85546875" style="101" customWidth="1"/>
    <col min="3" max="3" width="40.7109375" style="101" customWidth="1"/>
    <col min="4" max="4" width="17.140625" style="101" customWidth="1"/>
    <col min="5" max="8" width="15.7109375" style="101" customWidth="1"/>
    <col min="9" max="9" width="19" style="138" customWidth="1"/>
    <col min="10" max="11" width="12.7109375" style="101" customWidth="1"/>
    <col min="13" max="13" width="12.28515625" customWidth="1"/>
    <col min="31" max="34" width="0" hidden="1" customWidth="1"/>
  </cols>
  <sheetData>
    <row r="1" spans="1:11" x14ac:dyDescent="0.25">
      <c r="A1" s="491" t="str">
        <f>[8]SourceObSm!B1</f>
        <v>Smeta.RU  (495) 974-1589</v>
      </c>
      <c r="B1" s="491"/>
      <c r="C1" s="491"/>
      <c r="D1" s="491"/>
    </row>
    <row r="2" spans="1:11" x14ac:dyDescent="0.25">
      <c r="A2" s="102"/>
      <c r="B2" s="102"/>
      <c r="C2" s="102"/>
      <c r="D2" s="102"/>
      <c r="E2" s="102"/>
      <c r="F2" s="102"/>
      <c r="G2" s="102"/>
      <c r="H2" s="102"/>
      <c r="I2" s="139"/>
      <c r="J2" s="103"/>
      <c r="K2" s="104" t="s">
        <v>74</v>
      </c>
    </row>
    <row r="3" spans="1:11" x14ac:dyDescent="0.25">
      <c r="A3" s="105"/>
      <c r="B3" s="103"/>
      <c r="C3" s="103"/>
      <c r="D3" s="103"/>
      <c r="E3" s="103"/>
      <c r="F3" s="103"/>
      <c r="G3" s="103"/>
      <c r="H3" s="103"/>
      <c r="I3" s="140"/>
      <c r="J3" s="103"/>
      <c r="K3" s="103"/>
    </row>
    <row r="4" spans="1:11" ht="72.75" customHeight="1" x14ac:dyDescent="0.25">
      <c r="A4" s="492" t="s">
        <v>166</v>
      </c>
      <c r="B4" s="492"/>
      <c r="C4" s="492"/>
      <c r="D4" s="492"/>
      <c r="E4" s="492"/>
      <c r="F4" s="492"/>
      <c r="G4" s="492"/>
      <c r="H4" s="492"/>
      <c r="I4" s="492"/>
      <c r="J4" s="492"/>
      <c r="K4" s="492"/>
    </row>
    <row r="5" spans="1:11" x14ac:dyDescent="0.25">
      <c r="A5" s="493" t="s">
        <v>75</v>
      </c>
      <c r="B5" s="493"/>
      <c r="C5" s="493"/>
      <c r="D5" s="493"/>
      <c r="E5" s="493"/>
      <c r="F5" s="493"/>
      <c r="G5" s="493"/>
      <c r="H5" s="493"/>
      <c r="I5" s="493"/>
      <c r="J5" s="493"/>
      <c r="K5" s="493"/>
    </row>
    <row r="6" spans="1:11" x14ac:dyDescent="0.25">
      <c r="A6" s="105"/>
      <c r="B6" s="103"/>
      <c r="C6" s="103"/>
      <c r="D6" s="103"/>
      <c r="E6" s="103"/>
      <c r="F6" s="103"/>
      <c r="G6" s="103"/>
      <c r="H6" s="103"/>
      <c r="I6" s="140"/>
      <c r="J6" s="103"/>
      <c r="K6" s="103"/>
    </row>
    <row r="7" spans="1:11" ht="15.75" x14ac:dyDescent="0.25">
      <c r="A7" s="494" t="s">
        <v>92</v>
      </c>
      <c r="B7" s="494"/>
      <c r="C7" s="494"/>
      <c r="D7" s="494"/>
      <c r="E7" s="494"/>
      <c r="F7" s="494"/>
      <c r="G7" s="494"/>
      <c r="H7" s="494"/>
      <c r="I7" s="494"/>
      <c r="J7" s="494"/>
      <c r="K7" s="494"/>
    </row>
    <row r="8" spans="1:11" x14ac:dyDescent="0.25">
      <c r="A8" s="106"/>
      <c r="B8" s="106"/>
      <c r="C8" s="106"/>
      <c r="D8" s="106"/>
      <c r="E8" s="106"/>
      <c r="F8" s="106"/>
      <c r="G8" s="106"/>
      <c r="H8" s="106"/>
      <c r="I8" s="141"/>
      <c r="J8" s="106"/>
      <c r="K8" s="106"/>
    </row>
    <row r="9" spans="1:11" ht="52.5" customHeight="1" x14ac:dyDescent="0.25">
      <c r="A9" s="495" t="s">
        <v>166</v>
      </c>
      <c r="B9" s="495"/>
      <c r="C9" s="495"/>
      <c r="D9" s="495"/>
      <c r="E9" s="495"/>
      <c r="F9" s="495"/>
      <c r="G9" s="495"/>
      <c r="H9" s="495"/>
      <c r="I9" s="495"/>
      <c r="J9" s="495"/>
      <c r="K9" s="495"/>
    </row>
    <row r="10" spans="1:11" x14ac:dyDescent="0.25">
      <c r="A10" s="490" t="s">
        <v>76</v>
      </c>
      <c r="B10" s="490"/>
      <c r="C10" s="490"/>
      <c r="D10" s="490"/>
      <c r="E10" s="490"/>
      <c r="F10" s="490"/>
      <c r="G10" s="490"/>
      <c r="H10" s="490"/>
      <c r="I10" s="490"/>
      <c r="J10" s="490"/>
      <c r="K10" s="490"/>
    </row>
    <row r="11" spans="1:11" x14ac:dyDescent="0.25">
      <c r="A11" s="107"/>
      <c r="B11" s="107"/>
      <c r="C11" s="107"/>
      <c r="D11" s="107"/>
      <c r="E11" s="107"/>
      <c r="F11" s="107"/>
      <c r="G11" s="107"/>
      <c r="H11" s="107"/>
      <c r="I11" s="142"/>
      <c r="J11" s="107"/>
      <c r="K11" s="107"/>
    </row>
    <row r="12" spans="1:11" x14ac:dyDescent="0.25">
      <c r="A12" s="105"/>
      <c r="B12" s="103"/>
      <c r="C12" s="103"/>
      <c r="D12" s="103"/>
      <c r="E12" s="103"/>
      <c r="F12" s="103"/>
      <c r="G12" s="103"/>
      <c r="H12" s="103"/>
      <c r="I12" s="140"/>
      <c r="J12" s="103"/>
      <c r="K12" s="103"/>
    </row>
    <row r="13" spans="1:11" x14ac:dyDescent="0.25">
      <c r="A13" s="496" t="s">
        <v>77</v>
      </c>
      <c r="B13" s="496"/>
      <c r="C13" s="496"/>
      <c r="D13" s="108">
        <f>H46</f>
        <v>28546.81</v>
      </c>
      <c r="E13" s="109" t="s">
        <v>78</v>
      </c>
      <c r="F13" s="110"/>
      <c r="G13" s="103"/>
      <c r="H13" s="103"/>
      <c r="I13" s="140"/>
      <c r="J13" s="103"/>
      <c r="K13" s="103"/>
    </row>
    <row r="14" spans="1:11" x14ac:dyDescent="0.25">
      <c r="A14" s="111"/>
      <c r="B14" s="112"/>
      <c r="C14" s="112"/>
      <c r="D14" s="113"/>
      <c r="E14" s="109"/>
      <c r="F14" s="94"/>
      <c r="G14" s="103"/>
      <c r="H14" s="103"/>
      <c r="I14" s="140"/>
      <c r="J14" s="103"/>
      <c r="K14" s="103"/>
    </row>
    <row r="15" spans="1:11" x14ac:dyDescent="0.25">
      <c r="A15" s="496" t="s">
        <v>79</v>
      </c>
      <c r="B15" s="496"/>
      <c r="C15" s="496"/>
      <c r="D15" s="108">
        <f>J46</f>
        <v>1755.78</v>
      </c>
      <c r="E15" s="109" t="s">
        <v>78</v>
      </c>
      <c r="F15" s="110"/>
      <c r="G15" s="103"/>
      <c r="H15" s="103"/>
      <c r="I15" s="140"/>
      <c r="J15" s="103"/>
      <c r="K15" s="103"/>
    </row>
    <row r="16" spans="1:11" x14ac:dyDescent="0.25">
      <c r="A16" s="105"/>
      <c r="B16" s="103"/>
      <c r="C16" s="103"/>
      <c r="D16" s="113"/>
      <c r="E16" s="109"/>
      <c r="F16" s="103"/>
      <c r="G16" s="103"/>
      <c r="H16" s="103"/>
      <c r="I16" s="140"/>
      <c r="J16" s="103"/>
      <c r="K16" s="103"/>
    </row>
    <row r="17" spans="1:13" x14ac:dyDescent="0.25">
      <c r="A17" s="496" t="s">
        <v>80</v>
      </c>
      <c r="B17" s="496"/>
      <c r="C17" s="496"/>
      <c r="D17" s="114">
        <f>[8]SourceObSm!I12</f>
        <v>0</v>
      </c>
      <c r="E17" s="115">
        <f>[8]SourceObSm!H12</f>
        <v>0</v>
      </c>
      <c r="F17" s="116"/>
      <c r="G17" s="103"/>
      <c r="H17" s="103"/>
      <c r="I17" s="140"/>
      <c r="J17" s="103"/>
      <c r="K17" s="103"/>
    </row>
    <row r="18" spans="1:13" x14ac:dyDescent="0.25">
      <c r="A18" s="105"/>
      <c r="B18" s="103"/>
      <c r="C18" s="103"/>
      <c r="D18" s="103"/>
      <c r="E18" s="103"/>
      <c r="F18" s="103"/>
      <c r="G18" s="103"/>
      <c r="H18" s="103"/>
      <c r="I18" s="140"/>
      <c r="J18" s="103"/>
      <c r="K18" s="103"/>
    </row>
    <row r="19" spans="1:13" x14ac:dyDescent="0.25">
      <c r="A19" s="496" t="s">
        <v>155</v>
      </c>
      <c r="B19" s="496"/>
      <c r="C19" s="496"/>
      <c r="D19" s="496"/>
      <c r="E19" s="496"/>
      <c r="F19" s="496"/>
      <c r="G19" s="496"/>
      <c r="H19" s="496"/>
      <c r="I19" s="496"/>
      <c r="J19" s="496"/>
      <c r="K19" s="496"/>
    </row>
    <row r="20" spans="1:13" ht="15.75" thickBot="1" x14ac:dyDescent="0.3">
      <c r="A20" s="103"/>
      <c r="B20" s="103"/>
      <c r="C20" s="103"/>
      <c r="D20" s="103"/>
      <c r="E20" s="103"/>
      <c r="F20" s="103"/>
      <c r="G20" s="103"/>
      <c r="H20" s="103"/>
      <c r="I20" s="140"/>
      <c r="J20" s="103"/>
      <c r="K20" s="103" t="s">
        <v>78</v>
      </c>
    </row>
    <row r="21" spans="1:13" s="122" customFormat="1" ht="15" customHeight="1" x14ac:dyDescent="0.25">
      <c r="A21" s="497" t="s">
        <v>81</v>
      </c>
      <c r="B21" s="499" t="s">
        <v>82</v>
      </c>
      <c r="C21" s="499" t="s">
        <v>83</v>
      </c>
      <c r="D21" s="503" t="s">
        <v>77</v>
      </c>
      <c r="E21" s="503"/>
      <c r="F21" s="503"/>
      <c r="G21" s="503"/>
      <c r="H21" s="503"/>
      <c r="I21" s="503"/>
      <c r="J21" s="499" t="s">
        <v>84</v>
      </c>
      <c r="K21" s="501" t="s">
        <v>85</v>
      </c>
    </row>
    <row r="22" spans="1:13" s="122" customFormat="1" ht="57.75" thickBot="1" x14ac:dyDescent="0.3">
      <c r="A22" s="498"/>
      <c r="B22" s="500"/>
      <c r="C22" s="500"/>
      <c r="D22" s="123" t="s">
        <v>86</v>
      </c>
      <c r="E22" s="123" t="s">
        <v>87</v>
      </c>
      <c r="F22" s="123" t="s">
        <v>88</v>
      </c>
      <c r="G22" s="123" t="s">
        <v>89</v>
      </c>
      <c r="H22" s="123" t="s">
        <v>90</v>
      </c>
      <c r="I22" s="136" t="s">
        <v>135</v>
      </c>
      <c r="J22" s="500"/>
      <c r="K22" s="502"/>
    </row>
    <row r="23" spans="1:13" x14ac:dyDescent="0.25">
      <c r="A23" s="121">
        <v>1</v>
      </c>
      <c r="B23" s="121">
        <v>2</v>
      </c>
      <c r="C23" s="121">
        <v>3</v>
      </c>
      <c r="D23" s="121">
        <v>4</v>
      </c>
      <c r="E23" s="121">
        <v>5</v>
      </c>
      <c r="F23" s="121">
        <v>6</v>
      </c>
      <c r="G23" s="121">
        <v>7</v>
      </c>
      <c r="H23" s="121">
        <v>8</v>
      </c>
      <c r="I23" s="137"/>
      <c r="J23" s="121">
        <v>9</v>
      </c>
      <c r="K23" s="121">
        <v>10</v>
      </c>
    </row>
    <row r="24" spans="1:13" s="128" customFormat="1" ht="30" customHeight="1" x14ac:dyDescent="0.25">
      <c r="A24" s="124">
        <v>1</v>
      </c>
      <c r="B24" s="125" t="str">
        <f>[9]SourceObSm!C16</f>
        <v>02-01-01</v>
      </c>
      <c r="C24" s="125" t="s">
        <v>108</v>
      </c>
      <c r="D24" s="126">
        <v>918.35</v>
      </c>
      <c r="E24" s="126"/>
      <c r="F24" s="126"/>
      <c r="G24" s="126">
        <v>9.91</v>
      </c>
      <c r="H24" s="126">
        <f>SUM(D24:G24)</f>
        <v>928.26</v>
      </c>
      <c r="I24" s="148">
        <v>384.66</v>
      </c>
      <c r="J24" s="126">
        <v>193.18</v>
      </c>
      <c r="K24" s="127"/>
    </row>
    <row r="25" spans="1:13" s="128" customFormat="1" ht="30" customHeight="1" x14ac:dyDescent="0.25">
      <c r="A25" s="124">
        <f>A24+1</f>
        <v>2</v>
      </c>
      <c r="B25" s="129" t="s">
        <v>93</v>
      </c>
      <c r="C25" s="125" t="s">
        <v>109</v>
      </c>
      <c r="D25" s="126">
        <v>1838.34</v>
      </c>
      <c r="E25" s="126"/>
      <c r="F25" s="126"/>
      <c r="G25" s="126">
        <v>21.99</v>
      </c>
      <c r="H25" s="126">
        <f t="shared" ref="H25:H45" si="0">SUM(D25:G25)</f>
        <v>1860.33</v>
      </c>
      <c r="I25" s="148">
        <v>1086.3800000000001</v>
      </c>
      <c r="J25" s="126">
        <v>263.86</v>
      </c>
      <c r="K25" s="127"/>
    </row>
    <row r="26" spans="1:13" s="135" customFormat="1" ht="30" customHeight="1" x14ac:dyDescent="0.25">
      <c r="A26" s="130">
        <f t="shared" ref="A26:A45" si="1">A25+1</f>
        <v>3</v>
      </c>
      <c r="B26" s="131" t="s">
        <v>94</v>
      </c>
      <c r="C26" s="132" t="s">
        <v>110</v>
      </c>
      <c r="D26" s="133">
        <v>797.35</v>
      </c>
      <c r="E26" s="133"/>
      <c r="F26" s="133"/>
      <c r="G26" s="133">
        <v>0.51</v>
      </c>
      <c r="H26" s="126">
        <f t="shared" si="0"/>
        <v>797.86</v>
      </c>
      <c r="I26" s="148">
        <v>700.78</v>
      </c>
      <c r="J26" s="133">
        <v>35.450000000000003</v>
      </c>
      <c r="K26" s="134"/>
    </row>
    <row r="27" spans="1:13" s="135" customFormat="1" ht="30" customHeight="1" x14ac:dyDescent="0.25">
      <c r="A27" s="130">
        <f t="shared" si="1"/>
        <v>4</v>
      </c>
      <c r="B27" s="131" t="s">
        <v>95</v>
      </c>
      <c r="C27" s="132" t="s">
        <v>111</v>
      </c>
      <c r="D27" s="133">
        <v>79.33</v>
      </c>
      <c r="E27" s="133"/>
      <c r="F27" s="133"/>
      <c r="G27" s="133"/>
      <c r="H27" s="126">
        <f t="shared" si="0"/>
        <v>79.33</v>
      </c>
      <c r="I27" s="148">
        <v>69.37</v>
      </c>
      <c r="J27" s="133">
        <v>3.48</v>
      </c>
      <c r="K27" s="134"/>
    </row>
    <row r="28" spans="1:13" s="135" customFormat="1" ht="30" customHeight="1" x14ac:dyDescent="0.25">
      <c r="A28" s="130">
        <f t="shared" si="1"/>
        <v>5</v>
      </c>
      <c r="B28" s="131" t="s">
        <v>114</v>
      </c>
      <c r="C28" s="132" t="s">
        <v>112</v>
      </c>
      <c r="D28" s="133">
        <v>1042.3800000000001</v>
      </c>
      <c r="E28" s="133">
        <v>9.68</v>
      </c>
      <c r="F28" s="133">
        <v>1038.26</v>
      </c>
      <c r="G28" s="133">
        <v>21.36</v>
      </c>
      <c r="H28" s="126">
        <f t="shared" si="0"/>
        <v>2111.6799999999998</v>
      </c>
      <c r="I28" s="148">
        <v>881.47</v>
      </c>
      <c r="J28" s="133">
        <v>66.06</v>
      </c>
      <c r="K28" s="133" t="str">
        <f>IF(H28="-","-",IF([8]SourceObSm!I12=0,"-",H28/[8]SourceObSm!I12))</f>
        <v>-</v>
      </c>
    </row>
    <row r="29" spans="1:13" s="135" customFormat="1" ht="30" customHeight="1" x14ac:dyDescent="0.25">
      <c r="A29" s="130">
        <f t="shared" si="1"/>
        <v>6</v>
      </c>
      <c r="B29" s="131" t="s">
        <v>115</v>
      </c>
      <c r="C29" s="132" t="s">
        <v>113</v>
      </c>
      <c r="D29" s="133">
        <v>131.32</v>
      </c>
      <c r="E29" s="133">
        <v>90.35</v>
      </c>
      <c r="F29" s="133">
        <v>894.02</v>
      </c>
      <c r="G29" s="133">
        <v>12.47</v>
      </c>
      <c r="H29" s="126">
        <f t="shared" si="0"/>
        <v>1128.1600000000001</v>
      </c>
      <c r="I29" s="148">
        <v>127.67</v>
      </c>
      <c r="J29" s="133">
        <v>40.42</v>
      </c>
      <c r="K29" s="133" t="str">
        <f>IF(H29="-","-",IF([8]SourceObSm!I12=0,"-",H29/[8]SourceObSm!I12))</f>
        <v>-</v>
      </c>
    </row>
    <row r="30" spans="1:13" s="135" customFormat="1" ht="30" customHeight="1" x14ac:dyDescent="0.25">
      <c r="A30" s="130">
        <f t="shared" si="1"/>
        <v>7</v>
      </c>
      <c r="B30" s="131" t="s">
        <v>116</v>
      </c>
      <c r="C30" s="132" t="s">
        <v>122</v>
      </c>
      <c r="D30" s="133">
        <v>375.76</v>
      </c>
      <c r="E30" s="133">
        <v>2.08</v>
      </c>
      <c r="F30" s="133">
        <v>219.38</v>
      </c>
      <c r="G30" s="133">
        <v>12.94</v>
      </c>
      <c r="H30" s="126">
        <f t="shared" si="0"/>
        <v>610.16</v>
      </c>
      <c r="I30" s="148">
        <v>313.66000000000003</v>
      </c>
      <c r="J30" s="133">
        <v>26.71</v>
      </c>
      <c r="K30" s="133" t="str">
        <f>IF(H30="-","-",IF([8]SourceObSm!I12=0,"-",H30/[8]SourceObSm!I12))</f>
        <v>-</v>
      </c>
      <c r="M30" s="153"/>
    </row>
    <row r="31" spans="1:13" s="135" customFormat="1" ht="56.25" x14ac:dyDescent="0.25">
      <c r="A31" s="130">
        <f t="shared" si="1"/>
        <v>8</v>
      </c>
      <c r="B31" s="131" t="s">
        <v>117</v>
      </c>
      <c r="C31" s="132" t="s">
        <v>123</v>
      </c>
      <c r="D31" s="133">
        <v>8.16</v>
      </c>
      <c r="E31" s="133">
        <v>241.32</v>
      </c>
      <c r="F31" s="149">
        <v>117.99</v>
      </c>
      <c r="G31" s="133">
        <v>6.38</v>
      </c>
      <c r="H31" s="126">
        <f t="shared" si="0"/>
        <v>373.85</v>
      </c>
      <c r="I31" s="148">
        <v>197.47</v>
      </c>
      <c r="J31" s="133">
        <v>20.55</v>
      </c>
      <c r="K31" s="133" t="str">
        <f>IF(H31="-","-",IF([8]SourceObSm!I12=0,"-",H31/[8]SourceObSm!I12))</f>
        <v>-</v>
      </c>
    </row>
    <row r="32" spans="1:13" s="135" customFormat="1" ht="30.75" customHeight="1" x14ac:dyDescent="0.25">
      <c r="A32" s="130">
        <f t="shared" si="1"/>
        <v>9</v>
      </c>
      <c r="B32" s="131" t="s">
        <v>118</v>
      </c>
      <c r="C32" s="132" t="s">
        <v>124</v>
      </c>
      <c r="D32" s="133"/>
      <c r="E32" s="133">
        <v>13.95</v>
      </c>
      <c r="F32" s="133">
        <v>180.64</v>
      </c>
      <c r="G32" s="133">
        <v>2.13</v>
      </c>
      <c r="H32" s="126">
        <f t="shared" si="0"/>
        <v>196.72</v>
      </c>
      <c r="I32" s="148">
        <v>4.75</v>
      </c>
      <c r="J32" s="133">
        <v>4.07</v>
      </c>
      <c r="K32" s="133" t="str">
        <f>IF(H32="-","-",IF([8]SourceObSm!I12=0,"-",H32/[8]SourceObSm!I12))</f>
        <v>-</v>
      </c>
    </row>
    <row r="33" spans="1:12" s="135" customFormat="1" ht="27.75" customHeight="1" x14ac:dyDescent="0.25">
      <c r="A33" s="130">
        <f t="shared" si="1"/>
        <v>10</v>
      </c>
      <c r="B33" s="131" t="s">
        <v>119</v>
      </c>
      <c r="C33" s="132" t="s">
        <v>125</v>
      </c>
      <c r="D33" s="133"/>
      <c r="E33" s="133">
        <v>12.08</v>
      </c>
      <c r="F33" s="133">
        <v>36.68</v>
      </c>
      <c r="G33" s="133">
        <v>2.13</v>
      </c>
      <c r="H33" s="126">
        <f t="shared" si="0"/>
        <v>50.89</v>
      </c>
      <c r="I33" s="148">
        <v>7.32</v>
      </c>
      <c r="J33" s="133">
        <v>2.52</v>
      </c>
      <c r="K33" s="133" t="str">
        <f>IF(H33="-","-",IF([8]SourceObSm!I12=0,"-",H33/[8]SourceObSm!I12))</f>
        <v>-</v>
      </c>
    </row>
    <row r="34" spans="1:12" s="135" customFormat="1" ht="37.5" x14ac:dyDescent="0.25">
      <c r="A34" s="130">
        <f t="shared" si="1"/>
        <v>11</v>
      </c>
      <c r="B34" s="131" t="s">
        <v>120</v>
      </c>
      <c r="C34" s="132" t="s">
        <v>126</v>
      </c>
      <c r="D34" s="133">
        <v>0.08</v>
      </c>
      <c r="E34" s="133">
        <v>44.44</v>
      </c>
      <c r="F34" s="133">
        <v>138.87</v>
      </c>
      <c r="G34" s="133">
        <v>2.13</v>
      </c>
      <c r="H34" s="126">
        <f t="shared" si="0"/>
        <v>185.52</v>
      </c>
      <c r="I34" s="148">
        <v>24.04</v>
      </c>
      <c r="J34" s="133">
        <v>7.95</v>
      </c>
      <c r="K34" s="133" t="str">
        <f>IF(H34="-","-",IF([8]SourceObSm!I12=0,"-",H34/[8]SourceObSm!I12))</f>
        <v>-</v>
      </c>
      <c r="L34" s="153"/>
    </row>
    <row r="35" spans="1:12" s="135" customFormat="1" ht="30.75" customHeight="1" x14ac:dyDescent="0.25">
      <c r="A35" s="130">
        <f t="shared" si="1"/>
        <v>12</v>
      </c>
      <c r="B35" s="131" t="s">
        <v>121</v>
      </c>
      <c r="C35" s="132" t="s">
        <v>127</v>
      </c>
      <c r="D35" s="133">
        <v>0.35</v>
      </c>
      <c r="E35" s="133">
        <v>22.79</v>
      </c>
      <c r="F35" s="133">
        <v>44.78</v>
      </c>
      <c r="G35" s="133">
        <v>0.52</v>
      </c>
      <c r="H35" s="126">
        <f t="shared" si="0"/>
        <v>68.44</v>
      </c>
      <c r="I35" s="148">
        <v>13.64</v>
      </c>
      <c r="J35" s="133">
        <v>3.08</v>
      </c>
      <c r="K35" s="133" t="str">
        <f>IF(H35="-","-",IF([8]SourceObSm!I12=0,"-",H35/[8]SourceObSm!I12))</f>
        <v>-</v>
      </c>
    </row>
    <row r="36" spans="1:12" s="135" customFormat="1" ht="93.75" x14ac:dyDescent="0.25">
      <c r="A36" s="130">
        <f t="shared" si="1"/>
        <v>13</v>
      </c>
      <c r="B36" s="131" t="s">
        <v>97</v>
      </c>
      <c r="C36" s="132" t="s">
        <v>128</v>
      </c>
      <c r="D36" s="133">
        <v>0</v>
      </c>
      <c r="E36" s="133">
        <v>230.7</v>
      </c>
      <c r="F36" s="133">
        <v>64.88</v>
      </c>
      <c r="G36" s="133">
        <v>2.2000000000000002</v>
      </c>
      <c r="H36" s="126">
        <f t="shared" si="0"/>
        <v>297.77999999999997</v>
      </c>
      <c r="I36" s="148">
        <v>152.07</v>
      </c>
      <c r="J36" s="133">
        <v>28.23</v>
      </c>
      <c r="K36" s="133"/>
    </row>
    <row r="37" spans="1:12" s="135" customFormat="1" ht="56.25" x14ac:dyDescent="0.25">
      <c r="A37" s="130">
        <f t="shared" si="1"/>
        <v>14</v>
      </c>
      <c r="B37" s="131" t="s">
        <v>98</v>
      </c>
      <c r="C37" s="132" t="s">
        <v>129</v>
      </c>
      <c r="D37" s="133">
        <v>0</v>
      </c>
      <c r="E37" s="133">
        <v>121.43</v>
      </c>
      <c r="F37" s="133">
        <v>113.59</v>
      </c>
      <c r="G37" s="133">
        <v>0.89</v>
      </c>
      <c r="H37" s="126">
        <f t="shared" si="0"/>
        <v>235.91</v>
      </c>
      <c r="I37" s="148">
        <v>264.47000000000003</v>
      </c>
      <c r="J37" s="133">
        <v>20.62</v>
      </c>
      <c r="K37" s="133"/>
    </row>
    <row r="38" spans="1:12" s="135" customFormat="1" ht="25.5" customHeight="1" x14ac:dyDescent="0.25">
      <c r="A38" s="130">
        <f t="shared" si="1"/>
        <v>15</v>
      </c>
      <c r="B38" s="131" t="s">
        <v>99</v>
      </c>
      <c r="C38" s="132" t="s">
        <v>102</v>
      </c>
      <c r="D38" s="133"/>
      <c r="E38" s="133">
        <v>92.18</v>
      </c>
      <c r="F38" s="133">
        <v>15</v>
      </c>
      <c r="G38" s="133">
        <v>7.72</v>
      </c>
      <c r="H38" s="126">
        <f t="shared" si="0"/>
        <v>114.9</v>
      </c>
      <c r="I38" s="148">
        <v>52.05</v>
      </c>
      <c r="J38" s="133">
        <v>16.09</v>
      </c>
      <c r="K38" s="133"/>
    </row>
    <row r="39" spans="1:12" s="135" customFormat="1" ht="23.25" customHeight="1" x14ac:dyDescent="0.25">
      <c r="A39" s="130">
        <f t="shared" si="1"/>
        <v>16</v>
      </c>
      <c r="B39" s="131" t="s">
        <v>100</v>
      </c>
      <c r="C39" s="132" t="s">
        <v>132</v>
      </c>
      <c r="D39" s="133">
        <v>142.29</v>
      </c>
      <c r="E39" s="133">
        <v>0.05</v>
      </c>
      <c r="F39" s="133">
        <v>1.63</v>
      </c>
      <c r="G39" s="133">
        <v>0.08</v>
      </c>
      <c r="H39" s="126">
        <f t="shared" si="0"/>
        <v>144.05000000000001</v>
      </c>
      <c r="I39" s="148">
        <v>117.71</v>
      </c>
      <c r="J39" s="133">
        <v>8.49</v>
      </c>
      <c r="K39" s="133"/>
    </row>
    <row r="40" spans="1:12" s="135" customFormat="1" ht="24.75" customHeight="1" x14ac:dyDescent="0.25">
      <c r="A40" s="130">
        <f t="shared" si="1"/>
        <v>17</v>
      </c>
      <c r="B40" s="131" t="s">
        <v>101</v>
      </c>
      <c r="C40" s="132" t="s">
        <v>133</v>
      </c>
      <c r="D40" s="133">
        <v>337.63</v>
      </c>
      <c r="E40" s="133"/>
      <c r="F40" s="133"/>
      <c r="G40" s="133">
        <v>7.0000000000000007E-2</v>
      </c>
      <c r="H40" s="126">
        <f t="shared" si="0"/>
        <v>337.7</v>
      </c>
      <c r="I40" s="148">
        <v>312.82</v>
      </c>
      <c r="J40" s="133">
        <v>8.36</v>
      </c>
      <c r="K40" s="133"/>
    </row>
    <row r="41" spans="1:12" s="135" customFormat="1" ht="25.5" customHeight="1" x14ac:dyDescent="0.25">
      <c r="A41" s="130">
        <f t="shared" si="1"/>
        <v>18</v>
      </c>
      <c r="B41" s="131" t="s">
        <v>130</v>
      </c>
      <c r="C41" s="132" t="s">
        <v>134</v>
      </c>
      <c r="D41" s="133">
        <v>8.7200000000000006</v>
      </c>
      <c r="E41" s="133">
        <v>1348.06</v>
      </c>
      <c r="F41" s="133">
        <v>22.58</v>
      </c>
      <c r="G41" s="133">
        <v>13.57</v>
      </c>
      <c r="H41" s="126">
        <f t="shared" si="0"/>
        <v>1392.93</v>
      </c>
      <c r="I41" s="148">
        <v>1137.2</v>
      </c>
      <c r="J41" s="133">
        <v>75.38</v>
      </c>
      <c r="K41" s="133"/>
    </row>
    <row r="42" spans="1:12" s="135" customFormat="1" ht="37.5" x14ac:dyDescent="0.25">
      <c r="A42" s="130">
        <f t="shared" si="1"/>
        <v>19</v>
      </c>
      <c r="B42" s="131" t="s">
        <v>142</v>
      </c>
      <c r="C42" s="132" t="s">
        <v>144</v>
      </c>
      <c r="D42" s="133">
        <v>3297.88</v>
      </c>
      <c r="E42" s="133"/>
      <c r="F42" s="133"/>
      <c r="G42" s="133">
        <v>56.52</v>
      </c>
      <c r="H42" s="126">
        <f t="shared" si="0"/>
        <v>3354.4</v>
      </c>
      <c r="I42" s="148">
        <v>2395.1799999999998</v>
      </c>
      <c r="J42" s="133">
        <v>333.8</v>
      </c>
      <c r="K42" s="133"/>
    </row>
    <row r="43" spans="1:12" s="135" customFormat="1" ht="37.5" x14ac:dyDescent="0.25">
      <c r="A43" s="130">
        <f t="shared" si="1"/>
        <v>20</v>
      </c>
      <c r="B43" s="131" t="s">
        <v>143</v>
      </c>
      <c r="C43" s="132" t="s">
        <v>145</v>
      </c>
      <c r="D43" s="133">
        <v>11726.97</v>
      </c>
      <c r="E43" s="133"/>
      <c r="F43" s="133"/>
      <c r="G43" s="133"/>
      <c r="H43" s="126">
        <f t="shared" si="0"/>
        <v>11726.97</v>
      </c>
      <c r="I43" s="148">
        <v>10397.67</v>
      </c>
      <c r="J43" s="133">
        <v>460.29</v>
      </c>
      <c r="K43" s="133"/>
    </row>
    <row r="44" spans="1:12" s="135" customFormat="1" ht="18.75" x14ac:dyDescent="0.25">
      <c r="A44" s="130">
        <f t="shared" si="1"/>
        <v>21</v>
      </c>
      <c r="B44" s="131" t="s">
        <v>131</v>
      </c>
      <c r="C44" s="132" t="s">
        <v>136</v>
      </c>
      <c r="D44" s="133">
        <v>2485.27</v>
      </c>
      <c r="E44" s="133">
        <v>32.56</v>
      </c>
      <c r="F44" s="133"/>
      <c r="G44" s="133"/>
      <c r="H44" s="126">
        <f t="shared" si="0"/>
        <v>2517.83</v>
      </c>
      <c r="I44" s="148">
        <v>2124.4899999999998</v>
      </c>
      <c r="J44" s="133">
        <v>134.19</v>
      </c>
      <c r="K44" s="133"/>
    </row>
    <row r="45" spans="1:12" s="135" customFormat="1" ht="18.75" x14ac:dyDescent="0.25">
      <c r="A45" s="130">
        <f t="shared" si="1"/>
        <v>22</v>
      </c>
      <c r="B45" s="131" t="s">
        <v>139</v>
      </c>
      <c r="C45" s="132" t="s">
        <v>140</v>
      </c>
      <c r="D45" s="133">
        <v>0</v>
      </c>
      <c r="E45" s="133">
        <v>19.239999999999998</v>
      </c>
      <c r="F45" s="133">
        <v>11.77</v>
      </c>
      <c r="G45" s="133">
        <v>2.13</v>
      </c>
      <c r="H45" s="126">
        <f t="shared" si="0"/>
        <v>33.14</v>
      </c>
      <c r="I45" s="148">
        <v>12.79</v>
      </c>
      <c r="J45" s="133">
        <v>3</v>
      </c>
      <c r="K45" s="133"/>
      <c r="L45" s="153"/>
    </row>
    <row r="46" spans="1:12" ht="18.75" x14ac:dyDescent="0.3">
      <c r="A46" s="117"/>
      <c r="B46" s="118"/>
      <c r="C46" s="118" t="s">
        <v>91</v>
      </c>
      <c r="D46" s="119">
        <f>SUM(D24:D45)</f>
        <v>23190.18</v>
      </c>
      <c r="E46" s="119">
        <f t="shared" ref="E46:J46" si="2">SUM(E24:E45)</f>
        <v>2280.91</v>
      </c>
      <c r="F46" s="119">
        <f t="shared" si="2"/>
        <v>2900.07</v>
      </c>
      <c r="G46" s="119">
        <f t="shared" si="2"/>
        <v>175.65</v>
      </c>
      <c r="H46" s="119">
        <f t="shared" si="2"/>
        <v>28546.81</v>
      </c>
      <c r="I46" s="119">
        <f t="shared" si="2"/>
        <v>20777.66</v>
      </c>
      <c r="J46" s="119">
        <f t="shared" si="2"/>
        <v>1755.78</v>
      </c>
      <c r="K46" s="119"/>
    </row>
    <row r="47" spans="1:12" ht="18.75" x14ac:dyDescent="0.25">
      <c r="A47" s="150">
        <f>A45+1</f>
        <v>23</v>
      </c>
      <c r="B47" s="151" t="s">
        <v>146</v>
      </c>
      <c r="C47" s="152" t="s">
        <v>147</v>
      </c>
      <c r="D47" s="146">
        <v>62.66</v>
      </c>
      <c r="E47" s="146"/>
      <c r="F47" s="146"/>
      <c r="G47" s="146"/>
      <c r="H47" s="146"/>
      <c r="I47" s="147"/>
      <c r="J47" s="146"/>
      <c r="K47" s="146"/>
    </row>
    <row r="50" spans="1:11" x14ac:dyDescent="0.25">
      <c r="A50" s="91" t="s">
        <v>67</v>
      </c>
      <c r="B50" s="91"/>
      <c r="C50" s="91"/>
      <c r="D50" s="92"/>
      <c r="E50" s="92"/>
      <c r="F50" s="92"/>
      <c r="G50" s="92">
        <f>IF([8]SourceObSm!X12&lt;&gt;"",[8]SourceObSm!X12,"")</f>
        <v>0</v>
      </c>
      <c r="H50" s="92"/>
      <c r="I50" s="143"/>
      <c r="J50" s="91"/>
      <c r="K50" s="91"/>
    </row>
    <row r="51" spans="1:11" x14ac:dyDescent="0.25">
      <c r="A51" s="398" t="s">
        <v>68</v>
      </c>
      <c r="B51" s="398"/>
      <c r="C51" s="398"/>
      <c r="D51" s="398"/>
      <c r="E51" s="398"/>
      <c r="F51" s="398"/>
      <c r="G51" s="398"/>
      <c r="H51" s="398"/>
      <c r="I51" s="398"/>
      <c r="J51" s="398"/>
      <c r="K51" s="398"/>
    </row>
    <row r="52" spans="1:11" x14ac:dyDescent="0.25">
      <c r="A52" s="100"/>
      <c r="B52" s="100"/>
      <c r="C52" s="100"/>
      <c r="D52" s="100"/>
      <c r="E52" s="100"/>
      <c r="F52" s="100"/>
      <c r="G52" s="100"/>
      <c r="H52" s="100"/>
      <c r="I52" s="144"/>
      <c r="J52" s="103"/>
      <c r="K52" s="103"/>
    </row>
    <row r="53" spans="1:11" x14ac:dyDescent="0.25">
      <c r="A53" s="91" t="s">
        <v>69</v>
      </c>
      <c r="B53" s="91"/>
      <c r="C53" s="91">
        <f>IF([8]SourceObSm!AA12&lt;&gt;"",[8]SourceObSm!AA12,"")</f>
        <v>0</v>
      </c>
      <c r="D53" s="92"/>
      <c r="E53" s="92"/>
      <c r="F53" s="92"/>
      <c r="G53" s="92">
        <f>IF([8]SourceObSm!Y12&lt;&gt;"",[8]SourceObSm!Y12,"")</f>
        <v>0</v>
      </c>
      <c r="H53" s="92"/>
      <c r="I53" s="143"/>
      <c r="J53" s="91"/>
      <c r="K53" s="91"/>
    </row>
    <row r="54" spans="1:11" x14ac:dyDescent="0.25">
      <c r="A54" s="398" t="s">
        <v>70</v>
      </c>
      <c r="B54" s="398"/>
      <c r="C54" s="398"/>
      <c r="D54" s="398"/>
      <c r="E54" s="398"/>
      <c r="F54" s="398"/>
      <c r="G54" s="398"/>
      <c r="H54" s="398"/>
      <c r="I54" s="398"/>
      <c r="J54" s="398"/>
      <c r="K54" s="398"/>
    </row>
    <row r="55" spans="1:11" x14ac:dyDescent="0.25">
      <c r="A55" s="100"/>
      <c r="B55" s="100"/>
      <c r="C55" s="100"/>
      <c r="D55" s="100"/>
      <c r="E55" s="100"/>
      <c r="F55" s="100"/>
      <c r="G55" s="100"/>
      <c r="H55" s="100"/>
      <c r="I55" s="144"/>
      <c r="J55" s="103"/>
      <c r="K55" s="103"/>
    </row>
    <row r="56" spans="1:11" x14ac:dyDescent="0.25">
      <c r="A56" s="91" t="s">
        <v>71</v>
      </c>
      <c r="B56" s="91"/>
      <c r="C56" s="91">
        <f>IF([8]SourceObSm!AC12&lt;&gt;"",[8]SourceObSm!AC12,"")</f>
        <v>0</v>
      </c>
      <c r="D56" s="92"/>
      <c r="E56" s="92"/>
      <c r="F56" s="92"/>
      <c r="G56" s="92">
        <f>IF([8]SourceObSm!AB12&lt;&gt;"",[8]SourceObSm!AB12,"")</f>
        <v>0</v>
      </c>
      <c r="H56" s="92"/>
      <c r="I56" s="143"/>
      <c r="J56" s="91"/>
      <c r="K56" s="91"/>
    </row>
    <row r="57" spans="1:11" x14ac:dyDescent="0.25">
      <c r="A57" s="398" t="s">
        <v>72</v>
      </c>
      <c r="B57" s="398"/>
      <c r="C57" s="398"/>
      <c r="D57" s="398"/>
      <c r="E57" s="398"/>
      <c r="F57" s="398"/>
      <c r="G57" s="398"/>
      <c r="H57" s="398"/>
      <c r="I57" s="398"/>
      <c r="J57" s="398"/>
      <c r="K57" s="398"/>
    </row>
    <row r="58" spans="1:11" x14ac:dyDescent="0.25">
      <c r="A58" s="100"/>
      <c r="B58" s="100"/>
      <c r="C58" s="100"/>
      <c r="D58" s="100"/>
      <c r="E58" s="100"/>
      <c r="F58" s="100"/>
      <c r="G58" s="100"/>
      <c r="H58" s="100"/>
      <c r="I58" s="144"/>
      <c r="J58" s="103"/>
      <c r="K58" s="103"/>
    </row>
    <row r="59" spans="1:11" x14ac:dyDescent="0.25">
      <c r="A59" s="91" t="s">
        <v>73</v>
      </c>
      <c r="B59" s="91"/>
      <c r="C59" s="91">
        <f>IF([8]SourceObSm!AE12&lt;&gt;"",[8]SourceObSm!AE12,"")</f>
        <v>0</v>
      </c>
      <c r="D59" s="91"/>
      <c r="E59" s="91"/>
      <c r="F59" s="91"/>
      <c r="G59" s="91">
        <f>IF([8]SourceObSm!AD12&lt;&gt;"",[8]SourceObSm!AD12,"")</f>
        <v>0</v>
      </c>
      <c r="H59" s="91"/>
      <c r="I59" s="145"/>
      <c r="J59" s="91"/>
      <c r="K59" s="91"/>
    </row>
    <row r="60" spans="1:11" x14ac:dyDescent="0.25">
      <c r="A60" s="398" t="s">
        <v>72</v>
      </c>
      <c r="B60" s="398"/>
      <c r="C60" s="398"/>
      <c r="D60" s="398"/>
      <c r="E60" s="398"/>
      <c r="F60" s="398"/>
      <c r="G60" s="398"/>
      <c r="H60" s="398"/>
      <c r="I60" s="398"/>
      <c r="J60" s="398"/>
      <c r="K60" s="398"/>
    </row>
  </sheetData>
  <mergeCells count="20">
    <mergeCell ref="A57:K57"/>
    <mergeCell ref="A60:K60"/>
    <mergeCell ref="A13:C13"/>
    <mergeCell ref="A15:C15"/>
    <mergeCell ref="A17:C17"/>
    <mergeCell ref="A19:K19"/>
    <mergeCell ref="A21:A22"/>
    <mergeCell ref="B21:B22"/>
    <mergeCell ref="C21:C22"/>
    <mergeCell ref="J21:J22"/>
    <mergeCell ref="K21:K22"/>
    <mergeCell ref="D21:I21"/>
    <mergeCell ref="A51:K51"/>
    <mergeCell ref="A54:K54"/>
    <mergeCell ref="A10:K10"/>
    <mergeCell ref="A1:D1"/>
    <mergeCell ref="A4:K4"/>
    <mergeCell ref="A5:K5"/>
    <mergeCell ref="A7:K7"/>
    <mergeCell ref="A9:K9"/>
  </mergeCells>
  <pageMargins left="0.7" right="0.7" top="0.75" bottom="0.75" header="0.3" footer="0.3"/>
  <pageSetup paperSize="9"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16</vt:i4>
      </vt:variant>
    </vt:vector>
  </HeadingPairs>
  <TitlesOfParts>
    <vt:vector size="41" baseType="lpstr">
      <vt:lpstr>ССР тек было</vt:lpstr>
      <vt:lpstr>ССР база было</vt:lpstr>
      <vt:lpstr> 02-01-01 искл.</vt:lpstr>
      <vt:lpstr> 02-01-02 искл.</vt:lpstr>
      <vt:lpstr>02-01-03 искл.</vt:lpstr>
      <vt:lpstr>02-01-04 искл.</vt:lpstr>
      <vt:lpstr>02-01-05 искл.</vt:lpstr>
      <vt:lpstr>02-01-06 искл.</vt:lpstr>
      <vt:lpstr>02-01-07 искл.</vt:lpstr>
      <vt:lpstr>02-01-08 искл.</vt:lpstr>
      <vt:lpstr>02-01-09 искл.</vt:lpstr>
      <vt:lpstr>02-01-10 искл.</vt:lpstr>
      <vt:lpstr>02-01-11 искл. </vt:lpstr>
      <vt:lpstr>02-01-12 искл.</vt:lpstr>
      <vt:lpstr>02-01-13 искл.</vt:lpstr>
      <vt:lpstr>02-01-14 искл.</vt:lpstr>
      <vt:lpstr>02-01-15 искл.</vt:lpstr>
      <vt:lpstr>02-01-16 искл. </vt:lpstr>
      <vt:lpstr>02-01-17 искл.</vt:lpstr>
      <vt:lpstr>02-01-18 искл.</vt:lpstr>
      <vt:lpstr>02-01-19 искл.</vt:lpstr>
      <vt:lpstr>02-01-20 искл.</vt:lpstr>
      <vt:lpstr>02-01-21 искл.</vt:lpstr>
      <vt:lpstr>02-01-22 искл. возвратные суммы</vt:lpstr>
      <vt:lpstr>ОС база</vt:lpstr>
      <vt:lpstr>' 02-01-01 искл.'!Заголовки_для_печати</vt:lpstr>
      <vt:lpstr>' 02-01-02 искл.'!Заголовки_для_печати</vt:lpstr>
      <vt:lpstr>'02-01-03 искл.'!Заголовки_для_печати</vt:lpstr>
      <vt:lpstr>'02-01-04 искл.'!Заголовки_для_печати</vt:lpstr>
      <vt:lpstr>'02-01-05 искл.'!Заголовки_для_печати</vt:lpstr>
      <vt:lpstr>'02-01-06 искл.'!Заголовки_для_печати</vt:lpstr>
      <vt:lpstr>'ССР база было'!Заголовки_для_печати</vt:lpstr>
      <vt:lpstr>'ССР тек было'!Заголовки_для_печати</vt:lpstr>
      <vt:lpstr>' 02-01-01 искл.'!Область_печати</vt:lpstr>
      <vt:lpstr>' 02-01-02 искл.'!Область_печати</vt:lpstr>
      <vt:lpstr>'02-01-03 искл.'!Область_печати</vt:lpstr>
      <vt:lpstr>'02-01-04 искл.'!Область_печати</vt:lpstr>
      <vt:lpstr>'02-01-05 искл.'!Область_печати</vt:lpstr>
      <vt:lpstr>'02-01-06 искл.'!Область_печати</vt:lpstr>
      <vt:lpstr>'ССР база было'!Область_печати</vt:lpstr>
      <vt:lpstr>'ССР тек было'!Область_печати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Грицук, Лариса Анатольевна (KRIS131 - GritsukLA)</dc:creator>
  <cp:lastModifiedBy>Толоконникова Анна</cp:lastModifiedBy>
  <cp:lastPrinted>2019-12-28T12:38:05Z</cp:lastPrinted>
  <dcterms:created xsi:type="dcterms:W3CDTF">2019-02-05T07:18:05Z</dcterms:created>
  <dcterms:modified xsi:type="dcterms:W3CDTF">2021-11-22T08:00:42Z</dcterms:modified>
</cp:coreProperties>
</file>