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20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<sst xmlns="http://schemas.openxmlformats.org/spreadsheetml/2006/main" count="78" uniqueCount="42">
  <si>
    <t xml:space="preserve">Table</t>
  </si>
  <si>
    <t xml:space="preserve">initial row size
(AVG_ROW_LEN)(bytes)</t>
  </si>
  <si>
    <t xml:space="preserve">Expansion(bytes)</t>
  </si>
  <si>
    <t xml:space="preserve">PCTFREE (calculated)</t>
  </si>
  <si>
    <t xml:space="preserve">PCTFREE (value used)</t>
  </si>
  <si>
    <t xml:space="preserve">Amount of current information
(number of rows)</t>
  </si>
  <si>
    <t xml:space="preserve">Growth per half year 
(number of rows)</t>
  </si>
  <si>
    <t xml:space="preserve">fudge factor</t>
  </si>
  <si>
    <t xml:space="preserve">Est. Table size
(bytes)</t>
  </si>
  <si>
    <t xml:space="preserve">Est. table size 
(MB)</t>
  </si>
  <si>
    <t xml:space="preserve">Est. 1/2 yr. growth 
(bytes)</t>
  </si>
  <si>
    <t xml:space="preserve">Est. 1/2 year growth
(MB)</t>
  </si>
  <si>
    <t xml:space="preserve">INITIAL EXTENT SIZE 
(MB or KB)</t>
  </si>
  <si>
    <t xml:space="preserve">NEXT extent size 
(MB or KB)</t>
  </si>
  <si>
    <t xml:space="preserve">Tablespace</t>
  </si>
  <si>
    <t xml:space="preserve">I_ACCOUNT</t>
  </si>
  <si>
    <t xml:space="preserve">4 MB</t>
  </si>
  <si>
    <t xml:space="preserve">Tablespace 1</t>
  </si>
  <si>
    <t xml:space="preserve">I_BILLING</t>
  </si>
  <si>
    <t xml:space="preserve">8 MB </t>
  </si>
  <si>
    <t xml:space="preserve">8 MB</t>
  </si>
  <si>
    <t xml:space="preserve">Tablespace 3</t>
  </si>
  <si>
    <t xml:space="preserve">I_BUDGET</t>
  </si>
  <si>
    <t xml:space="preserve">64 K</t>
  </si>
  <si>
    <t xml:space="preserve">Tablespace 4</t>
  </si>
  <si>
    <t xml:space="preserve">I_DONATION</t>
  </si>
  <si>
    <t xml:space="preserve">I_DONATION_DETAIL</t>
  </si>
  <si>
    <t xml:space="preserve">2 MB</t>
  </si>
  <si>
    <t xml:space="preserve">Tablespace 2</t>
  </si>
  <si>
    <t xml:space="preserve">I_FOCUS_AREA</t>
  </si>
  <si>
    <t xml:space="preserve">I_GIVING_LEVEL</t>
  </si>
  <si>
    <t xml:space="preserve">I_PROJ_FOCUSAREA</t>
  </si>
  <si>
    <t xml:space="preserve">I_PROJ_PROJTYPE</t>
  </si>
  <si>
    <t xml:space="preserve">I_PROJECT</t>
  </si>
  <si>
    <t xml:space="preserve">I_PROJECT_TYPE</t>
  </si>
  <si>
    <t xml:space="preserve">I_WEBSITE</t>
  </si>
  <si>
    <t xml:space="preserve">Tablespace name</t>
  </si>
  <si>
    <t xml:space="preserve">NEXT EXTENT size</t>
  </si>
  <si>
    <t xml:space="preserve">Tables to place in this tablespace</t>
  </si>
  <si>
    <t xml:space="preserve">I_ACCOUNT, I_DONATION, I_WEBSITE</t>
  </si>
  <si>
    <t xml:space="preserve">I_PROJECT, I_BILLING</t>
  </si>
  <si>
    <t xml:space="preserve">I_BUDGET, I_FOCUS_AREA, I_GIVING_LEVEL, I_PROJ_FOCUSAREA, I_PROJ_PROJTYPE, I_PROJECT_TYPE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</si>
</sst>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(* #,##0_);_(* \(#,##0\);_(* \-??_);_(@_)"/>
    <numFmt numFmtId="167" formatCode="#,##0"/>
    <numFmt numFmtId="168" formatCode="0.000"/>
    <numFmt numFmtId="169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2" activeCellId="0" sqref="G12"/>
    </sheetView>
  </sheetViews>
  <sheetFormatPr defaultRowHeight="15"/>
  <cols>
    <col collapsed="false" hidden="false" max="1" min="1" style="0" width="19.1683673469388"/>
    <col collapsed="false" hidden="false" max="2" min="2" style="0" width="24.7040816326531"/>
    <col collapsed="false" hidden="false" max="3" min="3" style="0" width="34.0204081632653"/>
    <col collapsed="false" hidden="false" max="4" min="4" style="0" width="18.2244897959184"/>
    <col collapsed="false" hidden="false" max="5" min="5" style="0" width="19.8418367346939"/>
    <col collapsed="false" hidden="false" max="6" min="6" style="0" width="20.5204081632653"/>
    <col collapsed="false" hidden="false" max="7" min="7" style="0" width="19.1683673469388"/>
    <col collapsed="false" hidden="false" max="8" min="8" style="0" width="11.4744897959184"/>
    <col collapsed="false" hidden="false" max="10" min="9" style="0" width="13.2295918367347"/>
    <col collapsed="false" hidden="false" max="11" min="11" style="0" width="16.6020408163265"/>
    <col collapsed="false" hidden="false" max="12" min="12" style="0" width="16.7397959183673"/>
    <col collapsed="false" hidden="false" max="13" min="13" style="0" width="18.3571428571429"/>
    <col collapsed="false" hidden="false" max="14" min="14" style="0" width="18.2244897959184"/>
    <col collapsed="false" hidden="false" max="15" min="15" style="0" width="5.39795918367347"/>
    <col collapsed="false" hidden="false" max="16" min="16" style="0" width="12.6887755102041"/>
    <col collapsed="false" hidden="false" max="17" min="17" style="0" width="14.8469387755102"/>
    <col collapsed="false" hidden="false" max="18" min="18" style="0" width="12.4183673469388"/>
    <col collapsed="false" hidden="false" max="19" min="19" style="0" width="27.5408163265306"/>
    <col collapsed="false" hidden="false" max="1025" min="20" style="0" width="8.50510204081633"/>
  </cols>
  <sheetData>
    <row r="1" customFormat="false" ht="4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</row>
    <row r="2" customFormat="false" ht="15" hidden="false" customHeight="false" outlineLevel="0" collapsed="false">
      <c r="A2" s="0" t="s">
        <v>15</v>
      </c>
      <c r="B2" s="0" t="n">
        <v>107</v>
      </c>
      <c r="C2" s="0" t="n">
        <v>15</v>
      </c>
      <c r="D2" s="0" t="n">
        <f aca="false">C2/(B2+C2)</f>
        <v>0.122950819672131</v>
      </c>
      <c r="E2" s="0" t="n">
        <v>15</v>
      </c>
      <c r="F2" s="6" t="n">
        <f aca="false">28768+1521-1045</f>
        <v>29244</v>
      </c>
      <c r="G2" s="6" t="n">
        <f aca="false">3000/2</f>
        <v>1500</v>
      </c>
      <c r="H2" s="6" t="n">
        <v>10</v>
      </c>
      <c r="I2" s="7" t="n">
        <f aca="false">F2*B2*(1+E2/100)*(1+H2/100)</f>
        <v>3958321.62</v>
      </c>
      <c r="J2" s="8" t="n">
        <f aca="false">I2/1024/1024</f>
        <v>3.77494966506958</v>
      </c>
      <c r="K2" s="9" t="n">
        <f aca="false">F2*B2*(1+D2/100)*(1+H2/100)</f>
        <v>3446250.79032787</v>
      </c>
      <c r="L2" s="6" t="n">
        <f aca="false">K2/1024/1024</f>
        <v>3.28660086663043</v>
      </c>
      <c r="M2" s="9" t="s">
        <v>16</v>
      </c>
      <c r="N2" s="10" t="s">
        <v>16</v>
      </c>
      <c r="P2" s="0" t="s">
        <v>17</v>
      </c>
    </row>
    <row r="3" customFormat="false" ht="15" hidden="false" customHeight="false" outlineLevel="0" collapsed="false">
      <c r="A3" s="0" t="s">
        <v>18</v>
      </c>
      <c r="B3" s="0" t="n">
        <v>74</v>
      </c>
      <c r="C3" s="0" t="n">
        <v>10</v>
      </c>
      <c r="D3" s="0" t="n">
        <f aca="false">C3/(B3+C3)</f>
        <v>0.119047619047619</v>
      </c>
      <c r="E3" s="0" t="n">
        <v>15</v>
      </c>
      <c r="F3" s="6" t="n">
        <f aca="false">F5/2</f>
        <v>52504.5</v>
      </c>
      <c r="G3" s="6" t="n">
        <f aca="false">G5/2</f>
        <v>4739.25</v>
      </c>
      <c r="H3" s="6" t="n">
        <v>10</v>
      </c>
      <c r="I3" s="7" t="n">
        <f aca="false">F3*B3*(1+E3/100)*(1+H3/100)</f>
        <v>4914946.245</v>
      </c>
      <c r="J3" s="8" t="n">
        <f aca="false">I3/1024/1024</f>
        <v>4.68725800037384</v>
      </c>
      <c r="K3" s="9" t="n">
        <f aca="false">F3*B3*(1+D3/100)*(1+H3/100)</f>
        <v>4278954.23607143</v>
      </c>
      <c r="L3" s="6" t="n">
        <f aca="false">K3/1024/1024</f>
        <v>4.08072875601905</v>
      </c>
      <c r="M3" s="9" t="s">
        <v>19</v>
      </c>
      <c r="N3" s="10" t="s">
        <v>20</v>
      </c>
      <c r="P3" s="0" t="s">
        <v>21</v>
      </c>
    </row>
    <row r="4" customFormat="false" ht="15" hidden="false" customHeight="false" outlineLevel="0" collapsed="false">
      <c r="A4" s="0" t="s">
        <v>22</v>
      </c>
      <c r="B4" s="0" t="n">
        <v>29</v>
      </c>
      <c r="C4" s="0" t="n">
        <v>0</v>
      </c>
      <c r="D4" s="0" t="n">
        <f aca="false">C4/(B4+C4)</f>
        <v>0</v>
      </c>
      <c r="E4" s="0" t="n">
        <v>5</v>
      </c>
      <c r="F4" s="6" t="n">
        <f aca="false">F11</f>
        <v>1479</v>
      </c>
      <c r="G4" s="6" t="n">
        <f aca="false">G11</f>
        <v>225</v>
      </c>
      <c r="H4" s="6" t="n">
        <v>10</v>
      </c>
      <c r="I4" s="7" t="n">
        <f aca="false">F4*B4*(1+E4/100)*(1+H4/100)</f>
        <v>49539.105</v>
      </c>
      <c r="J4" s="8" t="n">
        <f aca="false">I4/1024/1024</f>
        <v>0.0472441720962525</v>
      </c>
      <c r="K4" s="9" t="n">
        <f aca="false">F4*B4*(1+D4/100)*(1+H4/100)</f>
        <v>47180.1</v>
      </c>
      <c r="L4" s="6" t="n">
        <f aca="false">K4/1024/1024</f>
        <v>0.0449944496154785</v>
      </c>
      <c r="M4" s="9" t="s">
        <v>23</v>
      </c>
      <c r="N4" s="10" t="s">
        <v>23</v>
      </c>
      <c r="P4" s="0" t="s">
        <v>24</v>
      </c>
    </row>
    <row r="5" customFormat="false" ht="15" hidden="false" customHeight="false" outlineLevel="0" collapsed="false">
      <c r="A5" s="0" t="s">
        <v>25</v>
      </c>
      <c r="B5" s="0" t="n">
        <v>29</v>
      </c>
      <c r="C5" s="11" t="n">
        <v>5</v>
      </c>
      <c r="D5" s="0" t="n">
        <f aca="false">C5/(B5+C5)</f>
        <v>0.147058823529412</v>
      </c>
      <c r="E5" s="0" t="n">
        <v>15</v>
      </c>
      <c r="F5" s="6" t="n">
        <f aca="false">F11*71</f>
        <v>105009</v>
      </c>
      <c r="G5" s="6" t="n">
        <f aca="false">(267*71)/2</f>
        <v>9478.5</v>
      </c>
      <c r="H5" s="6" t="n">
        <v>10</v>
      </c>
      <c r="I5" s="7" t="n">
        <f aca="false">F5*B5*(1+E5/100)*(1+H5/100)</f>
        <v>3852255.165</v>
      </c>
      <c r="J5" s="8" t="n">
        <f aca="false">I5/1024/1024</f>
        <v>3.67379681110382</v>
      </c>
      <c r="K5" s="9" t="n">
        <f aca="false">F5*B5*(1+D5/100)*(1+H5/100)</f>
        <v>3354713.2575</v>
      </c>
      <c r="L5" s="6" t="n">
        <f aca="false">K5/1024/1024</f>
        <v>3.1993038725853</v>
      </c>
      <c r="M5" s="9" t="s">
        <v>16</v>
      </c>
      <c r="N5" s="10" t="s">
        <v>16</v>
      </c>
      <c r="P5" s="0" t="s">
        <v>17</v>
      </c>
    </row>
    <row r="6" customFormat="false" ht="15" hidden="false" customHeight="false" outlineLevel="0" collapsed="false">
      <c r="A6" s="0" t="s">
        <v>26</v>
      </c>
      <c r="B6" s="0" t="n">
        <v>12</v>
      </c>
      <c r="C6" s="0" t="n">
        <v>0</v>
      </c>
      <c r="D6" s="0" t="n">
        <f aca="false">C6/(B6+C6)</f>
        <v>0</v>
      </c>
      <c r="E6" s="0" t="n">
        <v>5</v>
      </c>
      <c r="F6" s="6" t="n">
        <f aca="false">F5*1.5</f>
        <v>157513.5</v>
      </c>
      <c r="G6" s="12" t="n">
        <f aca="false">G5*1.5</f>
        <v>14217.75</v>
      </c>
      <c r="H6" s="6" t="n">
        <v>10</v>
      </c>
      <c r="I6" s="7" t="n">
        <f aca="false">F6*B6*(1+E6/100)*(1+H6/100)</f>
        <v>2183137.11</v>
      </c>
      <c r="J6" s="8" t="n">
        <f aca="false">I6/1024/1024</f>
        <v>2.08200179100037</v>
      </c>
      <c r="K6" s="9" t="n">
        <f aca="false">F6*B6*(1+D6/100)*(1+H6/100)</f>
        <v>2079178.2</v>
      </c>
      <c r="L6" s="6" t="n">
        <f aca="false">K6/1024/1024</f>
        <v>1.98285884857178</v>
      </c>
      <c r="M6" s="9" t="s">
        <v>27</v>
      </c>
      <c r="N6" s="10" t="s">
        <v>27</v>
      </c>
      <c r="P6" s="0" t="s">
        <v>28</v>
      </c>
    </row>
    <row r="7" customFormat="false" ht="15" hidden="false" customHeight="false" outlineLevel="0" collapsed="false">
      <c r="A7" s="0" t="s">
        <v>29</v>
      </c>
      <c r="B7" s="0" t="n">
        <v>14</v>
      </c>
      <c r="C7" s="0" t="n">
        <v>5</v>
      </c>
      <c r="D7" s="0" t="n">
        <f aca="false">C7/(B7+C7)</f>
        <v>0.263157894736842</v>
      </c>
      <c r="E7" s="0" t="n">
        <v>30</v>
      </c>
      <c r="F7" s="6" t="n">
        <f aca="false">F11*1.5</f>
        <v>2218.5</v>
      </c>
      <c r="G7" s="6" t="n">
        <f aca="false">G11*1.5</f>
        <v>337.5</v>
      </c>
      <c r="H7" s="6" t="n">
        <v>10</v>
      </c>
      <c r="I7" s="7" t="n">
        <f aca="false">F7*B7*(1+E7/100)*(1+H7/100)</f>
        <v>44414.37</v>
      </c>
      <c r="J7" s="8" t="n">
        <f aca="false">I7/1024/1024</f>
        <v>0.0423568439483643</v>
      </c>
      <c r="K7" s="9" t="n">
        <f aca="false">F7*B7*(1+D7/100)*(1+H7/100)</f>
        <v>34254.8076315789</v>
      </c>
      <c r="L7" s="6" t="n">
        <f aca="false">K7/1024/1024</f>
        <v>0.0326679302516736</v>
      </c>
      <c r="M7" s="9" t="s">
        <v>23</v>
      </c>
      <c r="N7" s="10" t="s">
        <v>23</v>
      </c>
      <c r="P7" s="0" t="s">
        <v>24</v>
      </c>
    </row>
    <row r="8" customFormat="false" ht="15" hidden="false" customHeight="false" outlineLevel="0" collapsed="false">
      <c r="A8" s="0" t="s">
        <v>30</v>
      </c>
      <c r="B8" s="0" t="n">
        <v>20</v>
      </c>
      <c r="C8" s="0" t="n">
        <v>5</v>
      </c>
      <c r="D8" s="0" t="n">
        <f aca="false">C8/(B8+C8)</f>
        <v>0.2</v>
      </c>
      <c r="E8" s="0" t="n">
        <v>25</v>
      </c>
      <c r="F8" s="6" t="n">
        <f aca="false">F11*3</f>
        <v>4437</v>
      </c>
      <c r="G8" s="6" t="n">
        <f aca="false">G11*3</f>
        <v>675</v>
      </c>
      <c r="H8" s="6" t="n">
        <v>10</v>
      </c>
      <c r="I8" s="7" t="n">
        <f aca="false">F8*B8*(1+E8/100)*(1+H8/100)</f>
        <v>122017.5</v>
      </c>
      <c r="J8" s="8" t="n">
        <f aca="false">I8/1024/1024</f>
        <v>0.1163649559021</v>
      </c>
      <c r="K8" s="9" t="n">
        <f aca="false">F8*B8*(1+D8/100)*(1+H8/100)</f>
        <v>97809.228</v>
      </c>
      <c r="L8" s="6" t="n">
        <f aca="false">K8/1024/1024</f>
        <v>0.0932781486511231</v>
      </c>
      <c r="M8" s="9" t="s">
        <v>23</v>
      </c>
      <c r="N8" s="10" t="s">
        <v>23</v>
      </c>
      <c r="P8" s="0" t="s">
        <v>24</v>
      </c>
    </row>
    <row r="9" customFormat="false" ht="15" hidden="false" customHeight="false" outlineLevel="0" collapsed="false">
      <c r="A9" s="0" t="s">
        <v>31</v>
      </c>
      <c r="B9" s="0" t="n">
        <v>22</v>
      </c>
      <c r="C9" s="0" t="n">
        <v>5</v>
      </c>
      <c r="D9" s="0" t="n">
        <f aca="false">C9/(B9+C9)</f>
        <v>0.185185185185185</v>
      </c>
      <c r="E9" s="0" t="n">
        <v>20</v>
      </c>
      <c r="F9" s="6" t="n">
        <f aca="false">F11+F7</f>
        <v>3697.5</v>
      </c>
      <c r="G9" s="6"/>
      <c r="H9" s="6" t="n">
        <v>10</v>
      </c>
      <c r="I9" s="7" t="n">
        <f aca="false">F9*B9*(1+E9/100)*(1+H9/100)</f>
        <v>107375.4</v>
      </c>
      <c r="J9" s="8" t="n">
        <f aca="false">I9/1024/1024</f>
        <v>0.102401161193848</v>
      </c>
      <c r="K9" s="9" t="n">
        <f aca="false">F9*B9*(1+D9/100)*(1+H9/100)</f>
        <v>89645.2027777778</v>
      </c>
      <c r="L9" s="6" t="n">
        <f aca="false">K9/1024/1024</f>
        <v>0.0854923274781969</v>
      </c>
      <c r="M9" s="9" t="s">
        <v>23</v>
      </c>
      <c r="N9" s="10" t="s">
        <v>23</v>
      </c>
      <c r="P9" s="0" t="s">
        <v>24</v>
      </c>
    </row>
    <row r="10" customFormat="false" ht="15" hidden="false" customHeight="false" outlineLevel="0" collapsed="false">
      <c r="A10" s="0" t="s">
        <v>32</v>
      </c>
      <c r="B10" s="0" t="n">
        <v>14</v>
      </c>
      <c r="C10" s="0" t="n">
        <v>0</v>
      </c>
      <c r="D10" s="0" t="n">
        <f aca="false">C10/(B10+C10)</f>
        <v>0</v>
      </c>
      <c r="E10" s="0" t="n">
        <v>0</v>
      </c>
      <c r="F10" s="6" t="n">
        <f aca="false">F11+F12</f>
        <v>3401.7</v>
      </c>
      <c r="G10" s="13"/>
      <c r="H10" s="6" t="n">
        <v>10</v>
      </c>
      <c r="I10" s="7" t="n">
        <f aca="false">F10*B10*(1+E10/100)*(1+H10/100)</f>
        <v>52386.18</v>
      </c>
      <c r="J10" s="8" t="n">
        <f aca="false">I10/1024/1024</f>
        <v>0.0499593544006348</v>
      </c>
      <c r="K10" s="9" t="n">
        <f aca="false">F10*B10*(1+D10/100)*(1+H10/100)</f>
        <v>52386.18</v>
      </c>
      <c r="L10" s="6" t="n">
        <f aca="false">K10/1024/1024</f>
        <v>0.0499593544006348</v>
      </c>
      <c r="M10" s="9" t="s">
        <v>23</v>
      </c>
      <c r="N10" s="10" t="s">
        <v>23</v>
      </c>
      <c r="P10" s="0" t="s">
        <v>24</v>
      </c>
    </row>
    <row r="11" customFormat="false" ht="15" hidden="false" customHeight="false" outlineLevel="0" collapsed="false">
      <c r="A11" s="0" t="s">
        <v>33</v>
      </c>
      <c r="B11" s="0" t="n">
        <v>2860</v>
      </c>
      <c r="C11" s="0" t="n">
        <v>270</v>
      </c>
      <c r="D11" s="0" t="n">
        <f aca="false">C11/(B11+C11)</f>
        <v>0.0862619808306709</v>
      </c>
      <c r="E11" s="0" t="n">
        <v>10</v>
      </c>
      <c r="F11" s="6" t="n">
        <v>1479</v>
      </c>
      <c r="G11" s="13" t="n">
        <f aca="false">450/2</f>
        <v>225</v>
      </c>
      <c r="H11" s="6" t="n">
        <v>10</v>
      </c>
      <c r="I11" s="7" t="n">
        <f aca="false">F11*B11*(1+E11/100)*(1+H11/100)</f>
        <v>5118227.4</v>
      </c>
      <c r="J11" s="8" t="n">
        <f aca="false">I11/1024/1024</f>
        <v>4.88112201690674</v>
      </c>
      <c r="K11" s="9" t="n">
        <f aca="false">F11*B11*(1+D11/100)*(1+H11/100)</f>
        <v>4656947.71303514</v>
      </c>
      <c r="L11" s="6" t="n">
        <f aca="false">K11/1024/1024</f>
        <v>4.44121142676844</v>
      </c>
      <c r="M11" s="9" t="s">
        <v>19</v>
      </c>
      <c r="N11" s="0" t="s">
        <v>20</v>
      </c>
      <c r="P11" s="0" t="s">
        <v>21</v>
      </c>
    </row>
    <row r="12" customFormat="false" ht="15" hidden="false" customHeight="false" outlineLevel="0" collapsed="false">
      <c r="A12" s="0" t="s">
        <v>34</v>
      </c>
      <c r="B12" s="0" t="n">
        <v>13</v>
      </c>
      <c r="C12" s="0" t="n">
        <v>5</v>
      </c>
      <c r="D12" s="0" t="n">
        <f aca="false">C12/(B12+C12)</f>
        <v>0.277777777777778</v>
      </c>
      <c r="E12" s="0" t="n">
        <v>30</v>
      </c>
      <c r="F12" s="6" t="n">
        <f aca="false">F11*1.3</f>
        <v>1922.7</v>
      </c>
      <c r="G12" s="13" t="n">
        <f aca="false">G11*1.3</f>
        <v>292.5</v>
      </c>
      <c r="H12" s="6" t="n">
        <v>10</v>
      </c>
      <c r="I12" s="7" t="n">
        <f aca="false">F12*B12*(1+E12/100)*(1+H12/100)</f>
        <v>35742.993</v>
      </c>
      <c r="J12" s="8" t="n">
        <f aca="false">I12/1024/1024</f>
        <v>0.0340871744155884</v>
      </c>
      <c r="K12" s="9" t="n">
        <f aca="false">F12*B12*(1+D12/100)*(1+H12/100)</f>
        <v>27570.9839166667</v>
      </c>
      <c r="L12" s="6" t="n">
        <f aca="false">K12/1024/1024</f>
        <v>0.0262937392393748</v>
      </c>
      <c r="M12" s="9" t="s">
        <v>23</v>
      </c>
      <c r="N12" s="10" t="s">
        <v>23</v>
      </c>
      <c r="P12" s="0" t="s">
        <v>24</v>
      </c>
    </row>
    <row r="13" customFormat="false" ht="15" hidden="false" customHeight="false" outlineLevel="0" collapsed="false">
      <c r="A13" s="0" t="s">
        <v>35</v>
      </c>
      <c r="B13" s="0" t="n">
        <v>45</v>
      </c>
      <c r="C13" s="0" t="n">
        <v>5</v>
      </c>
      <c r="D13" s="0" t="n">
        <f aca="false">C13/(B13+C13)</f>
        <v>0.1</v>
      </c>
      <c r="E13" s="0" t="n">
        <v>15</v>
      </c>
      <c r="F13" s="6" t="n">
        <f aca="false">F2*2</f>
        <v>58488</v>
      </c>
      <c r="G13" s="6" t="n">
        <f aca="false">G2*2</f>
        <v>3000</v>
      </c>
      <c r="H13" s="6" t="n">
        <v>10</v>
      </c>
      <c r="I13" s="7" t="n">
        <f aca="false">F13*B13*(1+E13/100)*(1+H13/100)</f>
        <v>3329429.4</v>
      </c>
      <c r="J13" s="8" t="n">
        <f aca="false">I13/1024/1024</f>
        <v>3.17519130706787</v>
      </c>
      <c r="K13" s="9" t="n">
        <f aca="false">F13*B13*(1+D13/100)*(1+H13/100)</f>
        <v>2898051.156</v>
      </c>
      <c r="L13" s="6" t="n">
        <f aca="false">K13/1024/1024</f>
        <v>2.76379695510864</v>
      </c>
      <c r="M13" s="9" t="s">
        <v>16</v>
      </c>
      <c r="N13" s="0" t="s">
        <v>16</v>
      </c>
      <c r="P13" s="0" t="s">
        <v>17</v>
      </c>
    </row>
    <row r="14" customFormat="false" ht="15" hidden="false" customHeight="false" outlineLevel="0" collapsed="false">
      <c r="F14" s="7"/>
      <c r="H14" s="6"/>
      <c r="I14" s="7"/>
      <c r="J14" s="8"/>
      <c r="K14" s="9"/>
      <c r="L14" s="6"/>
      <c r="M14" s="9"/>
    </row>
    <row r="15" customFormat="false" ht="15" hidden="false" customHeight="false" outlineLevel="0" collapsed="false">
      <c r="J15" s="8"/>
      <c r="K15" s="9"/>
      <c r="L15" s="9"/>
      <c r="M15" s="9"/>
    </row>
    <row r="16" customFormat="false" ht="15" hidden="false" customHeight="false" outlineLevel="0" collapsed="false">
      <c r="A16" s="0" t="s">
        <v>36</v>
      </c>
      <c r="B16" s="0" t="s">
        <v>37</v>
      </c>
      <c r="C16" s="0" t="s">
        <v>38</v>
      </c>
      <c r="J16" s="8"/>
      <c r="K16" s="9"/>
      <c r="L16" s="9"/>
      <c r="M16" s="9"/>
    </row>
    <row r="17" customFormat="false" ht="15" hidden="false" customHeight="false" outlineLevel="0" collapsed="false">
      <c r="A17" s="0" t="s">
        <v>17</v>
      </c>
      <c r="B17" s="0" t="s">
        <v>16</v>
      </c>
      <c r="C17" s="0" t="s">
        <v>39</v>
      </c>
      <c r="D17" s="9"/>
      <c r="E17" s="9"/>
      <c r="J17" s="8"/>
      <c r="K17" s="9"/>
      <c r="L17" s="9"/>
      <c r="M17" s="9"/>
    </row>
    <row r="18" customFormat="false" ht="15" hidden="false" customHeight="false" outlineLevel="0" collapsed="false">
      <c r="A18" s="0" t="s">
        <v>28</v>
      </c>
      <c r="B18" s="0" t="s">
        <v>27</v>
      </c>
      <c r="C18" s="0" t="s">
        <v>26</v>
      </c>
      <c r="D18" s="9"/>
      <c r="E18" s="9"/>
      <c r="J18" s="8"/>
      <c r="K18" s="9"/>
      <c r="L18" s="9"/>
      <c r="M18" s="9"/>
    </row>
    <row r="19" customFormat="false" ht="15" hidden="false" customHeight="false" outlineLevel="0" collapsed="false">
      <c r="A19" s="0" t="s">
        <v>21</v>
      </c>
      <c r="B19" s="0" t="s">
        <v>20</v>
      </c>
      <c r="C19" s="0" t="s">
        <v>40</v>
      </c>
      <c r="D19" s="9"/>
      <c r="E19" s="9"/>
      <c r="J19" s="8"/>
      <c r="K19" s="9"/>
      <c r="L19" s="9"/>
      <c r="M19" s="9"/>
    </row>
    <row r="20" customFormat="false" ht="15" hidden="false" customHeight="false" outlineLevel="0" collapsed="false">
      <c r="A20" s="0" t="s">
        <v>24</v>
      </c>
      <c r="B20" s="0" t="s">
        <v>23</v>
      </c>
      <c r="C20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2018-04-22T22:25:09Z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