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pett16\projects\github.com\dtpett16\IS309\Deliverable 4\"/>
    </mc:Choice>
  </mc:AlternateContent>
  <xr:revisionPtr revIDLastSave="0" documentId="8_{29D18260-8638-429B-B718-9ED21C4B2AD2}" xr6:coauthVersionLast="31" xr6:coauthVersionMax="31" xr10:uidLastSave="{00000000-0000-0000-0000-000000000000}"/>
  <bookViews>
    <workbookView xWindow="0" yWindow="0" windowWidth="16380" windowHeight="8190" tabRatio="988" xr2:uid="{00000000-000D-0000-FFFF-FFFF00000000}"/>
  </bookViews>
  <sheets>
    <sheet name="2016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1" i="1"/>
  <c r="L12" i="1"/>
  <c r="L13" i="1"/>
  <c r="J3" i="1"/>
  <c r="J5" i="1"/>
  <c r="J7" i="1"/>
  <c r="J8" i="1"/>
  <c r="J9" i="1"/>
  <c r="J11" i="1"/>
  <c r="J12" i="1"/>
  <c r="J13" i="1"/>
  <c r="F9" i="1"/>
  <c r="F10" i="1"/>
  <c r="G4" i="1" l="1"/>
  <c r="D13" i="1"/>
  <c r="I12" i="1"/>
  <c r="K12" i="1"/>
  <c r="D12" i="1"/>
  <c r="I11" i="1"/>
  <c r="G11" i="1"/>
  <c r="G8" i="1" s="1"/>
  <c r="D11" i="1"/>
  <c r="K11" i="1" s="1"/>
  <c r="I10" i="1"/>
  <c r="J10" i="1" s="1"/>
  <c r="D10" i="1"/>
  <c r="K10" i="1" s="1"/>
  <c r="L10" i="1" s="1"/>
  <c r="K9" i="1"/>
  <c r="D9" i="1"/>
  <c r="F8" i="1"/>
  <c r="K8" i="1" s="1"/>
  <c r="D8" i="1"/>
  <c r="I7" i="1"/>
  <c r="D7" i="1"/>
  <c r="G6" i="1"/>
  <c r="D6" i="1"/>
  <c r="G5" i="1"/>
  <c r="G3" i="1" s="1"/>
  <c r="F5" i="1"/>
  <c r="I5" i="1" s="1"/>
  <c r="D5" i="1"/>
  <c r="F4" i="1"/>
  <c r="I4" i="1" s="1"/>
  <c r="J4" i="1" s="1"/>
  <c r="D4" i="1"/>
  <c r="D3" i="1"/>
  <c r="I2" i="1"/>
  <c r="J2" i="1" s="1"/>
  <c r="G2" i="1"/>
  <c r="G13" i="1" s="1"/>
  <c r="F2" i="1"/>
  <c r="F13" i="1" s="1"/>
  <c r="D2" i="1"/>
  <c r="K7" i="1" l="1"/>
  <c r="K13" i="1"/>
  <c r="I13" i="1"/>
  <c r="K5" i="1"/>
  <c r="K4" i="1"/>
  <c r="I9" i="1"/>
  <c r="K2" i="1"/>
  <c r="L2" i="1" s="1"/>
  <c r="F6" i="1"/>
  <c r="G9" i="1"/>
  <c r="I8" i="1"/>
  <c r="G10" i="1"/>
  <c r="F3" i="1"/>
  <c r="K3" i="1" l="1"/>
  <c r="I3" i="1"/>
  <c r="K6" i="1"/>
  <c r="I6" i="1"/>
  <c r="J6" i="1" s="1"/>
</calcChain>
</file>

<file path=xl/sharedStrings.xml><?xml version="1.0" encoding="utf-8"?>
<sst xmlns="http://schemas.openxmlformats.org/spreadsheetml/2006/main" count="78" uniqueCount="42">
  <si>
    <t>Table</t>
  </si>
  <si>
    <t>initial row size
(AVG_ROW_LEN)(bytes)</t>
  </si>
  <si>
    <t>Expansion(bytes)</t>
  </si>
  <si>
    <t>PCTFREE (calculated)</t>
  </si>
  <si>
    <t>PCTFREE (value used)</t>
  </si>
  <si>
    <t>Amount of current information
(number of rows)</t>
  </si>
  <si>
    <t>Growth per half year 
(number of rows)</t>
  </si>
  <si>
    <t>fudge factor</t>
  </si>
  <si>
    <t>Est. Table size
(bytes)</t>
  </si>
  <si>
    <t>Est. table size 
(MB)</t>
  </si>
  <si>
    <t>Est. 1/2 yr. growth 
(bytes)</t>
  </si>
  <si>
    <t>Est. 1/2 year growth
(MB)</t>
  </si>
  <si>
    <t>INITIAL EXTENT SIZE 
(MB or KB)</t>
  </si>
  <si>
    <t>NEXT extent size 
(MB or KB)</t>
  </si>
  <si>
    <t>Tablespace</t>
  </si>
  <si>
    <t>I_ACCOUNT</t>
  </si>
  <si>
    <t>4 MB</t>
  </si>
  <si>
    <t>I_BILLING</t>
  </si>
  <si>
    <t xml:space="preserve">8 MB </t>
  </si>
  <si>
    <t>8 MB</t>
  </si>
  <si>
    <t>I_BUDGET</t>
  </si>
  <si>
    <t>64 K</t>
  </si>
  <si>
    <t>I_DONATION</t>
  </si>
  <si>
    <t>I_DONATION_DETAIL</t>
  </si>
  <si>
    <t>2 MB</t>
  </si>
  <si>
    <t>I_FOCUS_AREA</t>
  </si>
  <si>
    <t>I_GIVING_LEVEL</t>
  </si>
  <si>
    <t>I_PROJ_FOCUSAREA</t>
  </si>
  <si>
    <t>I_PROJ_PROJTYPE</t>
  </si>
  <si>
    <t>I_PROJECT</t>
  </si>
  <si>
    <t>I_PROJECT_TYPE</t>
  </si>
  <si>
    <t>I_WEBSITE</t>
  </si>
  <si>
    <t>Tablespace name</t>
  </si>
  <si>
    <t>NEXT EXTENT size</t>
  </si>
  <si>
    <t>Tables to place in this tablespace</t>
  </si>
  <si>
    <t>I_ACCOUNT, I_DONATION, I_WEBSITE</t>
  </si>
  <si>
    <t>I_PROJECT, I_BILLING</t>
  </si>
  <si>
    <t>I_BUDGET, I_FOCUS_AREA, I_GIVING_LEVEL, I_PROJ_FOCUSAREA, I_PROJ_PROJTYPE, I_PROJECT_TYPE</t>
  </si>
  <si>
    <t>UIAALUMNI4M</t>
  </si>
  <si>
    <t>UIAALUMNI2MB</t>
  </si>
  <si>
    <t>UIAALUMNI8MB</t>
  </si>
  <si>
    <t>UIAALUMNI64K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</si>
</sst>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0.000"/>
    <numFmt numFmtId="167" formatCode="0.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165" fontId="0" fillId="0" borderId="0" xfId="1" applyNumberFormat="1" applyFont="1" applyBorder="1" applyAlignment="1" applyProtection="1">
      <alignment horizontal="center" wrapText="1"/>
    </xf>
    <xf numFmtId="0" fontId="0" fillId="0" borderId="0" xfId="1" applyNumberFormat="1" applyFont="1" applyBorder="1" applyAlignment="1" applyProtection="1">
      <alignment horizontal="center" wrapText="1"/>
    </xf>
    <xf numFmtId="3" fontId="0" fillId="0" borderId="0" xfId="0" applyNumberFormat="1" applyFont="1" applyAlignment="1">
      <alignment horizontal="center" wrapText="1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 applyFont="1"/>
    <xf numFmtId="0" fontId="0" fillId="0" borderId="0" xfId="0" applyAlignment="1"/>
    <xf numFmtId="164" fontId="0" fillId="0" borderId="0" xfId="1" applyFont="1" applyBorder="1" applyAlignment="1" applyProtection="1"/>
    <xf numFmtId="0" fontId="0" fillId="0" borderId="0" xfId="1" applyNumberFormat="1" applyFont="1" applyBorder="1" applyAlignment="1" applyProtection="1"/>
    <xf numFmtId="4" fontId="0" fillId="0" borderId="0" xfId="0" applyNumberFormat="1"/>
    <xf numFmtId="164" fontId="0" fillId="0" borderId="0" xfId="1" applyNumberFormat="1" applyFont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90" zoomScaleNormal="90" workbookViewId="0">
      <selection activeCell="F12" sqref="F12"/>
    </sheetView>
  </sheetViews>
  <sheetFormatPr defaultColWidth="9.140625" defaultRowHeight="15" x14ac:dyDescent="0.25"/>
  <cols>
    <col min="1" max="1" width="19.140625"/>
    <col min="2" max="2" width="24.7109375"/>
    <col min="3" max="3" width="34"/>
    <col min="4" max="4" width="18.28515625"/>
    <col min="5" max="5" width="19.85546875"/>
    <col min="6" max="6" width="20.5703125"/>
    <col min="7" max="7" width="19.140625"/>
    <col min="8" max="8" width="11.42578125"/>
    <col min="9" max="10" width="13.28515625"/>
    <col min="11" max="11" width="16.5703125"/>
    <col min="12" max="12" width="16.7109375"/>
    <col min="13" max="14" width="18.28515625"/>
    <col min="15" max="15" width="5.42578125"/>
    <col min="16" max="16" width="16.42578125" customWidth="1"/>
    <col min="17" max="17" width="14.85546875"/>
    <col min="18" max="18" width="12.42578125"/>
    <col min="19" max="19" width="27.5703125"/>
    <col min="20" max="1025" width="8.5703125"/>
  </cols>
  <sheetData>
    <row r="1" spans="1:16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</row>
    <row r="2" spans="1:16" x14ac:dyDescent="0.25">
      <c r="A2" t="s">
        <v>15</v>
      </c>
      <c r="B2">
        <v>107</v>
      </c>
      <c r="C2">
        <v>15</v>
      </c>
      <c r="D2">
        <f t="shared" ref="D2:D13" si="0">C2/(B2+C2)</f>
        <v>0.12295081967213115</v>
      </c>
      <c r="E2">
        <v>15</v>
      </c>
      <c r="F2" s="6">
        <f>28768+1521-1045</f>
        <v>29244</v>
      </c>
      <c r="G2" s="6">
        <f>3000/2</f>
        <v>1500</v>
      </c>
      <c r="H2" s="6">
        <v>10</v>
      </c>
      <c r="I2" s="7">
        <f t="shared" ref="I2:I13" si="1">F2*B2*(1+E2/100)*(1+H2/100)</f>
        <v>3958321.62</v>
      </c>
      <c r="J2" s="14">
        <f t="shared" ref="J2:J13" si="2">I2/1024/1024</f>
        <v>3.7749496650695802</v>
      </c>
      <c r="K2" s="9">
        <f t="shared" ref="K2:K13" si="3">F2*B2*(1+D2/100)*(1+H2/100)</f>
        <v>3446250.7903278689</v>
      </c>
      <c r="L2" s="15">
        <f t="shared" ref="L2:L13" si="4">K2/1024/1024</f>
        <v>3.2866008666304292</v>
      </c>
      <c r="M2" s="9" t="s">
        <v>16</v>
      </c>
      <c r="N2" s="10" t="s">
        <v>16</v>
      </c>
      <c r="P2" t="s">
        <v>38</v>
      </c>
    </row>
    <row r="3" spans="1:16" x14ac:dyDescent="0.25">
      <c r="A3" t="s">
        <v>17</v>
      </c>
      <c r="B3">
        <v>74</v>
      </c>
      <c r="C3">
        <v>10</v>
      </c>
      <c r="D3">
        <f t="shared" si="0"/>
        <v>0.11904761904761904</v>
      </c>
      <c r="E3">
        <v>15</v>
      </c>
      <c r="F3" s="6">
        <f>F5/2</f>
        <v>52504.5</v>
      </c>
      <c r="G3" s="6">
        <f>G5/2</f>
        <v>4739.25</v>
      </c>
      <c r="H3" s="6">
        <v>10</v>
      </c>
      <c r="I3" s="7">
        <f t="shared" si="1"/>
        <v>4914946.2449999992</v>
      </c>
      <c r="J3" s="14">
        <f t="shared" si="2"/>
        <v>4.6872580003738396</v>
      </c>
      <c r="K3" s="9">
        <f t="shared" si="3"/>
        <v>4278954.2360714292</v>
      </c>
      <c r="L3" s="15">
        <f t="shared" si="4"/>
        <v>4.0807287560190479</v>
      </c>
      <c r="M3" s="9" t="s">
        <v>18</v>
      </c>
      <c r="N3" s="10" t="s">
        <v>19</v>
      </c>
      <c r="P3" t="s">
        <v>40</v>
      </c>
    </row>
    <row r="4" spans="1:16" x14ac:dyDescent="0.25">
      <c r="A4" t="s">
        <v>20</v>
      </c>
      <c r="B4">
        <v>29</v>
      </c>
      <c r="C4">
        <v>0</v>
      </c>
      <c r="D4">
        <f t="shared" si="0"/>
        <v>0</v>
      </c>
      <c r="E4">
        <v>0</v>
      </c>
      <c r="F4" s="6">
        <f>F11</f>
        <v>1479</v>
      </c>
      <c r="G4" s="6">
        <f>G11</f>
        <v>225</v>
      </c>
      <c r="H4" s="6">
        <v>10</v>
      </c>
      <c r="I4" s="7">
        <f t="shared" si="1"/>
        <v>47180.100000000006</v>
      </c>
      <c r="J4" s="14">
        <f t="shared" si="2"/>
        <v>4.4994449615478521E-2</v>
      </c>
      <c r="K4" s="9">
        <f t="shared" si="3"/>
        <v>47180.100000000006</v>
      </c>
      <c r="L4" s="15">
        <f t="shared" si="4"/>
        <v>4.4994449615478521E-2</v>
      </c>
      <c r="M4" s="9" t="s">
        <v>21</v>
      </c>
      <c r="N4" s="10" t="s">
        <v>21</v>
      </c>
      <c r="P4" t="s">
        <v>41</v>
      </c>
    </row>
    <row r="5" spans="1:16" x14ac:dyDescent="0.25">
      <c r="A5" t="s">
        <v>22</v>
      </c>
      <c r="B5">
        <v>29</v>
      </c>
      <c r="C5" s="11">
        <v>5</v>
      </c>
      <c r="D5">
        <f t="shared" si="0"/>
        <v>0.14705882352941177</v>
      </c>
      <c r="E5">
        <v>15</v>
      </c>
      <c r="F5" s="6">
        <f>F11*71</f>
        <v>105009</v>
      </c>
      <c r="G5" s="6">
        <f>(267*71)/2</f>
        <v>9478.5</v>
      </c>
      <c r="H5" s="6">
        <v>10</v>
      </c>
      <c r="I5" s="7">
        <f t="shared" si="1"/>
        <v>3852255.165</v>
      </c>
      <c r="J5" s="14">
        <f t="shared" si="2"/>
        <v>3.6737968111038208</v>
      </c>
      <c r="K5" s="9">
        <f t="shared" si="3"/>
        <v>3354713.2575000003</v>
      </c>
      <c r="L5" s="15">
        <f t="shared" si="4"/>
        <v>3.1993038725852969</v>
      </c>
      <c r="M5" s="9" t="s">
        <v>16</v>
      </c>
      <c r="N5" s="10" t="s">
        <v>16</v>
      </c>
      <c r="P5" t="s">
        <v>38</v>
      </c>
    </row>
    <row r="6" spans="1:16" x14ac:dyDescent="0.25">
      <c r="A6" t="s">
        <v>23</v>
      </c>
      <c r="B6">
        <v>12</v>
      </c>
      <c r="C6">
        <v>0</v>
      </c>
      <c r="D6">
        <f t="shared" si="0"/>
        <v>0</v>
      </c>
      <c r="E6">
        <v>0</v>
      </c>
      <c r="F6" s="6">
        <f>F5*1.5</f>
        <v>157513.5</v>
      </c>
      <c r="G6" s="12">
        <f>G5*1.5</f>
        <v>14217.75</v>
      </c>
      <c r="H6" s="6">
        <v>10</v>
      </c>
      <c r="I6" s="7">
        <f t="shared" si="1"/>
        <v>2079178.2000000002</v>
      </c>
      <c r="J6" s="14">
        <f t="shared" si="2"/>
        <v>1.9828588485717775</v>
      </c>
      <c r="K6" s="9">
        <f t="shared" si="3"/>
        <v>2079178.2000000002</v>
      </c>
      <c r="L6" s="15">
        <f t="shared" si="4"/>
        <v>1.9828588485717775</v>
      </c>
      <c r="M6" s="9" t="s">
        <v>24</v>
      </c>
      <c r="N6" s="10" t="s">
        <v>24</v>
      </c>
      <c r="P6" t="s">
        <v>39</v>
      </c>
    </row>
    <row r="7" spans="1:16" x14ac:dyDescent="0.25">
      <c r="A7" t="s">
        <v>25</v>
      </c>
      <c r="B7">
        <v>14</v>
      </c>
      <c r="C7">
        <v>0</v>
      </c>
      <c r="D7">
        <f t="shared" si="0"/>
        <v>0</v>
      </c>
      <c r="E7">
        <v>0</v>
      </c>
      <c r="F7" s="6">
        <v>8</v>
      </c>
      <c r="G7">
        <v>0</v>
      </c>
      <c r="H7" s="6">
        <v>10</v>
      </c>
      <c r="I7" s="7">
        <f t="shared" si="1"/>
        <v>123.20000000000002</v>
      </c>
      <c r="J7" s="14">
        <f t="shared" si="2"/>
        <v>1.1749267578125002E-4</v>
      </c>
      <c r="K7" s="9">
        <f t="shared" si="3"/>
        <v>123.20000000000002</v>
      </c>
      <c r="L7" s="15">
        <f t="shared" si="4"/>
        <v>1.1749267578125002E-4</v>
      </c>
      <c r="M7" s="9" t="s">
        <v>21</v>
      </c>
      <c r="N7" s="10" t="s">
        <v>21</v>
      </c>
      <c r="P7" t="s">
        <v>41</v>
      </c>
    </row>
    <row r="8" spans="1:16" x14ac:dyDescent="0.25">
      <c r="A8" t="s">
        <v>26</v>
      </c>
      <c r="B8">
        <v>20</v>
      </c>
      <c r="C8">
        <v>5</v>
      </c>
      <c r="D8">
        <f t="shared" si="0"/>
        <v>0.2</v>
      </c>
      <c r="E8">
        <v>25</v>
      </c>
      <c r="F8" s="6">
        <f>F11*3</f>
        <v>4437</v>
      </c>
      <c r="G8" s="6">
        <f>G11*3</f>
        <v>675</v>
      </c>
      <c r="H8" s="6">
        <v>10</v>
      </c>
      <c r="I8" s="7">
        <f t="shared" si="1"/>
        <v>122017.50000000001</v>
      </c>
      <c r="J8" s="14">
        <f t="shared" si="2"/>
        <v>0.11636495590209962</v>
      </c>
      <c r="K8" s="9">
        <f t="shared" si="3"/>
        <v>97809.228000000003</v>
      </c>
      <c r="L8" s="15">
        <f t="shared" si="4"/>
        <v>9.327814865112305E-2</v>
      </c>
      <c r="M8" s="9" t="s">
        <v>21</v>
      </c>
      <c r="N8" s="10" t="s">
        <v>21</v>
      </c>
      <c r="P8" t="s">
        <v>41</v>
      </c>
    </row>
    <row r="9" spans="1:16" x14ac:dyDescent="0.25">
      <c r="A9" t="s">
        <v>27</v>
      </c>
      <c r="B9">
        <v>22</v>
      </c>
      <c r="C9">
        <v>5</v>
      </c>
      <c r="D9">
        <f t="shared" si="0"/>
        <v>0.18518518518518517</v>
      </c>
      <c r="E9">
        <v>20</v>
      </c>
      <c r="F9" s="6">
        <f>F11*1.5</f>
        <v>2218.5</v>
      </c>
      <c r="G9" s="6">
        <f>G11*1.5</f>
        <v>337.5</v>
      </c>
      <c r="H9" s="6">
        <v>10</v>
      </c>
      <c r="I9" s="7">
        <f t="shared" si="1"/>
        <v>64425.240000000005</v>
      </c>
      <c r="J9" s="14">
        <f t="shared" si="2"/>
        <v>6.1440696716308599E-2</v>
      </c>
      <c r="K9" s="9">
        <f t="shared" si="3"/>
        <v>53787.121666666666</v>
      </c>
      <c r="L9" s="15">
        <f t="shared" si="4"/>
        <v>5.1295396486918131E-2</v>
      </c>
      <c r="M9" s="9" t="s">
        <v>21</v>
      </c>
      <c r="N9" s="10" t="s">
        <v>21</v>
      </c>
      <c r="P9" t="s">
        <v>41</v>
      </c>
    </row>
    <row r="10" spans="1:16" x14ac:dyDescent="0.25">
      <c r="A10" t="s">
        <v>28</v>
      </c>
      <c r="B10">
        <v>14</v>
      </c>
      <c r="C10">
        <v>5</v>
      </c>
      <c r="D10">
        <f t="shared" si="0"/>
        <v>0.26315789473684209</v>
      </c>
      <c r="E10">
        <v>30</v>
      </c>
      <c r="F10" s="6">
        <f>F11*1.3</f>
        <v>1922.7</v>
      </c>
      <c r="G10" s="13">
        <f>G11*1.3</f>
        <v>292.5</v>
      </c>
      <c r="H10" s="6">
        <v>10</v>
      </c>
      <c r="I10" s="7">
        <f t="shared" si="1"/>
        <v>38492.454000000005</v>
      </c>
      <c r="J10" s="14">
        <f t="shared" si="2"/>
        <v>3.6709264755249028E-2</v>
      </c>
      <c r="K10" s="9">
        <f t="shared" si="3"/>
        <v>29687.499947368418</v>
      </c>
      <c r="L10" s="15">
        <f t="shared" si="4"/>
        <v>2.8312206218117159E-2</v>
      </c>
      <c r="M10" s="9" t="s">
        <v>21</v>
      </c>
      <c r="N10" s="10" t="s">
        <v>21</v>
      </c>
      <c r="P10" t="s">
        <v>41</v>
      </c>
    </row>
    <row r="11" spans="1:16" x14ac:dyDescent="0.25">
      <c r="A11" t="s">
        <v>29</v>
      </c>
      <c r="B11">
        <v>2860</v>
      </c>
      <c r="C11">
        <v>270</v>
      </c>
      <c r="D11">
        <f t="shared" si="0"/>
        <v>8.6261980830670923E-2</v>
      </c>
      <c r="E11">
        <v>10</v>
      </c>
      <c r="F11" s="6">
        <v>1479</v>
      </c>
      <c r="G11" s="13">
        <f>450/2</f>
        <v>225</v>
      </c>
      <c r="H11" s="6">
        <v>10</v>
      </c>
      <c r="I11" s="7">
        <f t="shared" si="1"/>
        <v>5118227.4000000004</v>
      </c>
      <c r="J11" s="14">
        <f t="shared" si="2"/>
        <v>4.8811220169067386</v>
      </c>
      <c r="K11" s="9">
        <f t="shared" si="3"/>
        <v>4656947.7130351448</v>
      </c>
      <c r="L11" s="15">
        <f t="shared" si="4"/>
        <v>4.4412114267684411</v>
      </c>
      <c r="M11" s="9" t="s">
        <v>18</v>
      </c>
      <c r="N11" t="s">
        <v>19</v>
      </c>
      <c r="P11" t="s">
        <v>40</v>
      </c>
    </row>
    <row r="12" spans="1:16" x14ac:dyDescent="0.25">
      <c r="A12" t="s">
        <v>30</v>
      </c>
      <c r="B12">
        <v>13</v>
      </c>
      <c r="C12">
        <v>0</v>
      </c>
      <c r="D12">
        <f t="shared" si="0"/>
        <v>0</v>
      </c>
      <c r="E12">
        <v>0</v>
      </c>
      <c r="F12" s="6">
        <v>10</v>
      </c>
      <c r="G12">
        <v>0</v>
      </c>
      <c r="H12" s="6">
        <v>10</v>
      </c>
      <c r="I12" s="7">
        <f t="shared" si="1"/>
        <v>143</v>
      </c>
      <c r="J12" s="14">
        <f t="shared" si="2"/>
        <v>1.3637542724609375E-4</v>
      </c>
      <c r="K12" s="9">
        <f t="shared" si="3"/>
        <v>143</v>
      </c>
      <c r="L12" s="15">
        <f t="shared" si="4"/>
        <v>1.3637542724609375E-4</v>
      </c>
      <c r="M12" s="9" t="s">
        <v>21</v>
      </c>
      <c r="N12" s="10" t="s">
        <v>21</v>
      </c>
      <c r="P12" t="s">
        <v>41</v>
      </c>
    </row>
    <row r="13" spans="1:16" x14ac:dyDescent="0.25">
      <c r="A13" t="s">
        <v>31</v>
      </c>
      <c r="B13">
        <v>45</v>
      </c>
      <c r="C13">
        <v>5</v>
      </c>
      <c r="D13">
        <f t="shared" si="0"/>
        <v>0.1</v>
      </c>
      <c r="E13">
        <v>15</v>
      </c>
      <c r="F13" s="6">
        <f>F2*2</f>
        <v>58488</v>
      </c>
      <c r="G13" s="6">
        <f>G2*2</f>
        <v>3000</v>
      </c>
      <c r="H13" s="6">
        <v>10</v>
      </c>
      <c r="I13" s="7">
        <f t="shared" si="1"/>
        <v>3329429.4</v>
      </c>
      <c r="J13" s="14">
        <f t="shared" si="2"/>
        <v>3.175191307067871</v>
      </c>
      <c r="K13" s="9">
        <f t="shared" si="3"/>
        <v>2898051.1559999995</v>
      </c>
      <c r="L13" s="15">
        <f t="shared" si="4"/>
        <v>2.7637969551086421</v>
      </c>
      <c r="M13" s="9" t="s">
        <v>16</v>
      </c>
      <c r="N13" t="s">
        <v>16</v>
      </c>
      <c r="P13" t="s">
        <v>38</v>
      </c>
    </row>
    <row r="14" spans="1:16" x14ac:dyDescent="0.25">
      <c r="F14" s="7"/>
      <c r="H14" s="6"/>
      <c r="I14" s="7"/>
      <c r="J14" s="8"/>
      <c r="K14" s="9"/>
      <c r="L14" s="6"/>
      <c r="M14" s="9"/>
    </row>
    <row r="15" spans="1:16" x14ac:dyDescent="0.25">
      <c r="J15" s="8"/>
      <c r="K15" s="9"/>
      <c r="L15" s="9"/>
      <c r="M15" s="9"/>
    </row>
    <row r="16" spans="1:16" x14ac:dyDescent="0.25">
      <c r="A16" t="s">
        <v>32</v>
      </c>
      <c r="B16" t="s">
        <v>33</v>
      </c>
      <c r="C16" t="s">
        <v>34</v>
      </c>
      <c r="J16" s="8"/>
      <c r="K16" s="9"/>
      <c r="L16" s="9"/>
      <c r="M16" s="9"/>
    </row>
    <row r="17" spans="1:13" x14ac:dyDescent="0.25">
      <c r="A17" t="s">
        <v>38</v>
      </c>
      <c r="B17" t="s">
        <v>16</v>
      </c>
      <c r="C17" t="s">
        <v>35</v>
      </c>
      <c r="D17" s="9"/>
      <c r="E17" s="9"/>
      <c r="J17" s="8"/>
      <c r="K17" s="9"/>
      <c r="L17" s="9"/>
      <c r="M17" s="9"/>
    </row>
    <row r="18" spans="1:13" x14ac:dyDescent="0.25">
      <c r="A18" t="s">
        <v>39</v>
      </c>
      <c r="B18" t="s">
        <v>24</v>
      </c>
      <c r="C18" t="s">
        <v>23</v>
      </c>
      <c r="D18" s="9"/>
      <c r="E18" s="9"/>
      <c r="J18" s="8"/>
      <c r="K18" s="9"/>
      <c r="L18" s="9"/>
      <c r="M18" s="9"/>
    </row>
    <row r="19" spans="1:13" x14ac:dyDescent="0.25">
      <c r="A19" t="s">
        <v>40</v>
      </c>
      <c r="B19" t="s">
        <v>19</v>
      </c>
      <c r="C19" t="s">
        <v>36</v>
      </c>
      <c r="D19" s="9"/>
      <c r="E19" s="9"/>
      <c r="J19" s="8"/>
      <c r="K19" s="9"/>
      <c r="L19" s="9"/>
      <c r="M19" s="9"/>
    </row>
    <row r="20" spans="1:13" x14ac:dyDescent="0.25">
      <c r="A20" t="s">
        <v>41</v>
      </c>
      <c r="B20" t="s">
        <v>21</v>
      </c>
      <c r="C20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shiwan</dc:creator>
  <dc:description/>
  <cp:lastModifiedBy>Daniel Thorbjørn Miranda Pettersen</cp:lastModifiedBy>
  <cp:revision>2</cp:revision>
  <dcterms:created xsi:type="dcterms:W3CDTF">2006-09-16T00:00:00Z</dcterms:created>
  <dcterms:modified xsi:type="dcterms:W3CDTF">2018-04-25T14:34:29Z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