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C2E5D4C0-DC7D-4FF0-920C-55DAB794D5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G3" i="1"/>
  <c r="H3" i="1" s="1"/>
  <c r="G4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J10" i="1" s="1"/>
  <c r="G11" i="1"/>
  <c r="I11" i="1" s="1"/>
  <c r="G12" i="1"/>
  <c r="I12" i="1" s="1"/>
  <c r="J9" i="1" l="1"/>
  <c r="I3" i="1"/>
  <c r="J15" i="1" s="1"/>
  <c r="H5" i="1"/>
  <c r="J5" i="1" s="1"/>
  <c r="H4" i="1"/>
  <c r="I4" i="1"/>
  <c r="J12" i="1"/>
  <c r="J6" i="1"/>
  <c r="J11" i="1"/>
  <c r="J8" i="1"/>
  <c r="J7" i="1"/>
  <c r="D4" i="1"/>
  <c r="D5" i="1"/>
  <c r="D6" i="1"/>
  <c r="D7" i="1"/>
  <c r="D8" i="1"/>
  <c r="D9" i="1"/>
  <c r="D10" i="1"/>
  <c r="D11" i="1"/>
  <c r="D12" i="1"/>
  <c r="D3" i="1"/>
  <c r="J3" i="1" l="1"/>
  <c r="J14" i="1"/>
  <c r="J4" i="1"/>
  <c r="J13" i="1" s="1"/>
</calcChain>
</file>

<file path=xl/sharedStrings.xml><?xml version="1.0" encoding="utf-8"?>
<sst xmlns="http://schemas.openxmlformats.org/spreadsheetml/2006/main" count="79" uniqueCount="69">
  <si>
    <t>STT</t>
  </si>
  <si>
    <t>Mã NV</t>
  </si>
  <si>
    <t>Họ và Tên</t>
  </si>
  <si>
    <t>Phòng Ban</t>
  </si>
  <si>
    <t>Chức Vụ</t>
  </si>
  <si>
    <t>Bậc Lương</t>
  </si>
  <si>
    <t>Lương</t>
  </si>
  <si>
    <t>Tạm Ứng</t>
  </si>
  <si>
    <t>Phụ Cấp Chức Vụ</t>
  </si>
  <si>
    <t>Thực Lĩnh</t>
  </si>
  <si>
    <t>C01</t>
  </si>
  <si>
    <t>B02</t>
  </si>
  <si>
    <t>B03</t>
  </si>
  <si>
    <t>C02</t>
  </si>
  <si>
    <t>B01</t>
  </si>
  <si>
    <t>A02</t>
  </si>
  <si>
    <t>A01</t>
  </si>
  <si>
    <t>A03</t>
  </si>
  <si>
    <t>A06</t>
  </si>
  <si>
    <t>BẢNG LƯƠNG THÁNG 01/2016</t>
  </si>
  <si>
    <t>Mã phòng ban</t>
  </si>
  <si>
    <t>Tên phòng ban</t>
  </si>
  <si>
    <t>A</t>
  </si>
  <si>
    <t>B</t>
  </si>
  <si>
    <t>C</t>
  </si>
  <si>
    <t>Kinh Doanh</t>
  </si>
  <si>
    <t>Kế Toán</t>
  </si>
  <si>
    <t>Hành Chính</t>
  </si>
  <si>
    <t>BẢNG TRA PHÒNG BAN</t>
  </si>
  <si>
    <t>BẢNG TRA PHỤ CẤP</t>
  </si>
  <si>
    <t>Chức vụ</t>
  </si>
  <si>
    <t>Phụ cấp</t>
  </si>
  <si>
    <t>GĐ</t>
  </si>
  <si>
    <t>PGĐ</t>
  </si>
  <si>
    <t>TP</t>
  </si>
  <si>
    <t>PP</t>
  </si>
  <si>
    <t>BẢNG TRA HỆ SỐ</t>
  </si>
  <si>
    <t>Bậc</t>
  </si>
  <si>
    <t>HS Lương</t>
  </si>
  <si>
    <t>Hồ Chí Dũng</t>
  </si>
  <si>
    <t>Nguyễn Thị Thanh Loan</t>
  </si>
  <si>
    <t>Phạm Văn Trung</t>
  </si>
  <si>
    <t>Nguyễn Trưởng Phòng</t>
  </si>
  <si>
    <t>Đinh Nguyễn Tường Vi</t>
  </si>
  <si>
    <t>Lê Công Danh</t>
  </si>
  <si>
    <t>Nguyễn Phước Tiến</t>
  </si>
  <si>
    <t>Trần Thanh Nam</t>
  </si>
  <si>
    <t>Nguyễn Văn Quang</t>
  </si>
  <si>
    <t>Lý Ngọc Hà</t>
  </si>
  <si>
    <t>NV</t>
  </si>
  <si>
    <t>Tổng Cộng</t>
  </si>
  <si>
    <t>Tổng Chi Lương Tháng</t>
  </si>
  <si>
    <t>Bình Quân Lương Tháng</t>
  </si>
  <si>
    <t>1. Cột STT dùng chức năng AutoFill để nhập</t>
  </si>
  <si>
    <t>2. Cột Phòng Ban: Căn cứ vào kí tự đầu tiên của Mã NV và Bảng Tra Phòng Ban</t>
  </si>
  <si>
    <t>3. Tính Lương : 1.150.000 * hệ số lương ( tra trong Bảng Tra Hệ Số)</t>
  </si>
  <si>
    <t>4. Tính PCCV: Lương * Phụ Cấp ( tra trong Bảng Tra Phụ Cấp)</t>
  </si>
  <si>
    <t>5. Tính Tạm Ứng: nếu Bậc Lương &gt;=6 thì Tạm Ứng = 50% Lương, ngược lại = 0</t>
  </si>
  <si>
    <t>6. Thực Lĩnh: PCCV + Lương - Tạm Ứng</t>
  </si>
  <si>
    <t>7. Tính Tổng Cộng cho cột Thực Lĩnh</t>
  </si>
  <si>
    <t>10. Tô màu cho những ô có bậc lương &gt;=6</t>
  </si>
  <si>
    <t>11. Sắp xếp theo thứ tự tăng dần của Phòng Ban</t>
  </si>
  <si>
    <t>12. Định dạng cột có chữ dữ liệu số có dấu phân cách hàng nghìn</t>
  </si>
  <si>
    <t>13. Định dạng cột Thực Lĩnh có đơn vị VNĐ sau số tiền</t>
  </si>
  <si>
    <t>14. Trích ra 1 bảng lương chỉ có phòng Hành Chính</t>
  </si>
  <si>
    <t>C04</t>
  </si>
  <si>
    <t>15. Tính tổng Phụ Cấp, Lương, Thực Lĩnh cho từng nhóm phòng ban</t>
  </si>
  <si>
    <t>8. Tổng Chi Lương Tháng: Tổng cộng của tổng Lương và Phụ Cấp</t>
  </si>
  <si>
    <t>9. Bình Quân Lương Tháng: Trung bình cộng của tộng Lương và Phụ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</si>
</sst>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\ [$VND]"/>
  </numFmts>
  <fonts count="5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3"/>
      <name val="Times New Roman"/>
      <family val="1"/>
    </font>
    <font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9" fontId="1" fillId="0" borderId="1" xfId="0" applyNumberFormat="1" applyFont="1" applyBorder="1"/>
  </cellXfs>
  <cellStyles count="1">
    <cellStyle name="Bình thường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55" zoomScaleNormal="55" workbookViewId="0">
      <selection activeCell="A2" sqref="A2:J15"/>
    </sheetView>
  </sheetViews>
  <sheetFormatPr defaultColWidth="9.1640625" defaultRowHeight="15.5" x14ac:dyDescent="0.35"/>
  <cols>
    <col min="1" max="1" width="4.6640625" style="1" bestFit="1" customWidth="1"/>
    <col min="2" max="2" width="7" style="1" bestFit="1" customWidth="1"/>
    <col min="3" max="3" width="21.33203125" style="1" bestFit="1" customWidth="1"/>
    <col min="4" max="4" width="10.83203125" style="1" customWidth="1"/>
    <col min="5" max="5" width="8.4140625" style="1" bestFit="1" customWidth="1"/>
    <col min="6" max="6" width="10.25" style="1" bestFit="1" customWidth="1"/>
    <col min="7" max="8" width="13.5" style="1" bestFit="1" customWidth="1"/>
    <col min="9" max="9" width="21.4140625" style="1" bestFit="1" customWidth="1"/>
    <col min="10" max="10" width="14.5" style="1" bestFit="1" customWidth="1"/>
    <col min="11" max="16384" width="9.1640625" style="1"/>
  </cols>
  <sheetData>
    <row r="1" spans="1:11" x14ac:dyDescent="0.35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1" t="s">
        <v>53</v>
      </c>
    </row>
    <row r="2" spans="1:1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1" t="s">
        <v>54</v>
      </c>
    </row>
    <row r="3" spans="1:11" x14ac:dyDescent="0.35">
      <c r="A3" s="2">
        <v>1</v>
      </c>
      <c r="B3" s="2" t="s">
        <v>10</v>
      </c>
      <c r="C3" s="2" t="s">
        <v>39</v>
      </c>
      <c r="D3" s="2" t="str">
        <f>HLOOKUP(LEFT(B3,1),$C$15:$E$16,2,FALSE)</f>
        <v>Hành Chính</v>
      </c>
      <c r="E3" s="2" t="s">
        <v>32</v>
      </c>
      <c r="F3" s="2">
        <v>8</v>
      </c>
      <c r="G3" s="10">
        <f>1150000*INDEX($F$20:$F$28,MATCH(F3,$E$20:$E$28,0))</f>
        <v>5347500</v>
      </c>
      <c r="H3" s="10">
        <f>IF(F3&gt;5,0.5*G3,0)</f>
        <v>2673750</v>
      </c>
      <c r="I3" s="10">
        <f>INDEX($C$20:$C$24,MATCH(E3,$B$20:$B$24,0))*G3</f>
        <v>2673750</v>
      </c>
      <c r="J3" s="10">
        <f>I3+G3-H3</f>
        <v>5347500</v>
      </c>
      <c r="K3" s="1" t="s">
        <v>55</v>
      </c>
    </row>
    <row r="4" spans="1:11" x14ac:dyDescent="0.35">
      <c r="A4" s="2">
        <v>2</v>
      </c>
      <c r="B4" s="2" t="s">
        <v>11</v>
      </c>
      <c r="C4" s="2" t="s">
        <v>40</v>
      </c>
      <c r="D4" s="2" t="str">
        <f>HLOOKUP(LEFT(B4,1),$C$15:$E$16,2,FALSE)</f>
        <v>Kế Toán</v>
      </c>
      <c r="E4" s="2" t="s">
        <v>33</v>
      </c>
      <c r="F4" s="2">
        <v>7</v>
      </c>
      <c r="G4" s="10">
        <f>1150000*INDEX($F$20:$F$28,MATCH(F4,$E$20:$E$28,0))</f>
        <v>4968000</v>
      </c>
      <c r="H4" s="10">
        <f>IF(F4&gt;5,0.5*G4,0)</f>
        <v>2484000</v>
      </c>
      <c r="I4" s="10">
        <f>INDEX($C$20:$C$24,MATCH(E4,$B$20:$B$24,0))*G4</f>
        <v>1987200</v>
      </c>
      <c r="J4" s="10">
        <f>I4+G4-H4</f>
        <v>4471200</v>
      </c>
      <c r="K4" s="1" t="s">
        <v>56</v>
      </c>
    </row>
    <row r="5" spans="1:11" x14ac:dyDescent="0.35">
      <c r="A5" s="2">
        <v>3</v>
      </c>
      <c r="B5" s="2" t="s">
        <v>12</v>
      </c>
      <c r="C5" s="2" t="s">
        <v>42</v>
      </c>
      <c r="D5" s="2" t="str">
        <f>HLOOKUP(LEFT(B5,1),$C$15:$E$16,2,FALSE)</f>
        <v>Kế Toán</v>
      </c>
      <c r="E5" s="2" t="s">
        <v>34</v>
      </c>
      <c r="F5" s="2">
        <v>6</v>
      </c>
      <c r="G5" s="10">
        <f>1150000*INDEX($F$20:$F$28,MATCH(F5,$E$20:$E$28,0))</f>
        <v>4588500</v>
      </c>
      <c r="H5" s="10">
        <f>IF(F5&gt;5,0.5*G5,0)</f>
        <v>2294250</v>
      </c>
      <c r="I5" s="10">
        <f>INDEX($C$20:$C$24,MATCH(E5,$B$20:$B$24,0))*G5</f>
        <v>1376550</v>
      </c>
      <c r="J5" s="10">
        <f>I5+G5-H5</f>
        <v>3670800</v>
      </c>
      <c r="K5" s="1" t="s">
        <v>57</v>
      </c>
    </row>
    <row r="6" spans="1:11" x14ac:dyDescent="0.35">
      <c r="A6" s="2">
        <v>4</v>
      </c>
      <c r="B6" s="2" t="s">
        <v>13</v>
      </c>
      <c r="C6" s="2" t="s">
        <v>41</v>
      </c>
      <c r="D6" s="2" t="str">
        <f>HLOOKUP(LEFT(B6,1),$C$15:$E$16,2,FALSE)</f>
        <v>Hành Chính</v>
      </c>
      <c r="E6" s="2" t="s">
        <v>35</v>
      </c>
      <c r="F6" s="2">
        <v>4</v>
      </c>
      <c r="G6" s="10">
        <f>1150000*INDEX($F$20:$F$28,MATCH(F6,$E$20:$E$28,0))</f>
        <v>3829500</v>
      </c>
      <c r="H6" s="10">
        <f>IF(F6&gt;5,0.5*G6,0)</f>
        <v>0</v>
      </c>
      <c r="I6" s="10">
        <f>INDEX($C$20:$C$24,MATCH(E6,$B$20:$B$24,0))*G6</f>
        <v>765900</v>
      </c>
      <c r="J6" s="10">
        <f>I6+G6-H6</f>
        <v>4595400</v>
      </c>
      <c r="K6" s="1" t="s">
        <v>58</v>
      </c>
    </row>
    <row r="7" spans="1:11" x14ac:dyDescent="0.35">
      <c r="A7" s="2">
        <v>5</v>
      </c>
      <c r="B7" s="2" t="s">
        <v>14</v>
      </c>
      <c r="C7" s="2" t="s">
        <v>43</v>
      </c>
      <c r="D7" s="2" t="str">
        <f>HLOOKUP(LEFT(B7,1),$C$15:$E$16,2,FALSE)</f>
        <v>Kế Toán</v>
      </c>
      <c r="E7" s="2" t="s">
        <v>49</v>
      </c>
      <c r="F7" s="2">
        <v>3</v>
      </c>
      <c r="G7" s="10">
        <f>1150000*INDEX($F$20:$F$28,MATCH(F7,$E$20:$E$28,0))</f>
        <v>3450000</v>
      </c>
      <c r="H7" s="10">
        <f>IF(F7&gt;5,0.5*G7,0)</f>
        <v>0</v>
      </c>
      <c r="I7" s="10">
        <f>INDEX($C$20:$C$24,MATCH(E7,$B$20:$B$24,0))*G7</f>
        <v>0</v>
      </c>
      <c r="J7" s="10">
        <f>I7+G7-H7</f>
        <v>3450000</v>
      </c>
      <c r="K7" s="1" t="s">
        <v>59</v>
      </c>
    </row>
    <row r="8" spans="1:11" x14ac:dyDescent="0.35">
      <c r="A8" s="2">
        <v>6</v>
      </c>
      <c r="B8" s="2" t="s">
        <v>15</v>
      </c>
      <c r="C8" s="2" t="s">
        <v>44</v>
      </c>
      <c r="D8" s="2" t="str">
        <f>HLOOKUP(LEFT(B8,1),$C$15:$E$16,2,FALSE)</f>
        <v>Kinh Doanh</v>
      </c>
      <c r="E8" s="2" t="s">
        <v>49</v>
      </c>
      <c r="F8" s="2">
        <v>2</v>
      </c>
      <c r="G8" s="10">
        <f>1150000*INDEX($F$20:$F$28,MATCH(F8,$E$20:$E$28,0))</f>
        <v>3070500</v>
      </c>
      <c r="H8" s="10">
        <f>IF(F8&gt;5,0.5*G8,0)</f>
        <v>0</v>
      </c>
      <c r="I8" s="10">
        <f>INDEX($C$20:$C$24,MATCH(E8,$B$20:$B$24,0))*G8</f>
        <v>0</v>
      </c>
      <c r="J8" s="10">
        <f>I8+G8-H8</f>
        <v>3070500</v>
      </c>
      <c r="K8" s="1" t="s">
        <v>67</v>
      </c>
    </row>
    <row r="9" spans="1:11" x14ac:dyDescent="0.35">
      <c r="A9" s="2">
        <v>7</v>
      </c>
      <c r="B9" s="2" t="s">
        <v>16</v>
      </c>
      <c r="C9" s="2" t="s">
        <v>45</v>
      </c>
      <c r="D9" s="2" t="str">
        <f>HLOOKUP(LEFT(B9,1),$C$15:$E$16,2,FALSE)</f>
        <v>Kinh Doanh</v>
      </c>
      <c r="E9" s="2" t="s">
        <v>49</v>
      </c>
      <c r="F9" s="2">
        <v>3</v>
      </c>
      <c r="G9" s="10">
        <f>1150000*INDEX($F$20:$F$28,MATCH(F9,$E$20:$E$28,0))</f>
        <v>3450000</v>
      </c>
      <c r="H9" s="10">
        <f>IF(F9&gt;5,0.5*G9,0)</f>
        <v>0</v>
      </c>
      <c r="I9" s="10">
        <f>INDEX($C$20:$C$24,MATCH(E9,$B$20:$B$24,0))*G9</f>
        <v>0</v>
      </c>
      <c r="J9" s="10">
        <f>I9+G9-H9</f>
        <v>3450000</v>
      </c>
      <c r="K9" s="1" t="s">
        <v>68</v>
      </c>
    </row>
    <row r="10" spans="1:11" x14ac:dyDescent="0.35">
      <c r="A10" s="2">
        <v>8</v>
      </c>
      <c r="B10" s="2" t="s">
        <v>17</v>
      </c>
      <c r="C10" s="2" t="s">
        <v>46</v>
      </c>
      <c r="D10" s="2" t="str">
        <f>HLOOKUP(LEFT(B10,1),$C$15:$E$16,2,FALSE)</f>
        <v>Kinh Doanh</v>
      </c>
      <c r="E10" s="2" t="s">
        <v>49</v>
      </c>
      <c r="F10" s="2">
        <v>2</v>
      </c>
      <c r="G10" s="10">
        <f>1150000*INDEX($F$20:$F$28,MATCH(F10,$E$20:$E$28,0))</f>
        <v>3070500</v>
      </c>
      <c r="H10" s="10">
        <f>IF(F10&gt;5,0.5*G10,0)</f>
        <v>0</v>
      </c>
      <c r="I10" s="10">
        <f>INDEX($C$20:$C$24,MATCH(E10,$B$20:$B$24,0))*G10</f>
        <v>0</v>
      </c>
      <c r="J10" s="10">
        <f>I10+G10-H10</f>
        <v>3070500</v>
      </c>
      <c r="K10" s="1" t="s">
        <v>60</v>
      </c>
    </row>
    <row r="11" spans="1:11" x14ac:dyDescent="0.35">
      <c r="A11" s="2">
        <v>9</v>
      </c>
      <c r="B11" s="2" t="s">
        <v>65</v>
      </c>
      <c r="C11" s="2" t="s">
        <v>47</v>
      </c>
      <c r="D11" s="2" t="str">
        <f>HLOOKUP(LEFT(B11,1),$C$15:$E$16,2,FALSE)</f>
        <v>Hành Chính</v>
      </c>
      <c r="E11" s="2" t="s">
        <v>49</v>
      </c>
      <c r="F11" s="2">
        <v>2</v>
      </c>
      <c r="G11" s="10">
        <f>1150000*INDEX($F$20:$F$28,MATCH(F11,$E$20:$E$28,0))</f>
        <v>3070500</v>
      </c>
      <c r="H11" s="10">
        <f>IF(F11&gt;5,0.5*G11,0)</f>
        <v>0</v>
      </c>
      <c r="I11" s="10">
        <f>INDEX($C$20:$C$24,MATCH(E11,$B$20:$B$24,0))*G11</f>
        <v>0</v>
      </c>
      <c r="J11" s="10">
        <f>I11+G11-H11</f>
        <v>3070500</v>
      </c>
      <c r="K11" s="1" t="s">
        <v>61</v>
      </c>
    </row>
    <row r="12" spans="1:11" x14ac:dyDescent="0.35">
      <c r="A12" s="2">
        <v>10</v>
      </c>
      <c r="B12" s="2" t="s">
        <v>18</v>
      </c>
      <c r="C12" s="2" t="s">
        <v>48</v>
      </c>
      <c r="D12" s="2" t="str">
        <f>HLOOKUP(LEFT(B12,1),$C$15:$E$16,2,FALSE)</f>
        <v>Kinh Doanh</v>
      </c>
      <c r="E12" s="2" t="s">
        <v>49</v>
      </c>
      <c r="F12" s="2">
        <v>3</v>
      </c>
      <c r="G12" s="10">
        <f>1150000*INDEX($F$20:$F$28,MATCH(F12,$E$20:$E$28,0))</f>
        <v>3450000</v>
      </c>
      <c r="H12" s="10">
        <f>IF(F12&gt;5,0.5*G12,0)</f>
        <v>0</v>
      </c>
      <c r="I12" s="10">
        <f>INDEX($C$20:$C$24,MATCH(E12,$B$20:$B$24,0))*G12</f>
        <v>0</v>
      </c>
      <c r="J12" s="10">
        <f>I12+G12-H12</f>
        <v>3450000</v>
      </c>
      <c r="K12" s="1" t="s">
        <v>62</v>
      </c>
    </row>
    <row r="13" spans="1:11" x14ac:dyDescent="0.35">
      <c r="I13" s="4" t="s">
        <v>50</v>
      </c>
      <c r="J13" s="10">
        <f>SUM(J3:J12)</f>
        <v>37646400</v>
      </c>
      <c r="K13" s="1" t="s">
        <v>63</v>
      </c>
    </row>
    <row r="14" spans="1:11" x14ac:dyDescent="0.35">
      <c r="A14" s="7" t="s">
        <v>28</v>
      </c>
      <c r="B14" s="7"/>
      <c r="C14" s="7"/>
      <c r="D14" s="7"/>
      <c r="E14" s="7"/>
      <c r="I14" s="4" t="s">
        <v>51</v>
      </c>
      <c r="J14" s="10">
        <f>SUM(G3:G12,I3:I12)</f>
        <v>45098400</v>
      </c>
      <c r="K14" s="1" t="s">
        <v>64</v>
      </c>
    </row>
    <row r="15" spans="1:11" x14ac:dyDescent="0.35">
      <c r="A15" s="9" t="s">
        <v>20</v>
      </c>
      <c r="B15" s="9"/>
      <c r="C15" s="2" t="s">
        <v>22</v>
      </c>
      <c r="D15" s="2" t="s">
        <v>23</v>
      </c>
      <c r="E15" s="2" t="s">
        <v>24</v>
      </c>
      <c r="I15" s="4" t="s">
        <v>52</v>
      </c>
      <c r="J15" s="10">
        <f>AVERAGE(G3:G12,I3:I12)</f>
        <v>2254920</v>
      </c>
      <c r="K15" s="1" t="s">
        <v>66</v>
      </c>
    </row>
    <row r="16" spans="1:11" x14ac:dyDescent="0.35">
      <c r="A16" s="9" t="s">
        <v>21</v>
      </c>
      <c r="B16" s="9"/>
      <c r="C16" s="2" t="s">
        <v>25</v>
      </c>
      <c r="D16" s="2" t="s">
        <v>26</v>
      </c>
      <c r="E16" s="2" t="s">
        <v>27</v>
      </c>
    </row>
    <row r="18" spans="2:6" x14ac:dyDescent="0.35">
      <c r="B18" s="8" t="s">
        <v>29</v>
      </c>
      <c r="C18" s="8"/>
      <c r="E18" s="7" t="s">
        <v>36</v>
      </c>
      <c r="F18" s="7"/>
    </row>
    <row r="19" spans="2:6" x14ac:dyDescent="0.35">
      <c r="B19" s="6" t="s">
        <v>30</v>
      </c>
      <c r="C19" s="6" t="s">
        <v>31</v>
      </c>
      <c r="E19" s="6" t="s">
        <v>37</v>
      </c>
      <c r="F19" s="6" t="s">
        <v>38</v>
      </c>
    </row>
    <row r="20" spans="2:6" x14ac:dyDescent="0.35">
      <c r="B20" s="2" t="s">
        <v>32</v>
      </c>
      <c r="C20" s="3">
        <v>0.5</v>
      </c>
      <c r="E20" s="2">
        <v>1</v>
      </c>
      <c r="F20" s="2">
        <v>2.34</v>
      </c>
    </row>
    <row r="21" spans="2:6" x14ac:dyDescent="0.35">
      <c r="B21" s="2" t="s">
        <v>33</v>
      </c>
      <c r="C21" s="3">
        <v>0.4</v>
      </c>
      <c r="E21" s="2">
        <v>2</v>
      </c>
      <c r="F21" s="2">
        <v>2.67</v>
      </c>
    </row>
    <row r="22" spans="2:6" x14ac:dyDescent="0.35">
      <c r="B22" s="2" t="s">
        <v>34</v>
      </c>
      <c r="C22" s="3">
        <v>0.3</v>
      </c>
      <c r="E22" s="2">
        <v>3</v>
      </c>
      <c r="F22" s="2">
        <v>3</v>
      </c>
    </row>
    <row r="23" spans="2:6" x14ac:dyDescent="0.35">
      <c r="B23" s="2" t="s">
        <v>35</v>
      </c>
      <c r="C23" s="3">
        <v>0.2</v>
      </c>
      <c r="E23" s="2">
        <v>4</v>
      </c>
      <c r="F23" s="2">
        <v>3.33</v>
      </c>
    </row>
    <row r="24" spans="2:6" x14ac:dyDescent="0.35">
      <c r="B24" s="2" t="s">
        <v>49</v>
      </c>
      <c r="C24" s="3">
        <v>0</v>
      </c>
      <c r="E24" s="2">
        <v>5</v>
      </c>
      <c r="F24" s="2">
        <v>3.66</v>
      </c>
    </row>
    <row r="25" spans="2:6" x14ac:dyDescent="0.35">
      <c r="E25" s="2">
        <v>6</v>
      </c>
      <c r="F25" s="2">
        <v>3.99</v>
      </c>
    </row>
    <row r="26" spans="2:6" x14ac:dyDescent="0.35">
      <c r="E26" s="2">
        <v>7</v>
      </c>
      <c r="F26" s="2">
        <v>4.32</v>
      </c>
    </row>
    <row r="27" spans="2:6" x14ac:dyDescent="0.35">
      <c r="E27" s="2">
        <v>8</v>
      </c>
      <c r="F27" s="2">
        <v>4.6500000000000004</v>
      </c>
    </row>
    <row r="28" spans="2:6" x14ac:dyDescent="0.35">
      <c r="E28" s="2">
        <v>9</v>
      </c>
      <c r="F28" s="2">
        <v>4.9800000000000004</v>
      </c>
    </row>
  </sheetData>
  <mergeCells count="6">
    <mergeCell ref="E18:F18"/>
    <mergeCell ref="B18:C18"/>
    <mergeCell ref="A1:J1"/>
    <mergeCell ref="A15:B15"/>
    <mergeCell ref="A16:B16"/>
    <mergeCell ref="A14:E14"/>
  </mergeCells>
  <conditionalFormatting sqref="F3:F12">
    <cfRule type="cellIs" priority="2" operator="greaterThanOrEqual">
      <formula>6</formula>
    </cfRule>
    <cfRule type="cellIs" dxfId="0" priority="1" operator="greaterThanOrEqual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2022-06-08T08:25:00Z</dcterms:modified>
</cp:coreProperties>
</file>