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Excel\Slides_BaiTap_DeThi\bài tập Excel\"/>
    </mc:Choice>
  </mc:AlternateContent>
  <xr:revisionPtr revIDLastSave="0" documentId="13_ncr:1_{1949A767-40D7-4808-B391-051DF104B2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t1" sheetId="1" r:id="rId1"/>
    <sheet name="bt1_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7" i="2" l="1" a="1"/>
  <c r="G8" i="2" a="1"/>
  <c r="G12" i="2" a="1"/>
  <c r="G10" i="2" a="1"/>
  <c r="G9" i="2" a="1"/>
  <c r="G11" i="2" a="1"/>
  <c r="G7" i="2" l="1"/>
  <c r="G11" i="2"/>
  <c r="G9" i="2"/>
  <c r="G10" i="2"/>
  <c r="G12" i="2"/>
  <c r="G8" i="2"/>
  <c r="J3" i="2" l="1"/>
  <c r="F7" i="2"/>
  <c r="F8" i="2"/>
  <c r="F9" i="2"/>
  <c r="F10" i="2"/>
  <c r="F11" i="2"/>
  <c r="F12" i="2"/>
  <c r="H8" i="2" l="1"/>
  <c r="G17" i="2" s="1"/>
  <c r="H9" i="2"/>
  <c r="H10" i="2"/>
  <c r="H11" i="2"/>
  <c r="H12" i="2"/>
  <c r="I14" i="2"/>
  <c r="G16" i="2" l="1"/>
  <c r="I15" i="2"/>
  <c r="I16" i="2"/>
  <c r="I17" i="2"/>
  <c r="I18" i="2"/>
  <c r="I19" i="2"/>
  <c r="I7" i="2" a="1"/>
  <c r="G15" i="2" l="1"/>
  <c r="I7" i="2"/>
  <c r="J7" i="2"/>
  <c r="I8" i="2" a="1"/>
  <c r="I8" i="2"/>
  <c r="J8" i="2"/>
  <c r="I9" i="2" a="1"/>
  <c r="I9" i="2"/>
  <c r="J9" i="2"/>
  <c r="I10" i="2" a="1"/>
  <c r="I10" i="2"/>
  <c r="J10" i="2"/>
  <c r="I11" i="2" a="1"/>
  <c r="I11" i="2"/>
  <c r="J11" i="2"/>
  <c r="I12" i="2" a="1"/>
  <c r="I12" i="2"/>
  <c r="J12" i="2"/>
  <c r="K7" i="2"/>
  <c r="L7" i="2"/>
  <c r="K8" i="2"/>
  <c r="L8" i="2"/>
  <c r="K9" i="2"/>
  <c r="L9" i="2"/>
  <c r="K10" i="2"/>
  <c r="L10" i="2"/>
  <c r="K11" i="2"/>
  <c r="L11" i="2"/>
  <c r="K12" i="2"/>
  <c r="L12" i="2"/>
  <c r="M7" i="2"/>
  <c r="N7" i="2"/>
  <c r="M8" i="2"/>
  <c r="N8" i="2"/>
  <c r="M9" i="2"/>
  <c r="N9" i="2"/>
  <c r="M10" i="2"/>
  <c r="N10" i="2"/>
  <c r="M11" i="2"/>
  <c r="N11" i="2"/>
  <c r="M12" i="2"/>
  <c r="N12" i="2"/>
  <c r="O7" i="2"/>
  <c r="P7" i="2"/>
  <c r="O8" i="2"/>
  <c r="P8" i="2"/>
  <c r="O9" i="2"/>
  <c r="P9" i="2"/>
  <c r="O10" i="2"/>
  <c r="P10" i="2"/>
  <c r="O11" i="2"/>
  <c r="P11" i="2"/>
  <c r="O12" i="2"/>
  <c r="P12" i="2"/>
  <c r="R7" i="2"/>
  <c r="R8" i="2"/>
  <c r="R9" i="2"/>
  <c r="R10" i="2"/>
  <c r="R11" i="2"/>
  <c r="R12" i="2"/>
  <c r="O10" i="1" a="1"/>
  <c r="O10" i="1" s="1"/>
  <c r="N10" i="1" a="1"/>
  <c r="N10" i="1" s="1"/>
  <c r="J14" i="1" s="1"/>
  <c r="J8" i="1"/>
  <c r="J9" i="1"/>
  <c r="J10" i="1"/>
  <c r="J11" i="1"/>
  <c r="J12" i="1"/>
  <c r="J7" i="1"/>
  <c r="I12" i="1"/>
  <c r="H8" i="1"/>
  <c r="I8" i="1" s="1"/>
  <c r="H9" i="1"/>
  <c r="I9" i="1" s="1"/>
  <c r="H10" i="1"/>
  <c r="I10" i="1" s="1"/>
  <c r="H11" i="1"/>
  <c r="I11" i="1" s="1"/>
  <c r="K11" i="1" s="1"/>
  <c r="H12" i="1"/>
  <c r="H7" i="1"/>
  <c r="I7" i="1" s="1"/>
  <c r="M3" i="1"/>
  <c r="Q12" i="2"/>
  <c r="Q11" i="2"/>
  <c r="Q10" i="2"/>
  <c r="Q9" i="2"/>
  <c r="Q8" i="2"/>
  <c r="Q7" i="2"/>
  <c r="P3" i="1"/>
  <c r="N3" i="2"/>
  <c r="K7" i="1" l="1"/>
  <c r="J15" i="1" s="1"/>
  <c r="K9" i="1"/>
  <c r="K12" i="1"/>
  <c r="K10" i="1"/>
  <c r="J17" i="1"/>
  <c r="K8" i="1"/>
  <c r="J16" i="1" s="1"/>
  <c r="H17" i="2"/>
  <c r="H7" i="2"/>
  <c r="H16" i="2" s="1"/>
  <c r="G1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<sst xmlns="http://schemas.openxmlformats.org/spreadsheetml/2006/main" count="118" uniqueCount="67">
  <si>
    <t>A</t>
  </si>
  <si>
    <t>B</t>
  </si>
  <si>
    <t>C</t>
  </si>
  <si>
    <t>STT</t>
  </si>
  <si>
    <t>A01</t>
  </si>
  <si>
    <t>A02</t>
  </si>
  <si>
    <t>C02</t>
  </si>
  <si>
    <t>B02</t>
  </si>
  <si>
    <t>Quản lý khách sạn</t>
  </si>
  <si>
    <t>Loại Phòng</t>
  </si>
  <si>
    <t>Bảng Giá Phòng ( USD )</t>
  </si>
  <si>
    <t>Giá Thuê 1 Ngày</t>
  </si>
  <si>
    <t>Tên Khách</t>
  </si>
  <si>
    <t>Mã Phòng</t>
  </si>
  <si>
    <t>Ngày Đến</t>
  </si>
  <si>
    <t>Ngày Đi</t>
  </si>
  <si>
    <t>Tiền Thuê</t>
  </si>
  <si>
    <t>Tiền Giảm</t>
  </si>
  <si>
    <t>Tiền Phải Trả ( USD )</t>
  </si>
  <si>
    <t>Nguyễn Thị Thanh Loan</t>
  </si>
  <si>
    <t>Phạm Văn Trung</t>
  </si>
  <si>
    <t>Trần Nam Trung</t>
  </si>
  <si>
    <t>Nguyễn Văn Phước</t>
  </si>
  <si>
    <t>Nguyễn Thị Kim Xuyến</t>
  </si>
  <si>
    <t>Nguyễn Thị Châu Uyên</t>
  </si>
  <si>
    <t>Số tiền thu được từ ngày</t>
  </si>
  <si>
    <t>đến</t>
  </si>
  <si>
    <t>Yêu cầu</t>
  </si>
  <si>
    <t>1. Dựa vào ký tự đầu của mã phòng và bảng giá để tính cột tiền thuê, biết rằng Tiền thuê= số ngày * Giá</t>
  </si>
  <si>
    <t>2. Nếu khách ở vào ngày 20 được giảm giá trong ngày hôm đó 20%</t>
  </si>
  <si>
    <t>3. Tiền phải trả = tiền thuê - tiền giảm</t>
  </si>
  <si>
    <t>Tìm Kiếm</t>
  </si>
  <si>
    <t>Tên</t>
  </si>
  <si>
    <t>Tổng số người có ở trong ngày 20</t>
  </si>
  <si>
    <t>01/15/2015</t>
  </si>
  <si>
    <t>4. Tính tổng số người có ở trong ngày 20 ( số người được giảm giá)</t>
  </si>
  <si>
    <t>5. Tính tổng số tiền thu được từ ngày A đến ngày B trong bảng thống kê</t>
  </si>
  <si>
    <t>7. Thêm 1 cột với tiêu đề là 1 chữ cái tùy ý, sau đó tìm chữ cái đó xuất hiện ở vị trí thứ mấy trong tên khách hàng ( chữ đầu tiên từ bên trái qua)</t>
  </si>
  <si>
    <t>8. thêm 1 cột, đếm xem tên khách hàng có bao nhiêu từ (ví dụ: trần nam trung, sẽ hiển thị 3)</t>
  </si>
  <si>
    <t>9. Tạo thêm 2 cột và tách 1 cột họ và tên đệm, 1 cột là tên ( tên chỉ có 1 từ), ví dụ: Nguyễn Ngọc Thiên Trung, thì tách là: Nguyễn Ngọc Thiên và Trung</t>
  </si>
  <si>
    <t>10. thêm 1 cột lấy dữ liệu ngày đi theo ví dụ:25/07/2015 --&gt; Đồng Tháp, Ngày 25 tháng 07 năm 2015</t>
  </si>
  <si>
    <t>11. Thêm 1 cột, có giá trị là số ngày ở trừ đi 30, sau đó định dạng nếu số này &lt;=0 thì hiển thị 0, không dùng IF</t>
  </si>
  <si>
    <t>Đếm số lượng khách ở phòng A02 và có tiền phải trả &gt;=2000 USD</t>
  </si>
  <si>
    <t>Tính tổng số tiền phải trả của khách hàng ở phòng A02 và có số tiền phải trả &gt;=2000 USD</t>
  </si>
  <si>
    <t>6. Hoàn thành phần tìm kiếm, bắt buộc nhập tên, mã phòng có thể bỏ trống khi tìm thấy thì sẽ tô màu cả dòng thông tin người đó</t>
  </si>
  <si>
    <t>tiền giảm 2</t>
  </si>
  <si>
    <t>tiền giảm 1A</t>
  </si>
  <si>
    <t>tiền giảm 3</t>
  </si>
  <si>
    <t>tiền thuê 2</t>
  </si>
  <si>
    <t>T</t>
  </si>
  <si>
    <t>số từ của tên</t>
  </si>
  <si>
    <t>Họ</t>
  </si>
  <si>
    <t>Ngày</t>
  </si>
  <si>
    <t>assdff</t>
  </si>
  <si>
    <t>5. Hoàn thành phần tìm kiếm, bắt buộc nhập tên, mã phòng có thể bỏ trống khi tìm thấy thì sẽ tô màu cả dòng thông tin người đó</t>
  </si>
  <si>
    <t>Số ngày ở</t>
  </si>
  <si>
    <t xml:space="preserve">Ngày đến </t>
  </si>
  <si>
    <t>Ngày đi</t>
  </si>
  <si>
    <t>a</t>
  </si>
  <si>
    <t>b</t>
  </si>
  <si>
    <t>c</t>
  </si>
  <si>
    <t>d</t>
  </si>
  <si>
    <t>e</t>
  </si>
  <si>
    <t>f</t>
  </si>
  <si>
    <t>Chữ cái</t>
  </si>
  <si>
    <t>TÊN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</si>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</sst>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;&quot;0&quot;"/>
    <numFmt numFmtId="165" formatCode="&quot;dương&quot;;&quot;âm&quot;;&quot;số không&quot;;&quot; chữ&quot;"/>
  </numFmts>
  <fonts count="5" x14ac:knownFonts="1">
    <font>
      <sz val="12"/>
      <name val="Times New Roman"/>
      <family val="1"/>
    </font>
    <font>
      <b/>
      <sz val="14"/>
      <color indexed="10"/>
      <name val="Times New Roman"/>
      <family val="1"/>
    </font>
    <font>
      <b/>
      <sz val="12"/>
      <name val="Times New Roman"/>
      <family val="1"/>
    </font>
    <font>
      <sz val="9"/>
      <color rgb="FF141823"/>
      <name val="Times New Roman"/>
      <family val="1"/>
    </font>
    <font>
      <b/>
      <sz val="12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3" fillId="0" borderId="0" xfId="0" applyFont="1"/>
    <xf numFmtId="0" fontId="0" fillId="0" borderId="2" xfId="0" applyBorder="1"/>
    <xf numFmtId="0" fontId="4" fillId="0" borderId="0" xfId="0" applyFont="1"/>
    <xf numFmtId="0" fontId="2" fillId="0" borderId="0" xfId="0" applyFont="1"/>
    <xf numFmtId="0" fontId="0" fillId="0" borderId="1" xfId="0" applyBorder="1" applyAlignment="1">
      <alignment horizontal="left" vertic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/>
    </xf>
    <xf numFmtId="14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  <xf numFmtId="14" fontId="0" fillId="0" borderId="3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/>
    <xf numFmtId="165" fontId="0" fillId="0" borderId="0" xfId="0" applyNumberFormat="1"/>
    <xf numFmtId="1" fontId="0" fillId="0" borderId="2" xfId="0" applyNumberFormat="1" applyBorder="1"/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7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9"/>
  <sheetViews>
    <sheetView zoomScale="70" zoomScaleNormal="70" workbookViewId="0">
      <selection activeCell="M3" sqref="M3"/>
    </sheetView>
  </sheetViews>
  <sheetFormatPr defaultColWidth="9" defaultRowHeight="15.5" x14ac:dyDescent="0.35"/>
  <cols>
    <col min="1" max="1" width="9.83203125" bestFit="1" customWidth="1"/>
    <col min="2" max="2" width="9.83203125" customWidth="1"/>
    <col min="3" max="3" width="19.33203125" bestFit="1" customWidth="1"/>
    <col min="4" max="4" width="19.33203125" customWidth="1"/>
    <col min="5" max="5" width="14.33203125" customWidth="1"/>
    <col min="6" max="6" width="11.75" customWidth="1"/>
    <col min="7" max="8" width="10.75" customWidth="1"/>
    <col min="9" max="9" width="12" customWidth="1"/>
    <col min="10" max="10" width="10.33203125" customWidth="1"/>
    <col min="11" max="11" width="23.08203125" customWidth="1"/>
    <col min="12" max="12" width="9.58203125" bestFit="1" customWidth="1"/>
    <col min="13" max="14" width="13.5" customWidth="1"/>
    <col min="15" max="15" width="11.83203125" bestFit="1" customWidth="1"/>
    <col min="16" max="16" width="10.58203125" bestFit="1" customWidth="1"/>
    <col min="19" max="19" width="31.75" bestFit="1" customWidth="1"/>
  </cols>
  <sheetData>
    <row r="1" spans="1:21" ht="18" thickBot="1" x14ac:dyDescent="0.4">
      <c r="A1" s="34" t="s">
        <v>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 t="s">
        <v>31</v>
      </c>
      <c r="M1" s="35"/>
      <c r="N1" s="18"/>
    </row>
    <row r="2" spans="1:21" ht="16" thickBot="1" x14ac:dyDescent="0.4">
      <c r="A2" s="32" t="s">
        <v>10</v>
      </c>
      <c r="B2" s="32"/>
      <c r="C2" s="32"/>
      <c r="D2" s="32"/>
      <c r="E2" s="32"/>
      <c r="F2" s="32"/>
      <c r="G2" s="32"/>
      <c r="H2" s="28"/>
      <c r="I2" s="1"/>
      <c r="J2" s="1"/>
      <c r="K2" s="1"/>
      <c r="L2" s="17" t="s">
        <v>32</v>
      </c>
      <c r="M2" s="10" t="s">
        <v>22</v>
      </c>
      <c r="O2" s="2"/>
    </row>
    <row r="3" spans="1:21" ht="16" thickBot="1" x14ac:dyDescent="0.4">
      <c r="A3" s="33" t="s">
        <v>9</v>
      </c>
      <c r="B3" s="33"/>
      <c r="C3" s="33"/>
      <c r="D3" s="3"/>
      <c r="E3" s="3" t="s">
        <v>0</v>
      </c>
      <c r="F3" s="3" t="s">
        <v>1</v>
      </c>
      <c r="G3" s="3" t="s">
        <v>2</v>
      </c>
      <c r="H3" s="1"/>
      <c r="I3" s="1"/>
      <c r="J3" s="1"/>
      <c r="K3" s="1"/>
      <c r="L3" s="17" t="s">
        <v>13</v>
      </c>
      <c r="M3" s="10">
        <f>VLOOKUP(M2,C7:E12,2,FALSE)</f>
        <v>0</v>
      </c>
      <c r="P3" t="str">
        <f ca="1">RIGHT(O3,SUMPRODUCT(--ISNUMBER(VALUE(MID(O3,ROW((INDIRECT("1:"&amp;LEN(O3)))),1)))))</f>
        <v/>
      </c>
    </row>
    <row r="4" spans="1:21" ht="16" thickBot="1" x14ac:dyDescent="0.4">
      <c r="A4" s="33" t="s">
        <v>11</v>
      </c>
      <c r="B4" s="33"/>
      <c r="C4" s="33"/>
      <c r="D4" s="3"/>
      <c r="E4" s="4">
        <v>300</v>
      </c>
      <c r="F4" s="4">
        <v>100</v>
      </c>
      <c r="G4" s="4">
        <v>70</v>
      </c>
      <c r="H4" s="29"/>
      <c r="I4" s="1"/>
      <c r="J4" s="1"/>
      <c r="K4" s="1"/>
      <c r="L4" s="1"/>
    </row>
    <row r="5" spans="1:21" ht="16" thickBot="1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21" s="7" customFormat="1" ht="31.5" customHeight="1" thickBot="1" x14ac:dyDescent="0.4">
      <c r="A6" s="5" t="s">
        <v>3</v>
      </c>
      <c r="B6" s="5" t="s">
        <v>64</v>
      </c>
      <c r="C6" s="5" t="s">
        <v>66</v>
      </c>
      <c r="D6" s="5" t="s">
        <v>65</v>
      </c>
      <c r="E6" s="5" t="s">
        <v>13</v>
      </c>
      <c r="F6" s="5" t="s">
        <v>14</v>
      </c>
      <c r="G6" s="6" t="s">
        <v>15</v>
      </c>
      <c r="H6" s="6" t="s">
        <v>55</v>
      </c>
      <c r="I6" s="5" t="s">
        <v>16</v>
      </c>
      <c r="J6" s="5" t="s">
        <v>17</v>
      </c>
      <c r="K6" s="5" t="s">
        <v>18</v>
      </c>
    </row>
    <row r="7" spans="1:21" ht="16" thickBot="1" x14ac:dyDescent="0.4">
      <c r="A7" s="3">
        <v>1</v>
      </c>
      <c r="B7" s="3" t="s">
        <v>58</v>
      </c>
      <c r="C7" s="13" t="s">
        <v>19</v>
      </c>
      <c r="D7" s="13"/>
      <c r="E7" s="3" t="s">
        <v>4</v>
      </c>
      <c r="F7" s="14">
        <v>42005</v>
      </c>
      <c r="G7" s="14">
        <v>42014</v>
      </c>
      <c r="H7" s="16">
        <f>G7-F7</f>
        <v>9</v>
      </c>
      <c r="I7" s="15">
        <f>HLOOKUP(LEFT(E7,1),$E$3:$G$4,2,FALSE)*H7</f>
        <v>2700</v>
      </c>
      <c r="J7" s="16">
        <f>IF(DAY(F7)=20,0.2*HLOOKUP(LEFT(E7,1),$E$3:$G$4,2,FALSE),0)</f>
        <v>0</v>
      </c>
      <c r="K7" s="8">
        <f>I7-J7</f>
        <v>2700</v>
      </c>
      <c r="P7" s="9"/>
      <c r="T7" s="22"/>
      <c r="U7" s="22"/>
    </row>
    <row r="8" spans="1:21" ht="16" thickBot="1" x14ac:dyDescent="0.4">
      <c r="A8" s="3">
        <v>2</v>
      </c>
      <c r="B8" s="3" t="s">
        <v>59</v>
      </c>
      <c r="C8" s="13" t="s">
        <v>20</v>
      </c>
      <c r="D8" s="13"/>
      <c r="E8" s="3" t="s">
        <v>5</v>
      </c>
      <c r="F8" s="14">
        <v>42019</v>
      </c>
      <c r="G8" s="14">
        <v>42084</v>
      </c>
      <c r="H8" s="16">
        <f t="shared" ref="H8:H12" si="0">G8-F8</f>
        <v>65</v>
      </c>
      <c r="I8" s="15">
        <f t="shared" ref="I8:I12" si="1">HLOOKUP(LEFT(E8,1),$E$3:$G$4,2,FALSE)*H8</f>
        <v>19500</v>
      </c>
      <c r="J8" s="16">
        <f t="shared" ref="J8:J12" si="2">IF(DAY(F8)=20,0.2*HLOOKUP(LEFT(E8,1),$E$3:$G$4,2,FALSE),0)</f>
        <v>0</v>
      </c>
      <c r="K8" s="8">
        <f t="shared" ref="K8:K12" si="3">I8-J8</f>
        <v>19500</v>
      </c>
      <c r="P8" s="9"/>
      <c r="T8" s="22"/>
      <c r="U8" s="22"/>
    </row>
    <row r="9" spans="1:21" ht="16" thickBot="1" x14ac:dyDescent="0.4">
      <c r="A9" s="3">
        <v>3</v>
      </c>
      <c r="B9" s="3" t="s">
        <v>60</v>
      </c>
      <c r="C9" s="13" t="s">
        <v>21</v>
      </c>
      <c r="D9" s="13"/>
      <c r="E9" s="3" t="s">
        <v>5</v>
      </c>
      <c r="F9" s="14">
        <v>42024</v>
      </c>
      <c r="G9" s="14">
        <v>42033</v>
      </c>
      <c r="H9" s="16">
        <f t="shared" si="0"/>
        <v>9</v>
      </c>
      <c r="I9" s="15">
        <f t="shared" si="1"/>
        <v>2700</v>
      </c>
      <c r="J9" s="16">
        <f t="shared" si="2"/>
        <v>60</v>
      </c>
      <c r="K9" s="8">
        <f t="shared" si="3"/>
        <v>2640</v>
      </c>
      <c r="N9" t="s">
        <v>56</v>
      </c>
      <c r="O9" t="s">
        <v>57</v>
      </c>
      <c r="P9" s="9"/>
      <c r="T9" s="22"/>
      <c r="U9" s="22"/>
    </row>
    <row r="10" spans="1:21" ht="16" thickBot="1" x14ac:dyDescent="0.4">
      <c r="A10" s="3">
        <v>4</v>
      </c>
      <c r="B10" s="3" t="s">
        <v>61</v>
      </c>
      <c r="C10" s="13" t="s">
        <v>22</v>
      </c>
      <c r="D10" s="13"/>
      <c r="E10" s="3" t="s">
        <v>6</v>
      </c>
      <c r="F10" s="14">
        <v>42019</v>
      </c>
      <c r="G10" s="14">
        <v>42024</v>
      </c>
      <c r="H10" s="16">
        <f t="shared" si="0"/>
        <v>5</v>
      </c>
      <c r="I10" s="15">
        <f t="shared" si="1"/>
        <v>350</v>
      </c>
      <c r="J10" s="16">
        <f t="shared" si="2"/>
        <v>0</v>
      </c>
      <c r="K10" s="8">
        <f t="shared" si="3"/>
        <v>350</v>
      </c>
      <c r="N10" cm="1">
        <f t="array" ref="N10:N15">DAY(F7:F12)</f>
        <v>1</v>
      </c>
      <c r="O10" cm="1">
        <f t="array" ref="O10:O15">DAY(G7:G12)</f>
        <v>10</v>
      </c>
      <c r="P10" s="9"/>
      <c r="T10" s="22"/>
      <c r="U10" s="22"/>
    </row>
    <row r="11" spans="1:21" ht="16" thickBot="1" x14ac:dyDescent="0.4">
      <c r="A11" s="3">
        <v>5</v>
      </c>
      <c r="B11" s="3" t="s">
        <v>62</v>
      </c>
      <c r="C11" s="13" t="s">
        <v>23</v>
      </c>
      <c r="D11" s="13"/>
      <c r="E11" s="3" t="s">
        <v>5</v>
      </c>
      <c r="F11" s="14">
        <v>42029</v>
      </c>
      <c r="G11" s="14">
        <v>42034</v>
      </c>
      <c r="H11" s="16">
        <f t="shared" si="0"/>
        <v>5</v>
      </c>
      <c r="I11" s="15">
        <f t="shared" si="1"/>
        <v>1500</v>
      </c>
      <c r="J11" s="16">
        <f t="shared" si="2"/>
        <v>0</v>
      </c>
      <c r="K11" s="8">
        <f t="shared" si="3"/>
        <v>1500</v>
      </c>
      <c r="N11">
        <v>15</v>
      </c>
      <c r="O11">
        <v>21</v>
      </c>
      <c r="P11" s="9"/>
      <c r="T11" s="22"/>
      <c r="U11" s="22"/>
    </row>
    <row r="12" spans="1:21" ht="16" thickBot="1" x14ac:dyDescent="0.4">
      <c r="A12" s="3">
        <v>6</v>
      </c>
      <c r="B12" s="3" t="s">
        <v>63</v>
      </c>
      <c r="C12" s="13" t="s">
        <v>24</v>
      </c>
      <c r="D12" s="13"/>
      <c r="E12" s="3" t="s">
        <v>7</v>
      </c>
      <c r="F12" s="14">
        <v>42014</v>
      </c>
      <c r="G12" s="14">
        <v>42034</v>
      </c>
      <c r="H12" s="16">
        <f t="shared" si="0"/>
        <v>20</v>
      </c>
      <c r="I12" s="15">
        <f t="shared" si="1"/>
        <v>2000</v>
      </c>
      <c r="J12" s="16">
        <f t="shared" si="2"/>
        <v>0</v>
      </c>
      <c r="K12" s="8">
        <f t="shared" si="3"/>
        <v>2000</v>
      </c>
      <c r="N12">
        <v>20</v>
      </c>
      <c r="O12">
        <v>29</v>
      </c>
      <c r="P12" s="9"/>
      <c r="T12" s="22"/>
      <c r="U12" s="22"/>
    </row>
    <row r="13" spans="1:2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>
        <v>15</v>
      </c>
      <c r="O13">
        <v>20</v>
      </c>
    </row>
    <row r="14" spans="1:21" x14ac:dyDescent="0.35">
      <c r="A14" s="10" t="s">
        <v>33</v>
      </c>
      <c r="B14" s="10"/>
      <c r="C14" s="10"/>
      <c r="J14" s="10">
        <f>COUNTIF(_xlfn.ANCHORARRAY(N10),"=20")</f>
        <v>1</v>
      </c>
      <c r="L14" s="25"/>
      <c r="N14">
        <v>25</v>
      </c>
      <c r="O14">
        <v>30</v>
      </c>
    </row>
    <row r="15" spans="1:21" x14ac:dyDescent="0.35">
      <c r="A15" s="10" t="s">
        <v>25</v>
      </c>
      <c r="B15" s="10"/>
      <c r="C15" s="10"/>
      <c r="D15" s="10"/>
      <c r="E15" s="19">
        <v>42005</v>
      </c>
      <c r="F15" s="20" t="s">
        <v>26</v>
      </c>
      <c r="G15" s="19" t="s">
        <v>34</v>
      </c>
      <c r="H15" s="2"/>
      <c r="I15" s="21"/>
      <c r="J15" s="10">
        <f>SUMIFS(K7:K12,_xlfn.ANCHORARRAY(N10),"&gt;=1",_xlfn.ANCHORARRAY(O10),"&lt;=15")</f>
        <v>2700</v>
      </c>
      <c r="N15">
        <v>10</v>
      </c>
      <c r="O15">
        <v>30</v>
      </c>
    </row>
    <row r="16" spans="1:21" x14ac:dyDescent="0.35">
      <c r="A16" s="23" t="s">
        <v>42</v>
      </c>
      <c r="B16" s="24"/>
      <c r="J16" s="10">
        <f>COUNTIFS(E7:E12,"A02",K7:K12,"&gt;=2000")</f>
        <v>2</v>
      </c>
    </row>
    <row r="17" spans="1:12" x14ac:dyDescent="0.35">
      <c r="A17" s="24" t="s">
        <v>43</v>
      </c>
      <c r="B17" s="24"/>
      <c r="J17" s="10">
        <f>SUMIFS(K7:K12,E7:E12,"A02",I7:I12,"&gt;=2000")</f>
        <v>22140</v>
      </c>
    </row>
    <row r="18" spans="1:12" x14ac:dyDescent="0.35">
      <c r="A18" s="11" t="s">
        <v>27</v>
      </c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30" t="s">
        <v>28</v>
      </c>
      <c r="B19" s="30"/>
      <c r="C19" s="30"/>
      <c r="D19" s="30"/>
      <c r="E19" s="30"/>
      <c r="F19" s="30"/>
      <c r="G19" s="30"/>
      <c r="H19" s="30"/>
      <c r="I19" s="30"/>
      <c r="J19" s="30"/>
      <c r="K19" s="12"/>
      <c r="L19" s="12"/>
    </row>
    <row r="20" spans="1:12" s="31" customFormat="1" x14ac:dyDescent="0.35">
      <c r="A20" s="30" t="s">
        <v>29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</row>
    <row r="21" spans="1:12" s="31" customFormat="1" x14ac:dyDescent="0.35">
      <c r="A21" s="30" t="s">
        <v>30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</row>
    <row r="22" spans="1:12" x14ac:dyDescent="0.35">
      <c r="A22" s="30" t="s">
        <v>35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/>
    </row>
    <row r="23" spans="1:12" x14ac:dyDescent="0.35">
      <c r="A23" s="30" t="s">
        <v>36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/>
    </row>
    <row r="24" spans="1:12" x14ac:dyDescent="0.35">
      <c r="A24" s="30" t="s">
        <v>44</v>
      </c>
      <c r="B24" s="30"/>
      <c r="C24" s="31"/>
      <c r="D24" s="31"/>
      <c r="E24" s="31"/>
      <c r="F24" s="31"/>
      <c r="G24" s="31"/>
      <c r="H24" s="31"/>
      <c r="I24" s="31"/>
      <c r="J24" s="31"/>
      <c r="K24" s="31"/>
    </row>
    <row r="25" spans="1:12" x14ac:dyDescent="0.35">
      <c r="A25" s="12" t="s">
        <v>37</v>
      </c>
      <c r="B25" s="12"/>
    </row>
    <row r="26" spans="1:12" x14ac:dyDescent="0.35">
      <c r="A26" s="12" t="s">
        <v>38</v>
      </c>
      <c r="B26" s="12"/>
    </row>
    <row r="27" spans="1:12" x14ac:dyDescent="0.35">
      <c r="A27" s="12" t="s">
        <v>39</v>
      </c>
      <c r="B27" s="12"/>
    </row>
    <row r="28" spans="1:12" x14ac:dyDescent="0.35">
      <c r="A28" s="12" t="s">
        <v>40</v>
      </c>
      <c r="B28" s="12"/>
    </row>
    <row r="29" spans="1:12" x14ac:dyDescent="0.35">
      <c r="A29" s="12" t="s">
        <v>41</v>
      </c>
      <c r="B29" s="12"/>
    </row>
  </sheetData>
  <mergeCells count="5">
    <mergeCell ref="A2:G2"/>
    <mergeCell ref="A3:C3"/>
    <mergeCell ref="A4:C4"/>
    <mergeCell ref="A1:K1"/>
    <mergeCell ref="L1:M1"/>
  </mergeCells>
  <conditionalFormatting sqref="A7:K12">
    <cfRule type="expression" dxfId="1" priority="1">
      <formula>AND($C7=$M$2,OR($M$3="",$M$3=$E7))</formula>
    </cfRule>
  </conditionalFormatting>
  <dataValidations count="1">
    <dataValidation type="list" allowBlank="1" showInputMessage="1" showErrorMessage="1" sqref="C7:D12 M2" xr:uid="{F1D45CF3-EE76-4C51-AE4B-9BDB61819B7E}">
      <formula1>$C$7:$C$12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29"/>
  <sheetViews>
    <sheetView tabSelected="1" topLeftCell="B1" workbookViewId="0">
      <selection activeCell="G7" sqref="G7"/>
    </sheetView>
  </sheetViews>
  <sheetFormatPr defaultRowHeight="15.5" x14ac:dyDescent="0.35"/>
  <cols>
    <col min="1" max="1" width="9.83203125" bestFit="1" customWidth="1"/>
    <col min="2" max="2" width="19.33203125" bestFit="1" customWidth="1"/>
    <col min="3" max="3" width="10.25" customWidth="1"/>
    <col min="4" max="4" width="11.75" customWidth="1"/>
    <col min="5" max="5" width="14.08203125" customWidth="1"/>
    <col min="6" max="6" width="12" customWidth="1"/>
    <col min="7" max="7" width="10.33203125" customWidth="1"/>
    <col min="8" max="8" width="23.08203125" customWidth="1"/>
    <col min="9" max="9" width="9.58203125" bestFit="1" customWidth="1"/>
    <col min="10" max="12" width="13.5" customWidth="1"/>
    <col min="13" max="13" width="11.83203125" bestFit="1" customWidth="1"/>
    <col min="14" max="14" width="10.58203125" bestFit="1" customWidth="1"/>
    <col min="15" max="16" width="9"/>
    <col min="17" max="17" width="31.75" bestFit="1" customWidth="1"/>
    <col min="18" max="256" width="9"/>
    <col min="257" max="257" width="9.83203125" bestFit="1" customWidth="1"/>
    <col min="258" max="258" width="19.33203125" bestFit="1" customWidth="1"/>
    <col min="259" max="259" width="10.25" customWidth="1"/>
    <col min="260" max="260" width="11.75" customWidth="1"/>
    <col min="261" max="261" width="14.08203125" customWidth="1"/>
    <col min="262" max="262" width="12" customWidth="1"/>
    <col min="263" max="263" width="10.33203125" customWidth="1"/>
    <col min="264" max="264" width="23.08203125" customWidth="1"/>
    <col min="265" max="265" width="9.58203125" bestFit="1" customWidth="1"/>
    <col min="266" max="268" width="13.5" customWidth="1"/>
    <col min="269" max="269" width="11.83203125" bestFit="1" customWidth="1"/>
    <col min="270" max="270" width="10.58203125" bestFit="1" customWidth="1"/>
    <col min="271" max="272" width="9"/>
    <col min="273" max="273" width="31.75" bestFit="1" customWidth="1"/>
    <col min="274" max="512" width="9"/>
    <col min="513" max="513" width="9.83203125" bestFit="1" customWidth="1"/>
    <col min="514" max="514" width="19.33203125" bestFit="1" customWidth="1"/>
    <col min="515" max="515" width="10.25" customWidth="1"/>
    <col min="516" max="516" width="11.75" customWidth="1"/>
    <col min="517" max="517" width="14.08203125" customWidth="1"/>
    <col min="518" max="518" width="12" customWidth="1"/>
    <col min="519" max="519" width="10.33203125" customWidth="1"/>
    <col min="520" max="520" width="23.08203125" customWidth="1"/>
    <col min="521" max="521" width="9.58203125" bestFit="1" customWidth="1"/>
    <col min="522" max="524" width="13.5" customWidth="1"/>
    <col min="525" max="525" width="11.83203125" bestFit="1" customWidth="1"/>
    <col min="526" max="526" width="10.58203125" bestFit="1" customWidth="1"/>
    <col min="527" max="528" width="9"/>
    <col min="529" max="529" width="31.75" bestFit="1" customWidth="1"/>
    <col min="530" max="768" width="9"/>
    <col min="769" max="769" width="9.83203125" bestFit="1" customWidth="1"/>
    <col min="770" max="770" width="19.33203125" bestFit="1" customWidth="1"/>
    <col min="771" max="771" width="10.25" customWidth="1"/>
    <col min="772" max="772" width="11.75" customWidth="1"/>
    <col min="773" max="773" width="14.08203125" customWidth="1"/>
    <col min="774" max="774" width="12" customWidth="1"/>
    <col min="775" max="775" width="10.33203125" customWidth="1"/>
    <col min="776" max="776" width="23.08203125" customWidth="1"/>
    <col min="777" max="777" width="9.58203125" bestFit="1" customWidth="1"/>
    <col min="778" max="780" width="13.5" customWidth="1"/>
    <col min="781" max="781" width="11.83203125" bestFit="1" customWidth="1"/>
    <col min="782" max="782" width="10.58203125" bestFit="1" customWidth="1"/>
    <col min="783" max="784" width="9"/>
    <col min="785" max="785" width="31.75" bestFit="1" customWidth="1"/>
    <col min="786" max="1024" width="9"/>
    <col min="1025" max="1025" width="9.83203125" bestFit="1" customWidth="1"/>
    <col min="1026" max="1026" width="19.33203125" bestFit="1" customWidth="1"/>
    <col min="1027" max="1027" width="10.25" customWidth="1"/>
    <col min="1028" max="1028" width="11.75" customWidth="1"/>
    <col min="1029" max="1029" width="14.08203125" customWidth="1"/>
    <col min="1030" max="1030" width="12" customWidth="1"/>
    <col min="1031" max="1031" width="10.33203125" customWidth="1"/>
    <col min="1032" max="1032" width="23.08203125" customWidth="1"/>
    <col min="1033" max="1033" width="9.58203125" bestFit="1" customWidth="1"/>
    <col min="1034" max="1036" width="13.5" customWidth="1"/>
    <col min="1037" max="1037" width="11.83203125" bestFit="1" customWidth="1"/>
    <col min="1038" max="1038" width="10.58203125" bestFit="1" customWidth="1"/>
    <col min="1039" max="1040" width="9"/>
    <col min="1041" max="1041" width="31.75" bestFit="1" customWidth="1"/>
    <col min="1042" max="1280" width="9"/>
    <col min="1281" max="1281" width="9.83203125" bestFit="1" customWidth="1"/>
    <col min="1282" max="1282" width="19.33203125" bestFit="1" customWidth="1"/>
    <col min="1283" max="1283" width="10.25" customWidth="1"/>
    <col min="1284" max="1284" width="11.75" customWidth="1"/>
    <col min="1285" max="1285" width="14.08203125" customWidth="1"/>
    <col min="1286" max="1286" width="12" customWidth="1"/>
    <col min="1287" max="1287" width="10.33203125" customWidth="1"/>
    <col min="1288" max="1288" width="23.08203125" customWidth="1"/>
    <col min="1289" max="1289" width="9.58203125" bestFit="1" customWidth="1"/>
    <col min="1290" max="1292" width="13.5" customWidth="1"/>
    <col min="1293" max="1293" width="11.83203125" bestFit="1" customWidth="1"/>
    <col min="1294" max="1294" width="10.58203125" bestFit="1" customWidth="1"/>
    <col min="1295" max="1296" width="9"/>
    <col min="1297" max="1297" width="31.75" bestFit="1" customWidth="1"/>
    <col min="1298" max="1536" width="9"/>
    <col min="1537" max="1537" width="9.83203125" bestFit="1" customWidth="1"/>
    <col min="1538" max="1538" width="19.33203125" bestFit="1" customWidth="1"/>
    <col min="1539" max="1539" width="10.25" customWidth="1"/>
    <col min="1540" max="1540" width="11.75" customWidth="1"/>
    <col min="1541" max="1541" width="14.08203125" customWidth="1"/>
    <col min="1542" max="1542" width="12" customWidth="1"/>
    <col min="1543" max="1543" width="10.33203125" customWidth="1"/>
    <col min="1544" max="1544" width="23.08203125" customWidth="1"/>
    <col min="1545" max="1545" width="9.58203125" bestFit="1" customWidth="1"/>
    <col min="1546" max="1548" width="13.5" customWidth="1"/>
    <col min="1549" max="1549" width="11.83203125" bestFit="1" customWidth="1"/>
    <col min="1550" max="1550" width="10.58203125" bestFit="1" customWidth="1"/>
    <col min="1551" max="1552" width="9"/>
    <col min="1553" max="1553" width="31.75" bestFit="1" customWidth="1"/>
    <col min="1554" max="1792" width="9"/>
    <col min="1793" max="1793" width="9.83203125" bestFit="1" customWidth="1"/>
    <col min="1794" max="1794" width="19.33203125" bestFit="1" customWidth="1"/>
    <col min="1795" max="1795" width="10.25" customWidth="1"/>
    <col min="1796" max="1796" width="11.75" customWidth="1"/>
    <col min="1797" max="1797" width="14.08203125" customWidth="1"/>
    <col min="1798" max="1798" width="12" customWidth="1"/>
    <col min="1799" max="1799" width="10.33203125" customWidth="1"/>
    <col min="1800" max="1800" width="23.08203125" customWidth="1"/>
    <col min="1801" max="1801" width="9.58203125" bestFit="1" customWidth="1"/>
    <col min="1802" max="1804" width="13.5" customWidth="1"/>
    <col min="1805" max="1805" width="11.83203125" bestFit="1" customWidth="1"/>
    <col min="1806" max="1806" width="10.58203125" bestFit="1" customWidth="1"/>
    <col min="1807" max="1808" width="9"/>
    <col min="1809" max="1809" width="31.75" bestFit="1" customWidth="1"/>
    <col min="1810" max="2048" width="9"/>
    <col min="2049" max="2049" width="9.83203125" bestFit="1" customWidth="1"/>
    <col min="2050" max="2050" width="19.33203125" bestFit="1" customWidth="1"/>
    <col min="2051" max="2051" width="10.25" customWidth="1"/>
    <col min="2052" max="2052" width="11.75" customWidth="1"/>
    <col min="2053" max="2053" width="14.08203125" customWidth="1"/>
    <col min="2054" max="2054" width="12" customWidth="1"/>
    <col min="2055" max="2055" width="10.33203125" customWidth="1"/>
    <col min="2056" max="2056" width="23.08203125" customWidth="1"/>
    <col min="2057" max="2057" width="9.58203125" bestFit="1" customWidth="1"/>
    <col min="2058" max="2060" width="13.5" customWidth="1"/>
    <col min="2061" max="2061" width="11.83203125" bestFit="1" customWidth="1"/>
    <col min="2062" max="2062" width="10.58203125" bestFit="1" customWidth="1"/>
    <col min="2063" max="2064" width="9"/>
    <col min="2065" max="2065" width="31.75" bestFit="1" customWidth="1"/>
    <col min="2066" max="2304" width="9"/>
    <col min="2305" max="2305" width="9.83203125" bestFit="1" customWidth="1"/>
    <col min="2306" max="2306" width="19.33203125" bestFit="1" customWidth="1"/>
    <col min="2307" max="2307" width="10.25" customWidth="1"/>
    <col min="2308" max="2308" width="11.75" customWidth="1"/>
    <col min="2309" max="2309" width="14.08203125" customWidth="1"/>
    <col min="2310" max="2310" width="12" customWidth="1"/>
    <col min="2311" max="2311" width="10.33203125" customWidth="1"/>
    <col min="2312" max="2312" width="23.08203125" customWidth="1"/>
    <col min="2313" max="2313" width="9.58203125" bestFit="1" customWidth="1"/>
    <col min="2314" max="2316" width="13.5" customWidth="1"/>
    <col min="2317" max="2317" width="11.83203125" bestFit="1" customWidth="1"/>
    <col min="2318" max="2318" width="10.58203125" bestFit="1" customWidth="1"/>
    <col min="2319" max="2320" width="9"/>
    <col min="2321" max="2321" width="31.75" bestFit="1" customWidth="1"/>
    <col min="2322" max="2560" width="9"/>
    <col min="2561" max="2561" width="9.83203125" bestFit="1" customWidth="1"/>
    <col min="2562" max="2562" width="19.33203125" bestFit="1" customWidth="1"/>
    <col min="2563" max="2563" width="10.25" customWidth="1"/>
    <col min="2564" max="2564" width="11.75" customWidth="1"/>
    <col min="2565" max="2565" width="14.08203125" customWidth="1"/>
    <col min="2566" max="2566" width="12" customWidth="1"/>
    <col min="2567" max="2567" width="10.33203125" customWidth="1"/>
    <col min="2568" max="2568" width="23.08203125" customWidth="1"/>
    <col min="2569" max="2569" width="9.58203125" bestFit="1" customWidth="1"/>
    <col min="2570" max="2572" width="13.5" customWidth="1"/>
    <col min="2573" max="2573" width="11.83203125" bestFit="1" customWidth="1"/>
    <col min="2574" max="2574" width="10.58203125" bestFit="1" customWidth="1"/>
    <col min="2575" max="2576" width="9"/>
    <col min="2577" max="2577" width="31.75" bestFit="1" customWidth="1"/>
    <col min="2578" max="2816" width="9"/>
    <col min="2817" max="2817" width="9.83203125" bestFit="1" customWidth="1"/>
    <col min="2818" max="2818" width="19.33203125" bestFit="1" customWidth="1"/>
    <col min="2819" max="2819" width="10.25" customWidth="1"/>
    <col min="2820" max="2820" width="11.75" customWidth="1"/>
    <col min="2821" max="2821" width="14.08203125" customWidth="1"/>
    <col min="2822" max="2822" width="12" customWidth="1"/>
    <col min="2823" max="2823" width="10.33203125" customWidth="1"/>
    <col min="2824" max="2824" width="23.08203125" customWidth="1"/>
    <col min="2825" max="2825" width="9.58203125" bestFit="1" customWidth="1"/>
    <col min="2826" max="2828" width="13.5" customWidth="1"/>
    <col min="2829" max="2829" width="11.83203125" bestFit="1" customWidth="1"/>
    <col min="2830" max="2830" width="10.58203125" bestFit="1" customWidth="1"/>
    <col min="2831" max="2832" width="9"/>
    <col min="2833" max="2833" width="31.75" bestFit="1" customWidth="1"/>
    <col min="2834" max="3072" width="9"/>
    <col min="3073" max="3073" width="9.83203125" bestFit="1" customWidth="1"/>
    <col min="3074" max="3074" width="19.33203125" bestFit="1" customWidth="1"/>
    <col min="3075" max="3075" width="10.25" customWidth="1"/>
    <col min="3076" max="3076" width="11.75" customWidth="1"/>
    <col min="3077" max="3077" width="14.08203125" customWidth="1"/>
    <col min="3078" max="3078" width="12" customWidth="1"/>
    <col min="3079" max="3079" width="10.33203125" customWidth="1"/>
    <col min="3080" max="3080" width="23.08203125" customWidth="1"/>
    <col min="3081" max="3081" width="9.58203125" bestFit="1" customWidth="1"/>
    <col min="3082" max="3084" width="13.5" customWidth="1"/>
    <col min="3085" max="3085" width="11.83203125" bestFit="1" customWidth="1"/>
    <col min="3086" max="3086" width="10.58203125" bestFit="1" customWidth="1"/>
    <col min="3087" max="3088" width="9"/>
    <col min="3089" max="3089" width="31.75" bestFit="1" customWidth="1"/>
    <col min="3090" max="3328" width="9"/>
    <col min="3329" max="3329" width="9.83203125" bestFit="1" customWidth="1"/>
    <col min="3330" max="3330" width="19.33203125" bestFit="1" customWidth="1"/>
    <col min="3331" max="3331" width="10.25" customWidth="1"/>
    <col min="3332" max="3332" width="11.75" customWidth="1"/>
    <col min="3333" max="3333" width="14.08203125" customWidth="1"/>
    <col min="3334" max="3334" width="12" customWidth="1"/>
    <col min="3335" max="3335" width="10.33203125" customWidth="1"/>
    <col min="3336" max="3336" width="23.08203125" customWidth="1"/>
    <col min="3337" max="3337" width="9.58203125" bestFit="1" customWidth="1"/>
    <col min="3338" max="3340" width="13.5" customWidth="1"/>
    <col min="3341" max="3341" width="11.83203125" bestFit="1" customWidth="1"/>
    <col min="3342" max="3342" width="10.58203125" bestFit="1" customWidth="1"/>
    <col min="3343" max="3344" width="9"/>
    <col min="3345" max="3345" width="31.75" bestFit="1" customWidth="1"/>
    <col min="3346" max="3584" width="9"/>
    <col min="3585" max="3585" width="9.83203125" bestFit="1" customWidth="1"/>
    <col min="3586" max="3586" width="19.33203125" bestFit="1" customWidth="1"/>
    <col min="3587" max="3587" width="10.25" customWidth="1"/>
    <col min="3588" max="3588" width="11.75" customWidth="1"/>
    <col min="3589" max="3589" width="14.08203125" customWidth="1"/>
    <col min="3590" max="3590" width="12" customWidth="1"/>
    <col min="3591" max="3591" width="10.33203125" customWidth="1"/>
    <col min="3592" max="3592" width="23.08203125" customWidth="1"/>
    <col min="3593" max="3593" width="9.58203125" bestFit="1" customWidth="1"/>
    <col min="3594" max="3596" width="13.5" customWidth="1"/>
    <col min="3597" max="3597" width="11.83203125" bestFit="1" customWidth="1"/>
    <col min="3598" max="3598" width="10.58203125" bestFit="1" customWidth="1"/>
    <col min="3599" max="3600" width="9"/>
    <col min="3601" max="3601" width="31.75" bestFit="1" customWidth="1"/>
    <col min="3602" max="3840" width="9"/>
    <col min="3841" max="3841" width="9.83203125" bestFit="1" customWidth="1"/>
    <col min="3842" max="3842" width="19.33203125" bestFit="1" customWidth="1"/>
    <col min="3843" max="3843" width="10.25" customWidth="1"/>
    <col min="3844" max="3844" width="11.75" customWidth="1"/>
    <col min="3845" max="3845" width="14.08203125" customWidth="1"/>
    <col min="3846" max="3846" width="12" customWidth="1"/>
    <col min="3847" max="3847" width="10.33203125" customWidth="1"/>
    <col min="3848" max="3848" width="23.08203125" customWidth="1"/>
    <col min="3849" max="3849" width="9.58203125" bestFit="1" customWidth="1"/>
    <col min="3850" max="3852" width="13.5" customWidth="1"/>
    <col min="3853" max="3853" width="11.83203125" bestFit="1" customWidth="1"/>
    <col min="3854" max="3854" width="10.58203125" bestFit="1" customWidth="1"/>
    <col min="3855" max="3856" width="9"/>
    <col min="3857" max="3857" width="31.75" bestFit="1" customWidth="1"/>
    <col min="3858" max="4096" width="9"/>
    <col min="4097" max="4097" width="9.83203125" bestFit="1" customWidth="1"/>
    <col min="4098" max="4098" width="19.33203125" bestFit="1" customWidth="1"/>
    <col min="4099" max="4099" width="10.25" customWidth="1"/>
    <col min="4100" max="4100" width="11.75" customWidth="1"/>
    <col min="4101" max="4101" width="14.08203125" customWidth="1"/>
    <col min="4102" max="4102" width="12" customWidth="1"/>
    <col min="4103" max="4103" width="10.33203125" customWidth="1"/>
    <col min="4104" max="4104" width="23.08203125" customWidth="1"/>
    <col min="4105" max="4105" width="9.58203125" bestFit="1" customWidth="1"/>
    <col min="4106" max="4108" width="13.5" customWidth="1"/>
    <col min="4109" max="4109" width="11.83203125" bestFit="1" customWidth="1"/>
    <col min="4110" max="4110" width="10.58203125" bestFit="1" customWidth="1"/>
    <col min="4111" max="4112" width="9"/>
    <col min="4113" max="4113" width="31.75" bestFit="1" customWidth="1"/>
    <col min="4114" max="4352" width="9"/>
    <col min="4353" max="4353" width="9.83203125" bestFit="1" customWidth="1"/>
    <col min="4354" max="4354" width="19.33203125" bestFit="1" customWidth="1"/>
    <col min="4355" max="4355" width="10.25" customWidth="1"/>
    <col min="4356" max="4356" width="11.75" customWidth="1"/>
    <col min="4357" max="4357" width="14.08203125" customWidth="1"/>
    <col min="4358" max="4358" width="12" customWidth="1"/>
    <col min="4359" max="4359" width="10.33203125" customWidth="1"/>
    <col min="4360" max="4360" width="23.08203125" customWidth="1"/>
    <col min="4361" max="4361" width="9.58203125" bestFit="1" customWidth="1"/>
    <col min="4362" max="4364" width="13.5" customWidth="1"/>
    <col min="4365" max="4365" width="11.83203125" bestFit="1" customWidth="1"/>
    <col min="4366" max="4366" width="10.58203125" bestFit="1" customWidth="1"/>
    <col min="4367" max="4368" width="9"/>
    <col min="4369" max="4369" width="31.75" bestFit="1" customWidth="1"/>
    <col min="4370" max="4608" width="9"/>
    <col min="4609" max="4609" width="9.83203125" bestFit="1" customWidth="1"/>
    <col min="4610" max="4610" width="19.33203125" bestFit="1" customWidth="1"/>
    <col min="4611" max="4611" width="10.25" customWidth="1"/>
    <col min="4612" max="4612" width="11.75" customWidth="1"/>
    <col min="4613" max="4613" width="14.08203125" customWidth="1"/>
    <col min="4614" max="4614" width="12" customWidth="1"/>
    <col min="4615" max="4615" width="10.33203125" customWidth="1"/>
    <col min="4616" max="4616" width="23.08203125" customWidth="1"/>
    <col min="4617" max="4617" width="9.58203125" bestFit="1" customWidth="1"/>
    <col min="4618" max="4620" width="13.5" customWidth="1"/>
    <col min="4621" max="4621" width="11.83203125" bestFit="1" customWidth="1"/>
    <col min="4622" max="4622" width="10.58203125" bestFit="1" customWidth="1"/>
    <col min="4623" max="4624" width="9"/>
    <col min="4625" max="4625" width="31.75" bestFit="1" customWidth="1"/>
    <col min="4626" max="4864" width="9"/>
    <col min="4865" max="4865" width="9.83203125" bestFit="1" customWidth="1"/>
    <col min="4866" max="4866" width="19.33203125" bestFit="1" customWidth="1"/>
    <col min="4867" max="4867" width="10.25" customWidth="1"/>
    <col min="4868" max="4868" width="11.75" customWidth="1"/>
    <col min="4869" max="4869" width="14.08203125" customWidth="1"/>
    <col min="4870" max="4870" width="12" customWidth="1"/>
    <col min="4871" max="4871" width="10.33203125" customWidth="1"/>
    <col min="4872" max="4872" width="23.08203125" customWidth="1"/>
    <col min="4873" max="4873" width="9.58203125" bestFit="1" customWidth="1"/>
    <col min="4874" max="4876" width="13.5" customWidth="1"/>
    <col min="4877" max="4877" width="11.83203125" bestFit="1" customWidth="1"/>
    <col min="4878" max="4878" width="10.58203125" bestFit="1" customWidth="1"/>
    <col min="4879" max="4880" width="9"/>
    <col min="4881" max="4881" width="31.75" bestFit="1" customWidth="1"/>
    <col min="4882" max="5120" width="9"/>
    <col min="5121" max="5121" width="9.83203125" bestFit="1" customWidth="1"/>
    <col min="5122" max="5122" width="19.33203125" bestFit="1" customWidth="1"/>
    <col min="5123" max="5123" width="10.25" customWidth="1"/>
    <col min="5124" max="5124" width="11.75" customWidth="1"/>
    <col min="5125" max="5125" width="14.08203125" customWidth="1"/>
    <col min="5126" max="5126" width="12" customWidth="1"/>
    <col min="5127" max="5127" width="10.33203125" customWidth="1"/>
    <col min="5128" max="5128" width="23.08203125" customWidth="1"/>
    <col min="5129" max="5129" width="9.58203125" bestFit="1" customWidth="1"/>
    <col min="5130" max="5132" width="13.5" customWidth="1"/>
    <col min="5133" max="5133" width="11.83203125" bestFit="1" customWidth="1"/>
    <col min="5134" max="5134" width="10.58203125" bestFit="1" customWidth="1"/>
    <col min="5135" max="5136" width="9"/>
    <col min="5137" max="5137" width="31.75" bestFit="1" customWidth="1"/>
    <col min="5138" max="5376" width="9"/>
    <col min="5377" max="5377" width="9.83203125" bestFit="1" customWidth="1"/>
    <col min="5378" max="5378" width="19.33203125" bestFit="1" customWidth="1"/>
    <col min="5379" max="5379" width="10.25" customWidth="1"/>
    <col min="5380" max="5380" width="11.75" customWidth="1"/>
    <col min="5381" max="5381" width="14.08203125" customWidth="1"/>
    <col min="5382" max="5382" width="12" customWidth="1"/>
    <col min="5383" max="5383" width="10.33203125" customWidth="1"/>
    <col min="5384" max="5384" width="23.08203125" customWidth="1"/>
    <col min="5385" max="5385" width="9.58203125" bestFit="1" customWidth="1"/>
    <col min="5386" max="5388" width="13.5" customWidth="1"/>
    <col min="5389" max="5389" width="11.83203125" bestFit="1" customWidth="1"/>
    <col min="5390" max="5390" width="10.58203125" bestFit="1" customWidth="1"/>
    <col min="5391" max="5392" width="9"/>
    <col min="5393" max="5393" width="31.75" bestFit="1" customWidth="1"/>
    <col min="5394" max="5632" width="9"/>
    <col min="5633" max="5633" width="9.83203125" bestFit="1" customWidth="1"/>
    <col min="5634" max="5634" width="19.33203125" bestFit="1" customWidth="1"/>
    <col min="5635" max="5635" width="10.25" customWidth="1"/>
    <col min="5636" max="5636" width="11.75" customWidth="1"/>
    <col min="5637" max="5637" width="14.08203125" customWidth="1"/>
    <col min="5638" max="5638" width="12" customWidth="1"/>
    <col min="5639" max="5639" width="10.33203125" customWidth="1"/>
    <col min="5640" max="5640" width="23.08203125" customWidth="1"/>
    <col min="5641" max="5641" width="9.58203125" bestFit="1" customWidth="1"/>
    <col min="5642" max="5644" width="13.5" customWidth="1"/>
    <col min="5645" max="5645" width="11.83203125" bestFit="1" customWidth="1"/>
    <col min="5646" max="5646" width="10.58203125" bestFit="1" customWidth="1"/>
    <col min="5647" max="5648" width="9"/>
    <col min="5649" max="5649" width="31.75" bestFit="1" customWidth="1"/>
    <col min="5650" max="5888" width="9"/>
    <col min="5889" max="5889" width="9.83203125" bestFit="1" customWidth="1"/>
    <col min="5890" max="5890" width="19.33203125" bestFit="1" customWidth="1"/>
    <col min="5891" max="5891" width="10.25" customWidth="1"/>
    <col min="5892" max="5892" width="11.75" customWidth="1"/>
    <col min="5893" max="5893" width="14.08203125" customWidth="1"/>
    <col min="5894" max="5894" width="12" customWidth="1"/>
    <col min="5895" max="5895" width="10.33203125" customWidth="1"/>
    <col min="5896" max="5896" width="23.08203125" customWidth="1"/>
    <col min="5897" max="5897" width="9.58203125" bestFit="1" customWidth="1"/>
    <col min="5898" max="5900" width="13.5" customWidth="1"/>
    <col min="5901" max="5901" width="11.83203125" bestFit="1" customWidth="1"/>
    <col min="5902" max="5902" width="10.58203125" bestFit="1" customWidth="1"/>
    <col min="5903" max="5904" width="9"/>
    <col min="5905" max="5905" width="31.75" bestFit="1" customWidth="1"/>
    <col min="5906" max="6144" width="9"/>
    <col min="6145" max="6145" width="9.83203125" bestFit="1" customWidth="1"/>
    <col min="6146" max="6146" width="19.33203125" bestFit="1" customWidth="1"/>
    <col min="6147" max="6147" width="10.25" customWidth="1"/>
    <col min="6148" max="6148" width="11.75" customWidth="1"/>
    <col min="6149" max="6149" width="14.08203125" customWidth="1"/>
    <col min="6150" max="6150" width="12" customWidth="1"/>
    <col min="6151" max="6151" width="10.33203125" customWidth="1"/>
    <col min="6152" max="6152" width="23.08203125" customWidth="1"/>
    <col min="6153" max="6153" width="9.58203125" bestFit="1" customWidth="1"/>
    <col min="6154" max="6156" width="13.5" customWidth="1"/>
    <col min="6157" max="6157" width="11.83203125" bestFit="1" customWidth="1"/>
    <col min="6158" max="6158" width="10.58203125" bestFit="1" customWidth="1"/>
    <col min="6159" max="6160" width="9"/>
    <col min="6161" max="6161" width="31.75" bestFit="1" customWidth="1"/>
    <col min="6162" max="6400" width="9"/>
    <col min="6401" max="6401" width="9.83203125" bestFit="1" customWidth="1"/>
    <col min="6402" max="6402" width="19.33203125" bestFit="1" customWidth="1"/>
    <col min="6403" max="6403" width="10.25" customWidth="1"/>
    <col min="6404" max="6404" width="11.75" customWidth="1"/>
    <col min="6405" max="6405" width="14.08203125" customWidth="1"/>
    <col min="6406" max="6406" width="12" customWidth="1"/>
    <col min="6407" max="6407" width="10.33203125" customWidth="1"/>
    <col min="6408" max="6408" width="23.08203125" customWidth="1"/>
    <col min="6409" max="6409" width="9.58203125" bestFit="1" customWidth="1"/>
    <col min="6410" max="6412" width="13.5" customWidth="1"/>
    <col min="6413" max="6413" width="11.83203125" bestFit="1" customWidth="1"/>
    <col min="6414" max="6414" width="10.58203125" bestFit="1" customWidth="1"/>
    <col min="6415" max="6416" width="9"/>
    <col min="6417" max="6417" width="31.75" bestFit="1" customWidth="1"/>
    <col min="6418" max="6656" width="9"/>
    <col min="6657" max="6657" width="9.83203125" bestFit="1" customWidth="1"/>
    <col min="6658" max="6658" width="19.33203125" bestFit="1" customWidth="1"/>
    <col min="6659" max="6659" width="10.25" customWidth="1"/>
    <col min="6660" max="6660" width="11.75" customWidth="1"/>
    <col min="6661" max="6661" width="14.08203125" customWidth="1"/>
    <col min="6662" max="6662" width="12" customWidth="1"/>
    <col min="6663" max="6663" width="10.33203125" customWidth="1"/>
    <col min="6664" max="6664" width="23.08203125" customWidth="1"/>
    <col min="6665" max="6665" width="9.58203125" bestFit="1" customWidth="1"/>
    <col min="6666" max="6668" width="13.5" customWidth="1"/>
    <col min="6669" max="6669" width="11.83203125" bestFit="1" customWidth="1"/>
    <col min="6670" max="6670" width="10.58203125" bestFit="1" customWidth="1"/>
    <col min="6671" max="6672" width="9"/>
    <col min="6673" max="6673" width="31.75" bestFit="1" customWidth="1"/>
    <col min="6674" max="6912" width="9"/>
    <col min="6913" max="6913" width="9.83203125" bestFit="1" customWidth="1"/>
    <col min="6914" max="6914" width="19.33203125" bestFit="1" customWidth="1"/>
    <col min="6915" max="6915" width="10.25" customWidth="1"/>
    <col min="6916" max="6916" width="11.75" customWidth="1"/>
    <col min="6917" max="6917" width="14.08203125" customWidth="1"/>
    <col min="6918" max="6918" width="12" customWidth="1"/>
    <col min="6919" max="6919" width="10.33203125" customWidth="1"/>
    <col min="6920" max="6920" width="23.08203125" customWidth="1"/>
    <col min="6921" max="6921" width="9.58203125" bestFit="1" customWidth="1"/>
    <col min="6922" max="6924" width="13.5" customWidth="1"/>
    <col min="6925" max="6925" width="11.83203125" bestFit="1" customWidth="1"/>
    <col min="6926" max="6926" width="10.58203125" bestFit="1" customWidth="1"/>
    <col min="6927" max="6928" width="9"/>
    <col min="6929" max="6929" width="31.75" bestFit="1" customWidth="1"/>
    <col min="6930" max="7168" width="9"/>
    <col min="7169" max="7169" width="9.83203125" bestFit="1" customWidth="1"/>
    <col min="7170" max="7170" width="19.33203125" bestFit="1" customWidth="1"/>
    <col min="7171" max="7171" width="10.25" customWidth="1"/>
    <col min="7172" max="7172" width="11.75" customWidth="1"/>
    <col min="7173" max="7173" width="14.08203125" customWidth="1"/>
    <col min="7174" max="7174" width="12" customWidth="1"/>
    <col min="7175" max="7175" width="10.33203125" customWidth="1"/>
    <col min="7176" max="7176" width="23.08203125" customWidth="1"/>
    <col min="7177" max="7177" width="9.58203125" bestFit="1" customWidth="1"/>
    <col min="7178" max="7180" width="13.5" customWidth="1"/>
    <col min="7181" max="7181" width="11.83203125" bestFit="1" customWidth="1"/>
    <col min="7182" max="7182" width="10.58203125" bestFit="1" customWidth="1"/>
    <col min="7183" max="7184" width="9"/>
    <col min="7185" max="7185" width="31.75" bestFit="1" customWidth="1"/>
    <col min="7186" max="7424" width="9"/>
    <col min="7425" max="7425" width="9.83203125" bestFit="1" customWidth="1"/>
    <col min="7426" max="7426" width="19.33203125" bestFit="1" customWidth="1"/>
    <col min="7427" max="7427" width="10.25" customWidth="1"/>
    <col min="7428" max="7428" width="11.75" customWidth="1"/>
    <col min="7429" max="7429" width="14.08203125" customWidth="1"/>
    <col min="7430" max="7430" width="12" customWidth="1"/>
    <col min="7431" max="7431" width="10.33203125" customWidth="1"/>
    <col min="7432" max="7432" width="23.08203125" customWidth="1"/>
    <col min="7433" max="7433" width="9.58203125" bestFit="1" customWidth="1"/>
    <col min="7434" max="7436" width="13.5" customWidth="1"/>
    <col min="7437" max="7437" width="11.83203125" bestFit="1" customWidth="1"/>
    <col min="7438" max="7438" width="10.58203125" bestFit="1" customWidth="1"/>
    <col min="7439" max="7440" width="9"/>
    <col min="7441" max="7441" width="31.75" bestFit="1" customWidth="1"/>
    <col min="7442" max="7680" width="9"/>
    <col min="7681" max="7681" width="9.83203125" bestFit="1" customWidth="1"/>
    <col min="7682" max="7682" width="19.33203125" bestFit="1" customWidth="1"/>
    <col min="7683" max="7683" width="10.25" customWidth="1"/>
    <col min="7684" max="7684" width="11.75" customWidth="1"/>
    <col min="7685" max="7685" width="14.08203125" customWidth="1"/>
    <col min="7686" max="7686" width="12" customWidth="1"/>
    <col min="7687" max="7687" width="10.33203125" customWidth="1"/>
    <col min="7688" max="7688" width="23.08203125" customWidth="1"/>
    <col min="7689" max="7689" width="9.58203125" bestFit="1" customWidth="1"/>
    <col min="7690" max="7692" width="13.5" customWidth="1"/>
    <col min="7693" max="7693" width="11.83203125" bestFit="1" customWidth="1"/>
    <col min="7694" max="7694" width="10.58203125" bestFit="1" customWidth="1"/>
    <col min="7695" max="7696" width="9"/>
    <col min="7697" max="7697" width="31.75" bestFit="1" customWidth="1"/>
    <col min="7698" max="7936" width="9"/>
    <col min="7937" max="7937" width="9.83203125" bestFit="1" customWidth="1"/>
    <col min="7938" max="7938" width="19.33203125" bestFit="1" customWidth="1"/>
    <col min="7939" max="7939" width="10.25" customWidth="1"/>
    <col min="7940" max="7940" width="11.75" customWidth="1"/>
    <col min="7941" max="7941" width="14.08203125" customWidth="1"/>
    <col min="7942" max="7942" width="12" customWidth="1"/>
    <col min="7943" max="7943" width="10.33203125" customWidth="1"/>
    <col min="7944" max="7944" width="23.08203125" customWidth="1"/>
    <col min="7945" max="7945" width="9.58203125" bestFit="1" customWidth="1"/>
    <col min="7946" max="7948" width="13.5" customWidth="1"/>
    <col min="7949" max="7949" width="11.83203125" bestFit="1" customWidth="1"/>
    <col min="7950" max="7950" width="10.58203125" bestFit="1" customWidth="1"/>
    <col min="7951" max="7952" width="9"/>
    <col min="7953" max="7953" width="31.75" bestFit="1" customWidth="1"/>
    <col min="7954" max="8192" width="9"/>
    <col min="8193" max="8193" width="9.83203125" bestFit="1" customWidth="1"/>
    <col min="8194" max="8194" width="19.33203125" bestFit="1" customWidth="1"/>
    <col min="8195" max="8195" width="10.25" customWidth="1"/>
    <col min="8196" max="8196" width="11.75" customWidth="1"/>
    <col min="8197" max="8197" width="14.08203125" customWidth="1"/>
    <col min="8198" max="8198" width="12" customWidth="1"/>
    <col min="8199" max="8199" width="10.33203125" customWidth="1"/>
    <col min="8200" max="8200" width="23.08203125" customWidth="1"/>
    <col min="8201" max="8201" width="9.58203125" bestFit="1" customWidth="1"/>
    <col min="8202" max="8204" width="13.5" customWidth="1"/>
    <col min="8205" max="8205" width="11.83203125" bestFit="1" customWidth="1"/>
    <col min="8206" max="8206" width="10.58203125" bestFit="1" customWidth="1"/>
    <col min="8207" max="8208" width="9"/>
    <col min="8209" max="8209" width="31.75" bestFit="1" customWidth="1"/>
    <col min="8210" max="8448" width="9"/>
    <col min="8449" max="8449" width="9.83203125" bestFit="1" customWidth="1"/>
    <col min="8450" max="8450" width="19.33203125" bestFit="1" customWidth="1"/>
    <col min="8451" max="8451" width="10.25" customWidth="1"/>
    <col min="8452" max="8452" width="11.75" customWidth="1"/>
    <col min="8453" max="8453" width="14.08203125" customWidth="1"/>
    <col min="8454" max="8454" width="12" customWidth="1"/>
    <col min="8455" max="8455" width="10.33203125" customWidth="1"/>
    <col min="8456" max="8456" width="23.08203125" customWidth="1"/>
    <col min="8457" max="8457" width="9.58203125" bestFit="1" customWidth="1"/>
    <col min="8458" max="8460" width="13.5" customWidth="1"/>
    <col min="8461" max="8461" width="11.83203125" bestFit="1" customWidth="1"/>
    <col min="8462" max="8462" width="10.58203125" bestFit="1" customWidth="1"/>
    <col min="8463" max="8464" width="9"/>
    <col min="8465" max="8465" width="31.75" bestFit="1" customWidth="1"/>
    <col min="8466" max="8704" width="9"/>
    <col min="8705" max="8705" width="9.83203125" bestFit="1" customWidth="1"/>
    <col min="8706" max="8706" width="19.33203125" bestFit="1" customWidth="1"/>
    <col min="8707" max="8707" width="10.25" customWidth="1"/>
    <col min="8708" max="8708" width="11.75" customWidth="1"/>
    <col min="8709" max="8709" width="14.08203125" customWidth="1"/>
    <col min="8710" max="8710" width="12" customWidth="1"/>
    <col min="8711" max="8711" width="10.33203125" customWidth="1"/>
    <col min="8712" max="8712" width="23.08203125" customWidth="1"/>
    <col min="8713" max="8713" width="9.58203125" bestFit="1" customWidth="1"/>
    <col min="8714" max="8716" width="13.5" customWidth="1"/>
    <col min="8717" max="8717" width="11.83203125" bestFit="1" customWidth="1"/>
    <col min="8718" max="8718" width="10.58203125" bestFit="1" customWidth="1"/>
    <col min="8719" max="8720" width="9"/>
    <col min="8721" max="8721" width="31.75" bestFit="1" customWidth="1"/>
    <col min="8722" max="8960" width="9"/>
    <col min="8961" max="8961" width="9.83203125" bestFit="1" customWidth="1"/>
    <col min="8962" max="8962" width="19.33203125" bestFit="1" customWidth="1"/>
    <col min="8963" max="8963" width="10.25" customWidth="1"/>
    <col min="8964" max="8964" width="11.75" customWidth="1"/>
    <col min="8965" max="8965" width="14.08203125" customWidth="1"/>
    <col min="8966" max="8966" width="12" customWidth="1"/>
    <col min="8967" max="8967" width="10.33203125" customWidth="1"/>
    <col min="8968" max="8968" width="23.08203125" customWidth="1"/>
    <col min="8969" max="8969" width="9.58203125" bestFit="1" customWidth="1"/>
    <col min="8970" max="8972" width="13.5" customWidth="1"/>
    <col min="8973" max="8973" width="11.83203125" bestFit="1" customWidth="1"/>
    <col min="8974" max="8974" width="10.58203125" bestFit="1" customWidth="1"/>
    <col min="8975" max="8976" width="9"/>
    <col min="8977" max="8977" width="31.75" bestFit="1" customWidth="1"/>
    <col min="8978" max="9216" width="9"/>
    <col min="9217" max="9217" width="9.83203125" bestFit="1" customWidth="1"/>
    <col min="9218" max="9218" width="19.33203125" bestFit="1" customWidth="1"/>
    <col min="9219" max="9219" width="10.25" customWidth="1"/>
    <col min="9220" max="9220" width="11.75" customWidth="1"/>
    <col min="9221" max="9221" width="14.08203125" customWidth="1"/>
    <col min="9222" max="9222" width="12" customWidth="1"/>
    <col min="9223" max="9223" width="10.33203125" customWidth="1"/>
    <col min="9224" max="9224" width="23.08203125" customWidth="1"/>
    <col min="9225" max="9225" width="9.58203125" bestFit="1" customWidth="1"/>
    <col min="9226" max="9228" width="13.5" customWidth="1"/>
    <col min="9229" max="9229" width="11.83203125" bestFit="1" customWidth="1"/>
    <col min="9230" max="9230" width="10.58203125" bestFit="1" customWidth="1"/>
    <col min="9231" max="9232" width="9"/>
    <col min="9233" max="9233" width="31.75" bestFit="1" customWidth="1"/>
    <col min="9234" max="9472" width="9"/>
    <col min="9473" max="9473" width="9.83203125" bestFit="1" customWidth="1"/>
    <col min="9474" max="9474" width="19.33203125" bestFit="1" customWidth="1"/>
    <col min="9475" max="9475" width="10.25" customWidth="1"/>
    <col min="9476" max="9476" width="11.75" customWidth="1"/>
    <col min="9477" max="9477" width="14.08203125" customWidth="1"/>
    <col min="9478" max="9478" width="12" customWidth="1"/>
    <col min="9479" max="9479" width="10.33203125" customWidth="1"/>
    <col min="9480" max="9480" width="23.08203125" customWidth="1"/>
    <col min="9481" max="9481" width="9.58203125" bestFit="1" customWidth="1"/>
    <col min="9482" max="9484" width="13.5" customWidth="1"/>
    <col min="9485" max="9485" width="11.83203125" bestFit="1" customWidth="1"/>
    <col min="9486" max="9486" width="10.58203125" bestFit="1" customWidth="1"/>
    <col min="9487" max="9488" width="9"/>
    <col min="9489" max="9489" width="31.75" bestFit="1" customWidth="1"/>
    <col min="9490" max="9728" width="9"/>
    <col min="9729" max="9729" width="9.83203125" bestFit="1" customWidth="1"/>
    <col min="9730" max="9730" width="19.33203125" bestFit="1" customWidth="1"/>
    <col min="9731" max="9731" width="10.25" customWidth="1"/>
    <col min="9732" max="9732" width="11.75" customWidth="1"/>
    <col min="9733" max="9733" width="14.08203125" customWidth="1"/>
    <col min="9734" max="9734" width="12" customWidth="1"/>
    <col min="9735" max="9735" width="10.33203125" customWidth="1"/>
    <col min="9736" max="9736" width="23.08203125" customWidth="1"/>
    <col min="9737" max="9737" width="9.58203125" bestFit="1" customWidth="1"/>
    <col min="9738" max="9740" width="13.5" customWidth="1"/>
    <col min="9741" max="9741" width="11.83203125" bestFit="1" customWidth="1"/>
    <col min="9742" max="9742" width="10.58203125" bestFit="1" customWidth="1"/>
    <col min="9743" max="9744" width="9"/>
    <col min="9745" max="9745" width="31.75" bestFit="1" customWidth="1"/>
    <col min="9746" max="9984" width="9"/>
    <col min="9985" max="9985" width="9.83203125" bestFit="1" customWidth="1"/>
    <col min="9986" max="9986" width="19.33203125" bestFit="1" customWidth="1"/>
    <col min="9987" max="9987" width="10.25" customWidth="1"/>
    <col min="9988" max="9988" width="11.75" customWidth="1"/>
    <col min="9989" max="9989" width="14.08203125" customWidth="1"/>
    <col min="9990" max="9990" width="12" customWidth="1"/>
    <col min="9991" max="9991" width="10.33203125" customWidth="1"/>
    <col min="9992" max="9992" width="23.08203125" customWidth="1"/>
    <col min="9993" max="9993" width="9.58203125" bestFit="1" customWidth="1"/>
    <col min="9994" max="9996" width="13.5" customWidth="1"/>
    <col min="9997" max="9997" width="11.83203125" bestFit="1" customWidth="1"/>
    <col min="9998" max="9998" width="10.58203125" bestFit="1" customWidth="1"/>
    <col min="9999" max="10000" width="9"/>
    <col min="10001" max="10001" width="31.75" bestFit="1" customWidth="1"/>
    <col min="10002" max="10240" width="9"/>
    <col min="10241" max="10241" width="9.83203125" bestFit="1" customWidth="1"/>
    <col min="10242" max="10242" width="19.33203125" bestFit="1" customWidth="1"/>
    <col min="10243" max="10243" width="10.25" customWidth="1"/>
    <col min="10244" max="10244" width="11.75" customWidth="1"/>
    <col min="10245" max="10245" width="14.08203125" customWidth="1"/>
    <col min="10246" max="10246" width="12" customWidth="1"/>
    <col min="10247" max="10247" width="10.33203125" customWidth="1"/>
    <col min="10248" max="10248" width="23.08203125" customWidth="1"/>
    <col min="10249" max="10249" width="9.58203125" bestFit="1" customWidth="1"/>
    <col min="10250" max="10252" width="13.5" customWidth="1"/>
    <col min="10253" max="10253" width="11.83203125" bestFit="1" customWidth="1"/>
    <col min="10254" max="10254" width="10.58203125" bestFit="1" customWidth="1"/>
    <col min="10255" max="10256" width="9"/>
    <col min="10257" max="10257" width="31.75" bestFit="1" customWidth="1"/>
    <col min="10258" max="10496" width="9"/>
    <col min="10497" max="10497" width="9.83203125" bestFit="1" customWidth="1"/>
    <col min="10498" max="10498" width="19.33203125" bestFit="1" customWidth="1"/>
    <col min="10499" max="10499" width="10.25" customWidth="1"/>
    <col min="10500" max="10500" width="11.75" customWidth="1"/>
    <col min="10501" max="10501" width="14.08203125" customWidth="1"/>
    <col min="10502" max="10502" width="12" customWidth="1"/>
    <col min="10503" max="10503" width="10.33203125" customWidth="1"/>
    <col min="10504" max="10504" width="23.08203125" customWidth="1"/>
    <col min="10505" max="10505" width="9.58203125" bestFit="1" customWidth="1"/>
    <col min="10506" max="10508" width="13.5" customWidth="1"/>
    <col min="10509" max="10509" width="11.83203125" bestFit="1" customWidth="1"/>
    <col min="10510" max="10510" width="10.58203125" bestFit="1" customWidth="1"/>
    <col min="10511" max="10512" width="9"/>
    <col min="10513" max="10513" width="31.75" bestFit="1" customWidth="1"/>
    <col min="10514" max="10752" width="9"/>
    <col min="10753" max="10753" width="9.83203125" bestFit="1" customWidth="1"/>
    <col min="10754" max="10754" width="19.33203125" bestFit="1" customWidth="1"/>
    <col min="10755" max="10755" width="10.25" customWidth="1"/>
    <col min="10756" max="10756" width="11.75" customWidth="1"/>
    <col min="10757" max="10757" width="14.08203125" customWidth="1"/>
    <col min="10758" max="10758" width="12" customWidth="1"/>
    <col min="10759" max="10759" width="10.33203125" customWidth="1"/>
    <col min="10760" max="10760" width="23.08203125" customWidth="1"/>
    <col min="10761" max="10761" width="9.58203125" bestFit="1" customWidth="1"/>
    <col min="10762" max="10764" width="13.5" customWidth="1"/>
    <col min="10765" max="10765" width="11.83203125" bestFit="1" customWidth="1"/>
    <col min="10766" max="10766" width="10.58203125" bestFit="1" customWidth="1"/>
    <col min="10767" max="10768" width="9"/>
    <col min="10769" max="10769" width="31.75" bestFit="1" customWidth="1"/>
    <col min="10770" max="11008" width="9"/>
    <col min="11009" max="11009" width="9.83203125" bestFit="1" customWidth="1"/>
    <col min="11010" max="11010" width="19.33203125" bestFit="1" customWidth="1"/>
    <col min="11011" max="11011" width="10.25" customWidth="1"/>
    <col min="11012" max="11012" width="11.75" customWidth="1"/>
    <col min="11013" max="11013" width="14.08203125" customWidth="1"/>
    <col min="11014" max="11014" width="12" customWidth="1"/>
    <col min="11015" max="11015" width="10.33203125" customWidth="1"/>
    <col min="11016" max="11016" width="23.08203125" customWidth="1"/>
    <col min="11017" max="11017" width="9.58203125" bestFit="1" customWidth="1"/>
    <col min="11018" max="11020" width="13.5" customWidth="1"/>
    <col min="11021" max="11021" width="11.83203125" bestFit="1" customWidth="1"/>
    <col min="11022" max="11022" width="10.58203125" bestFit="1" customWidth="1"/>
    <col min="11023" max="11024" width="9"/>
    <col min="11025" max="11025" width="31.75" bestFit="1" customWidth="1"/>
    <col min="11026" max="11264" width="9"/>
    <col min="11265" max="11265" width="9.83203125" bestFit="1" customWidth="1"/>
    <col min="11266" max="11266" width="19.33203125" bestFit="1" customWidth="1"/>
    <col min="11267" max="11267" width="10.25" customWidth="1"/>
    <col min="11268" max="11268" width="11.75" customWidth="1"/>
    <col min="11269" max="11269" width="14.08203125" customWidth="1"/>
    <col min="11270" max="11270" width="12" customWidth="1"/>
    <col min="11271" max="11271" width="10.33203125" customWidth="1"/>
    <col min="11272" max="11272" width="23.08203125" customWidth="1"/>
    <col min="11273" max="11273" width="9.58203125" bestFit="1" customWidth="1"/>
    <col min="11274" max="11276" width="13.5" customWidth="1"/>
    <col min="11277" max="11277" width="11.83203125" bestFit="1" customWidth="1"/>
    <col min="11278" max="11278" width="10.58203125" bestFit="1" customWidth="1"/>
    <col min="11279" max="11280" width="9"/>
    <col min="11281" max="11281" width="31.75" bestFit="1" customWidth="1"/>
    <col min="11282" max="11520" width="9"/>
    <col min="11521" max="11521" width="9.83203125" bestFit="1" customWidth="1"/>
    <col min="11522" max="11522" width="19.33203125" bestFit="1" customWidth="1"/>
    <col min="11523" max="11523" width="10.25" customWidth="1"/>
    <col min="11524" max="11524" width="11.75" customWidth="1"/>
    <col min="11525" max="11525" width="14.08203125" customWidth="1"/>
    <col min="11526" max="11526" width="12" customWidth="1"/>
    <col min="11527" max="11527" width="10.33203125" customWidth="1"/>
    <col min="11528" max="11528" width="23.08203125" customWidth="1"/>
    <col min="11529" max="11529" width="9.58203125" bestFit="1" customWidth="1"/>
    <col min="11530" max="11532" width="13.5" customWidth="1"/>
    <col min="11533" max="11533" width="11.83203125" bestFit="1" customWidth="1"/>
    <col min="11534" max="11534" width="10.58203125" bestFit="1" customWidth="1"/>
    <col min="11535" max="11536" width="9"/>
    <col min="11537" max="11537" width="31.75" bestFit="1" customWidth="1"/>
    <col min="11538" max="11776" width="9"/>
    <col min="11777" max="11777" width="9.83203125" bestFit="1" customWidth="1"/>
    <col min="11778" max="11778" width="19.33203125" bestFit="1" customWidth="1"/>
    <col min="11779" max="11779" width="10.25" customWidth="1"/>
    <col min="11780" max="11780" width="11.75" customWidth="1"/>
    <col min="11781" max="11781" width="14.08203125" customWidth="1"/>
    <col min="11782" max="11782" width="12" customWidth="1"/>
    <col min="11783" max="11783" width="10.33203125" customWidth="1"/>
    <col min="11784" max="11784" width="23.08203125" customWidth="1"/>
    <col min="11785" max="11785" width="9.58203125" bestFit="1" customWidth="1"/>
    <col min="11786" max="11788" width="13.5" customWidth="1"/>
    <col min="11789" max="11789" width="11.83203125" bestFit="1" customWidth="1"/>
    <col min="11790" max="11790" width="10.58203125" bestFit="1" customWidth="1"/>
    <col min="11791" max="11792" width="9"/>
    <col min="11793" max="11793" width="31.75" bestFit="1" customWidth="1"/>
    <col min="11794" max="12032" width="9"/>
    <col min="12033" max="12033" width="9.83203125" bestFit="1" customWidth="1"/>
    <col min="12034" max="12034" width="19.33203125" bestFit="1" customWidth="1"/>
    <col min="12035" max="12035" width="10.25" customWidth="1"/>
    <col min="12036" max="12036" width="11.75" customWidth="1"/>
    <col min="12037" max="12037" width="14.08203125" customWidth="1"/>
    <col min="12038" max="12038" width="12" customWidth="1"/>
    <col min="12039" max="12039" width="10.33203125" customWidth="1"/>
    <col min="12040" max="12040" width="23.08203125" customWidth="1"/>
    <col min="12041" max="12041" width="9.58203125" bestFit="1" customWidth="1"/>
    <col min="12042" max="12044" width="13.5" customWidth="1"/>
    <col min="12045" max="12045" width="11.83203125" bestFit="1" customWidth="1"/>
    <col min="12046" max="12046" width="10.58203125" bestFit="1" customWidth="1"/>
    <col min="12047" max="12048" width="9"/>
    <col min="12049" max="12049" width="31.75" bestFit="1" customWidth="1"/>
    <col min="12050" max="12288" width="9"/>
    <col min="12289" max="12289" width="9.83203125" bestFit="1" customWidth="1"/>
    <col min="12290" max="12290" width="19.33203125" bestFit="1" customWidth="1"/>
    <col min="12291" max="12291" width="10.25" customWidth="1"/>
    <col min="12292" max="12292" width="11.75" customWidth="1"/>
    <col min="12293" max="12293" width="14.08203125" customWidth="1"/>
    <col min="12294" max="12294" width="12" customWidth="1"/>
    <col min="12295" max="12295" width="10.33203125" customWidth="1"/>
    <col min="12296" max="12296" width="23.08203125" customWidth="1"/>
    <col min="12297" max="12297" width="9.58203125" bestFit="1" customWidth="1"/>
    <col min="12298" max="12300" width="13.5" customWidth="1"/>
    <col min="12301" max="12301" width="11.83203125" bestFit="1" customWidth="1"/>
    <col min="12302" max="12302" width="10.58203125" bestFit="1" customWidth="1"/>
    <col min="12303" max="12304" width="9"/>
    <col min="12305" max="12305" width="31.75" bestFit="1" customWidth="1"/>
    <col min="12306" max="12544" width="9"/>
    <col min="12545" max="12545" width="9.83203125" bestFit="1" customWidth="1"/>
    <col min="12546" max="12546" width="19.33203125" bestFit="1" customWidth="1"/>
    <col min="12547" max="12547" width="10.25" customWidth="1"/>
    <col min="12548" max="12548" width="11.75" customWidth="1"/>
    <col min="12549" max="12549" width="14.08203125" customWidth="1"/>
    <col min="12550" max="12550" width="12" customWidth="1"/>
    <col min="12551" max="12551" width="10.33203125" customWidth="1"/>
    <col min="12552" max="12552" width="23.08203125" customWidth="1"/>
    <col min="12553" max="12553" width="9.58203125" bestFit="1" customWidth="1"/>
    <col min="12554" max="12556" width="13.5" customWidth="1"/>
    <col min="12557" max="12557" width="11.83203125" bestFit="1" customWidth="1"/>
    <col min="12558" max="12558" width="10.58203125" bestFit="1" customWidth="1"/>
    <col min="12559" max="12560" width="9"/>
    <col min="12561" max="12561" width="31.75" bestFit="1" customWidth="1"/>
    <col min="12562" max="12800" width="9"/>
    <col min="12801" max="12801" width="9.83203125" bestFit="1" customWidth="1"/>
    <col min="12802" max="12802" width="19.33203125" bestFit="1" customWidth="1"/>
    <col min="12803" max="12803" width="10.25" customWidth="1"/>
    <col min="12804" max="12804" width="11.75" customWidth="1"/>
    <col min="12805" max="12805" width="14.08203125" customWidth="1"/>
    <col min="12806" max="12806" width="12" customWidth="1"/>
    <col min="12807" max="12807" width="10.33203125" customWidth="1"/>
    <col min="12808" max="12808" width="23.08203125" customWidth="1"/>
    <col min="12809" max="12809" width="9.58203125" bestFit="1" customWidth="1"/>
    <col min="12810" max="12812" width="13.5" customWidth="1"/>
    <col min="12813" max="12813" width="11.83203125" bestFit="1" customWidth="1"/>
    <col min="12814" max="12814" width="10.58203125" bestFit="1" customWidth="1"/>
    <col min="12815" max="12816" width="9"/>
    <col min="12817" max="12817" width="31.75" bestFit="1" customWidth="1"/>
    <col min="12818" max="13056" width="9"/>
    <col min="13057" max="13057" width="9.83203125" bestFit="1" customWidth="1"/>
    <col min="13058" max="13058" width="19.33203125" bestFit="1" customWidth="1"/>
    <col min="13059" max="13059" width="10.25" customWidth="1"/>
    <col min="13060" max="13060" width="11.75" customWidth="1"/>
    <col min="13061" max="13061" width="14.08203125" customWidth="1"/>
    <col min="13062" max="13062" width="12" customWidth="1"/>
    <col min="13063" max="13063" width="10.33203125" customWidth="1"/>
    <col min="13064" max="13064" width="23.08203125" customWidth="1"/>
    <col min="13065" max="13065" width="9.58203125" bestFit="1" customWidth="1"/>
    <col min="13066" max="13068" width="13.5" customWidth="1"/>
    <col min="13069" max="13069" width="11.83203125" bestFit="1" customWidth="1"/>
    <col min="13070" max="13070" width="10.58203125" bestFit="1" customWidth="1"/>
    <col min="13071" max="13072" width="9"/>
    <col min="13073" max="13073" width="31.75" bestFit="1" customWidth="1"/>
    <col min="13074" max="13312" width="9"/>
    <col min="13313" max="13313" width="9.83203125" bestFit="1" customWidth="1"/>
    <col min="13314" max="13314" width="19.33203125" bestFit="1" customWidth="1"/>
    <col min="13315" max="13315" width="10.25" customWidth="1"/>
    <col min="13316" max="13316" width="11.75" customWidth="1"/>
    <col min="13317" max="13317" width="14.08203125" customWidth="1"/>
    <col min="13318" max="13318" width="12" customWidth="1"/>
    <col min="13319" max="13319" width="10.33203125" customWidth="1"/>
    <col min="13320" max="13320" width="23.08203125" customWidth="1"/>
    <col min="13321" max="13321" width="9.58203125" bestFit="1" customWidth="1"/>
    <col min="13322" max="13324" width="13.5" customWidth="1"/>
    <col min="13325" max="13325" width="11.83203125" bestFit="1" customWidth="1"/>
    <col min="13326" max="13326" width="10.58203125" bestFit="1" customWidth="1"/>
    <col min="13327" max="13328" width="9"/>
    <col min="13329" max="13329" width="31.75" bestFit="1" customWidth="1"/>
    <col min="13330" max="13568" width="9"/>
    <col min="13569" max="13569" width="9.83203125" bestFit="1" customWidth="1"/>
    <col min="13570" max="13570" width="19.33203125" bestFit="1" customWidth="1"/>
    <col min="13571" max="13571" width="10.25" customWidth="1"/>
    <col min="13572" max="13572" width="11.75" customWidth="1"/>
    <col min="13573" max="13573" width="14.08203125" customWidth="1"/>
    <col min="13574" max="13574" width="12" customWidth="1"/>
    <col min="13575" max="13575" width="10.33203125" customWidth="1"/>
    <col min="13576" max="13576" width="23.08203125" customWidth="1"/>
    <col min="13577" max="13577" width="9.58203125" bestFit="1" customWidth="1"/>
    <col min="13578" max="13580" width="13.5" customWidth="1"/>
    <col min="13581" max="13581" width="11.83203125" bestFit="1" customWidth="1"/>
    <col min="13582" max="13582" width="10.58203125" bestFit="1" customWidth="1"/>
    <col min="13583" max="13584" width="9"/>
    <col min="13585" max="13585" width="31.75" bestFit="1" customWidth="1"/>
    <col min="13586" max="13824" width="9"/>
    <col min="13825" max="13825" width="9.83203125" bestFit="1" customWidth="1"/>
    <col min="13826" max="13826" width="19.33203125" bestFit="1" customWidth="1"/>
    <col min="13827" max="13827" width="10.25" customWidth="1"/>
    <col min="13828" max="13828" width="11.75" customWidth="1"/>
    <col min="13829" max="13829" width="14.08203125" customWidth="1"/>
    <col min="13830" max="13830" width="12" customWidth="1"/>
    <col min="13831" max="13831" width="10.33203125" customWidth="1"/>
    <col min="13832" max="13832" width="23.08203125" customWidth="1"/>
    <col min="13833" max="13833" width="9.58203125" bestFit="1" customWidth="1"/>
    <col min="13834" max="13836" width="13.5" customWidth="1"/>
    <col min="13837" max="13837" width="11.83203125" bestFit="1" customWidth="1"/>
    <col min="13838" max="13838" width="10.58203125" bestFit="1" customWidth="1"/>
    <col min="13839" max="13840" width="9"/>
    <col min="13841" max="13841" width="31.75" bestFit="1" customWidth="1"/>
    <col min="13842" max="14080" width="9"/>
    <col min="14081" max="14081" width="9.83203125" bestFit="1" customWidth="1"/>
    <col min="14082" max="14082" width="19.33203125" bestFit="1" customWidth="1"/>
    <col min="14083" max="14083" width="10.25" customWidth="1"/>
    <col min="14084" max="14084" width="11.75" customWidth="1"/>
    <col min="14085" max="14085" width="14.08203125" customWidth="1"/>
    <col min="14086" max="14086" width="12" customWidth="1"/>
    <col min="14087" max="14087" width="10.33203125" customWidth="1"/>
    <col min="14088" max="14088" width="23.08203125" customWidth="1"/>
    <col min="14089" max="14089" width="9.58203125" bestFit="1" customWidth="1"/>
    <col min="14090" max="14092" width="13.5" customWidth="1"/>
    <col min="14093" max="14093" width="11.83203125" bestFit="1" customWidth="1"/>
    <col min="14094" max="14094" width="10.58203125" bestFit="1" customWidth="1"/>
    <col min="14095" max="14096" width="9"/>
    <col min="14097" max="14097" width="31.75" bestFit="1" customWidth="1"/>
    <col min="14098" max="14336" width="9"/>
    <col min="14337" max="14337" width="9.83203125" bestFit="1" customWidth="1"/>
    <col min="14338" max="14338" width="19.33203125" bestFit="1" customWidth="1"/>
    <col min="14339" max="14339" width="10.25" customWidth="1"/>
    <col min="14340" max="14340" width="11.75" customWidth="1"/>
    <col min="14341" max="14341" width="14.08203125" customWidth="1"/>
    <col min="14342" max="14342" width="12" customWidth="1"/>
    <col min="14343" max="14343" width="10.33203125" customWidth="1"/>
    <col min="14344" max="14344" width="23.08203125" customWidth="1"/>
    <col min="14345" max="14345" width="9.58203125" bestFit="1" customWidth="1"/>
    <col min="14346" max="14348" width="13.5" customWidth="1"/>
    <col min="14349" max="14349" width="11.83203125" bestFit="1" customWidth="1"/>
    <col min="14350" max="14350" width="10.58203125" bestFit="1" customWidth="1"/>
    <col min="14351" max="14352" width="9"/>
    <col min="14353" max="14353" width="31.75" bestFit="1" customWidth="1"/>
    <col min="14354" max="14592" width="9"/>
    <col min="14593" max="14593" width="9.83203125" bestFit="1" customWidth="1"/>
    <col min="14594" max="14594" width="19.33203125" bestFit="1" customWidth="1"/>
    <col min="14595" max="14595" width="10.25" customWidth="1"/>
    <col min="14596" max="14596" width="11.75" customWidth="1"/>
    <col min="14597" max="14597" width="14.08203125" customWidth="1"/>
    <col min="14598" max="14598" width="12" customWidth="1"/>
    <col min="14599" max="14599" width="10.33203125" customWidth="1"/>
    <col min="14600" max="14600" width="23.08203125" customWidth="1"/>
    <col min="14601" max="14601" width="9.58203125" bestFit="1" customWidth="1"/>
    <col min="14602" max="14604" width="13.5" customWidth="1"/>
    <col min="14605" max="14605" width="11.83203125" bestFit="1" customWidth="1"/>
    <col min="14606" max="14606" width="10.58203125" bestFit="1" customWidth="1"/>
    <col min="14607" max="14608" width="9"/>
    <col min="14609" max="14609" width="31.75" bestFit="1" customWidth="1"/>
    <col min="14610" max="14848" width="9"/>
    <col min="14849" max="14849" width="9.83203125" bestFit="1" customWidth="1"/>
    <col min="14850" max="14850" width="19.33203125" bestFit="1" customWidth="1"/>
    <col min="14851" max="14851" width="10.25" customWidth="1"/>
    <col min="14852" max="14852" width="11.75" customWidth="1"/>
    <col min="14853" max="14853" width="14.08203125" customWidth="1"/>
    <col min="14854" max="14854" width="12" customWidth="1"/>
    <col min="14855" max="14855" width="10.33203125" customWidth="1"/>
    <col min="14856" max="14856" width="23.08203125" customWidth="1"/>
    <col min="14857" max="14857" width="9.58203125" bestFit="1" customWidth="1"/>
    <col min="14858" max="14860" width="13.5" customWidth="1"/>
    <col min="14861" max="14861" width="11.83203125" bestFit="1" customWidth="1"/>
    <col min="14862" max="14862" width="10.58203125" bestFit="1" customWidth="1"/>
    <col min="14863" max="14864" width="9"/>
    <col min="14865" max="14865" width="31.75" bestFit="1" customWidth="1"/>
    <col min="14866" max="15104" width="9"/>
    <col min="15105" max="15105" width="9.83203125" bestFit="1" customWidth="1"/>
    <col min="15106" max="15106" width="19.33203125" bestFit="1" customWidth="1"/>
    <col min="15107" max="15107" width="10.25" customWidth="1"/>
    <col min="15108" max="15108" width="11.75" customWidth="1"/>
    <col min="15109" max="15109" width="14.08203125" customWidth="1"/>
    <col min="15110" max="15110" width="12" customWidth="1"/>
    <col min="15111" max="15111" width="10.33203125" customWidth="1"/>
    <col min="15112" max="15112" width="23.08203125" customWidth="1"/>
    <col min="15113" max="15113" width="9.58203125" bestFit="1" customWidth="1"/>
    <col min="15114" max="15116" width="13.5" customWidth="1"/>
    <col min="15117" max="15117" width="11.83203125" bestFit="1" customWidth="1"/>
    <col min="15118" max="15118" width="10.58203125" bestFit="1" customWidth="1"/>
    <col min="15119" max="15120" width="9"/>
    <col min="15121" max="15121" width="31.75" bestFit="1" customWidth="1"/>
    <col min="15122" max="15360" width="9"/>
    <col min="15361" max="15361" width="9.83203125" bestFit="1" customWidth="1"/>
    <col min="15362" max="15362" width="19.33203125" bestFit="1" customWidth="1"/>
    <col min="15363" max="15363" width="10.25" customWidth="1"/>
    <col min="15364" max="15364" width="11.75" customWidth="1"/>
    <col min="15365" max="15365" width="14.08203125" customWidth="1"/>
    <col min="15366" max="15366" width="12" customWidth="1"/>
    <col min="15367" max="15367" width="10.33203125" customWidth="1"/>
    <col min="15368" max="15368" width="23.08203125" customWidth="1"/>
    <col min="15369" max="15369" width="9.58203125" bestFit="1" customWidth="1"/>
    <col min="15370" max="15372" width="13.5" customWidth="1"/>
    <col min="15373" max="15373" width="11.83203125" bestFit="1" customWidth="1"/>
    <col min="15374" max="15374" width="10.58203125" bestFit="1" customWidth="1"/>
    <col min="15375" max="15376" width="9"/>
    <col min="15377" max="15377" width="31.75" bestFit="1" customWidth="1"/>
    <col min="15378" max="15616" width="9"/>
    <col min="15617" max="15617" width="9.83203125" bestFit="1" customWidth="1"/>
    <col min="15618" max="15618" width="19.33203125" bestFit="1" customWidth="1"/>
    <col min="15619" max="15619" width="10.25" customWidth="1"/>
    <col min="15620" max="15620" width="11.75" customWidth="1"/>
    <col min="15621" max="15621" width="14.08203125" customWidth="1"/>
    <col min="15622" max="15622" width="12" customWidth="1"/>
    <col min="15623" max="15623" width="10.33203125" customWidth="1"/>
    <col min="15624" max="15624" width="23.08203125" customWidth="1"/>
    <col min="15625" max="15625" width="9.58203125" bestFit="1" customWidth="1"/>
    <col min="15626" max="15628" width="13.5" customWidth="1"/>
    <col min="15629" max="15629" width="11.83203125" bestFit="1" customWidth="1"/>
    <col min="15630" max="15630" width="10.58203125" bestFit="1" customWidth="1"/>
    <col min="15631" max="15632" width="9"/>
    <col min="15633" max="15633" width="31.75" bestFit="1" customWidth="1"/>
    <col min="15634" max="15872" width="9"/>
    <col min="15873" max="15873" width="9.83203125" bestFit="1" customWidth="1"/>
    <col min="15874" max="15874" width="19.33203125" bestFit="1" customWidth="1"/>
    <col min="15875" max="15875" width="10.25" customWidth="1"/>
    <col min="15876" max="15876" width="11.75" customWidth="1"/>
    <col min="15877" max="15877" width="14.08203125" customWidth="1"/>
    <col min="15878" max="15878" width="12" customWidth="1"/>
    <col min="15879" max="15879" width="10.33203125" customWidth="1"/>
    <col min="15880" max="15880" width="23.08203125" customWidth="1"/>
    <col min="15881" max="15881" width="9.58203125" bestFit="1" customWidth="1"/>
    <col min="15882" max="15884" width="13.5" customWidth="1"/>
    <col min="15885" max="15885" width="11.83203125" bestFit="1" customWidth="1"/>
    <col min="15886" max="15886" width="10.58203125" bestFit="1" customWidth="1"/>
    <col min="15887" max="15888" width="9"/>
    <col min="15889" max="15889" width="31.75" bestFit="1" customWidth="1"/>
    <col min="15890" max="16128" width="9"/>
    <col min="16129" max="16129" width="9.83203125" bestFit="1" customWidth="1"/>
    <col min="16130" max="16130" width="19.33203125" bestFit="1" customWidth="1"/>
    <col min="16131" max="16131" width="10.25" customWidth="1"/>
    <col min="16132" max="16132" width="11.75" customWidth="1"/>
    <col min="16133" max="16133" width="14.08203125" customWidth="1"/>
    <col min="16134" max="16134" width="12" customWidth="1"/>
    <col min="16135" max="16135" width="10.33203125" customWidth="1"/>
    <col min="16136" max="16136" width="23.08203125" customWidth="1"/>
    <col min="16137" max="16137" width="9.58203125" bestFit="1" customWidth="1"/>
    <col min="16138" max="16140" width="13.5" customWidth="1"/>
    <col min="16141" max="16141" width="11.83203125" bestFit="1" customWidth="1"/>
    <col min="16142" max="16142" width="10.58203125" bestFit="1" customWidth="1"/>
    <col min="16143" max="16144" width="9"/>
    <col min="16145" max="16145" width="31.75" bestFit="1" customWidth="1"/>
    <col min="16146" max="16384" width="9"/>
  </cols>
  <sheetData>
    <row r="1" spans="1:19" ht="18" thickBot="1" x14ac:dyDescent="0.4">
      <c r="A1" s="34" t="s">
        <v>8</v>
      </c>
      <c r="B1" s="34"/>
      <c r="C1" s="34"/>
      <c r="D1" s="34"/>
      <c r="E1" s="34"/>
      <c r="F1" s="34"/>
      <c r="G1" s="34"/>
      <c r="H1" s="34"/>
      <c r="I1" s="35" t="s">
        <v>31</v>
      </c>
      <c r="J1" s="35"/>
      <c r="K1" s="18"/>
      <c r="L1" s="18"/>
    </row>
    <row r="2" spans="1:19" ht="16" thickBot="1" x14ac:dyDescent="0.4">
      <c r="A2" s="38" t="s">
        <v>10</v>
      </c>
      <c r="B2" s="39"/>
      <c r="C2" s="39"/>
      <c r="D2" s="39"/>
      <c r="E2" s="40"/>
      <c r="F2" s="1"/>
      <c r="G2" s="1"/>
      <c r="H2" s="1"/>
      <c r="I2" s="17" t="s">
        <v>32</v>
      </c>
      <c r="J2" s="10" t="s">
        <v>19</v>
      </c>
      <c r="M2" s="2"/>
    </row>
    <row r="3" spans="1:19" ht="16" thickBot="1" x14ac:dyDescent="0.4">
      <c r="A3" s="36" t="s">
        <v>9</v>
      </c>
      <c r="B3" s="37"/>
      <c r="C3" s="3" t="s">
        <v>0</v>
      </c>
      <c r="D3" s="3" t="s">
        <v>1</v>
      </c>
      <c r="E3" s="3" t="s">
        <v>2</v>
      </c>
      <c r="F3" s="1"/>
      <c r="G3" s="1"/>
      <c r="H3" s="1"/>
      <c r="I3" s="17" t="s">
        <v>13</v>
      </c>
      <c r="J3" s="10" t="str">
        <f>VLOOKUP(J2,B6:C12,2,0)</f>
        <v>A01</v>
      </c>
      <c r="N3" t="str">
        <f ca="1">RIGHT(M3,SUMPRODUCT(--ISNUMBER(VALUE(MID(M3,ROW((INDIRECT("1:"&amp;LEN(M3)))),1)))))</f>
        <v/>
      </c>
    </row>
    <row r="4" spans="1:19" ht="16" thickBot="1" x14ac:dyDescent="0.4">
      <c r="A4" s="36" t="s">
        <v>11</v>
      </c>
      <c r="B4" s="37"/>
      <c r="C4" s="4">
        <v>300</v>
      </c>
      <c r="D4" s="4">
        <v>100</v>
      </c>
      <c r="E4" s="4">
        <v>70</v>
      </c>
      <c r="F4" s="1"/>
      <c r="G4" s="1"/>
      <c r="H4" s="1"/>
      <c r="I4" s="1"/>
    </row>
    <row r="5" spans="1:19" ht="16" thickBo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19" s="7" customFormat="1" ht="31.5" customHeight="1" thickBot="1" x14ac:dyDescent="0.4">
      <c r="A6" s="5" t="s">
        <v>3</v>
      </c>
      <c r="B6" s="5" t="s">
        <v>12</v>
      </c>
      <c r="C6" s="5" t="s">
        <v>13</v>
      </c>
      <c r="D6" s="5" t="s">
        <v>14</v>
      </c>
      <c r="E6" s="6" t="s">
        <v>15</v>
      </c>
      <c r="F6" s="5" t="s">
        <v>16</v>
      </c>
      <c r="G6" s="5" t="s">
        <v>17</v>
      </c>
      <c r="H6" s="5" t="s">
        <v>18</v>
      </c>
      <c r="I6" s="7" t="s">
        <v>45</v>
      </c>
      <c r="J6" s="7" t="s">
        <v>46</v>
      </c>
      <c r="K6" s="7" t="s">
        <v>47</v>
      </c>
      <c r="L6" s="7" t="s">
        <v>48</v>
      </c>
      <c r="M6" s="7" t="s">
        <v>49</v>
      </c>
      <c r="N6" s="7" t="s">
        <v>50</v>
      </c>
      <c r="O6" s="7" t="s">
        <v>51</v>
      </c>
      <c r="P6" s="7" t="s">
        <v>32</v>
      </c>
      <c r="Q6" s="7" t="s">
        <v>52</v>
      </c>
      <c r="R6" s="7">
        <v>-30</v>
      </c>
    </row>
    <row r="7" spans="1:19" ht="16" thickBot="1" x14ac:dyDescent="0.4">
      <c r="A7" s="3">
        <v>1</v>
      </c>
      <c r="B7" s="13" t="s">
        <v>19</v>
      </c>
      <c r="C7" s="3" t="s">
        <v>4</v>
      </c>
      <c r="D7" s="14">
        <v>42005</v>
      </c>
      <c r="E7" s="14">
        <v>42014</v>
      </c>
      <c r="F7" s="15">
        <f t="shared" ref="F7:F12" ca="1" si="0">OFFSET($B$4,,MATCH(LEFT(C7,1),$C$3:$E$3,0))*DATEDIF(D7,E7,"d")</f>
        <v>2700</v>
      </c>
      <c r="G7" s="16" cm="1">
        <f t="array" aca="1" ref="G7" ca="1">SUMPRODUCT((DAY(ROW(INDIRECT(D7&amp;":"&amp;E7)))=20)*1)*HLOOKUP(LEFT(C7,1),$C$3:$E$4,2,0)*0.2</f>
        <v>0</v>
      </c>
      <c r="H7" s="8">
        <f ca="1">F7-G7</f>
        <v>2700</v>
      </c>
      <c r="I7">
        <f t="array" aca="1" ref="I7" ca="1">SUM(--(DAY(ROW(INDIRECT("a"&amp;D7&amp;":a"&amp;E7)))=20))</f>
        <v>0</v>
      </c>
      <c r="J7">
        <f t="shared" ref="J7:J12" ca="1" si="1">SUMPRODUCT(--(DAY(ROW(INDIRECT(D7&amp;":"&amp;E7)))=20))</f>
        <v>0</v>
      </c>
      <c r="K7">
        <f t="shared" ref="K7:K12" si="2">DATEDIF(DATE(YEAR(D7),MONTH(D7)+(DAY(D7)&gt;15),"1"),DATE(YEAR(E7),MONTH(E7)+(DAY(E7)&gt;=15),"1"),"M")</f>
        <v>0</v>
      </c>
      <c r="L7">
        <f t="shared" ref="L7:L12" si="3">HLOOKUP(LEFT(C7,1),$C$3:$E$4,2,0)*(E7-D7)</f>
        <v>2700</v>
      </c>
      <c r="M7">
        <f t="shared" ref="M7:M12" si="4">IFERROR(FIND("?",SUBSTITUTE(B7,$M$6,"?")),"không tìm thấy")</f>
        <v>8</v>
      </c>
      <c r="N7" s="9">
        <f t="shared" ref="N7:N12" si="5">LEN(B7)-LEN(SUBSTITUTE(B7," ",""))+1</f>
        <v>4</v>
      </c>
      <c r="O7" t="str">
        <f t="shared" ref="O7:O12" si="6">TRIM(LEFT(RIGHT(SUBSTITUTE(B7," ",REPT(" ",300)),600),300))</f>
        <v>Thanh</v>
      </c>
      <c r="P7" t="str">
        <f t="shared" ref="P7:P12" si="7">TRIM(RIGHT(SUBSTITUTE(B7," ",REPT(" ",200)),200))</f>
        <v>Loan</v>
      </c>
      <c r="Q7" t="str">
        <f>TEXT(E7,"""Đồng Tháp, Ngày ""dd"" tháng ""mm"" năm ""yyyy")</f>
        <v>Đồng Tháp, Ngày 10 tháng 01 năm 2015</v>
      </c>
      <c r="R7" s="22">
        <f t="shared" ref="R7:R12" si="8">(E7-D7)-30</f>
        <v>-21</v>
      </c>
      <c r="S7" s="26">
        <v>1</v>
      </c>
    </row>
    <row r="8" spans="1:19" ht="16" thickBot="1" x14ac:dyDescent="0.4">
      <c r="A8" s="3">
        <v>2</v>
      </c>
      <c r="B8" s="13" t="s">
        <v>20</v>
      </c>
      <c r="C8" s="3" t="s">
        <v>5</v>
      </c>
      <c r="D8" s="14">
        <v>42019</v>
      </c>
      <c r="E8" s="14">
        <v>42084</v>
      </c>
      <c r="F8" s="15">
        <f t="shared" ca="1" si="0"/>
        <v>19500</v>
      </c>
      <c r="G8" s="16" cm="1">
        <f t="array" aca="1" ref="G8" ca="1">SUMPRODUCT((DAY(ROW(INDIRECT(D8&amp;":"&amp;E8)))=20)*1)*HLOOKUP(LEFT(C8,1),$C$3:$E$4,2,0)*0.2</f>
        <v>180</v>
      </c>
      <c r="H8" s="8">
        <f ca="1">F8-G8</f>
        <v>19320</v>
      </c>
      <c r="I8">
        <f t="array" aca="1" ref="I8" ca="1">SUM(--(DAY(ROW(INDIRECT("a"&amp;D8&amp;":a"&amp;E8)))=20))</f>
        <v>3</v>
      </c>
      <c r="J8">
        <f t="shared" ca="1" si="1"/>
        <v>3</v>
      </c>
      <c r="K8">
        <f t="shared" si="2"/>
        <v>3</v>
      </c>
      <c r="L8">
        <f t="shared" si="3"/>
        <v>19500</v>
      </c>
      <c r="M8">
        <f t="shared" si="4"/>
        <v>10</v>
      </c>
      <c r="N8" s="9">
        <f t="shared" si="5"/>
        <v>3</v>
      </c>
      <c r="O8" t="str">
        <f t="shared" si="6"/>
        <v>Văn</v>
      </c>
      <c r="P8" t="str">
        <f t="shared" si="7"/>
        <v>Trung</v>
      </c>
      <c r="Q8" t="str">
        <f t="shared" ref="Q8:Q12" si="9">TEXT(E8,"""Đồng Tháp, Ngày ""dd"" tháng ""mm"" năm ""yyyy")</f>
        <v>Đồng Tháp, Ngày 21 tháng 03 năm 2015</v>
      </c>
      <c r="R8" s="22">
        <f t="shared" si="8"/>
        <v>35</v>
      </c>
      <c r="S8" s="26">
        <v>2</v>
      </c>
    </row>
    <row r="9" spans="1:19" ht="16" thickBot="1" x14ac:dyDescent="0.4">
      <c r="A9" s="3">
        <v>3</v>
      </c>
      <c r="B9" s="13" t="s">
        <v>21</v>
      </c>
      <c r="C9" s="3" t="s">
        <v>5</v>
      </c>
      <c r="D9" s="14">
        <v>42024</v>
      </c>
      <c r="E9" s="14">
        <v>42033</v>
      </c>
      <c r="F9" s="15">
        <f t="shared" ca="1" si="0"/>
        <v>2700</v>
      </c>
      <c r="G9" s="16" cm="1">
        <f t="array" aca="1" ref="G9" ca="1">SUMPRODUCT((DAY(ROW(INDIRECT(D9&amp;":"&amp;E9)))=20)*1)*HLOOKUP(LEFT(C9,1),$C$3:$E$4,2,0)*0.2</f>
        <v>60</v>
      </c>
      <c r="H9" s="8">
        <f t="shared" ref="H9:H12" ca="1" si="10">F9-G9</f>
        <v>2640</v>
      </c>
      <c r="I9">
        <f t="array" aca="1" ref="I9" ca="1">SUM(--(DAY(ROW(INDIRECT("a"&amp;D9&amp;":a"&amp;E9)))=20))</f>
        <v>1</v>
      </c>
      <c r="J9">
        <f t="shared" ca="1" si="1"/>
        <v>1</v>
      </c>
      <c r="K9">
        <f t="shared" si="2"/>
        <v>0</v>
      </c>
      <c r="L9">
        <f t="shared" si="3"/>
        <v>2700</v>
      </c>
      <c r="M9">
        <f t="shared" si="4"/>
        <v>1</v>
      </c>
      <c r="N9" s="9">
        <f t="shared" si="5"/>
        <v>3</v>
      </c>
      <c r="O9" t="str">
        <f t="shared" si="6"/>
        <v>Nam</v>
      </c>
      <c r="P9" t="str">
        <f t="shared" si="7"/>
        <v>Trung</v>
      </c>
      <c r="Q9" t="str">
        <f t="shared" si="9"/>
        <v>Đồng Tháp, Ngày 29 tháng 01 năm 2015</v>
      </c>
      <c r="R9" s="22">
        <f t="shared" si="8"/>
        <v>-21</v>
      </c>
      <c r="S9" s="26">
        <v>-2</v>
      </c>
    </row>
    <row r="10" spans="1:19" ht="16" thickBot="1" x14ac:dyDescent="0.4">
      <c r="A10" s="3">
        <v>4</v>
      </c>
      <c r="B10" s="13" t="s">
        <v>22</v>
      </c>
      <c r="C10" s="3" t="s">
        <v>6</v>
      </c>
      <c r="D10" s="14">
        <v>42019</v>
      </c>
      <c r="E10" s="14">
        <v>42024</v>
      </c>
      <c r="F10" s="15">
        <f t="shared" ca="1" si="0"/>
        <v>350</v>
      </c>
      <c r="G10" s="16" cm="1">
        <f t="array" aca="1" ref="G10" ca="1">SUMPRODUCT((DAY(ROW(INDIRECT(D10&amp;":"&amp;E10)))=20)*1)*HLOOKUP(LEFT(C10,1),$C$3:$E$4,2,0)*0.2</f>
        <v>14</v>
      </c>
      <c r="H10" s="8">
        <f t="shared" ca="1" si="10"/>
        <v>336</v>
      </c>
      <c r="I10">
        <f t="array" aca="1" ref="I10" ca="1">SUM(--(DAY(ROW(INDIRECT("a"&amp;D10&amp;":a"&amp;E10)))=20))</f>
        <v>1</v>
      </c>
      <c r="J10">
        <f t="shared" ca="1" si="1"/>
        <v>1</v>
      </c>
      <c r="K10">
        <f t="shared" si="2"/>
        <v>1</v>
      </c>
      <c r="L10">
        <f t="shared" si="3"/>
        <v>350</v>
      </c>
      <c r="M10" t="str">
        <f t="shared" si="4"/>
        <v>không tìm thấy</v>
      </c>
      <c r="N10" s="9">
        <f t="shared" si="5"/>
        <v>3</v>
      </c>
      <c r="O10" t="str">
        <f t="shared" si="6"/>
        <v>Văn</v>
      </c>
      <c r="P10" t="str">
        <f t="shared" si="7"/>
        <v>Phước</v>
      </c>
      <c r="Q10" t="str">
        <f t="shared" si="9"/>
        <v>Đồng Tháp, Ngày 20 tháng 01 năm 2015</v>
      </c>
      <c r="R10" s="22">
        <f t="shared" si="8"/>
        <v>-25</v>
      </c>
      <c r="S10" s="26">
        <v>4</v>
      </c>
    </row>
    <row r="11" spans="1:19" ht="16" thickBot="1" x14ac:dyDescent="0.4">
      <c r="A11" s="3">
        <v>5</v>
      </c>
      <c r="B11" s="13" t="s">
        <v>23</v>
      </c>
      <c r="C11" s="3" t="s">
        <v>5</v>
      </c>
      <c r="D11" s="14">
        <v>42029</v>
      </c>
      <c r="E11" s="14">
        <v>42034</v>
      </c>
      <c r="F11" s="15">
        <f t="shared" ca="1" si="0"/>
        <v>1500</v>
      </c>
      <c r="G11" s="16" cm="1">
        <f t="array" aca="1" ref="G11" ca="1">SUMPRODUCT((DAY(ROW(INDIRECT(D11&amp;":"&amp;E11)))=20)*1)*HLOOKUP(LEFT(C11,1),$C$3:$E$4,2,0)*0.2</f>
        <v>0</v>
      </c>
      <c r="H11" s="8">
        <f t="shared" ca="1" si="10"/>
        <v>1500</v>
      </c>
      <c r="I11">
        <f t="array" aca="1" ref="I11" ca="1">SUM(--(DAY(ROW(INDIRECT("a"&amp;D11&amp;":a"&amp;E11)))=20))</f>
        <v>0</v>
      </c>
      <c r="J11">
        <f t="shared" ca="1" si="1"/>
        <v>0</v>
      </c>
      <c r="K11">
        <f t="shared" si="2"/>
        <v>0</v>
      </c>
      <c r="L11">
        <f t="shared" si="3"/>
        <v>1500</v>
      </c>
      <c r="M11">
        <f t="shared" si="4"/>
        <v>8</v>
      </c>
      <c r="N11" s="9">
        <f t="shared" si="5"/>
        <v>4</v>
      </c>
      <c r="O11" t="str">
        <f t="shared" si="6"/>
        <v>Kim</v>
      </c>
      <c r="P11" t="str">
        <f t="shared" si="7"/>
        <v>Xuyến</v>
      </c>
      <c r="Q11" t="str">
        <f t="shared" si="9"/>
        <v>Đồng Tháp, Ngày 30 tháng 01 năm 2015</v>
      </c>
      <c r="R11" s="22">
        <f t="shared" si="8"/>
        <v>-25</v>
      </c>
      <c r="S11" s="26" t="s">
        <v>53</v>
      </c>
    </row>
    <row r="12" spans="1:19" ht="16" thickBot="1" x14ac:dyDescent="0.4">
      <c r="A12" s="3">
        <v>6</v>
      </c>
      <c r="B12" s="13" t="s">
        <v>24</v>
      </c>
      <c r="C12" s="3" t="s">
        <v>7</v>
      </c>
      <c r="D12" s="14">
        <v>42014</v>
      </c>
      <c r="E12" s="14">
        <v>42034</v>
      </c>
      <c r="F12" s="15">
        <f t="shared" ca="1" si="0"/>
        <v>2000</v>
      </c>
      <c r="G12" s="16" cm="1">
        <f t="array" aca="1" ref="G12" ca="1">SUMPRODUCT((DAY(ROW(INDIRECT(D12&amp;":"&amp;E12)))=20)*1)*HLOOKUP(LEFT(C12,1),$C$3:$E$4,2,0)*0.2</f>
        <v>20</v>
      </c>
      <c r="H12" s="8">
        <f t="shared" ca="1" si="10"/>
        <v>1980</v>
      </c>
      <c r="I12">
        <f t="array" aca="1" ref="I12" ca="1">SUM(--(DAY(ROW(INDIRECT("a"&amp;D12&amp;":a"&amp;E12)))=20))</f>
        <v>1</v>
      </c>
      <c r="J12">
        <f t="shared" ca="1" si="1"/>
        <v>1</v>
      </c>
      <c r="K12">
        <f t="shared" si="2"/>
        <v>1</v>
      </c>
      <c r="L12">
        <f t="shared" si="3"/>
        <v>2000</v>
      </c>
      <c r="M12">
        <f t="shared" si="4"/>
        <v>8</v>
      </c>
      <c r="N12" s="9">
        <f t="shared" si="5"/>
        <v>4</v>
      </c>
      <c r="O12" t="str">
        <f t="shared" si="6"/>
        <v>Châu</v>
      </c>
      <c r="P12" t="str">
        <f t="shared" si="7"/>
        <v>Uyên</v>
      </c>
      <c r="Q12" t="str">
        <f t="shared" si="9"/>
        <v>Đồng Tháp, Ngày 30 tháng 01 năm 2015</v>
      </c>
      <c r="R12" s="22">
        <f t="shared" si="8"/>
        <v>-10</v>
      </c>
      <c r="S12" s="26">
        <v>0</v>
      </c>
    </row>
    <row r="13" spans="1:1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19" x14ac:dyDescent="0.35">
      <c r="A14" s="10" t="s">
        <v>33</v>
      </c>
      <c r="B14" s="10"/>
      <c r="G14" s="10">
        <f ca="1">COUNTIF(G7:G12,"&gt;0")</f>
        <v>4</v>
      </c>
      <c r="H14" s="41"/>
      <c r="I14" s="25">
        <f ca="1">(SUMPRODUCT(--(ROW(INDIRECT(D7&amp;":"&amp;E7))&gt;=$C$15),--(ROW(INDIRECT(D7&amp;":"&amp;E7))&lt;$E$15))-(SUMPRODUCT(--(ROW(INDIRECT(D7&amp;":"&amp;E7))&gt;=$C$15),--(ROW(INDIRECT(D7&amp;":"&amp;E7))&lt;$E$15),(DAY(ROW(INDIRECT("a"&amp;D7&amp;":a"&amp;E7)))=20)*1)*0.2))*HLOOKUP(LEFT(C7,1),$C$3:$E$4,2,0)</f>
        <v>3000</v>
      </c>
      <c r="J14" s="25"/>
    </row>
    <row r="15" spans="1:19" x14ac:dyDescent="0.35">
      <c r="A15" s="10" t="s">
        <v>25</v>
      </c>
      <c r="B15" s="10"/>
      <c r="C15" s="19">
        <v>42005</v>
      </c>
      <c r="D15" s="20" t="s">
        <v>26</v>
      </c>
      <c r="E15" s="19">
        <v>42078</v>
      </c>
      <c r="F15" s="21"/>
      <c r="G15" s="27">
        <f ca="1">SUM(I14:I19)</f>
        <v>27806</v>
      </c>
      <c r="I15" s="25">
        <f t="shared" ref="I15:I19" ca="1" si="11">(SUMPRODUCT(--(ROW(INDIRECT(D8&amp;":"&amp;E8))&gt;=$C$15),--(ROW(INDIRECT(D8&amp;":"&amp;E8))&lt;$E$15))-(SUMPRODUCT(--(ROW(INDIRECT(D8&amp;":"&amp;E8))&gt;=$C$15),--(ROW(INDIRECT(D8&amp;":"&amp;E8))&lt;$E$15),(DAY(ROW(INDIRECT("a"&amp;D8&amp;":a"&amp;E8)))=20)*1)*0.2))*HLOOKUP(LEFT(C8,1),$C$3:$E$4,2,0)</f>
        <v>17580</v>
      </c>
      <c r="J15" s="25"/>
    </row>
    <row r="16" spans="1:19" x14ac:dyDescent="0.35">
      <c r="A16" s="23" t="s">
        <v>42</v>
      </c>
      <c r="G16" s="10">
        <f ca="1">COUNTIFS(C7:C12,"A02",H7:H12,"&gt;2000")</f>
        <v>2</v>
      </c>
      <c r="H16">
        <f ca="1">SUMPRODUCT(--(C7:C12="A02"),--(H7:H12&gt;=2000))</f>
        <v>2</v>
      </c>
      <c r="I16" s="25">
        <f t="shared" ca="1" si="11"/>
        <v>2940</v>
      </c>
      <c r="J16" s="25"/>
    </row>
    <row r="17" spans="1:10" x14ac:dyDescent="0.35">
      <c r="A17" s="24" t="s">
        <v>43</v>
      </c>
      <c r="G17" s="10">
        <f ca="1">SUMIFS(H7:H12,C7:C12,"A02",H7:H12,"&gt;=2000")</f>
        <v>21960</v>
      </c>
      <c r="H17">
        <f ca="1">SUMPRODUCT(--(C7:C12="A02"),--(H7:H12&gt;=2000),H7:H12)</f>
        <v>21960</v>
      </c>
      <c r="I17" s="25">
        <f t="shared" ca="1" si="11"/>
        <v>406</v>
      </c>
      <c r="J17" s="25"/>
    </row>
    <row r="18" spans="1:10" x14ac:dyDescent="0.35">
      <c r="A18" s="11" t="s">
        <v>27</v>
      </c>
      <c r="B18" s="12"/>
      <c r="C18" s="12"/>
      <c r="D18" s="12"/>
      <c r="E18" s="12"/>
      <c r="F18" s="12"/>
      <c r="G18" s="12"/>
      <c r="H18" s="12"/>
      <c r="I18" s="25">
        <f t="shared" ca="1" si="11"/>
        <v>1800</v>
      </c>
      <c r="J18" s="25"/>
    </row>
    <row r="19" spans="1:10" x14ac:dyDescent="0.35">
      <c r="A19" s="12" t="s">
        <v>28</v>
      </c>
      <c r="B19" s="12"/>
      <c r="C19" s="12"/>
      <c r="D19" s="12"/>
      <c r="E19" s="12"/>
      <c r="F19" s="12"/>
      <c r="G19" s="12"/>
      <c r="H19" s="12"/>
      <c r="I19" s="25">
        <f t="shared" ca="1" si="11"/>
        <v>2080</v>
      </c>
      <c r="J19" s="25"/>
    </row>
    <row r="20" spans="1:10" x14ac:dyDescent="0.35">
      <c r="A20" s="12" t="s">
        <v>29</v>
      </c>
      <c r="B20" s="12"/>
      <c r="C20" s="12"/>
      <c r="D20" s="12"/>
      <c r="E20" s="12"/>
      <c r="F20" s="12"/>
      <c r="G20" s="12"/>
      <c r="H20" s="12"/>
      <c r="I20" s="25"/>
    </row>
    <row r="21" spans="1:10" x14ac:dyDescent="0.35">
      <c r="A21" s="12" t="s">
        <v>30</v>
      </c>
      <c r="B21" s="12"/>
      <c r="C21" s="12"/>
      <c r="D21" s="12"/>
      <c r="E21" s="12"/>
      <c r="F21" s="12"/>
      <c r="G21" s="12"/>
      <c r="H21" s="12"/>
      <c r="I21" s="12"/>
    </row>
    <row r="22" spans="1:10" x14ac:dyDescent="0.35">
      <c r="A22" s="12" t="s">
        <v>35</v>
      </c>
      <c r="B22" s="12"/>
      <c r="C22" s="12"/>
      <c r="D22" s="12"/>
      <c r="E22" s="12"/>
      <c r="F22" s="12"/>
      <c r="G22" s="12"/>
      <c r="H22" s="12"/>
      <c r="I22" s="12"/>
    </row>
    <row r="23" spans="1:10" x14ac:dyDescent="0.35">
      <c r="A23" s="12" t="s">
        <v>36</v>
      </c>
      <c r="B23" s="12"/>
      <c r="C23" s="12"/>
      <c r="D23" s="12"/>
      <c r="E23" s="12"/>
      <c r="F23" s="12"/>
      <c r="G23" s="12"/>
      <c r="H23" s="12"/>
      <c r="I23" s="12"/>
    </row>
    <row r="24" spans="1:10" x14ac:dyDescent="0.35">
      <c r="A24" s="12" t="s">
        <v>54</v>
      </c>
    </row>
    <row r="25" spans="1:10" x14ac:dyDescent="0.35">
      <c r="A25" s="12" t="s">
        <v>37</v>
      </c>
    </row>
    <row r="26" spans="1:10" x14ac:dyDescent="0.35">
      <c r="A26" s="12" t="s">
        <v>38</v>
      </c>
    </row>
    <row r="27" spans="1:10" x14ac:dyDescent="0.35">
      <c r="A27" s="12" t="s">
        <v>39</v>
      </c>
    </row>
    <row r="28" spans="1:10" x14ac:dyDescent="0.35">
      <c r="A28" s="12" t="s">
        <v>40</v>
      </c>
    </row>
    <row r="29" spans="1:10" x14ac:dyDescent="0.35">
      <c r="A29" s="12" t="s">
        <v>41</v>
      </c>
    </row>
  </sheetData>
  <mergeCells count="5">
    <mergeCell ref="A4:B4"/>
    <mergeCell ref="A3:B3"/>
    <mergeCell ref="A2:E2"/>
    <mergeCell ref="A1:H1"/>
    <mergeCell ref="I1:J1"/>
  </mergeCells>
  <conditionalFormatting sqref="A7:H12 H14">
    <cfRule type="expression" dxfId="0" priority="1">
      <formula>AND($B7=$J$2,OR($J$3="",$J$3=$C7))</formula>
    </cfRule>
  </conditionalFormatting>
  <dataValidations count="1">
    <dataValidation type="list" allowBlank="1" showInputMessage="1" showErrorMessage="1" sqref="J2" xr:uid="{9674C8C0-293B-4398-B4C5-9EA47EC890F8}">
      <formula1>$B$6:$B$12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bt1</vt:lpstr>
      <vt:lpstr>bt1_sol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minhtungph</dc:creator>
  <cp:lastModifiedBy>Dung Trần</cp:lastModifiedBy>
  <dcterms:created xsi:type="dcterms:W3CDTF">2016-01-16T08:01:41Z</dcterms:created>
  <dcterms:modified xsi:type="dcterms:W3CDTF">2023-11-22T12:18:37Z</dcterms:modified>
</cp:coreProperties>
</file>