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Excel\"/>
    </mc:Choice>
  </mc:AlternateContent>
  <xr:revisionPtr revIDLastSave="0" documentId="13_ncr:1_{13596456-FED9-4788-80C3-A8C449E769AF}" xr6:coauthVersionLast="47" xr6:coauthVersionMax="47" xr10:uidLastSave="{00000000-0000-0000-0000-000000000000}"/>
  <bookViews>
    <workbookView xWindow="-110" yWindow="-110" windowWidth="19420" windowHeight="10420" tabRatio="970" activeTab="10" xr2:uid="{00000000-000D-0000-FFFF-FFFF00000000}"/>
  </bookViews>
  <sheets>
    <sheet name="If" sheetId="5" r:id="rId1"/>
    <sheet name="Vlookup.Hlookup" sheetId="6" r:id="rId2"/>
    <sheet name="Count.Sum" sheetId="7" r:id="rId3"/>
    <sheet name="Match" sheetId="8" r:id="rId4"/>
    <sheet name="Index" sheetId="9" r:id="rId5"/>
    <sheet name="Offset" sheetId="14" r:id="rId6"/>
    <sheet name="Indirect" sheetId="13" r:id="rId7"/>
    <sheet name="Date.Time" sheetId="16" r:id="rId8"/>
    <sheet name="Text.Value" sheetId="10" r:id="rId9"/>
    <sheet name="Chuoi" sheetId="11" r:id="rId10"/>
    <sheet name="Conditional Formatting" sheetId="12" r:id="rId11"/>
  </sheets>
  <externalReferences>
    <externalReference r:id="rId12"/>
  </externalReferences>
  <definedNames>
    <definedName name="BanPhong" localSheetId="5">#REF!</definedName>
    <definedName name="BanPhong">#REF!</definedName>
    <definedName name="ChucDanh">[1]!Table3[Chức danh]</definedName>
    <definedName name="PhongBan">[1]!Table2[Phòng ban]</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 i="11" l="1"/>
  <c r="D26" i="11"/>
  <c r="D27" i="11"/>
  <c r="D25" i="11"/>
  <c r="K5" i="5"/>
  <c r="E29" i="7"/>
  <c r="E28" i="7"/>
  <c r="E27" i="7"/>
  <c r="D18" i="7"/>
  <c r="D20" i="7"/>
  <c r="D19" i="7"/>
  <c r="C21" i="8"/>
  <c r="D20" i="8"/>
  <c r="J6" i="8"/>
  <c r="J7" i="8"/>
  <c r="I9" i="8"/>
  <c r="I8" i="8"/>
  <c r="H23" i="6"/>
  <c r="I29" i="6"/>
  <c r="H29" i="6"/>
  <c r="H27" i="6"/>
  <c r="I27" i="6"/>
  <c r="H28" i="6"/>
  <c r="I28" i="6"/>
  <c r="I26" i="6"/>
  <c r="H26" i="6"/>
  <c r="I23" i="6"/>
  <c r="E10" i="6"/>
  <c r="E11" i="6"/>
  <c r="E12" i="6"/>
  <c r="E13" i="6"/>
  <c r="E14" i="6"/>
  <c r="E15" i="6"/>
  <c r="E16" i="6"/>
  <c r="E17" i="6"/>
  <c r="E18" i="6"/>
  <c r="E19" i="6"/>
  <c r="E20" i="6"/>
  <c r="H17" i="6"/>
  <c r="L17" i="6"/>
  <c r="L18" i="6"/>
  <c r="L16" i="6"/>
  <c r="O11" i="6"/>
  <c r="O12" i="6"/>
  <c r="O13" i="6"/>
  <c r="O14" i="6"/>
  <c r="O15" i="6"/>
  <c r="O10" i="6"/>
  <c r="H18" i="6"/>
  <c r="I6" i="5"/>
  <c r="K6" i="5" s="1"/>
  <c r="I7" i="5"/>
  <c r="K7" i="5" s="1"/>
  <c r="I8" i="5"/>
  <c r="K8" i="5" s="1"/>
  <c r="I9" i="5"/>
  <c r="K9" i="5" s="1"/>
  <c r="I10" i="5"/>
  <c r="K10" i="5" s="1"/>
  <c r="I11" i="5"/>
  <c r="K11" i="5" s="1"/>
  <c r="I12" i="5"/>
  <c r="K12" i="5" s="1"/>
  <c r="I13" i="5"/>
  <c r="K13" i="5" s="1"/>
  <c r="I14" i="5"/>
  <c r="K14" i="5" s="1"/>
  <c r="I5" i="5"/>
  <c r="H6" i="5"/>
  <c r="H7" i="5"/>
  <c r="H8" i="5"/>
  <c r="H9" i="5"/>
  <c r="H10" i="5"/>
  <c r="H11" i="5"/>
  <c r="H12" i="5"/>
  <c r="H13" i="5"/>
  <c r="H14" i="5"/>
  <c r="H5" i="5"/>
  <c r="A2" i="5"/>
  <c r="K26" i="9" l="1"/>
  <c r="E73" i="16" l="1"/>
  <c r="F53" i="16" l="1"/>
  <c r="B46" i="16"/>
  <c r="E33" i="16"/>
  <c r="E32" i="16"/>
  <c r="E31" i="16"/>
  <c r="D6" i="16"/>
  <c r="D5" i="16"/>
  <c r="F12" i="14" l="1"/>
  <c r="F10" i="14"/>
  <c r="D9" i="13"/>
  <c r="E34" i="12" l="1"/>
  <c r="E35" i="12"/>
  <c r="E36" i="12"/>
  <c r="E37" i="12"/>
  <c r="E38" i="12"/>
  <c r="E33" i="12"/>
  <c r="E8" i="10" l="1"/>
  <c r="E7" i="10"/>
  <c r="E6" i="10"/>
  <c r="E13" i="11" l="1"/>
  <c r="C11" i="10"/>
  <c r="C10" i="10"/>
  <c r="E9" i="10"/>
  <c r="E10" i="9"/>
  <c r="E11" i="9"/>
  <c r="E12" i="9"/>
  <c r="E13" i="9"/>
  <c r="E14" i="9"/>
  <c r="E15" i="9"/>
  <c r="E16" i="9"/>
  <c r="E17" i="9"/>
  <c r="E18" i="9"/>
  <c r="E9" i="9"/>
  <c r="L9" i="9" l="1"/>
  <c r="E8" i="7" l="1"/>
  <c r="E9" i="7"/>
  <c r="E10" i="7"/>
  <c r="E11" i="7"/>
  <c r="E12" i="7"/>
  <c r="E13" i="7"/>
  <c r="E14" i="7"/>
  <c r="E15" i="7"/>
  <c r="E16" i="7"/>
  <c r="F29" i="7" s="1"/>
  <c r="E7" i="7"/>
  <c r="D23" i="7" l="1"/>
  <c r="F28" i="7"/>
  <c r="F27" i="7"/>
  <c r="D24" i="7"/>
  <c r="D22" i="7"/>
</calcChain>
</file>

<file path=xl/sharedStrings.xml><?xml version="1.0" encoding="utf-8"?>
<sst xmlns="http://schemas.openxmlformats.org/spreadsheetml/2006/main" count="809" uniqueCount="483">
  <si>
    <t>Hàm if</t>
  </si>
  <si>
    <t>&gt;=6.5</t>
  </si>
  <si>
    <t>lên lớp</t>
  </si>
  <si>
    <t>&lt;6.5</t>
  </si>
  <si>
    <t>học lại</t>
  </si>
  <si>
    <t>STT</t>
  </si>
  <si>
    <t>Họ và tên</t>
  </si>
  <si>
    <t>Toán</t>
  </si>
  <si>
    <t>Văn</t>
  </si>
  <si>
    <t>Anh</t>
  </si>
  <si>
    <t>Điểm bình quân</t>
  </si>
  <si>
    <t>Hạnh kiểm</t>
  </si>
  <si>
    <t>Học lực</t>
  </si>
  <si>
    <t>Lên lớp</t>
  </si>
  <si>
    <t>Biểu tượng</t>
  </si>
  <si>
    <r>
      <rPr>
        <b/>
        <sz val="11"/>
        <color theme="1"/>
        <rFont val="Times New Roman"/>
        <family val="1"/>
      </rPr>
      <t>Điểm bình quân</t>
    </r>
    <r>
      <rPr>
        <sz val="11"/>
        <color theme="1"/>
        <rFont val="Times New Roman"/>
        <family val="1"/>
      </rPr>
      <t xml:space="preserve"> = (Toán + Văn + Anh)/3</t>
    </r>
  </si>
  <si>
    <t>Học sinh 1</t>
  </si>
  <si>
    <t>Khá</t>
  </si>
  <si>
    <t>Học sinh 2</t>
  </si>
  <si>
    <t>Tốt</t>
  </si>
  <si>
    <t>Bảng 1</t>
  </si>
  <si>
    <t>Học sinh 3</t>
  </si>
  <si>
    <t>Trung bình</t>
  </si>
  <si>
    <t>Điều kiện lên lớp:</t>
  </si>
  <si>
    <t>Điển bình quân trên 6.5</t>
  </si>
  <si>
    <t>Học sinh 4</t>
  </si>
  <si>
    <t>Hạnh kiểm: Khá, Tốt</t>
  </si>
  <si>
    <t>Học sinh 5</t>
  </si>
  <si>
    <t>Bảng 2: Xếp loại</t>
  </si>
  <si>
    <t>Học sinh 6</t>
  </si>
  <si>
    <t>Chi tiết</t>
  </si>
  <si>
    <t>Học sinh 7</t>
  </si>
  <si>
    <t>Điểm bình quân &lt;7</t>
  </si>
  <si>
    <t>Học sinh 8</t>
  </si>
  <si>
    <t>7&lt;= Điểm bình quân &lt;8</t>
  </si>
  <si>
    <t>Học sinh 9</t>
  </si>
  <si>
    <t>Giỏi</t>
  </si>
  <si>
    <t>Điểm bình quân &gt;=8</t>
  </si>
  <si>
    <t>Học sinh 10</t>
  </si>
  <si>
    <t>Yếu</t>
  </si>
  <si>
    <t>Window "." để lấy emoji</t>
  </si>
  <si>
    <t>Yêu cầu</t>
  </si>
  <si>
    <t>Tính điểm bình quân</t>
  </si>
  <si>
    <t>J</t>
  </si>
  <si>
    <t>Xếp loại học lực của học sinh theo Bảng 2</t>
  </si>
  <si>
    <t>Học lại</t>
  </si>
  <si>
    <t>L</t>
  </si>
  <si>
    <t>Xác định học sinh có được lên lớp không</t>
  </si>
  <si>
    <t>Thêm biểu tượng vui/buồn nếu lên lớp và học lại</t>
  </si>
  <si>
    <t>Đánh dấu cả dòng đối với các trường hợp bị Trượt</t>
  </si>
  <si>
    <t>Giới thiệu</t>
  </si>
  <si>
    <t>iferror</t>
  </si>
  <si>
    <t>HÀM VLOOKUP - HLOOKUP</t>
  </si>
  <si>
    <t>1. Tìm kiếm chính xác</t>
  </si>
  <si>
    <t>\</t>
  </si>
  <si>
    <t>Cú pháp</t>
  </si>
  <si>
    <t>VLOOKUP(lookup_value,table_array,col_index_num,[range_lookup])</t>
  </si>
  <si>
    <t>2. Tìm kiếm gần đúng</t>
  </si>
  <si>
    <r>
      <rPr>
        <sz val="11"/>
        <color rgb="FF7030A0"/>
        <rFont val="Times New Roman"/>
        <family val="1"/>
      </rPr>
      <t>lookup_value:</t>
    </r>
    <r>
      <rPr>
        <sz val="11"/>
        <color theme="1"/>
        <rFont val="Times New Roman"/>
        <family val="1"/>
      </rPr>
      <t xml:space="preserve"> Giá trị dùng để dò tìm</t>
    </r>
  </si>
  <si>
    <t>3. Tìm kiếm mờ</t>
  </si>
  <si>
    <r>
      <rPr>
        <sz val="11"/>
        <color rgb="FF7030A0"/>
        <rFont val="Times New Roman"/>
        <family val="1"/>
      </rPr>
      <t>table_array:</t>
    </r>
    <r>
      <rPr>
        <sz val="11"/>
        <color theme="1"/>
        <rFont val="Times New Roman"/>
        <family val="1"/>
      </rPr>
      <t xml:space="preserve"> Bảng giá trị dò, nên để ở dạng địa chỉ Tuyệt đối (có dấu $ phía trước bằng cách nhấn F4)</t>
    </r>
  </si>
  <si>
    <t>4. Vlookup+ data validation</t>
  </si>
  <si>
    <r>
      <rPr>
        <sz val="11"/>
        <color rgb="FF7030A0"/>
        <rFont val="Times New Roman"/>
        <family val="1"/>
      </rPr>
      <t>col_index_num:</t>
    </r>
    <r>
      <rPr>
        <sz val="11"/>
        <color theme="1"/>
        <rFont val="Times New Roman"/>
        <family val="1"/>
      </rPr>
      <t xml:space="preserve"> Thứ tự của cột cần lấy dữ liệu trên bảng giá trị dò.</t>
    </r>
  </si>
  <si>
    <t>5. Giá trị table array thay đổi (insert table)</t>
  </si>
  <si>
    <r>
      <rPr>
        <sz val="11"/>
        <color rgb="FF7030A0"/>
        <rFont val="Times New Roman"/>
        <family val="1"/>
      </rPr>
      <t>range_lookup:</t>
    </r>
    <r>
      <rPr>
        <sz val="11"/>
        <color theme="1"/>
        <rFont val="Times New Roman"/>
        <family val="1"/>
      </rPr>
      <t xml:space="preserve"> Phạm vi tìm kiếm, TRUE (1) là dò tìm gần chính xác, FALSE (0) dò tìm chính xác</t>
    </r>
  </si>
  <si>
    <t>6. if error</t>
  </si>
  <si>
    <t>Thông tin</t>
  </si>
  <si>
    <t>học sinh 11</t>
  </si>
  <si>
    <t>Mặt hàng</t>
  </si>
  <si>
    <t>Giá tiền</t>
  </si>
  <si>
    <t>Ngày xuất</t>
  </si>
  <si>
    <t>Iphone</t>
  </si>
  <si>
    <t>Ipad</t>
  </si>
  <si>
    <t>Samsung</t>
  </si>
  <si>
    <t>Oppo</t>
  </si>
  <si>
    <t>Galaxy</t>
  </si>
  <si>
    <t>Nokia</t>
  </si>
  <si>
    <t>Xiaomi</t>
  </si>
  <si>
    <t>sam</t>
  </si>
  <si>
    <t>vlookup(lookupvalue&amp;"*") --&gt;tìm mờ</t>
  </si>
  <si>
    <t>HÀM COUNT, COUNT IF, COUNTIFS, SUM, SUMIF, SUMIFS</t>
  </si>
  <si>
    <t>=COUNT([giá trị 1],[giá trị 2]…)</t>
  </si>
  <si>
    <t>=sum(số 1, số 2…)</t>
  </si>
  <si>
    <t>=COUNTIF(vùng,chỉ tiêu)</t>
  </si>
  <si>
    <t>=sumif(vùng, chỉ tiêu, vùng tính tổng)</t>
  </si>
  <si>
    <t>=countifs([vùng chỉ tiêu 1, giá trị 1], [vùng chỉ tiêu 2, giá trị 2])</t>
  </si>
  <si>
    <t>=sumifs(vùng tính tổng, vùng chỉ tiêu 1, chỉ tiêu 1…)</t>
  </si>
  <si>
    <t>Tên nhân viên</t>
  </si>
  <si>
    <t>Năm vào công ty</t>
  </si>
  <si>
    <t>Giới tính</t>
  </si>
  <si>
    <t>Mức lương (trđ)</t>
  </si>
  <si>
    <t>Thâm niên</t>
  </si>
  <si>
    <t>NV1</t>
  </si>
  <si>
    <t>Nam</t>
  </si>
  <si>
    <t>NV2</t>
  </si>
  <si>
    <t>Nữ</t>
  </si>
  <si>
    <t>NV3</t>
  </si>
  <si>
    <t>NV4</t>
  </si>
  <si>
    <t>NV5</t>
  </si>
  <si>
    <t>NV6</t>
  </si>
  <si>
    <t>NV7</t>
  </si>
  <si>
    <t>NV8</t>
  </si>
  <si>
    <t>NV9</t>
  </si>
  <si>
    <t>NV10</t>
  </si>
  <si>
    <t>1. Đếm số nhân viên</t>
  </si>
  <si>
    <t>Tổng nhân viên</t>
  </si>
  <si>
    <t>2. Tính tổng thu nhập</t>
  </si>
  <si>
    <t>Tổng thu nhập</t>
  </si>
  <si>
    <t>3. Tính tổng thu nhập</t>
  </si>
  <si>
    <t>Số lượng</t>
  </si>
  <si>
    <t>theo độ tuổi</t>
  </si>
  <si>
    <t>&lt; 5 năm</t>
  </si>
  <si>
    <t>&lt;10 năm</t>
  </si>
  <si>
    <t>&gt;10 năm</t>
  </si>
  <si>
    <t>HÀM MATCH</t>
  </si>
  <si>
    <t>MATCH(giá trị cần tìm vị trí, vùng chứa giá trị này, [ 1/0/-1])</t>
  </si>
  <si>
    <r>
      <rPr>
        <b/>
        <i/>
        <sz val="11"/>
        <color rgb="FF000000"/>
        <rFont val="Times New Roman"/>
        <family val="1"/>
      </rPr>
      <t>giá trị cần tìm vị trí </t>
    </r>
    <r>
      <rPr>
        <i/>
        <sz val="11"/>
        <color rgb="FF000000"/>
        <rFont val="Times New Roman"/>
        <family val="1"/>
      </rPr>
      <t>(tham số bắt buộc): là giá trị bạn muốn tìm vị trí tương đối trong mảng</t>
    </r>
  </si>
  <si>
    <r>
      <rPr>
        <b/>
        <i/>
        <sz val="11"/>
        <color rgb="FF000000"/>
        <rFont val="Times New Roman"/>
        <family val="1"/>
      </rPr>
      <t>vùng chứa giá trị này </t>
    </r>
    <r>
      <rPr>
        <i/>
        <sz val="11"/>
        <color rgb="FF000000"/>
        <rFont val="Times New Roman"/>
        <family val="1"/>
      </rPr>
      <t>(tham số bắt buộc): vùng muốn tìm giá trị</t>
    </r>
  </si>
  <si>
    <r>
      <rPr>
        <b/>
        <i/>
        <sz val="11"/>
        <color rgb="FF000000"/>
        <rFont val="Times New Roman"/>
        <family val="1"/>
      </rPr>
      <t>[ 1 trong 3 số : 1 hoặc 0 hoặc -1] </t>
    </r>
    <r>
      <rPr>
        <i/>
        <sz val="11"/>
        <color rgb="FF000000"/>
        <rFont val="Times New Roman"/>
        <family val="1"/>
      </rPr>
      <t>(Tham số không bắt buộc): định nghĩa cách tìm kiếm</t>
    </r>
  </si>
  <si>
    <t>Số IMEI</t>
  </si>
  <si>
    <t>tìm mờ</t>
  </si>
  <si>
    <t>vị trí</t>
  </si>
  <si>
    <t>Nok</t>
  </si>
  <si>
    <t>&amp;"*"</t>
  </si>
  <si>
    <t>SAMSUNG</t>
  </si>
  <si>
    <t>Kết hợp với hàm vlookup</t>
  </si>
  <si>
    <t>match</t>
  </si>
  <si>
    <t>vlookup</t>
  </si>
  <si>
    <t>kết hợp</t>
  </si>
  <si>
    <t>HÀM INDEX</t>
  </si>
  <si>
    <t>Index (array, row_num, [column_num])</t>
  </si>
  <si>
    <t>INDEX (reference, row_num, [column_num], [area_num])</t>
  </si>
  <si>
    <r>
      <t>•</t>
    </r>
    <r>
      <rPr>
        <b/>
        <i/>
        <sz val="11"/>
        <color rgb="FF000000"/>
        <rFont val="Times New Roman"/>
        <family val="1"/>
      </rPr>
      <t>array</t>
    </r>
    <r>
      <rPr>
        <sz val="11"/>
        <color rgb="FF000000"/>
        <rFont val="Times New Roman"/>
        <family val="1"/>
      </rPr>
      <t> – là một dãi các ô, có tên dải hoặc bảng.</t>
    </r>
  </si>
  <si>
    <r>
      <t>reference</t>
    </r>
    <r>
      <rPr>
        <sz val="11"/>
        <color rgb="FF000000"/>
        <rFont val="Times New Roman"/>
        <family val="1"/>
      </rPr>
      <t> – là một hoặc nhiều dải.</t>
    </r>
  </si>
  <si>
    <r>
      <t>•</t>
    </r>
    <r>
      <rPr>
        <b/>
        <i/>
        <sz val="11"/>
        <color rgb="FF000000"/>
        <rFont val="Times New Roman"/>
        <family val="1"/>
      </rPr>
      <t>row_num</t>
    </r>
    <r>
      <rPr>
        <sz val="11"/>
        <color rgb="FF000000"/>
        <rFont val="Times New Roman"/>
        <family val="1"/>
      </rPr>
      <t> – là hàng thứ mấy trong mảng mà bạn muốn được trả về một giá trị. Nếu row_num bị bỏ qua, column_num là bắt buộc.</t>
    </r>
  </si>
  <si>
    <r>
      <t>•</t>
    </r>
    <r>
      <rPr>
        <b/>
        <i/>
        <sz val="11"/>
        <color rgb="FF000000"/>
        <rFont val="Times New Roman"/>
        <family val="1"/>
      </rPr>
      <t>row_num –</t>
    </r>
    <r>
      <rPr>
        <sz val="11"/>
        <color rgb="FF000000"/>
        <rFont val="Times New Roman"/>
        <family val="1"/>
      </rPr>
      <t> số thứ tự của hàng nằm trong khoảng mà từ đó trả về một ô tham chiếu, nó tương tự như dạng mảng.</t>
    </r>
  </si>
  <si>
    <r>
      <t>•</t>
    </r>
    <r>
      <rPr>
        <b/>
        <i/>
        <sz val="11"/>
        <color rgb="FF000000"/>
        <rFont val="Times New Roman"/>
        <family val="1"/>
      </rPr>
      <t>column_num</t>
    </r>
    <r>
      <rPr>
        <sz val="11"/>
        <color rgb="FF000000"/>
        <rFont val="Times New Roman"/>
        <family val="1"/>
      </rPr>
      <t> – là cột thứ mấy để trả về một giá trị. Nếu column_num bị bỏ qua, row_num là bắt buộc.</t>
    </r>
  </si>
  <si>
    <r>
      <t>•</t>
    </r>
    <r>
      <rPr>
        <b/>
        <i/>
        <sz val="11"/>
        <color rgb="FF000000"/>
        <rFont val="Times New Roman"/>
        <family val="1"/>
      </rPr>
      <t>column_num –</t>
    </r>
    <r>
      <rPr>
        <sz val="11"/>
        <color rgb="FF000000"/>
        <rFont val="Times New Roman"/>
        <family val="1"/>
      </rPr>
      <t> số thứ tự cột để trả về một ô tham chiếu, cũng hoạt động tương tự như dạng mảng.</t>
    </r>
  </si>
  <si>
    <r>
      <t>•</t>
    </r>
    <r>
      <rPr>
        <b/>
        <i/>
        <sz val="11"/>
        <color rgb="FF000000"/>
        <rFont val="Times New Roman"/>
        <family val="1"/>
      </rPr>
      <t>area_num –</t>
    </r>
    <r>
      <rPr>
        <sz val="11"/>
        <color rgb="FF000000"/>
        <rFont val="Times New Roman"/>
        <family val="1"/>
      </rPr>
      <t> một tham số tùy chọn chỉ ra mảng từ đối số tham chiếu để sử dụng. Nếu bỏ qua, công thức INDEX sẽ trả lại kết quả cho mảng đầu tiên được liệt kê trong danh sách tham khảo.</t>
    </r>
  </si>
  <si>
    <t>Mã KH</t>
  </si>
  <si>
    <t>Tên KH</t>
  </si>
  <si>
    <t>Chi nhánh</t>
  </si>
  <si>
    <t>Dư nợ (trđ)
1/1/2020</t>
  </si>
  <si>
    <t>Dư nợ (trđ)
31/5/2020</t>
  </si>
  <si>
    <t>Số ngày quá hạn</t>
  </si>
  <si>
    <t>Index1</t>
  </si>
  <si>
    <t>KH4</t>
  </si>
  <si>
    <t>KH1</t>
  </si>
  <si>
    <t>Khách hàng 1</t>
  </si>
  <si>
    <t>CN1</t>
  </si>
  <si>
    <t>KH2</t>
  </si>
  <si>
    <t>Khách hàng 2</t>
  </si>
  <si>
    <t>CN2</t>
  </si>
  <si>
    <t>KH3</t>
  </si>
  <si>
    <t>Khách hàng 3</t>
  </si>
  <si>
    <t>CN3</t>
  </si>
  <si>
    <t>Index2</t>
  </si>
  <si>
    <t>Mảng 1:</t>
  </si>
  <si>
    <t>A9:G11</t>
  </si>
  <si>
    <t>Khách hàng 4</t>
  </si>
  <si>
    <t>Mảng 2:</t>
  </si>
  <si>
    <t>A13:G18</t>
  </si>
  <si>
    <t>KH5</t>
  </si>
  <si>
    <t>Khách hàng 5</t>
  </si>
  <si>
    <t>Row</t>
  </si>
  <si>
    <t>KH6</t>
  </si>
  <si>
    <t>Khách hàng 6</t>
  </si>
  <si>
    <t>Column</t>
  </si>
  <si>
    <t>KH7</t>
  </si>
  <si>
    <t>Khách hàng 7</t>
  </si>
  <si>
    <t>area</t>
  </si>
  <si>
    <t>KH8</t>
  </si>
  <si>
    <t>Khách hàng 8</t>
  </si>
  <si>
    <t>Dư nợ KH</t>
  </si>
  <si>
    <t>KH9</t>
  </si>
  <si>
    <t>Khách hàng 9</t>
  </si>
  <si>
    <t>KH10</t>
  </si>
  <si>
    <t>Khách hàng 10</t>
  </si>
  <si>
    <t>Index &amp; match</t>
  </si>
  <si>
    <t>KH4 quá hạn bn ngày?</t>
  </si>
  <si>
    <t>Vị trí</t>
  </si>
  <si>
    <t>Index vs vlookup</t>
  </si>
  <si>
    <t>index</t>
  </si>
  <si>
    <t>Kết quả</t>
  </si>
  <si>
    <t>Sum, Min, Max</t>
  </si>
  <si>
    <t>tính tổng dư nơ, KH có dư nợ lớn nhất, nhỏ nhất ngày 31/5/2020</t>
  </si>
  <si>
    <t>vlookup?? Index</t>
  </si>
  <si>
    <t>Sum</t>
  </si>
  <si>
    <t>Min</t>
  </si>
  <si>
    <t>Max</t>
  </si>
  <si>
    <t>Bài tập ví dụ</t>
  </si>
  <si>
    <t>Câu 1:</t>
  </si>
  <si>
    <t>Doanh thu</t>
  </si>
  <si>
    <t>Hoàn Kiếm</t>
  </si>
  <si>
    <t>Tây Hồ</t>
  </si>
  <si>
    <t>Q1</t>
  </si>
  <si>
    <t>Quý</t>
  </si>
  <si>
    <t>Q2</t>
  </si>
  <si>
    <t>Doanh thu?</t>
  </si>
  <si>
    <t>Q3</t>
  </si>
  <si>
    <t>Q4</t>
  </si>
  <si>
    <t>Bảng 2</t>
  </si>
  <si>
    <t>Chi phí</t>
  </si>
  <si>
    <t>Câu 2</t>
  </si>
  <si>
    <t>Cả năm</t>
  </si>
  <si>
    <t>Lợi nhuận</t>
  </si>
  <si>
    <t>Bảng</t>
  </si>
  <si>
    <t>HÀM OFFSET</t>
  </si>
  <si>
    <t xml:space="preserve">OFFSET(reference, rows, cols, height, width) </t>
  </si>
  <si>
    <t>Trong đó:</t>
  </si>
  <si>
    <r>
      <t>•</t>
    </r>
    <r>
      <rPr>
        <b/>
        <i/>
        <sz val="11"/>
        <color rgb="FF000000"/>
        <rFont val="Times New Roman"/>
        <family val="1"/>
      </rPr>
      <t>reference</t>
    </r>
    <r>
      <rPr>
        <sz val="11"/>
        <color rgb="FF000000"/>
        <rFont val="Times New Roman"/>
        <family val="1"/>
      </rPr>
      <t>: là vùng tham chiếu làm cơ sở cho hàm (làm điểm xuất phát) để tạo vùng tham chiếu mới.</t>
    </r>
  </si>
  <si>
    <r>
      <t>•</t>
    </r>
    <r>
      <rPr>
        <b/>
        <i/>
        <sz val="11"/>
        <color rgb="FF000000"/>
        <rFont val="Times New Roman"/>
        <family val="1"/>
      </rPr>
      <t>rows</t>
    </r>
    <r>
      <rPr>
        <sz val="11"/>
        <color rgb="FF000000"/>
        <rFont val="Times New Roman"/>
        <family val="1"/>
      </rPr>
      <t>: là số dòng bên trên hoặc bên dưới reference. row&gt;0: di chuyển xuống dưới, row&lt;0: di chuyển lên trên</t>
    </r>
  </si>
  <si>
    <r>
      <t>•</t>
    </r>
    <r>
      <rPr>
        <b/>
        <i/>
        <sz val="11"/>
        <color rgb="FF000000"/>
        <rFont val="Times New Roman"/>
        <family val="1"/>
      </rPr>
      <t>cols</t>
    </r>
    <r>
      <rPr>
        <sz val="11"/>
        <color rgb="FF000000"/>
        <rFont val="Times New Roman"/>
        <family val="1"/>
      </rPr>
      <t>: là số cột bên trái hoặc bên phải reference, cols&gt;0: di chuyển sang phải, cols&lt;0: di chuyển sang trái</t>
    </r>
  </si>
  <si>
    <r>
      <t>•</t>
    </r>
    <r>
      <rPr>
        <b/>
        <i/>
        <sz val="11"/>
        <color rgb="FF000000"/>
        <rFont val="Times New Roman"/>
        <family val="1"/>
      </rPr>
      <t>height</t>
    </r>
    <r>
      <rPr>
        <sz val="11"/>
        <color rgb="FF000000"/>
        <rFont val="Times New Roman"/>
        <family val="1"/>
      </rPr>
      <t>: là số dòng của vùng tham chiếu cần trả về. Height phải là số dương.</t>
    </r>
  </si>
  <si>
    <r>
      <t>•</t>
    </r>
    <r>
      <rPr>
        <b/>
        <i/>
        <sz val="11"/>
        <color rgb="FF000000"/>
        <rFont val="Times New Roman"/>
        <family val="1"/>
      </rPr>
      <t>width</t>
    </r>
    <r>
      <rPr>
        <sz val="11"/>
        <color rgb="FF000000"/>
        <rFont val="Times New Roman"/>
        <family val="1"/>
      </rPr>
      <t>: là số cột của vùng tham chiếu cần trả về. Width phải là số dương.</t>
    </r>
  </si>
  <si>
    <t>HÀM INDIRECT</t>
  </si>
  <si>
    <t xml:space="preserve">Cú pháp INDIRECT(ref_text, [a1]) </t>
  </si>
  <si>
    <r>
      <t>Ref_text</t>
    </r>
    <r>
      <rPr>
        <sz val="11"/>
        <color rgb="FF000000"/>
        <rFont val="Times New Roman"/>
        <family val="1"/>
      </rPr>
      <t>    Bắt buộc. Tham chiếu tới một ô có chứa kiểu tham chiếu A1, kiểu tham chiếu R1C1</t>
    </r>
  </si>
  <si>
    <t>[a1]</t>
  </si>
  <si>
    <t>[a1] false R1C1: chọn kiểu R1C1</t>
  </si>
  <si>
    <t>[a2] True A1: chọn kiểu A1</t>
  </si>
  <si>
    <t>B7</t>
  </si>
  <si>
    <t>indirect</t>
  </si>
  <si>
    <t>1. Hàm vlookup kết hợp hàm index</t>
  </si>
  <si>
    <t>Tên NV</t>
  </si>
  <si>
    <t>Doanh số (trđ)</t>
  </si>
  <si>
    <t>Chi nhánh 1</t>
  </si>
  <si>
    <t>CN_1</t>
  </si>
  <si>
    <t>Chi nhánh 2</t>
  </si>
  <si>
    <t>Hương</t>
  </si>
  <si>
    <t>Hưng</t>
  </si>
  <si>
    <t>CN_2</t>
  </si>
  <si>
    <t>Ly</t>
  </si>
  <si>
    <t>Hà</t>
  </si>
  <si>
    <t>Linh</t>
  </si>
  <si>
    <t>Dung</t>
  </si>
  <si>
    <t>Giải thích:</t>
  </si>
  <si>
    <t>Lấy giá trị của một mảng (mảng CN_1, CN_2) bằng cách tham chiếu tới một ô khác (các ô ở cột C14:C21)</t>
  </si>
  <si>
    <t>Lưu ý:</t>
  </si>
  <si>
    <t>Nên insert table cho từng mảng để có thể thêm/bớt giá trị</t>
  </si>
  <si>
    <t>2. Hàm vlookup kết hợp hàm indirect và hàm match</t>
  </si>
  <si>
    <t>KH mới</t>
  </si>
  <si>
    <t>indirect cho lookup array</t>
  </si>
  <si>
    <t>match cho col number</t>
  </si>
  <si>
    <t>HÀM NGÀY THÁNG</t>
  </si>
  <si>
    <t>HÀM CƠ BẢN</t>
  </si>
  <si>
    <t>Today</t>
  </si>
  <si>
    <t>=TODAY()</t>
  </si>
  <si>
    <t>trả giá trị ngày hiện tại</t>
  </si>
  <si>
    <t>Now</t>
  </si>
  <si>
    <t>=NOW()</t>
  </si>
  <si>
    <t>trả giá trị ngày, giờ hiện tại</t>
  </si>
  <si>
    <t>Serial number</t>
  </si>
  <si>
    <t>Year</t>
  </si>
  <si>
    <t>=YEAR(C8)</t>
  </si>
  <si>
    <t>Hour</t>
  </si>
  <si>
    <t>=HOUR(G8)</t>
  </si>
  <si>
    <t>Month</t>
  </si>
  <si>
    <t>=MONTH(C8)</t>
  </si>
  <si>
    <t>Minute</t>
  </si>
  <si>
    <t>=MINUTE(G8)</t>
  </si>
  <si>
    <t>Day</t>
  </si>
  <si>
    <t>=DAY(C8)</t>
  </si>
  <si>
    <t>second</t>
  </si>
  <si>
    <t>=SECOND(G8)</t>
  </si>
  <si>
    <t>Date</t>
  </si>
  <si>
    <t>=DATE(D9,D10,D11)</t>
  </si>
  <si>
    <t>?date</t>
  </si>
  <si>
    <t>HÀM NÂNG CAO</t>
  </si>
  <si>
    <t>1. HÀM DATEDIF</t>
  </si>
  <si>
    <t>Quy đổi ngày, tháng, năm giữa 2 khoảng thời gian</t>
  </si>
  <si>
    <t>=datedif(ngày bắt đầu, ngày kết thúc, đối số)</t>
  </si>
  <si>
    <t>đối số</t>
  </si>
  <si>
    <t>"y"</t>
  </si>
  <si>
    <t>Số năm hoàn tất trong khoảng thời gian.</t>
  </si>
  <si>
    <t>"m"</t>
  </si>
  <si>
    <t>Số tháng hoàn tất trong khoảng thời gian.</t>
  </si>
  <si>
    <t>"d"</t>
  </si>
  <si>
    <t>Số ngày trong khoảng thời gian.</t>
  </si>
  <si>
    <t>"ym"</t>
  </si>
  <si>
    <t>Sự khác biệt giữa các tháng trong start_date và end_date. Đã bỏ qua ngày và năm của ngày</t>
  </si>
  <si>
    <t>"md"</t>
  </si>
  <si>
    <t>Sự khác biệt giữa các ngày trong start_date và end_date. Đã bỏ qua tháng và năm của ngày.</t>
  </si>
  <si>
    <t>"yd"</t>
  </si>
  <si>
    <t>Sự khác biệt giữa các ngày trong start_date và end_date. Đã bỏ qua năm của ngày.</t>
  </si>
  <si>
    <t>Ví dụ</t>
  </si>
  <si>
    <t>ngày bắt đầu</t>
  </si>
  <si>
    <t>ngày kết thúc</t>
  </si>
  <si>
    <t>? Năm</t>
  </si>
  <si>
    <t>=DATEDIF($C$28,$D$28,"y")</t>
  </si>
  <si>
    <t>? Tháng</t>
  </si>
  <si>
    <t>=DATEDIF($C$28,$D$28,"m")</t>
  </si>
  <si>
    <t>? Ngày</t>
  </si>
  <si>
    <t>=DATEDIF($C$28,$D$28,"d")</t>
  </si>
  <si>
    <t>Cách 2: lấy 2 ngày  trừ trực tiếp cho nhau</t>
  </si>
  <si>
    <t>? Năm ? Tháng ? Ngày</t>
  </si>
  <si>
    <t>=DATEDIF(C28,$D$28,"y") &amp;" năm " &amp; DATEDIF(C6,$D$28,"ym") &amp;" tháng " &amp; DATEDIF(C6,$D$28,"md") &amp; " ngày"</t>
  </si>
  <si>
    <t>2. HÀM NETWORKDAY</t>
  </si>
  <si>
    <t>Tính số ngày làm việc giữa hai khoảng thời gian</t>
  </si>
  <si>
    <t>=NETWORKDAYS(start_date, end_date,[holidays])</t>
  </si>
  <si>
    <t xml:space="preserve">Lưu ý: </t>
  </si>
  <si>
    <t>Hàm này mặc định thứ 7, chủ nhật là ngày nghỉ</t>
  </si>
  <si>
    <t>Ngày lễ có thể tạo bảng riêng</t>
  </si>
  <si>
    <t>Ngày lễ</t>
  </si>
  <si>
    <t>Tết dương</t>
  </si>
  <si>
    <t>? Tính số ngày làm việc</t>
  </si>
  <si>
    <t>=NETWORKDAYS(C38,D38,E38:E40)</t>
  </si>
  <si>
    <t>3. NETWORKDAYS.INTL: tính số ngày làm việc giữa 2 khoảng thời gian, cho phép chọn ngày nghỉ cuối tuần, nghỉ lễ</t>
  </si>
  <si>
    <t>=NETWORKDAYS.INTL(start_date,end_date,[weekend],[holidays])</t>
  </si>
  <si>
    <t>Tính số ngày làm việc, biết</t>
  </si>
  <si>
    <t>nghỉ chủ nhật</t>
  </si>
  <si>
    <t>=NETWORKDAYS.INTL($C$49,$D$49,11,E49)</t>
  </si>
  <si>
    <t>nghỉ chủ nhật, thứ 2</t>
  </si>
  <si>
    <t>4. HÀM WORKDAY: Trả về một số đại diện cho một ngày trước hoặc sau một ngày (ngày bắt đầu) một số ngày làm việc đã xác định</t>
  </si>
  <si>
    <t>=WORKDAY(start_date, days, [holidays])</t>
  </si>
  <si>
    <t>Thanh toán trong vòng 15 ngày làm việc kể từ ngày nhận hóa đơn</t>
  </si>
  <si>
    <t>Ngày nhận hóa đơn</t>
  </si>
  <si>
    <t>Bảng ngày lễ</t>
  </si>
  <si>
    <t>Ngày thanh toán chậm nhất?</t>
  </si>
  <si>
    <t>=WORKDAY(E62,15,$G$63:$G$65)</t>
  </si>
  <si>
    <t>4. HÀM WORKDAY.INLT: Trả về một số đại diện cho một ngày trước hoặc sau một ngày (ngày bắt đầu) một số ngày làm việc đã xác định, cho phép custom ngày cuối tuần</t>
  </si>
  <si>
    <t>=WORKDAY.INTL(start_date,days,[weekend],[holidays])</t>
  </si>
  <si>
    <t>Thanh toán trong vòng 15 ngày làm việc kể từ ngày nhận hóa đơn, 1 ngày nghỉ cuối tuần</t>
  </si>
  <si>
    <t>=WORKDAY.INTL(E71,15,11,$G$63:$G$65)</t>
  </si>
  <si>
    <t>Theo dõi công nợ, khách hàng trả sớm trong vòng 10 ngày làm việc kể từ ngày xuất hóa đơn được giảm giá 2%</t>
  </si>
  <si>
    <t>Nghỉ thứ 7, chủ nhật</t>
  </si>
  <si>
    <t>Khách hàng</t>
  </si>
  <si>
    <t>Hóa đơn</t>
  </si>
  <si>
    <t>Ngày Hóa đơn</t>
  </si>
  <si>
    <t>Số ngày được phép trả chậm</t>
  </si>
  <si>
    <t>Ngày trả nợ muộn nhất</t>
  </si>
  <si>
    <t>Ngày trả nợ thực tế</t>
  </si>
  <si>
    <t>Tuổi nợ</t>
  </si>
  <si>
    <t>Chiết khấu</t>
  </si>
  <si>
    <t>KH</t>
  </si>
  <si>
    <t>A</t>
  </si>
  <si>
    <t>HD0001</t>
  </si>
  <si>
    <t>B</t>
  </si>
  <si>
    <t>HD0002</t>
  </si>
  <si>
    <t>HD0003</t>
  </si>
  <si>
    <t>C</t>
  </si>
  <si>
    <t>HD0004</t>
  </si>
  <si>
    <t>HD0005</t>
  </si>
  <si>
    <t>HD0006</t>
  </si>
  <si>
    <t>HD0007</t>
  </si>
  <si>
    <t>HD0008</t>
  </si>
  <si>
    <t>HD0009</t>
  </si>
  <si>
    <t>HD0010</t>
  </si>
  <si>
    <t>HÀM TEXT</t>
  </si>
  <si>
    <t>HÀM VALUE</t>
  </si>
  <si>
    <t>TEXT(giá trị, định dạng_văn bản)</t>
  </si>
  <si>
    <t>VALUE(TEXT)</t>
  </si>
  <si>
    <t>Giá trị gốc</t>
  </si>
  <si>
    <t>Giá trị định dạng</t>
  </si>
  <si>
    <t>Công thức</t>
  </si>
  <si>
    <t>Ký tự kiểu chữ</t>
  </si>
  <si>
    <t>Chuyển định dạng số</t>
  </si>
  <si>
    <t>Kiểm tra định dạng</t>
  </si>
  <si>
    <t>=TEXT(B6,"0.00")</t>
  </si>
  <si>
    <t>10000</t>
  </si>
  <si>
    <t>=TEXT(B6,"#%")</t>
  </si>
  <si>
    <t>099911111</t>
  </si>
  <si>
    <t>$1,000.00</t>
  </si>
  <si>
    <t>=TEXT(A2, “$#,##0.00”</t>
  </si>
  <si>
    <t>hàm value</t>
  </si>
  <si>
    <t>hàm isnumber</t>
  </si>
  <si>
    <t>1000!</t>
  </si>
  <si>
    <t>=TEXT(A2,"# !")</t>
  </si>
  <si>
    <t>=TEXT(A2, “mmm dd yyyy”)</t>
  </si>
  <si>
    <t>=TEXT(B15, "dddd dd mmmm, yyyy")</t>
  </si>
  <si>
    <t>=TEXT(A2, “dddd dd mmmm, yyyy”)</t>
  </si>
  <si>
    <t>Ứng dụng</t>
  </si>
  <si>
    <t>Sản phẩm</t>
  </si>
  <si>
    <t>Giá</t>
  </si>
  <si>
    <t>Đọc</t>
  </si>
  <si>
    <t>Dùng text</t>
  </si>
  <si>
    <t>Sản phẩm Oppo có giá là 10,000,000 đồng</t>
  </si>
  <si>
    <t>Sản phẩm Samsung có giá là 15,000,000 đồng</t>
  </si>
  <si>
    <t>Lẫn số và chữ</t>
  </si>
  <si>
    <t>Chuyển hết sang định dạng chữ</t>
  </si>
  <si>
    <t>Bước 1: dùng làm text</t>
  </si>
  <si>
    <t>Bước 2: copy paste</t>
  </si>
  <si>
    <t>3000</t>
  </si>
  <si>
    <t>Chuyển hết sang định dạng số</t>
  </si>
  <si>
    <t>Cách 1: *,/ 1</t>
  </si>
  <si>
    <t>Cách 2: dùng hàm value</t>
  </si>
  <si>
    <t>0888000</t>
  </si>
  <si>
    <t>Dạng ngày</t>
  </si>
  <si>
    <t>Kiểu</t>
  </si>
  <si>
    <t>Chuyển sang dạng chữ</t>
  </si>
  <si>
    <t>dd/mm/yyyy</t>
  </si>
  <si>
    <t>Thứ, dd/mmm/yyyy</t>
  </si>
  <si>
    <t>CÁC HÀM XỬ LÝ CHUỖI</t>
  </si>
  <si>
    <t>Hàm</t>
  </si>
  <si>
    <t>Giải thích</t>
  </si>
  <si>
    <t>nguyễn Văn              A</t>
  </si>
  <si>
    <t>TRIM</t>
  </si>
  <si>
    <t>trim(text)</t>
  </si>
  <si>
    <t>Xóa khoảng trống giữa các từ</t>
  </si>
  <si>
    <t>PROPER</t>
  </si>
  <si>
    <t>proper(text)</t>
  </si>
  <si>
    <t>Viết hoa chữ cái đầu</t>
  </si>
  <si>
    <t>UPPER</t>
  </si>
  <si>
    <t>upper(text)</t>
  </si>
  <si>
    <t>Viết hoa tất cả</t>
  </si>
  <si>
    <t>LOWER</t>
  </si>
  <si>
    <t>lower(text)</t>
  </si>
  <si>
    <t>Viết thường tất cả</t>
  </si>
  <si>
    <t>LEN</t>
  </si>
  <si>
    <t>len(text)</t>
  </si>
  <si>
    <t>Đếm số ký tự trong chuỗi</t>
  </si>
  <si>
    <t>Lớp Excel</t>
  </si>
  <si>
    <t>Left</t>
  </si>
  <si>
    <t>LEFT(Text, Số ký tự)</t>
  </si>
  <si>
    <t>Lấy ký tự bên trái</t>
  </si>
  <si>
    <t>Right</t>
  </si>
  <si>
    <t>RIGHT(Text, Số ký tự)</t>
  </si>
  <si>
    <t>Lấy ký tự bên phải</t>
  </si>
  <si>
    <t>Mid</t>
  </si>
  <si>
    <t>MID(Text, Trái, Số ký tự)</t>
  </si>
  <si>
    <t>Lấy ký tự ở giữa</t>
  </si>
  <si>
    <t>Replace</t>
  </si>
  <si>
    <t>REPLACE(chuỗi cũ, số thứ tự bắt đầu thay, số ký tự thay,chuỗi mới)</t>
  </si>
  <si>
    <t>Thay ký tự</t>
  </si>
  <si>
    <t>Rept</t>
  </si>
  <si>
    <t>REPT(chuỗi, số lần lặp lại)</t>
  </si>
  <si>
    <t>Lặp lại chuỗi ký tự</t>
  </si>
  <si>
    <t>Search</t>
  </si>
  <si>
    <t>SEARCH(chuỗi cần tìm,tìm trong ô nào,[vị trị bắt đầu tìm kiếm])</t>
  </si>
  <si>
    <t>Tìm ký tự</t>
  </si>
  <si>
    <t>Substitute</t>
  </si>
  <si>
    <t>SUBSTITUTE (chuỗi, chuỗi cần thay, chuỗi mới, [vtri cần thay])</t>
  </si>
  <si>
    <t>Text</t>
  </si>
  <si>
    <t>TEXT (Giá trị bạn muốn định dạng, "Mã định dạng bạn muốn áp dụng")</t>
  </si>
  <si>
    <t>hàm text</t>
  </si>
  <si>
    <t>Value</t>
  </si>
  <si>
    <t>VALUE(chuỗi cần chuyển về số)</t>
  </si>
  <si>
    <t xml:space="preserve">Concatenate </t>
  </si>
  <si>
    <t>CONCATENATE(text1, [text2], ...)</t>
  </si>
  <si>
    <t>Nối chuỗi ký tự</t>
  </si>
  <si>
    <t>Tách họ và tên</t>
  </si>
  <si>
    <t>Tên đầy đủ</t>
  </si>
  <si>
    <t>Họ</t>
  </si>
  <si>
    <t>Tên</t>
  </si>
  <si>
    <t>Tên đệm</t>
  </si>
  <si>
    <t>Họ và tên đệm</t>
  </si>
  <si>
    <t>Nguyễn Mai Ly</t>
  </si>
  <si>
    <t>Đỗ Bích Phương</t>
  </si>
  <si>
    <t>Ninh Dương Lan Ngọc</t>
  </si>
  <si>
    <t>Gợi ý</t>
  </si>
  <si>
    <t>dùng hàm find, left</t>
  </si>
  <si>
    <t>C1: dùng Ctr H, "* "</t>
  </si>
  <si>
    <t>mid, len</t>
  </si>
  <si>
    <t>dùng hàm len, left</t>
  </si>
  <si>
    <t>CONDITIONAL FORMATTING</t>
  </si>
  <si>
    <t>Các tab sẵn có trong thẻ Conditional Formatting</t>
  </si>
  <si>
    <t>NVBH</t>
  </si>
  <si>
    <t>DS kỳ này</t>
  </si>
  <si>
    <t>DS kỳ trước</t>
  </si>
  <si>
    <t>B1: chọn ô hoặc dòng/cột muốn bôi vàng</t>
  </si>
  <si>
    <t>Highlight cells rule</t>
  </si>
  <si>
    <t>B2: vào conditional formatting/Chọn các định dạng sẵn có trong excel</t>
  </si>
  <si>
    <t>Top/Bottom Rules</t>
  </si>
  <si>
    <t>Data bars</t>
  </si>
  <si>
    <t>Colour scale</t>
  </si>
  <si>
    <t>Icon set</t>
  </si>
  <si>
    <t>Đổi màu 1 ô</t>
  </si>
  <si>
    <t>Doanh số giảm</t>
  </si>
  <si>
    <t>B2: vào conditional formatting/New rules/Use formular to determine which cells to format</t>
  </si>
  <si>
    <t xml:space="preserve"> --&gt; note vàng DS kỳ này</t>
  </si>
  <si>
    <t>B3: Đặt điều kiện &amp; chọn kiểu màu</t>
  </si>
  <si>
    <t>Đổi màu 1 dòng</t>
  </si>
  <si>
    <t>B1: chọn toàn bộ vùng muốn tạo CF</t>
  </si>
  <si>
    <t xml:space="preserve"> --&gt; note vàng cả dòng đó</t>
  </si>
  <si>
    <t>Lưu ý: đặt tham chiếu $</t>
  </si>
  <si>
    <t>B1: Lấy các biểu tượng trong Insert/Symbol/Wingding3</t>
  </si>
  <si>
    <t>Ç</t>
  </si>
  <si>
    <t>È</t>
  </si>
  <si>
    <t>Æ</t>
  </si>
  <si>
    <t>B2: Đặt hàm if</t>
  </si>
  <si>
    <t>B3: Dùng conditional formatting để đổi màu cho từng kiểu biểu tượng</t>
  </si>
  <si>
    <t>Phương</t>
  </si>
  <si>
    <t>Ngọc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</si>
</sst>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3" formatCode="_(* #,##0.00_);_(* \(#,##0.00\);_(* &quot;-&quot;??_);_(@_)"/>
    <numFmt numFmtId="164" formatCode="_(* #,##0_);_(* \(#,##0\);_(* &quot;-&quot;??_);_(@_)"/>
    <numFmt numFmtId="165" formatCode="_(* #,##0.0_);_(* \(#,##0.0\);_(* &quot;-&quot;?_);_(@_)"/>
    <numFmt numFmtId="166" formatCode="_(* #,##0.0_);_(* \(#,##0.0\);_(* &quot;-&quot;??_);_(@_)"/>
  </numFmts>
  <fonts count="38" x14ac:knownFonts="1">
    <font>
      <sz val="11"/>
      <color theme="1"/>
      <name val="Calibri"/>
      <family val="2"/>
      <scheme val="minor"/>
    </font>
    <font>
      <sz val="11"/>
      <color theme="1"/>
      <name val="Times New Roman"/>
      <family val="1"/>
    </font>
    <font>
      <sz val="11"/>
      <color theme="1"/>
      <name val="Calibri"/>
      <family val="2"/>
      <scheme val="minor"/>
    </font>
    <font>
      <b/>
      <sz val="11"/>
      <color theme="1"/>
      <name val="Times New Roman"/>
      <family val="1"/>
    </font>
    <font>
      <sz val="24"/>
      <color rgb="FFFF0000"/>
      <name val="Times New Roman"/>
      <family val="1"/>
    </font>
    <font>
      <b/>
      <sz val="18"/>
      <color theme="1"/>
      <name val="Times New Roman"/>
      <family val="1"/>
    </font>
    <font>
      <b/>
      <sz val="11"/>
      <color rgb="FFFF0000"/>
      <name val="Times New Roman"/>
      <family val="1"/>
    </font>
    <font>
      <sz val="11"/>
      <color rgb="FF7030A0"/>
      <name val="Times New Roman"/>
      <family val="1"/>
    </font>
    <font>
      <b/>
      <sz val="16"/>
      <color theme="1"/>
      <name val="Times New Roman"/>
      <family val="1"/>
    </font>
    <font>
      <sz val="20"/>
      <color theme="1"/>
      <name val="Times New Roman"/>
      <family val="1"/>
    </font>
    <font>
      <sz val="11"/>
      <color rgb="FF000000"/>
      <name val="Times New Roman"/>
      <family val="1"/>
    </font>
    <font>
      <i/>
      <sz val="11"/>
      <color rgb="FF000000"/>
      <name val="Times New Roman"/>
      <family val="1"/>
    </font>
    <font>
      <b/>
      <i/>
      <sz val="11"/>
      <color rgb="FF000000"/>
      <name val="Times New Roman"/>
      <family val="1"/>
    </font>
    <font>
      <i/>
      <sz val="11"/>
      <color theme="1"/>
      <name val="Times New Roman"/>
      <family val="1"/>
    </font>
    <font>
      <b/>
      <i/>
      <sz val="11"/>
      <color rgb="FFFF0000"/>
      <name val="Times New Roman"/>
      <family val="1"/>
    </font>
    <font>
      <sz val="11"/>
      <color theme="1"/>
      <name val="Arial"/>
      <family val="2"/>
    </font>
    <font>
      <b/>
      <i/>
      <sz val="11"/>
      <color theme="1"/>
      <name val="Times New Roman"/>
      <family val="1"/>
    </font>
    <font>
      <sz val="11"/>
      <color rgb="FF444444"/>
      <name val="Times New Roman"/>
      <family val="1"/>
    </font>
    <font>
      <b/>
      <i/>
      <sz val="11"/>
      <color rgb="FF444444"/>
      <name val="Times New Roman"/>
      <family val="1"/>
    </font>
    <font>
      <b/>
      <sz val="11"/>
      <color rgb="FF444444"/>
      <name val="Times New Roman"/>
      <family val="1"/>
    </font>
    <font>
      <b/>
      <sz val="20"/>
      <color theme="1"/>
      <name val="Times New Roman"/>
      <family val="1"/>
    </font>
    <font>
      <b/>
      <u/>
      <sz val="11"/>
      <color theme="1"/>
      <name val="Times New Roman"/>
      <family val="1"/>
    </font>
    <font>
      <sz val="11"/>
      <color rgb="FFFF0000"/>
      <name val="Calibri"/>
      <family val="2"/>
      <scheme val="minor"/>
    </font>
    <font>
      <sz val="11"/>
      <color theme="0"/>
      <name val="Times New Roman"/>
      <family val="1"/>
    </font>
    <font>
      <b/>
      <sz val="11"/>
      <color theme="0"/>
      <name val="Times New Roman"/>
      <family val="1"/>
    </font>
    <font>
      <sz val="11"/>
      <color theme="1"/>
      <name val="Wingdings 3"/>
      <family val="1"/>
      <charset val="2"/>
    </font>
    <font>
      <sz val="18"/>
      <color theme="1"/>
      <name val="Times New Roman"/>
      <family val="1"/>
    </font>
    <font>
      <sz val="17"/>
      <color rgb="FF000000"/>
      <name val="Times New Roman"/>
      <family val="1"/>
    </font>
    <font>
      <b/>
      <sz val="11"/>
      <color rgb="FF000000"/>
      <name val="Times New Roman"/>
      <family val="1"/>
    </font>
    <font>
      <b/>
      <sz val="12"/>
      <color rgb="FFFF0000"/>
      <name val="Times New Roman"/>
      <family val="1"/>
    </font>
    <font>
      <sz val="11"/>
      <color rgb="FFFF0000"/>
      <name val="Times New Roman"/>
      <family val="1"/>
    </font>
    <font>
      <sz val="16"/>
      <color rgb="FF000000"/>
      <name val="Times New Roman"/>
      <family val="1"/>
    </font>
    <font>
      <sz val="12"/>
      <color theme="1"/>
      <name val="Times New Roman"/>
      <family val="1"/>
    </font>
    <font>
      <sz val="22"/>
      <color theme="1"/>
      <name val="Times New Roman"/>
      <family val="1"/>
    </font>
    <font>
      <sz val="12"/>
      <color rgb="FF000000"/>
      <name val="Times New Roman"/>
      <family val="1"/>
    </font>
    <font>
      <b/>
      <sz val="22"/>
      <color theme="1"/>
      <name val="Times New Roman"/>
      <family val="1"/>
    </font>
    <font>
      <sz val="16"/>
      <color theme="0"/>
      <name val="Times New Roman"/>
      <family val="1"/>
    </font>
    <font>
      <sz val="11"/>
      <color theme="1"/>
      <name val="Wingdings"/>
      <charset val="2"/>
    </font>
  </fonts>
  <fills count="14">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499984740745262"/>
        <bgColor indexed="64"/>
      </patternFill>
    </fill>
    <fill>
      <patternFill patternType="solid">
        <fgColor rgb="FFFFFF00"/>
        <bgColor indexed="64"/>
      </patternFill>
    </fill>
    <fill>
      <patternFill patternType="solid">
        <fgColor theme="8" tint="-0.249977111117893"/>
        <bgColor indexed="64"/>
      </patternFill>
    </fill>
    <fill>
      <patternFill patternType="solid">
        <fgColor theme="5"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7"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thin">
        <color auto="1"/>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hair">
        <color auto="1"/>
      </top>
      <bottom style="hair">
        <color auto="1"/>
      </bottom>
      <diagonal/>
    </border>
    <border>
      <left style="thin">
        <color auto="1"/>
      </left>
      <right/>
      <top/>
      <bottom style="hair">
        <color auto="1"/>
      </bottom>
      <diagonal/>
    </border>
    <border>
      <left/>
      <right style="thin">
        <color indexed="64"/>
      </right>
      <top style="hair">
        <color auto="1"/>
      </top>
      <bottom/>
      <diagonal/>
    </border>
    <border>
      <left style="thin">
        <color auto="1"/>
      </left>
      <right style="thin">
        <color auto="1"/>
      </right>
      <top style="hair">
        <color auto="1"/>
      </top>
      <bottom/>
      <diagonal/>
    </border>
  </borders>
  <cellStyleXfs count="2">
    <xf numFmtId="0" fontId="0" fillId="0" borderId="0"/>
    <xf numFmtId="43" fontId="2" fillId="0" borderId="0" applyFont="0" applyFill="0" applyBorder="0" applyAlignment="0" applyProtection="0"/>
  </cellStyleXfs>
  <cellXfs count="253">
    <xf numFmtId="0" fontId="0" fillId="0" borderId="0" xfId="0"/>
    <xf numFmtId="0" fontId="1" fillId="0" borderId="0" xfId="0" applyFont="1"/>
    <xf numFmtId="0" fontId="1" fillId="0" borderId="1" xfId="0" applyFont="1" applyBorder="1"/>
    <xf numFmtId="0" fontId="1" fillId="0" borderId="0" xfId="0" quotePrefix="1" applyFont="1"/>
    <xf numFmtId="0" fontId="3" fillId="0" borderId="1" xfId="0" applyFont="1" applyBorder="1"/>
    <xf numFmtId="0" fontId="3" fillId="0" borderId="2" xfId="0" applyFont="1" applyBorder="1" applyAlignment="1">
      <alignment horizontal="center"/>
    </xf>
    <xf numFmtId="0" fontId="3" fillId="0" borderId="3" xfId="0" applyFont="1" applyBorder="1" applyAlignment="1">
      <alignment horizontal="center"/>
    </xf>
    <xf numFmtId="0" fontId="1" fillId="0" borderId="4" xfId="0" applyFont="1" applyBorder="1"/>
    <xf numFmtId="0" fontId="1" fillId="0" borderId="5" xfId="0" applyFont="1" applyBorder="1"/>
    <xf numFmtId="43" fontId="1" fillId="0" borderId="6" xfId="1" applyFont="1" applyBorder="1"/>
    <xf numFmtId="0" fontId="1" fillId="0" borderId="6" xfId="0" applyFont="1" applyBorder="1"/>
    <xf numFmtId="0" fontId="3" fillId="0" borderId="0" xfId="0" applyFont="1"/>
    <xf numFmtId="0" fontId="3" fillId="0" borderId="0" xfId="0" applyFont="1" applyBorder="1" applyAlignment="1">
      <alignment horizontal="center"/>
    </xf>
    <xf numFmtId="43" fontId="1" fillId="0" borderId="0" xfId="1" applyFont="1" applyBorder="1"/>
    <xf numFmtId="43" fontId="1" fillId="0" borderId="7" xfId="1" applyFont="1" applyBorder="1"/>
    <xf numFmtId="0" fontId="3" fillId="0" borderId="1" xfId="0" applyFont="1" applyBorder="1" applyAlignment="1">
      <alignment horizontal="left"/>
    </xf>
    <xf numFmtId="0" fontId="6" fillId="0" borderId="0" xfId="0" applyFont="1"/>
    <xf numFmtId="0" fontId="1" fillId="3" borderId="1" xfId="0" applyFont="1" applyFill="1" applyBorder="1"/>
    <xf numFmtId="164" fontId="1" fillId="0" borderId="1" xfId="1" applyNumberFormat="1" applyFont="1" applyBorder="1"/>
    <xf numFmtId="0" fontId="5" fillId="2" borderId="0" xfId="0" applyFont="1" applyFill="1" applyAlignment="1">
      <alignment horizontal="center"/>
    </xf>
    <xf numFmtId="0" fontId="1" fillId="3" borderId="8" xfId="0" applyFont="1" applyFill="1" applyBorder="1"/>
    <xf numFmtId="164" fontId="1" fillId="3" borderId="8" xfId="1" applyNumberFormat="1" applyFont="1" applyFill="1" applyBorder="1"/>
    <xf numFmtId="0" fontId="1" fillId="3" borderId="5" xfId="0" applyFont="1" applyFill="1" applyBorder="1"/>
    <xf numFmtId="0" fontId="1" fillId="3" borderId="9" xfId="0" applyFont="1" applyFill="1" applyBorder="1"/>
    <xf numFmtId="0" fontId="4" fillId="0" borderId="0" xfId="0" applyFont="1" applyFill="1" applyAlignment="1">
      <alignment horizontal="center"/>
    </xf>
    <xf numFmtId="0" fontId="1" fillId="0" borderId="0" xfId="0" applyFont="1" applyFill="1"/>
    <xf numFmtId="0" fontId="1" fillId="3" borderId="0" xfId="0" applyFont="1" applyFill="1"/>
    <xf numFmtId="0" fontId="1" fillId="0" borderId="0" xfId="0" applyFont="1" applyAlignment="1">
      <alignment horizontal="left" vertical="center" indent="2" readingOrder="1"/>
    </xf>
    <xf numFmtId="0" fontId="11" fillId="0" borderId="0" xfId="0" applyFont="1" applyAlignment="1">
      <alignment vertical="center" readingOrder="1"/>
    </xf>
    <xf numFmtId="0" fontId="13" fillId="0" borderId="0" xfId="0" applyFont="1"/>
    <xf numFmtId="0" fontId="3" fillId="0" borderId="0" xfId="0" applyFont="1" applyBorder="1"/>
    <xf numFmtId="164" fontId="1" fillId="0" borderId="0" xfId="1" applyNumberFormat="1" applyFont="1"/>
    <xf numFmtId="0" fontId="3" fillId="3" borderId="1" xfId="0" applyFont="1" applyFill="1" applyBorder="1"/>
    <xf numFmtId="1" fontId="1" fillId="0" borderId="0" xfId="1" applyNumberFormat="1" applyFont="1"/>
    <xf numFmtId="0" fontId="1" fillId="0" borderId="0" xfId="0" applyFont="1" applyAlignment="1">
      <alignment wrapText="1"/>
    </xf>
    <xf numFmtId="0" fontId="1" fillId="0" borderId="0" xfId="0" applyFont="1" applyAlignment="1"/>
    <xf numFmtId="0" fontId="12" fillId="0" borderId="0" xfId="0" applyFont="1" applyAlignment="1">
      <alignment vertical="center" wrapText="1" readingOrder="1"/>
    </xf>
    <xf numFmtId="0" fontId="1" fillId="0" borderId="8" xfId="0" applyFont="1" applyBorder="1"/>
    <xf numFmtId="164" fontId="1" fillId="0" borderId="8" xfId="1" applyNumberFormat="1" applyFont="1" applyBorder="1"/>
    <xf numFmtId="164" fontId="1" fillId="0" borderId="5" xfId="1" applyNumberFormat="1" applyFont="1" applyBorder="1"/>
    <xf numFmtId="0" fontId="1" fillId="0" borderId="9" xfId="0" applyFont="1" applyBorder="1"/>
    <xf numFmtId="164" fontId="1" fillId="0" borderId="9" xfId="1" applyNumberFormat="1" applyFont="1" applyBorder="1"/>
    <xf numFmtId="1" fontId="1" fillId="3" borderId="1" xfId="0" applyNumberFormat="1" applyFont="1" applyFill="1" applyBorder="1"/>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1" fillId="3" borderId="1" xfId="0" applyFont="1" applyFill="1" applyBorder="1" applyAlignment="1">
      <alignment horizontal="center" vertical="center"/>
    </xf>
    <xf numFmtId="0" fontId="16" fillId="0" borderId="0" xfId="0" applyFont="1"/>
    <xf numFmtId="0" fontId="16" fillId="0" borderId="0" xfId="0" applyFont="1" applyAlignment="1">
      <alignment horizontal="left" vertical="center" wrapText="1"/>
    </xf>
    <xf numFmtId="0" fontId="1" fillId="0" borderId="0" xfId="0" applyFont="1" applyAlignment="1">
      <alignment horizontal="right"/>
    </xf>
    <xf numFmtId="0" fontId="1" fillId="0" borderId="10" xfId="0" applyFont="1" applyBorder="1" applyAlignment="1">
      <alignment horizontal="right"/>
    </xf>
    <xf numFmtId="0" fontId="1" fillId="0" borderId="11" xfId="0" applyFont="1" applyBorder="1"/>
    <xf numFmtId="0" fontId="1" fillId="3" borderId="12" xfId="0" applyFont="1" applyFill="1" applyBorder="1"/>
    <xf numFmtId="0" fontId="1" fillId="0" borderId="7" xfId="0" applyFont="1" applyBorder="1" applyAlignment="1">
      <alignment horizontal="right"/>
    </xf>
    <xf numFmtId="0" fontId="1" fillId="0" borderId="0" xfId="0" applyFont="1" applyBorder="1"/>
    <xf numFmtId="0" fontId="1" fillId="3" borderId="13" xfId="0" applyFont="1" applyFill="1" applyBorder="1"/>
    <xf numFmtId="0" fontId="1" fillId="0" borderId="7" xfId="0" applyFont="1" applyBorder="1"/>
    <xf numFmtId="0" fontId="1" fillId="0" borderId="14" xfId="0" applyFont="1" applyBorder="1"/>
    <xf numFmtId="0" fontId="1" fillId="0" borderId="15" xfId="0" applyFont="1" applyBorder="1"/>
    <xf numFmtId="0" fontId="1" fillId="0" borderId="16" xfId="0" applyFont="1" applyBorder="1"/>
    <xf numFmtId="0" fontId="3" fillId="0" borderId="0" xfId="0" applyFont="1" applyAlignment="1"/>
    <xf numFmtId="0" fontId="19"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0" borderId="0" xfId="0" applyFont="1" applyAlignment="1">
      <alignment horizontal="center" vertical="center"/>
    </xf>
    <xf numFmtId="164" fontId="1" fillId="0" borderId="0" xfId="1" applyNumberFormat="1" applyFont="1" applyBorder="1"/>
    <xf numFmtId="164" fontId="1" fillId="0" borderId="15" xfId="1" applyNumberFormat="1" applyFont="1" applyBorder="1"/>
    <xf numFmtId="0" fontId="1" fillId="3" borderId="16" xfId="0" applyFont="1" applyFill="1" applyBorder="1"/>
    <xf numFmtId="14" fontId="3" fillId="0" borderId="18" xfId="0" applyNumberFormat="1" applyFont="1" applyBorder="1"/>
    <xf numFmtId="0" fontId="3" fillId="0" borderId="19" xfId="0" applyFont="1" applyBorder="1"/>
    <xf numFmtId="0" fontId="3" fillId="0" borderId="17" xfId="0" applyFont="1" applyBorder="1"/>
    <xf numFmtId="0" fontId="18" fillId="0" borderId="0" xfId="0" applyFont="1" applyAlignment="1">
      <alignment vertical="center"/>
    </xf>
    <xf numFmtId="0" fontId="19" fillId="0" borderId="0" xfId="0" applyFont="1" applyAlignment="1">
      <alignment vertical="center"/>
    </xf>
    <xf numFmtId="14" fontId="3" fillId="0" borderId="0" xfId="0" applyNumberFormat="1" applyFont="1"/>
    <xf numFmtId="164" fontId="3" fillId="0" borderId="0" xfId="1" applyNumberFormat="1" applyFont="1"/>
    <xf numFmtId="0" fontId="21" fillId="0" borderId="0" xfId="0" applyFont="1"/>
    <xf numFmtId="0" fontId="1" fillId="0" borderId="13" xfId="0" applyFont="1" applyBorder="1"/>
    <xf numFmtId="0" fontId="3" fillId="0" borderId="18" xfId="0" applyFont="1" applyBorder="1"/>
    <xf numFmtId="49" fontId="19" fillId="0" borderId="1" xfId="0" applyNumberFormat="1" applyFont="1" applyBorder="1" applyAlignment="1">
      <alignment horizontal="center" vertical="center" wrapText="1"/>
    </xf>
    <xf numFmtId="0" fontId="3" fillId="0" borderId="10" xfId="0" applyFont="1" applyBorder="1"/>
    <xf numFmtId="0" fontId="3" fillId="0" borderId="12" xfId="0" applyFont="1" applyBorder="1"/>
    <xf numFmtId="164" fontId="1" fillId="0" borderId="7" xfId="1" applyNumberFormat="1" applyFont="1" applyBorder="1"/>
    <xf numFmtId="0" fontId="3" fillId="3" borderId="13" xfId="0" applyFont="1" applyFill="1" applyBorder="1"/>
    <xf numFmtId="49" fontId="3" fillId="0" borderId="14" xfId="0" applyNumberFormat="1" applyFont="1" applyBorder="1"/>
    <xf numFmtId="0" fontId="3" fillId="3" borderId="16" xfId="0" applyFont="1" applyFill="1" applyBorder="1"/>
    <xf numFmtId="49" fontId="3" fillId="0" borderId="7" xfId="0" applyNumberFormat="1" applyFont="1" applyBorder="1"/>
    <xf numFmtId="0" fontId="3" fillId="0" borderId="14" xfId="0" applyFont="1" applyBorder="1"/>
    <xf numFmtId="0" fontId="3" fillId="0" borderId="11" xfId="0" applyFont="1" applyBorder="1"/>
    <xf numFmtId="0" fontId="3" fillId="0" borderId="20" xfId="0" applyFont="1" applyBorder="1"/>
    <xf numFmtId="0" fontId="3" fillId="0" borderId="21" xfId="0" applyFont="1" applyBorder="1"/>
    <xf numFmtId="164" fontId="3" fillId="3" borderId="22" xfId="0" applyNumberFormat="1" applyFont="1" applyFill="1" applyBorder="1"/>
    <xf numFmtId="0" fontId="3" fillId="3" borderId="21" xfId="0" applyFont="1" applyFill="1" applyBorder="1"/>
    <xf numFmtId="14" fontId="3" fillId="0" borderId="10" xfId="0" applyNumberFormat="1" applyFont="1" applyBorder="1"/>
    <xf numFmtId="14" fontId="1" fillId="0" borderId="7" xfId="0" applyNumberFormat="1" applyFont="1" applyBorder="1"/>
    <xf numFmtId="0" fontId="17" fillId="0" borderId="8" xfId="0" applyFont="1" applyBorder="1" applyAlignment="1">
      <alignment horizontal="left" wrapText="1"/>
    </xf>
    <xf numFmtId="164" fontId="17" fillId="0" borderId="8" xfId="1" applyNumberFormat="1" applyFont="1" applyBorder="1" applyAlignment="1">
      <alignment horizontal="left" wrapText="1"/>
    </xf>
    <xf numFmtId="3" fontId="17" fillId="0" borderId="8" xfId="0" applyNumberFormat="1" applyFont="1" applyBorder="1" applyAlignment="1">
      <alignment horizontal="left" wrapText="1"/>
    </xf>
    <xf numFmtId="49" fontId="17" fillId="0" borderId="8" xfId="0" quotePrefix="1" applyNumberFormat="1" applyFont="1" applyBorder="1" applyAlignment="1">
      <alignment horizontal="left" wrapText="1"/>
    </xf>
    <xf numFmtId="0" fontId="1" fillId="3" borderId="8" xfId="0" applyFont="1" applyFill="1" applyBorder="1" applyAlignment="1"/>
    <xf numFmtId="0" fontId="17" fillId="0" borderId="5" xfId="0" applyFont="1" applyBorder="1" applyAlignment="1">
      <alignment horizontal="left" wrapText="1"/>
    </xf>
    <xf numFmtId="166" fontId="17" fillId="0" borderId="5" xfId="1" applyNumberFormat="1" applyFont="1" applyBorder="1" applyAlignment="1">
      <alignment horizontal="left" wrapText="1"/>
    </xf>
    <xf numFmtId="9" fontId="17" fillId="0" borderId="5" xfId="0" applyNumberFormat="1" applyFont="1" applyBorder="1" applyAlignment="1">
      <alignment horizontal="left" wrapText="1"/>
    </xf>
    <xf numFmtId="49" fontId="17" fillId="0" borderId="5" xfId="0" quotePrefix="1" applyNumberFormat="1" applyFont="1" applyBorder="1" applyAlignment="1">
      <alignment horizontal="left" wrapText="1"/>
    </xf>
    <xf numFmtId="0" fontId="1" fillId="3" borderId="5" xfId="0" applyFont="1" applyFill="1" applyBorder="1" applyAlignment="1"/>
    <xf numFmtId="164" fontId="17" fillId="0" borderId="5" xfId="1" applyNumberFormat="1" applyFont="1" applyBorder="1" applyAlignment="1">
      <alignment horizontal="left" wrapText="1"/>
    </xf>
    <xf numFmtId="8" fontId="17" fillId="0" borderId="5" xfId="0" applyNumberFormat="1" applyFont="1" applyBorder="1" applyAlignment="1">
      <alignment horizontal="left" wrapText="1"/>
    </xf>
    <xf numFmtId="49" fontId="17" fillId="0" borderId="5" xfId="0" applyNumberFormat="1" applyFont="1" applyBorder="1" applyAlignment="1">
      <alignment horizontal="left" wrapText="1"/>
    </xf>
    <xf numFmtId="165" fontId="1" fillId="3" borderId="5" xfId="0" applyNumberFormat="1" applyFont="1" applyFill="1" applyBorder="1" applyAlignment="1"/>
    <xf numFmtId="14" fontId="17" fillId="0" borderId="5" xfId="0" applyNumberFormat="1" applyFont="1" applyBorder="1" applyAlignment="1">
      <alignment horizontal="left" wrapText="1"/>
    </xf>
    <xf numFmtId="0" fontId="1" fillId="0" borderId="5" xfId="0" quotePrefix="1" applyFont="1" applyFill="1" applyBorder="1" applyAlignment="1"/>
    <xf numFmtId="0" fontId="1" fillId="3" borderId="5" xfId="0" quotePrefix="1" applyFont="1" applyFill="1" applyBorder="1" applyAlignment="1"/>
    <xf numFmtId="14" fontId="17" fillId="0" borderId="9" xfId="0" applyNumberFormat="1" applyFont="1" applyBorder="1" applyAlignment="1">
      <alignment horizontal="left" wrapText="1"/>
    </xf>
    <xf numFmtId="0" fontId="17" fillId="0" borderId="9" xfId="0" quotePrefix="1" applyFont="1" applyBorder="1" applyAlignment="1">
      <alignment horizontal="left" wrapText="1"/>
    </xf>
    <xf numFmtId="49" fontId="17" fillId="0" borderId="9" xfId="0" quotePrefix="1" applyNumberFormat="1" applyFont="1" applyBorder="1" applyAlignment="1">
      <alignment horizontal="left" wrapText="1"/>
    </xf>
    <xf numFmtId="0" fontId="1" fillId="3" borderId="9" xfId="0" applyFont="1" applyFill="1" applyBorder="1" applyAlignment="1"/>
    <xf numFmtId="0" fontId="16" fillId="0" borderId="0" xfId="0" quotePrefix="1" applyFont="1"/>
    <xf numFmtId="0" fontId="1" fillId="0" borderId="0" xfId="0" applyFont="1" applyAlignment="1">
      <alignment horizontal="center" vertical="center"/>
    </xf>
    <xf numFmtId="49" fontId="3" fillId="0" borderId="0" xfId="0" applyNumberFormat="1" applyFont="1" applyAlignment="1"/>
    <xf numFmtId="49"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49" fontId="1" fillId="0" borderId="7" xfId="0" applyNumberFormat="1" applyFont="1" applyBorder="1" applyAlignment="1"/>
    <xf numFmtId="0" fontId="1" fillId="0" borderId="14" xfId="0" applyFont="1" applyBorder="1" applyAlignment="1"/>
    <xf numFmtId="0" fontId="3" fillId="0" borderId="15" xfId="0" applyFont="1" applyBorder="1" applyAlignment="1"/>
    <xf numFmtId="0" fontId="3" fillId="0" borderId="16" xfId="0" applyFont="1" applyBorder="1" applyAlignment="1"/>
    <xf numFmtId="0" fontId="1" fillId="3" borderId="0" xfId="0" applyFont="1" applyFill="1" applyBorder="1" applyAlignment="1">
      <alignment horizontal="center" vertical="center"/>
    </xf>
    <xf numFmtId="0" fontId="1" fillId="3" borderId="13" xfId="0" applyFont="1" applyFill="1" applyBorder="1" applyAlignment="1">
      <alignment horizontal="center" vertical="center"/>
    </xf>
    <xf numFmtId="0" fontId="3" fillId="3" borderId="0" xfId="0" applyFont="1" applyFill="1" applyBorder="1" applyAlignment="1"/>
    <xf numFmtId="0" fontId="3" fillId="3" borderId="13" xfId="0" applyFont="1" applyFill="1" applyBorder="1" applyAlignment="1"/>
    <xf numFmtId="0" fontId="1" fillId="0" borderId="0" xfId="0" applyFont="1" applyFill="1" applyBorder="1" applyAlignment="1">
      <alignment horizontal="left"/>
    </xf>
    <xf numFmtId="0" fontId="3" fillId="0" borderId="1" xfId="0" applyFont="1" applyBorder="1" applyAlignment="1">
      <alignment horizontal="center"/>
    </xf>
    <xf numFmtId="43" fontId="1" fillId="0" borderId="21" xfId="1" applyFont="1" applyBorder="1"/>
    <xf numFmtId="0" fontId="23" fillId="6" borderId="0" xfId="0" applyFont="1" applyFill="1"/>
    <xf numFmtId="0" fontId="23" fillId="0" borderId="0" xfId="0" applyFont="1"/>
    <xf numFmtId="0" fontId="24" fillId="6" borderId="0" xfId="0" applyFont="1" applyFill="1"/>
    <xf numFmtId="0" fontId="25" fillId="0" borderId="0" xfId="0" applyFont="1"/>
    <xf numFmtId="0" fontId="26" fillId="0" borderId="0" xfId="0" applyFont="1"/>
    <xf numFmtId="0" fontId="5" fillId="0" borderId="0" xfId="0" applyFont="1"/>
    <xf numFmtId="0" fontId="27" fillId="0" borderId="0" xfId="0" applyFont="1" applyAlignment="1">
      <alignment horizontal="left" vertical="center" indent="5" readingOrder="1"/>
    </xf>
    <xf numFmtId="0" fontId="0" fillId="0" borderId="0" xfId="0" applyFont="1"/>
    <xf numFmtId="0" fontId="28" fillId="0" borderId="0" xfId="0" applyFont="1" applyAlignment="1">
      <alignment horizontal="right" vertical="center" readingOrder="1"/>
    </xf>
    <xf numFmtId="0" fontId="29" fillId="0" borderId="0" xfId="0" applyFont="1"/>
    <xf numFmtId="0" fontId="30" fillId="0" borderId="0" xfId="0" applyFont="1"/>
    <xf numFmtId="0" fontId="22" fillId="0" borderId="0" xfId="0" applyFont="1"/>
    <xf numFmtId="0" fontId="26" fillId="0" borderId="1" xfId="0" applyFont="1" applyBorder="1"/>
    <xf numFmtId="0" fontId="31" fillId="0" borderId="0" xfId="0" applyFont="1" applyAlignment="1">
      <alignment horizontal="left" vertical="center" readingOrder="1"/>
    </xf>
    <xf numFmtId="0" fontId="32" fillId="0" borderId="0" xfId="0" applyFont="1"/>
    <xf numFmtId="0" fontId="33" fillId="0" borderId="0" xfId="0" applyFont="1"/>
    <xf numFmtId="0" fontId="34" fillId="0" borderId="0" xfId="0" applyFont="1" applyAlignment="1">
      <alignment horizontal="left" vertical="center" readingOrder="1"/>
    </xf>
    <xf numFmtId="0" fontId="28" fillId="0" borderId="0" xfId="0" applyFont="1" applyAlignment="1">
      <alignment horizontal="left" vertical="center" readingOrder="1"/>
    </xf>
    <xf numFmtId="0" fontId="10" fillId="0" borderId="0" xfId="0" applyFont="1" applyAlignment="1">
      <alignment horizontal="left" vertical="center" readingOrder="1"/>
    </xf>
    <xf numFmtId="0" fontId="29" fillId="0" borderId="0" xfId="0" applyFont="1" applyAlignment="1">
      <alignment horizontal="left" vertical="center" readingOrder="1"/>
    </xf>
    <xf numFmtId="0" fontId="1" fillId="0" borderId="10" xfId="0" applyFont="1" applyBorder="1"/>
    <xf numFmtId="0" fontId="1" fillId="0" borderId="12" xfId="0" applyFont="1" applyBorder="1"/>
    <xf numFmtId="0" fontId="32" fillId="0" borderId="10" xfId="0" applyFont="1" applyBorder="1"/>
    <xf numFmtId="0" fontId="32" fillId="0" borderId="11" xfId="0" applyFont="1" applyBorder="1"/>
    <xf numFmtId="0" fontId="34" fillId="0" borderId="11" xfId="0" applyFont="1" applyBorder="1" applyAlignment="1">
      <alignment horizontal="left" vertical="center" readingOrder="1"/>
    </xf>
    <xf numFmtId="0" fontId="32" fillId="0" borderId="12" xfId="0" applyFont="1" applyBorder="1"/>
    <xf numFmtId="0" fontId="32" fillId="0" borderId="7" xfId="0" applyFont="1" applyBorder="1"/>
    <xf numFmtId="0" fontId="32" fillId="0" borderId="0" xfId="0" applyFont="1" applyBorder="1"/>
    <xf numFmtId="0" fontId="34" fillId="0" borderId="0" xfId="0" applyFont="1" applyBorder="1" applyAlignment="1">
      <alignment horizontal="left" vertical="center" readingOrder="1"/>
    </xf>
    <xf numFmtId="0" fontId="32" fillId="0" borderId="13" xfId="0" applyFont="1" applyBorder="1"/>
    <xf numFmtId="0" fontId="32" fillId="0" borderId="14" xfId="0" applyFont="1" applyBorder="1"/>
    <xf numFmtId="0" fontId="32" fillId="0" borderId="15" xfId="0" applyFont="1" applyBorder="1"/>
    <xf numFmtId="0" fontId="32" fillId="0" borderId="16" xfId="0" applyFont="1" applyBorder="1"/>
    <xf numFmtId="0" fontId="1" fillId="0" borderId="17" xfId="0" applyFont="1" applyBorder="1"/>
    <xf numFmtId="0" fontId="1" fillId="0" borderId="18" xfId="0" applyFont="1" applyBorder="1"/>
    <xf numFmtId="0" fontId="3" fillId="0" borderId="16" xfId="0" applyFont="1" applyBorder="1"/>
    <xf numFmtId="0" fontId="28" fillId="0" borderId="1" xfId="0" applyFont="1" applyBorder="1" applyAlignment="1">
      <alignment horizontal="left" vertical="center" readingOrder="1"/>
    </xf>
    <xf numFmtId="0" fontId="34" fillId="7" borderId="15" xfId="0" applyFont="1" applyFill="1" applyBorder="1" applyAlignment="1">
      <alignment horizontal="left" vertical="center" readingOrder="1"/>
    </xf>
    <xf numFmtId="0" fontId="1" fillId="8" borderId="0" xfId="0" applyFont="1" applyFill="1"/>
    <xf numFmtId="0" fontId="24" fillId="8" borderId="0" xfId="0" applyFont="1" applyFill="1"/>
    <xf numFmtId="0" fontId="23" fillId="8" borderId="0" xfId="0" applyFont="1" applyFill="1"/>
    <xf numFmtId="0" fontId="36" fillId="8" borderId="0" xfId="0" applyFont="1" applyFill="1" applyAlignment="1">
      <alignment horizontal="left" vertical="center" readingOrder="1"/>
    </xf>
    <xf numFmtId="0" fontId="1" fillId="0" borderId="20" xfId="0" applyFont="1" applyBorder="1"/>
    <xf numFmtId="14" fontId="1" fillId="0" borderId="1" xfId="0" applyNumberFormat="1" applyFont="1" applyBorder="1"/>
    <xf numFmtId="22" fontId="1" fillId="0" borderId="1" xfId="0" applyNumberFormat="1" applyFont="1" applyBorder="1"/>
    <xf numFmtId="0" fontId="23" fillId="9" borderId="1" xfId="0" applyFont="1" applyFill="1" applyBorder="1"/>
    <xf numFmtId="14" fontId="23" fillId="9" borderId="1" xfId="0" applyNumberFormat="1" applyFont="1" applyFill="1" applyBorder="1"/>
    <xf numFmtId="21" fontId="23" fillId="9" borderId="1" xfId="0" applyNumberFormat="1" applyFont="1" applyFill="1" applyBorder="1"/>
    <xf numFmtId="14" fontId="1" fillId="0" borderId="0" xfId="0" applyNumberFormat="1" applyFont="1"/>
    <xf numFmtId="0" fontId="6" fillId="0" borderId="0" xfId="0" quotePrefix="1" applyFont="1"/>
    <xf numFmtId="0" fontId="1" fillId="10" borderId="0" xfId="0" applyFont="1" applyFill="1"/>
    <xf numFmtId="0" fontId="3" fillId="10" borderId="0" xfId="0" applyFont="1" applyFill="1"/>
    <xf numFmtId="14" fontId="1" fillId="0" borderId="1" xfId="0" quotePrefix="1" applyNumberFormat="1" applyFont="1" applyBorder="1"/>
    <xf numFmtId="22" fontId="1" fillId="0" borderId="1" xfId="0" quotePrefix="1" applyNumberFormat="1" applyFont="1" applyBorder="1"/>
    <xf numFmtId="14" fontId="1" fillId="0" borderId="0" xfId="0" applyNumberFormat="1" applyFont="1" applyBorder="1"/>
    <xf numFmtId="22" fontId="1" fillId="0" borderId="0" xfId="0" applyNumberFormat="1" applyFont="1" applyBorder="1"/>
    <xf numFmtId="0" fontId="1" fillId="0" borderId="1" xfId="0" quotePrefix="1" applyFont="1" applyBorder="1"/>
    <xf numFmtId="0" fontId="1" fillId="3" borderId="0" xfId="0" quotePrefix="1" applyFont="1" applyFill="1"/>
    <xf numFmtId="0" fontId="23" fillId="0" borderId="0" xfId="0" quotePrefix="1" applyFont="1" applyFill="1" applyAlignment="1"/>
    <xf numFmtId="14" fontId="1" fillId="3" borderId="1" xfId="0" quotePrefix="1" applyNumberFormat="1" applyFont="1" applyFill="1" applyBorder="1"/>
    <xf numFmtId="0" fontId="1" fillId="0" borderId="0" xfId="0" applyFont="1" applyFill="1" applyBorder="1"/>
    <xf numFmtId="0" fontId="1" fillId="0" borderId="0" xfId="0" applyNumberFormat="1" applyFont="1"/>
    <xf numFmtId="14" fontId="1" fillId="0" borderId="0" xfId="0" quotePrefix="1" applyNumberFormat="1" applyFont="1"/>
    <xf numFmtId="14" fontId="1" fillId="11" borderId="0" xfId="0" applyNumberFormat="1" applyFont="1" applyFill="1"/>
    <xf numFmtId="0" fontId="1"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3" fillId="0" borderId="32" xfId="0" applyFont="1" applyBorder="1"/>
    <xf numFmtId="0" fontId="3" fillId="0" borderId="33" xfId="0" applyFont="1" applyBorder="1"/>
    <xf numFmtId="14" fontId="1" fillId="0" borderId="29" xfId="0" applyNumberFormat="1" applyFont="1" applyBorder="1"/>
    <xf numFmtId="14" fontId="1" fillId="0" borderId="8" xfId="0" applyNumberFormat="1" applyFont="1" applyBorder="1"/>
    <xf numFmtId="0" fontId="1" fillId="11" borderId="8" xfId="0" applyFont="1" applyFill="1" applyBorder="1"/>
    <xf numFmtId="14" fontId="1" fillId="0" borderId="5" xfId="0" applyNumberFormat="1" applyFont="1" applyBorder="1"/>
    <xf numFmtId="0" fontId="1" fillId="11" borderId="5" xfId="0" applyFont="1" applyFill="1" applyBorder="1"/>
    <xf numFmtId="14" fontId="1" fillId="0" borderId="9" xfId="0" applyNumberFormat="1" applyFont="1" applyBorder="1"/>
    <xf numFmtId="0" fontId="1" fillId="11" borderId="9" xfId="0" applyFont="1" applyFill="1" applyBorder="1"/>
    <xf numFmtId="0" fontId="1" fillId="0" borderId="0" xfId="0" applyFont="1" applyAlignment="1">
      <alignment vertical="center" wrapText="1"/>
    </xf>
    <xf numFmtId="0" fontId="3" fillId="0" borderId="2" xfId="0" applyFont="1" applyBorder="1" applyAlignment="1">
      <alignment vertical="center" wrapText="1"/>
    </xf>
    <xf numFmtId="0" fontId="3" fillId="0" borderId="23" xfId="0" applyFont="1" applyBorder="1" applyAlignment="1">
      <alignment vertical="center" wrapText="1"/>
    </xf>
    <xf numFmtId="0" fontId="3" fillId="11" borderId="0" xfId="0" applyFont="1" applyFill="1"/>
    <xf numFmtId="0" fontId="37" fillId="0" borderId="0" xfId="0" applyFont="1"/>
    <xf numFmtId="0" fontId="37" fillId="0" borderId="6" xfId="0" applyFont="1" applyBorder="1"/>
    <xf numFmtId="0" fontId="30" fillId="12" borderId="1" xfId="0" applyFont="1" applyFill="1" applyBorder="1"/>
    <xf numFmtId="0" fontId="3" fillId="13" borderId="0" xfId="0" applyFont="1" applyFill="1"/>
    <xf numFmtId="0" fontId="1" fillId="13" borderId="0" xfId="0" applyFont="1" applyFill="1"/>
    <xf numFmtId="0" fontId="15" fillId="0" borderId="0" xfId="0" applyFont="1" applyAlignment="1">
      <alignment horizontal="left" vertical="center" wrapText="1" readingOrder="1"/>
    </xf>
    <xf numFmtId="0" fontId="14" fillId="0" borderId="0" xfId="0" applyFont="1" applyAlignment="1">
      <alignment horizontal="left" vertical="center" readingOrder="1"/>
    </xf>
    <xf numFmtId="0" fontId="5" fillId="2" borderId="0" xfId="0" applyFont="1" applyFill="1" applyAlignment="1">
      <alignment horizontal="left"/>
    </xf>
    <xf numFmtId="0" fontId="1" fillId="0" borderId="34" xfId="0" applyFont="1" applyBorder="1"/>
    <xf numFmtId="43" fontId="1" fillId="3" borderId="35" xfId="1" applyFont="1" applyFill="1" applyBorder="1"/>
    <xf numFmtId="0" fontId="3" fillId="0" borderId="16" xfId="0" applyFont="1" applyBorder="1" applyAlignment="1">
      <alignment horizontal="center"/>
    </xf>
    <xf numFmtId="0" fontId="3" fillId="0" borderId="21" xfId="0" applyFont="1" applyBorder="1" applyAlignment="1">
      <alignment horizontal="center"/>
    </xf>
    <xf numFmtId="0" fontId="3" fillId="0" borderId="14" xfId="0" applyFont="1" applyBorder="1" applyAlignment="1">
      <alignment horizontal="center"/>
    </xf>
    <xf numFmtId="0" fontId="1" fillId="0" borderId="36" xfId="0" applyFont="1" applyBorder="1"/>
    <xf numFmtId="0" fontId="1" fillId="0" borderId="37" xfId="0" applyFont="1" applyBorder="1"/>
    <xf numFmtId="43" fontId="1" fillId="0" borderId="22" xfId="1" applyFont="1" applyBorder="1"/>
    <xf numFmtId="43" fontId="1" fillId="3" borderId="7" xfId="1" applyFont="1" applyFill="1" applyBorder="1"/>
    <xf numFmtId="0" fontId="3" fillId="7" borderId="21" xfId="0" applyFont="1" applyFill="1" applyBorder="1" applyAlignment="1">
      <alignment horizontal="center"/>
    </xf>
    <xf numFmtId="0" fontId="0" fillId="3" borderId="1" xfId="0" applyFont="1" applyFill="1" applyBorder="1"/>
    <xf numFmtId="43" fontId="0" fillId="3" borderId="6" xfId="1" applyFont="1" applyFill="1" applyBorder="1"/>
    <xf numFmtId="164" fontId="0" fillId="0" borderId="0" xfId="1" applyNumberFormat="1" applyFont="1"/>
    <xf numFmtId="164" fontId="1" fillId="3" borderId="1" xfId="1" applyNumberFormat="1" applyFont="1" applyFill="1" applyBorder="1"/>
    <xf numFmtId="1" fontId="1" fillId="3" borderId="1" xfId="1" applyNumberFormat="1" applyFont="1" applyFill="1" applyBorder="1"/>
    <xf numFmtId="0" fontId="1" fillId="7" borderId="0" xfId="0" applyFont="1" applyFill="1"/>
    <xf numFmtId="0" fontId="1" fillId="0" borderId="1" xfId="0" applyFont="1" applyBorder="1" applyAlignment="1">
      <alignment horizontal="left" vertical="center"/>
    </xf>
    <xf numFmtId="0" fontId="4" fillId="5" borderId="0" xfId="0" applyFont="1" applyFill="1" applyAlignment="1">
      <alignment horizontal="center"/>
    </xf>
    <xf numFmtId="0" fontId="8" fillId="4" borderId="0" xfId="0" applyFont="1" applyFill="1" applyAlignment="1">
      <alignment horizontal="center"/>
    </xf>
    <xf numFmtId="0" fontId="5" fillId="5" borderId="0" xfId="0" applyFont="1" applyFill="1" applyAlignment="1">
      <alignment horizontal="center"/>
    </xf>
    <xf numFmtId="0" fontId="9" fillId="5" borderId="0" xfId="0" applyFont="1" applyFill="1" applyAlignment="1">
      <alignment horizontal="center"/>
    </xf>
    <xf numFmtId="0" fontId="12" fillId="0" borderId="0" xfId="0" applyFont="1" applyAlignment="1">
      <alignment horizontal="left" vertical="center" wrapText="1" readingOrder="1"/>
    </xf>
    <xf numFmtId="0" fontId="15" fillId="0" borderId="0" xfId="0" applyFont="1" applyAlignment="1">
      <alignment horizontal="left" vertical="center" wrapText="1" readingOrder="1"/>
    </xf>
    <xf numFmtId="0" fontId="14" fillId="0" borderId="0" xfId="0" applyFont="1" applyAlignment="1">
      <alignment horizontal="left" vertical="center" readingOrder="1"/>
    </xf>
    <xf numFmtId="0" fontId="35" fillId="5" borderId="0" xfId="0" applyFont="1" applyFill="1" applyAlignment="1">
      <alignment horizontal="center"/>
    </xf>
    <xf numFmtId="0" fontId="3" fillId="10" borderId="0" xfId="0" applyFont="1" applyFill="1" applyAlignment="1">
      <alignment horizontal="left" wrapText="1"/>
    </xf>
    <xf numFmtId="0" fontId="19" fillId="0" borderId="0" xfId="0" applyFont="1" applyAlignment="1">
      <alignment horizontal="center" vertical="center"/>
    </xf>
    <xf numFmtId="0" fontId="20" fillId="0" borderId="0" xfId="0" applyFont="1" applyAlignment="1">
      <alignment horizontal="center"/>
    </xf>
    <xf numFmtId="0" fontId="5" fillId="0" borderId="0" xfId="0" applyFont="1" applyAlignment="1">
      <alignment horizontal="center"/>
    </xf>
    <xf numFmtId="0" fontId="8" fillId="5" borderId="0" xfId="0" applyFont="1" applyFill="1" applyAlignment="1">
      <alignment horizontal="center"/>
    </xf>
  </cellXfs>
  <cellStyles count="2">
    <cellStyle name="Comma" xfId="1" builtinId="3"/>
    <cellStyle name="Normal" xfId="0" builtinId="0"/>
  </cellStyles>
  <dxfs count="26">
    <dxf>
      <font>
        <color rgb="FF9C0006"/>
      </font>
      <fill>
        <patternFill>
          <bgColor rgb="FFFFC7CE"/>
        </patternFill>
      </fill>
    </dxf>
    <dxf>
      <font>
        <color rgb="FF00B050"/>
      </font>
    </dxf>
    <dxf>
      <fill>
        <patternFill>
          <bgColor rgb="FFFFFF00"/>
        </patternFill>
      </fill>
    </dxf>
    <dxf>
      <fill>
        <patternFill>
          <bgColor rgb="FFFFFF00"/>
        </patternFill>
      </fill>
    </dxf>
    <dxf>
      <font>
        <b val="0"/>
        <i val="0"/>
        <strike val="0"/>
        <condense val="0"/>
        <extend val="0"/>
        <outline val="0"/>
        <shadow val="0"/>
        <u val="none"/>
        <vertAlign val="baseline"/>
        <sz val="11"/>
        <color theme="1"/>
        <name val="Times New Roman"/>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Times New Roman"/>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Times New Roman"/>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Times New Roman"/>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Times New Roman"/>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Times New Roman"/>
        <scheme val="none"/>
      </font>
      <numFmt numFmtId="35" formatCode="_(* #,##0.00_);_(* \(#,##0.00\);_(* &quot;-&quot;??_);_(@_)"/>
      <fill>
        <patternFill patternType="solid">
          <fgColor indexed="64"/>
          <bgColor theme="9" tint="0.59999389629810485"/>
        </patternFill>
      </fill>
      <border diagonalUp="0" diagonalDown="0">
        <left style="thin">
          <color auto="1"/>
        </left>
        <right/>
        <top/>
        <bottom style="hair">
          <color auto="1"/>
        </bottom>
        <vertical/>
        <horizontal/>
      </border>
    </dxf>
    <dxf>
      <font>
        <b val="0"/>
        <i val="0"/>
        <strike val="0"/>
        <condense val="0"/>
        <extend val="0"/>
        <outline val="0"/>
        <shadow val="0"/>
        <u val="none"/>
        <vertAlign val="baseline"/>
        <sz val="11"/>
        <color theme="1"/>
        <name val="Times New Roman"/>
        <scheme val="none"/>
      </font>
      <border diagonalUp="0" diagonalDown="0">
        <left style="thin">
          <color auto="1"/>
        </left>
        <right style="thin">
          <color auto="1"/>
        </right>
        <top/>
        <bottom style="hair">
          <color auto="1"/>
        </bottom>
        <vertical/>
        <horizontal/>
      </border>
    </dxf>
    <dxf>
      <font>
        <b val="0"/>
        <i val="0"/>
        <strike val="0"/>
        <condense val="0"/>
        <extend val="0"/>
        <outline val="0"/>
        <shadow val="0"/>
        <u val="none"/>
        <vertAlign val="baseline"/>
        <sz val="11"/>
        <color theme="1"/>
        <name val="Times New Roman"/>
        <scheme val="none"/>
      </font>
      <border diagonalUp="0" diagonalDown="0">
        <left style="thin">
          <color auto="1"/>
        </left>
        <right style="thin">
          <color auto="1"/>
        </right>
        <top/>
        <bottom style="hair">
          <color auto="1"/>
        </bottom>
        <vertical/>
        <horizontal/>
      </border>
    </dxf>
    <dxf>
      <font>
        <b val="0"/>
        <i val="0"/>
        <strike val="0"/>
        <condense val="0"/>
        <extend val="0"/>
        <outline val="0"/>
        <shadow val="0"/>
        <u val="none"/>
        <vertAlign val="baseline"/>
        <sz val="11"/>
        <color theme="1"/>
        <name val="Times New Roman"/>
        <scheme val="none"/>
      </font>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scheme val="none"/>
      </font>
      <border diagonalUp="0" diagonalDown="0">
        <left/>
        <right style="thin">
          <color indexed="64"/>
        </right>
        <top style="hair">
          <color auto="1"/>
        </top>
        <bottom style="hair">
          <color auto="1"/>
        </bottom>
        <vertical/>
        <horizontal/>
      </border>
    </dxf>
    <dxf>
      <border outline="0">
        <left style="medium">
          <color indexed="64"/>
        </left>
        <right style="thin">
          <color auto="1"/>
        </right>
        <top style="medium">
          <color indexed="64"/>
        </top>
        <bottom style="hair">
          <color auto="1"/>
        </bottom>
      </border>
    </dxf>
    <dxf>
      <border outline="0">
        <bottom style="thin">
          <color indexed="64"/>
        </bottom>
      </border>
    </dxf>
    <dxf>
      <font>
        <b/>
        <i val="0"/>
        <strike val="0"/>
        <condense val="0"/>
        <extend val="0"/>
        <outline val="0"/>
        <shadow val="0"/>
        <u val="none"/>
        <vertAlign val="baseline"/>
        <sz val="11"/>
        <color theme="1"/>
        <name val="Times New Roman"/>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A%20KIM%20DUNG\Desktop\MCI\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f"/>
      <sheetName val="Bai tap ham"/>
      <sheetName val="Pivot"/>
      <sheetName val="MM"/>
      <sheetName val="Dong tien"/>
      <sheetName val="droplist"/>
      <sheetName val="Example"/>
    </sheetNames>
    <sheetDataSet>
      <sheetData sheetId="0"/>
      <sheetData sheetId="1"/>
      <sheetData sheetId="2"/>
      <sheetData sheetId="3"/>
      <sheetData sheetId="4"/>
      <sheetData sheetId="5"/>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9:E20" totalsRowShown="0" headerRowDxfId="25" headerRowBorderDxfId="24" tableBorderDxfId="23">
  <autoFilter ref="A9:E20" xr:uid="{00000000-0009-0000-0100-000002000000}"/>
  <tableColumns count="5">
    <tableColumn id="1" xr3:uid="{00000000-0010-0000-0000-000001000000}" name="STT" dataDxfId="22"/>
    <tableColumn id="2" xr3:uid="{00000000-0010-0000-0000-000002000000}" name="Họ và tên" dataDxfId="21"/>
    <tableColumn id="3" xr3:uid="{00000000-0010-0000-0000-000003000000}" name="Điểm bình quân" dataDxfId="20"/>
    <tableColumn id="4" xr3:uid="{00000000-0010-0000-0000-000004000000}" name="Hạnh kiểm" dataDxfId="19"/>
    <tableColumn id="5" xr3:uid="{00000000-0010-0000-0000-000005000000}" name="Học lực" dataDxfId="18">
      <calculatedColumnFormula>VLOOKUP(Table2[[#This Row],[Điểm bình quân]],$G$10:$H$12,2,1)</calculatedColumnFormula>
    </tableColumn>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ChiNhanh1" displayName="ChiNhanh1" ref="G26:I30" totalsRowShown="0" headerRowDxfId="17" headerRowBorderDxfId="16" tableBorderDxfId="15" totalsRowBorderDxfId="14">
  <autoFilter ref="G26:I30" xr:uid="{00000000-0009-0000-0100-000003000000}"/>
  <tableColumns count="3">
    <tableColumn id="1" xr3:uid="{00000000-0010-0000-0100-000001000000}" name="Tên NV" dataDxfId="13"/>
    <tableColumn id="2" xr3:uid="{00000000-0010-0000-0100-000002000000}" name="Doanh số (trđ)" dataDxfId="12"/>
    <tableColumn id="3" xr3:uid="{00000000-0010-0000-0100-000003000000}" name="KH mới"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ChiNhanh2" displayName="ChiNhanh2" ref="G34:I38" totalsRowShown="0" headerRowDxfId="10" headerRowBorderDxfId="9" tableBorderDxfId="8" totalsRowBorderDxfId="7">
  <autoFilter ref="G34:I38" xr:uid="{00000000-0009-0000-0100-000004000000}"/>
  <tableColumns count="3">
    <tableColumn id="1" xr3:uid="{00000000-0010-0000-0200-000001000000}" name="Tên NV" dataDxfId="6"/>
    <tableColumn id="2" xr3:uid="{00000000-0010-0000-0200-000002000000}" name="Doanh số (trđ)" dataDxfId="5"/>
    <tableColumn id="3" xr3:uid="{00000000-0010-0000-0200-000003000000}" name="KH mới"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opLeftCell="G1" workbookViewId="0">
      <selection activeCell="K5" sqref="K5"/>
    </sheetView>
  </sheetViews>
  <sheetFormatPr defaultColWidth="9.1796875" defaultRowHeight="14" x14ac:dyDescent="0.3"/>
  <cols>
    <col min="1" max="1" width="9.1796875" style="1"/>
    <col min="2" max="2" width="17.1796875" style="1" customWidth="1"/>
    <col min="3" max="5" width="9.1796875" style="1"/>
    <col min="6" max="7" width="16.26953125" style="1" customWidth="1"/>
    <col min="8" max="8" width="17.453125" style="1" customWidth="1"/>
    <col min="9" max="10" width="11.54296875" style="1" customWidth="1"/>
    <col min="11" max="11" width="11.81640625" style="1" customWidth="1"/>
    <col min="12" max="12" width="16.453125" style="1" customWidth="1"/>
    <col min="13" max="13" width="20.81640625" style="1" bestFit="1" customWidth="1"/>
    <col min="14" max="14" width="21" style="1" bestFit="1" customWidth="1"/>
    <col min="15" max="16384" width="9.1796875" style="1"/>
  </cols>
  <sheetData>
    <row r="1" spans="1:14" ht="30.5" x14ac:dyDescent="0.65">
      <c r="A1" s="240" t="s">
        <v>0</v>
      </c>
      <c r="B1" s="240"/>
      <c r="C1" s="240"/>
      <c r="D1" s="240"/>
      <c r="E1" s="240"/>
      <c r="F1" s="240"/>
      <c r="G1" s="240"/>
      <c r="H1" s="240"/>
      <c r="I1" s="240"/>
      <c r="J1" s="240"/>
    </row>
    <row r="2" spans="1:14" s="25" customFormat="1" ht="30.5" x14ac:dyDescent="0.65">
      <c r="A2" s="24" t="str">
        <f>IF(5=5,"ok","not ok")</f>
        <v>ok</v>
      </c>
      <c r="B2" s="24"/>
      <c r="C2" s="24"/>
      <c r="D2" s="24"/>
      <c r="E2" s="24"/>
      <c r="F2" s="24"/>
      <c r="G2" s="24"/>
      <c r="H2" s="24" t="s">
        <v>1</v>
      </c>
      <c r="I2" s="24" t="s">
        <v>2</v>
      </c>
      <c r="J2" s="24"/>
    </row>
    <row r="3" spans="1:14" ht="14.5" thickBot="1" x14ac:dyDescent="0.35">
      <c r="H3" s="1" t="s">
        <v>3</v>
      </c>
      <c r="I3" s="1" t="s">
        <v>4</v>
      </c>
    </row>
    <row r="4" spans="1:14" x14ac:dyDescent="0.3">
      <c r="A4" s="5" t="s">
        <v>5</v>
      </c>
      <c r="B4" s="6" t="s">
        <v>6</v>
      </c>
      <c r="C4" s="6" t="s">
        <v>7</v>
      </c>
      <c r="D4" s="6" t="s">
        <v>8</v>
      </c>
      <c r="E4" s="6" t="s">
        <v>9</v>
      </c>
      <c r="F4" s="6" t="s">
        <v>10</v>
      </c>
      <c r="G4" s="6" t="s">
        <v>11</v>
      </c>
      <c r="H4" s="6" t="s">
        <v>12</v>
      </c>
      <c r="I4" s="6" t="s">
        <v>13</v>
      </c>
      <c r="J4" s="6" t="s">
        <v>14</v>
      </c>
      <c r="L4" s="1" t="s">
        <v>15</v>
      </c>
    </row>
    <row r="5" spans="1:14" x14ac:dyDescent="0.3">
      <c r="A5" s="7">
        <v>1</v>
      </c>
      <c r="B5" s="8" t="s">
        <v>16</v>
      </c>
      <c r="C5" s="39">
        <v>8</v>
      </c>
      <c r="D5" s="39">
        <v>8</v>
      </c>
      <c r="E5" s="39">
        <v>5</v>
      </c>
      <c r="F5" s="9">
        <v>7</v>
      </c>
      <c r="G5" s="9" t="s">
        <v>17</v>
      </c>
      <c r="H5" s="10" t="str">
        <f>IF(F5&lt;7,"trung bình",IF(F5&lt;8,"khá","giỏi"))</f>
        <v>khá</v>
      </c>
      <c r="I5" s="10" t="str">
        <f>IF(F5&gt;=6.5,"lên lớp","học lại")</f>
        <v>lên lớp</v>
      </c>
      <c r="J5" s="216"/>
      <c r="K5" s="215" t="str">
        <f>IF(I5=$L$16,$M$16,$M$17)</f>
        <v>J</v>
      </c>
    </row>
    <row r="6" spans="1:14" x14ac:dyDescent="0.3">
      <c r="A6" s="7">
        <v>2</v>
      </c>
      <c r="B6" s="8" t="s">
        <v>18</v>
      </c>
      <c r="C6" s="39">
        <v>8</v>
      </c>
      <c r="D6" s="39">
        <v>7</v>
      </c>
      <c r="E6" s="39">
        <v>7</v>
      </c>
      <c r="F6" s="9">
        <v>7.333333333333333</v>
      </c>
      <c r="G6" s="9" t="s">
        <v>19</v>
      </c>
      <c r="H6" s="10" t="str">
        <f t="shared" ref="H6:H14" si="0">IF(F6&lt;7,"trung bình",IF(F6&lt;8,"khá","giỏi"))</f>
        <v>khá</v>
      </c>
      <c r="I6" s="10" t="str">
        <f t="shared" ref="I6:I14" si="1">IF(F6&gt;=6.5,"lên lớp","học lại")</f>
        <v>lên lớp</v>
      </c>
      <c r="J6" s="216"/>
      <c r="K6" s="215" t="str">
        <f t="shared" ref="K6:K14" si="2">IF(I6=$L$16,$M$16,$M$17)</f>
        <v>J</v>
      </c>
      <c r="L6" s="11" t="s">
        <v>20</v>
      </c>
    </row>
    <row r="7" spans="1:14" x14ac:dyDescent="0.3">
      <c r="A7" s="7">
        <v>3</v>
      </c>
      <c r="B7" s="8" t="s">
        <v>21</v>
      </c>
      <c r="C7" s="39">
        <v>10</v>
      </c>
      <c r="D7" s="39">
        <v>6</v>
      </c>
      <c r="E7" s="39">
        <v>10</v>
      </c>
      <c r="F7" s="9">
        <v>8.6666666666666661</v>
      </c>
      <c r="G7" s="9" t="s">
        <v>22</v>
      </c>
      <c r="H7" s="10" t="str">
        <f t="shared" si="0"/>
        <v>giỏi</v>
      </c>
      <c r="I7" s="10" t="str">
        <f t="shared" si="1"/>
        <v>lên lớp</v>
      </c>
      <c r="J7" s="216"/>
      <c r="K7" s="215" t="str">
        <f t="shared" si="2"/>
        <v>J</v>
      </c>
      <c r="L7" s="239" t="s">
        <v>23</v>
      </c>
      <c r="M7" s="2" t="s">
        <v>24</v>
      </c>
      <c r="N7" s="1">
        <v>6.5</v>
      </c>
    </row>
    <row r="8" spans="1:14" x14ac:dyDescent="0.3">
      <c r="A8" s="7">
        <v>4</v>
      </c>
      <c r="B8" s="8" t="s">
        <v>25</v>
      </c>
      <c r="C8" s="39">
        <v>7</v>
      </c>
      <c r="D8" s="39">
        <v>6</v>
      </c>
      <c r="E8" s="39">
        <v>9</v>
      </c>
      <c r="F8" s="9">
        <v>7.333333333333333</v>
      </c>
      <c r="G8" s="9" t="s">
        <v>17</v>
      </c>
      <c r="H8" s="10" t="str">
        <f t="shared" si="0"/>
        <v>khá</v>
      </c>
      <c r="I8" s="10" t="str">
        <f t="shared" si="1"/>
        <v>lên lớp</v>
      </c>
      <c r="J8" s="216"/>
      <c r="K8" s="215" t="str">
        <f t="shared" si="2"/>
        <v>J</v>
      </c>
      <c r="L8" s="239"/>
      <c r="M8" s="2" t="s">
        <v>26</v>
      </c>
    </row>
    <row r="9" spans="1:14" x14ac:dyDescent="0.3">
      <c r="A9" s="7">
        <v>5</v>
      </c>
      <c r="B9" s="8" t="s">
        <v>27</v>
      </c>
      <c r="C9" s="39">
        <v>6</v>
      </c>
      <c r="D9" s="39">
        <v>6</v>
      </c>
      <c r="E9" s="39">
        <v>8</v>
      </c>
      <c r="F9" s="9">
        <v>6.666666666666667</v>
      </c>
      <c r="G9" s="9" t="s">
        <v>17</v>
      </c>
      <c r="H9" s="10" t="str">
        <f t="shared" si="0"/>
        <v>trung bình</v>
      </c>
      <c r="I9" s="10" t="str">
        <f t="shared" si="1"/>
        <v>lên lớp</v>
      </c>
      <c r="J9" s="216"/>
      <c r="K9" s="215" t="str">
        <f t="shared" si="2"/>
        <v>J</v>
      </c>
      <c r="L9" s="11" t="s">
        <v>28</v>
      </c>
      <c r="M9" s="11"/>
    </row>
    <row r="10" spans="1:14" x14ac:dyDescent="0.3">
      <c r="A10" s="7">
        <v>6</v>
      </c>
      <c r="B10" s="8" t="s">
        <v>29</v>
      </c>
      <c r="C10" s="39">
        <v>10</v>
      </c>
      <c r="D10" s="39">
        <v>10</v>
      </c>
      <c r="E10" s="39">
        <v>5</v>
      </c>
      <c r="F10" s="9">
        <v>8.3333333333333339</v>
      </c>
      <c r="G10" s="9" t="s">
        <v>19</v>
      </c>
      <c r="H10" s="10" t="str">
        <f t="shared" si="0"/>
        <v>giỏi</v>
      </c>
      <c r="I10" s="10" t="str">
        <f t="shared" si="1"/>
        <v>lên lớp</v>
      </c>
      <c r="J10" s="216"/>
      <c r="K10" s="215" t="str">
        <f t="shared" si="2"/>
        <v>J</v>
      </c>
      <c r="L10" s="4" t="s">
        <v>10</v>
      </c>
      <c r="M10" s="4" t="s">
        <v>12</v>
      </c>
      <c r="N10" s="4" t="s">
        <v>30</v>
      </c>
    </row>
    <row r="11" spans="1:14" x14ac:dyDescent="0.3">
      <c r="A11" s="7">
        <v>7</v>
      </c>
      <c r="B11" s="8" t="s">
        <v>31</v>
      </c>
      <c r="C11" s="39">
        <v>5</v>
      </c>
      <c r="D11" s="39">
        <v>7</v>
      </c>
      <c r="E11" s="39">
        <v>7</v>
      </c>
      <c r="F11" s="9">
        <v>6.333333333333333</v>
      </c>
      <c r="G11" s="9" t="s">
        <v>19</v>
      </c>
      <c r="H11" s="10" t="str">
        <f t="shared" si="0"/>
        <v>trung bình</v>
      </c>
      <c r="I11" s="10" t="str">
        <f t="shared" si="1"/>
        <v>học lại</v>
      </c>
      <c r="J11" s="216"/>
      <c r="K11" s="215" t="str">
        <f t="shared" si="2"/>
        <v>L</v>
      </c>
      <c r="L11" s="2">
        <v>0</v>
      </c>
      <c r="M11" s="2" t="s">
        <v>22</v>
      </c>
      <c r="N11" s="2" t="s">
        <v>32</v>
      </c>
    </row>
    <row r="12" spans="1:14" x14ac:dyDescent="0.3">
      <c r="A12" s="7">
        <v>8</v>
      </c>
      <c r="B12" s="8" t="s">
        <v>33</v>
      </c>
      <c r="C12" s="39">
        <v>10</v>
      </c>
      <c r="D12" s="39">
        <v>8</v>
      </c>
      <c r="E12" s="39">
        <v>7</v>
      </c>
      <c r="F12" s="9">
        <v>8.3333333333333339</v>
      </c>
      <c r="G12" s="9" t="s">
        <v>19</v>
      </c>
      <c r="H12" s="10" t="str">
        <f t="shared" si="0"/>
        <v>giỏi</v>
      </c>
      <c r="I12" s="10" t="str">
        <f t="shared" si="1"/>
        <v>lên lớp</v>
      </c>
      <c r="J12" s="216"/>
      <c r="K12" s="215" t="str">
        <f t="shared" si="2"/>
        <v>J</v>
      </c>
      <c r="L12" s="2">
        <v>7</v>
      </c>
      <c r="M12" s="2" t="s">
        <v>17</v>
      </c>
      <c r="N12" s="2" t="s">
        <v>34</v>
      </c>
    </row>
    <row r="13" spans="1:14" x14ac:dyDescent="0.3">
      <c r="A13" s="7">
        <v>9</v>
      </c>
      <c r="B13" s="8" t="s">
        <v>35</v>
      </c>
      <c r="C13" s="39">
        <v>5</v>
      </c>
      <c r="D13" s="39">
        <v>7</v>
      </c>
      <c r="E13" s="39">
        <v>9</v>
      </c>
      <c r="F13" s="9">
        <v>7</v>
      </c>
      <c r="G13" s="9" t="s">
        <v>19</v>
      </c>
      <c r="H13" s="10" t="str">
        <f t="shared" si="0"/>
        <v>khá</v>
      </c>
      <c r="I13" s="10" t="str">
        <f t="shared" si="1"/>
        <v>lên lớp</v>
      </c>
      <c r="J13" s="216"/>
      <c r="K13" s="215" t="str">
        <f t="shared" si="2"/>
        <v>J</v>
      </c>
      <c r="L13" s="2">
        <v>8</v>
      </c>
      <c r="M13" s="2" t="s">
        <v>36</v>
      </c>
      <c r="N13" s="2" t="s">
        <v>37</v>
      </c>
    </row>
    <row r="14" spans="1:14" x14ac:dyDescent="0.3">
      <c r="A14" s="7">
        <v>10</v>
      </c>
      <c r="B14" s="8" t="s">
        <v>38</v>
      </c>
      <c r="C14" s="39">
        <v>8</v>
      </c>
      <c r="D14" s="39">
        <v>6</v>
      </c>
      <c r="E14" s="39">
        <v>9</v>
      </c>
      <c r="F14" s="9">
        <v>7.666666666666667</v>
      </c>
      <c r="G14" s="9" t="s">
        <v>39</v>
      </c>
      <c r="H14" s="10" t="str">
        <f t="shared" si="0"/>
        <v>khá</v>
      </c>
      <c r="I14" s="10" t="str">
        <f t="shared" si="1"/>
        <v>lên lớp</v>
      </c>
      <c r="J14" s="216"/>
      <c r="K14" s="215" t="str">
        <f t="shared" si="2"/>
        <v>J</v>
      </c>
    </row>
    <row r="15" spans="1:14" x14ac:dyDescent="0.3">
      <c r="L15" s="1" t="s">
        <v>40</v>
      </c>
    </row>
    <row r="16" spans="1:14" x14ac:dyDescent="0.3">
      <c r="A16" s="11" t="s">
        <v>41</v>
      </c>
      <c r="B16" s="1" t="s">
        <v>42</v>
      </c>
      <c r="L16" s="1" t="s">
        <v>13</v>
      </c>
      <c r="M16" s="215" t="s">
        <v>43</v>
      </c>
    </row>
    <row r="17" spans="1:13" x14ac:dyDescent="0.3">
      <c r="B17" s="1" t="s">
        <v>44</v>
      </c>
      <c r="L17" s="1" t="s">
        <v>45</v>
      </c>
      <c r="M17" s="215" t="s">
        <v>46</v>
      </c>
    </row>
    <row r="18" spans="1:13" x14ac:dyDescent="0.3">
      <c r="B18" s="1" t="s">
        <v>47</v>
      </c>
    </row>
    <row r="19" spans="1:13" x14ac:dyDescent="0.3">
      <c r="B19" s="1" t="s">
        <v>48</v>
      </c>
    </row>
    <row r="20" spans="1:13" x14ac:dyDescent="0.3">
      <c r="B20" s="1" t="s">
        <v>49</v>
      </c>
    </row>
    <row r="23" spans="1:13" x14ac:dyDescent="0.3">
      <c r="A23" s="11" t="s">
        <v>50</v>
      </c>
      <c r="B23" s="11" t="s">
        <v>51</v>
      </c>
    </row>
  </sheetData>
  <mergeCells count="2">
    <mergeCell ref="L7:L8"/>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O31"/>
  <sheetViews>
    <sheetView workbookViewId="0">
      <pane ySplit="6" topLeftCell="A26" activePane="bottomLeft" state="frozen"/>
      <selection activeCell="D17" sqref="D17"/>
      <selection pane="bottomLeft" activeCell="H28" sqref="H28"/>
    </sheetView>
  </sheetViews>
  <sheetFormatPr defaultColWidth="9.1796875" defaultRowHeight="14" x14ac:dyDescent="0.3"/>
  <cols>
    <col min="1" max="1" width="7.1796875" style="1" customWidth="1"/>
    <col min="2" max="2" width="15.1796875" style="1" customWidth="1"/>
    <col min="3" max="3" width="17.7265625" style="1" customWidth="1"/>
    <col min="4" max="5" width="16.26953125" style="1" customWidth="1"/>
    <col min="6" max="6" width="11.26953125" style="1" bestFit="1" customWidth="1"/>
    <col min="7" max="7" width="16.81640625" style="1" customWidth="1"/>
    <col min="8" max="8" width="13.81640625" style="1" customWidth="1"/>
    <col min="9" max="9" width="21" style="1" bestFit="1" customWidth="1"/>
    <col min="10" max="10" width="9.1796875" style="1"/>
    <col min="11" max="11" width="11" style="1" bestFit="1" customWidth="1"/>
    <col min="12" max="12" width="15.7265625" style="1" bestFit="1" customWidth="1"/>
    <col min="13" max="13" width="9.1796875" style="1"/>
    <col min="14" max="14" width="10" style="1" bestFit="1" customWidth="1"/>
    <col min="15" max="16384" width="9.1796875" style="1"/>
  </cols>
  <sheetData>
    <row r="1" spans="1:15" ht="22.5" x14ac:dyDescent="0.45">
      <c r="A1" s="222" t="s">
        <v>52</v>
      </c>
      <c r="B1" s="19"/>
      <c r="C1" s="19"/>
      <c r="D1" s="19"/>
      <c r="E1" s="19"/>
      <c r="F1" s="19"/>
      <c r="G1" s="19"/>
      <c r="H1" s="19"/>
      <c r="I1" s="19"/>
      <c r="J1" s="1" t="s">
        <v>53</v>
      </c>
    </row>
    <row r="2" spans="1:15" x14ac:dyDescent="0.3">
      <c r="A2" s="1" t="s">
        <v>54</v>
      </c>
      <c r="B2" s="16" t="s">
        <v>55</v>
      </c>
      <c r="C2" s="11" t="s">
        <v>56</v>
      </c>
      <c r="J2" s="1" t="s">
        <v>57</v>
      </c>
    </row>
    <row r="3" spans="1:15" x14ac:dyDescent="0.3">
      <c r="C3" s="1" t="s">
        <v>58</v>
      </c>
      <c r="J3" s="1" t="s">
        <v>59</v>
      </c>
    </row>
    <row r="4" spans="1:15" x14ac:dyDescent="0.3">
      <c r="C4" s="1" t="s">
        <v>60</v>
      </c>
      <c r="J4" s="1" t="s">
        <v>61</v>
      </c>
    </row>
    <row r="5" spans="1:15" x14ac:dyDescent="0.3">
      <c r="C5" s="1" t="s">
        <v>62</v>
      </c>
      <c r="J5" s="1" t="s">
        <v>63</v>
      </c>
    </row>
    <row r="6" spans="1:15" x14ac:dyDescent="0.3">
      <c r="C6" s="1" t="s">
        <v>64</v>
      </c>
      <c r="J6" s="1" t="s">
        <v>65</v>
      </c>
    </row>
    <row r="9" spans="1:15" x14ac:dyDescent="0.3">
      <c r="A9" s="225" t="s">
        <v>5</v>
      </c>
      <c r="B9" s="232" t="s">
        <v>6</v>
      </c>
      <c r="C9" s="226" t="s">
        <v>10</v>
      </c>
      <c r="D9" s="232" t="s">
        <v>11</v>
      </c>
      <c r="E9" s="227" t="s">
        <v>12</v>
      </c>
      <c r="G9" s="4" t="s">
        <v>10</v>
      </c>
      <c r="H9" s="4" t="s">
        <v>12</v>
      </c>
      <c r="I9" s="4" t="s">
        <v>30</v>
      </c>
    </row>
    <row r="10" spans="1:15" ht="14.5" x14ac:dyDescent="0.35">
      <c r="A10" s="223">
        <v>1</v>
      </c>
      <c r="B10" s="8" t="s">
        <v>16</v>
      </c>
      <c r="C10" s="9">
        <v>7</v>
      </c>
      <c r="D10" s="9" t="s">
        <v>17</v>
      </c>
      <c r="E10" s="224" t="str">
        <f>VLOOKUP(Table2[[#This Row],[Điểm bình quân]],$G$10:$H$12,2,1)</f>
        <v>Khá</v>
      </c>
      <c r="F10" s="12"/>
      <c r="G10" s="2">
        <v>0</v>
      </c>
      <c r="H10" s="2" t="s">
        <v>22</v>
      </c>
      <c r="I10" s="2" t="s">
        <v>32</v>
      </c>
      <c r="N10" s="8" t="s">
        <v>16</v>
      </c>
      <c r="O10" s="235">
        <f t="shared" ref="O10:O15" si="0">VLOOKUP(N10,$B$10:$D$20,2,0)</f>
        <v>7</v>
      </c>
    </row>
    <row r="11" spans="1:15" ht="14.5" x14ac:dyDescent="0.35">
      <c r="A11" s="223">
        <v>2</v>
      </c>
      <c r="B11" s="8" t="s">
        <v>18</v>
      </c>
      <c r="C11" s="9">
        <v>7.333333333333333</v>
      </c>
      <c r="D11" s="9" t="s">
        <v>19</v>
      </c>
      <c r="E11" s="224" t="str">
        <f>VLOOKUP(Table2[[#This Row],[Điểm bình quân]],$G$10:$H$12,2,1)</f>
        <v>Khá</v>
      </c>
      <c r="F11" s="14"/>
      <c r="G11" s="2">
        <v>7</v>
      </c>
      <c r="H11" s="2" t="s">
        <v>17</v>
      </c>
      <c r="I11" s="2" t="s">
        <v>34</v>
      </c>
      <c r="N11" s="8" t="s">
        <v>18</v>
      </c>
      <c r="O11" s="235">
        <f t="shared" si="0"/>
        <v>7.333333333333333</v>
      </c>
    </row>
    <row r="12" spans="1:15" ht="14.5" x14ac:dyDescent="0.35">
      <c r="A12" s="223">
        <v>3</v>
      </c>
      <c r="B12" s="8" t="s">
        <v>21</v>
      </c>
      <c r="C12" s="9">
        <v>8.6666666666666661</v>
      </c>
      <c r="D12" s="9" t="s">
        <v>22</v>
      </c>
      <c r="E12" s="224" t="str">
        <f>VLOOKUP(Table2[[#This Row],[Điểm bình quân]],$G$10:$H$12,2,1)</f>
        <v>Giỏi</v>
      </c>
      <c r="F12" s="13"/>
      <c r="G12" s="2">
        <v>8</v>
      </c>
      <c r="H12" s="2" t="s">
        <v>36</v>
      </c>
      <c r="I12" s="2" t="s">
        <v>37</v>
      </c>
      <c r="N12" s="8" t="s">
        <v>21</v>
      </c>
      <c r="O12" s="235">
        <f t="shared" si="0"/>
        <v>8.6666666666666661</v>
      </c>
    </row>
    <row r="13" spans="1:15" ht="14.5" x14ac:dyDescent="0.35">
      <c r="A13" s="223">
        <v>4</v>
      </c>
      <c r="B13" s="8" t="s">
        <v>25</v>
      </c>
      <c r="C13" s="9">
        <v>7.333333333333333</v>
      </c>
      <c r="D13" s="9" t="s">
        <v>17</v>
      </c>
      <c r="E13" s="224" t="str">
        <f>VLOOKUP(Table2[[#This Row],[Điểm bình quân]],$G$10:$H$12,2,1)</f>
        <v>Khá</v>
      </c>
      <c r="F13" s="13"/>
      <c r="N13" s="8" t="s">
        <v>25</v>
      </c>
      <c r="O13" s="235">
        <f t="shared" si="0"/>
        <v>7.333333333333333</v>
      </c>
    </row>
    <row r="14" spans="1:15" ht="15" thickBot="1" x14ac:dyDescent="0.4">
      <c r="A14" s="223">
        <v>5</v>
      </c>
      <c r="B14" s="8" t="s">
        <v>16</v>
      </c>
      <c r="C14" s="9">
        <v>6.666666666666667</v>
      </c>
      <c r="D14" s="9" t="s">
        <v>17</v>
      </c>
      <c r="E14" s="224" t="str">
        <f>VLOOKUP(Table2[[#This Row],[Điểm bình quân]],$G$10:$H$12,2,1)</f>
        <v>Trung bình</v>
      </c>
      <c r="F14" s="13"/>
      <c r="N14" s="8" t="s">
        <v>27</v>
      </c>
      <c r="O14" s="235" t="e">
        <f t="shared" si="0"/>
        <v>#N/A</v>
      </c>
    </row>
    <row r="15" spans="1:15" ht="14.5" x14ac:dyDescent="0.35">
      <c r="A15" s="223">
        <v>6</v>
      </c>
      <c r="B15" s="8" t="s">
        <v>29</v>
      </c>
      <c r="C15" s="9">
        <v>8.3333333333333339</v>
      </c>
      <c r="D15" s="9" t="s">
        <v>19</v>
      </c>
      <c r="E15" s="224" t="str">
        <f>VLOOKUP(Table2[[#This Row],[Điểm bình quân]],$G$10:$H$12,2,1)</f>
        <v>Giỏi</v>
      </c>
      <c r="F15" s="13"/>
      <c r="G15" s="2"/>
      <c r="H15" s="4" t="s">
        <v>66</v>
      </c>
      <c r="J15" s="5" t="s">
        <v>5</v>
      </c>
      <c r="K15" s="6" t="s">
        <v>6</v>
      </c>
      <c r="L15" s="6" t="s">
        <v>10</v>
      </c>
      <c r="N15" s="8" t="s">
        <v>29</v>
      </c>
      <c r="O15" s="235">
        <f t="shared" si="0"/>
        <v>8.3333333333333339</v>
      </c>
    </row>
    <row r="16" spans="1:15" ht="14.5" x14ac:dyDescent="0.35">
      <c r="A16" s="223">
        <v>7</v>
      </c>
      <c r="B16" s="8" t="s">
        <v>31</v>
      </c>
      <c r="C16" s="9">
        <v>6.333333333333333</v>
      </c>
      <c r="D16" s="9" t="s">
        <v>19</v>
      </c>
      <c r="E16" s="224" t="str">
        <f>VLOOKUP(Table2[[#This Row],[Điểm bình quân]],$G$10:$H$12,2,1)</f>
        <v>Trung bình</v>
      </c>
      <c r="F16" s="13"/>
      <c r="G16" s="15" t="s">
        <v>6</v>
      </c>
      <c r="H16" s="217" t="s">
        <v>16</v>
      </c>
      <c r="J16" s="7">
        <v>1</v>
      </c>
      <c r="K16" s="8" t="s">
        <v>16</v>
      </c>
      <c r="L16" s="234">
        <f>IFERROR(VLOOKUP(K16,$B$9:$E$20,2,0),"")</f>
        <v>7</v>
      </c>
    </row>
    <row r="17" spans="1:12" ht="14.5" x14ac:dyDescent="0.35">
      <c r="A17" s="223">
        <v>8</v>
      </c>
      <c r="B17" s="8" t="s">
        <v>33</v>
      </c>
      <c r="C17" s="9">
        <v>8.3333333333333339</v>
      </c>
      <c r="D17" s="9" t="s">
        <v>19</v>
      </c>
      <c r="E17" s="224" t="str">
        <f>VLOOKUP(Table2[[#This Row],[Điểm bình quân]],$G$10:$H$12,2,1)</f>
        <v>Giỏi</v>
      </c>
      <c r="F17" s="13"/>
      <c r="G17" s="4" t="s">
        <v>10</v>
      </c>
      <c r="H17" s="233">
        <f>VLOOKUP($H$16,$B$10:$E$20,2,0)</f>
        <v>7</v>
      </c>
      <c r="J17" s="7">
        <v>2</v>
      </c>
      <c r="K17" s="8" t="s">
        <v>27</v>
      </c>
      <c r="L17" s="234" t="str">
        <f>IFERROR(VLOOKUP(K17,$B$9:$E$20,2,0),"")</f>
        <v/>
      </c>
    </row>
    <row r="18" spans="1:12" ht="14.5" x14ac:dyDescent="0.35">
      <c r="A18" s="223">
        <v>9</v>
      </c>
      <c r="B18" s="8" t="s">
        <v>35</v>
      </c>
      <c r="C18" s="9">
        <v>7</v>
      </c>
      <c r="D18" s="9" t="s">
        <v>19</v>
      </c>
      <c r="E18" s="224" t="str">
        <f>VLOOKUP(Table2[[#This Row],[Điểm bình quân]],$G$10:$H$12,2,1)</f>
        <v>Khá</v>
      </c>
      <c r="F18" s="13"/>
      <c r="G18" s="15" t="s">
        <v>11</v>
      </c>
      <c r="H18" s="233" t="str">
        <f>VLOOKUP($H$16,$B$10:$E$20,3,0)</f>
        <v>Khá</v>
      </c>
      <c r="J18" s="7">
        <v>3</v>
      </c>
      <c r="K18" s="8" t="s">
        <v>38</v>
      </c>
      <c r="L18" s="234">
        <f>IFERROR(VLOOKUP(K18,$B$9:$E$20,2,0),"")</f>
        <v>7.666666666666667</v>
      </c>
    </row>
    <row r="19" spans="1:12" x14ac:dyDescent="0.3">
      <c r="A19" s="228">
        <v>10</v>
      </c>
      <c r="B19" s="229" t="s">
        <v>38</v>
      </c>
      <c r="C19" s="230">
        <v>7.666666666666667</v>
      </c>
      <c r="D19" s="230" t="s">
        <v>39</v>
      </c>
      <c r="E19" s="231" t="str">
        <f>VLOOKUP(Table2[[#This Row],[Điểm bình quân]],$G$10:$H$12,2,1)</f>
        <v>Khá</v>
      </c>
      <c r="F19" s="13"/>
      <c r="G19" s="15" t="s">
        <v>12</v>
      </c>
      <c r="H19" s="17"/>
    </row>
    <row r="20" spans="1:12" x14ac:dyDescent="0.3">
      <c r="A20" s="228"/>
      <c r="B20" s="229" t="s">
        <v>67</v>
      </c>
      <c r="C20" s="230"/>
      <c r="D20" s="230"/>
      <c r="E20" s="231" t="str">
        <f>VLOOKUP(Table2[[#This Row],[Điểm bình quân]],$G$10:$H$12,2,1)</f>
        <v>Trung bình</v>
      </c>
      <c r="F20" s="13"/>
    </row>
    <row r="22" spans="1:12" x14ac:dyDescent="0.3">
      <c r="A22" s="4" t="s">
        <v>5</v>
      </c>
      <c r="B22" s="4" t="s">
        <v>68</v>
      </c>
      <c r="C22" s="4" t="s">
        <v>69</v>
      </c>
      <c r="D22" s="4" t="s">
        <v>70</v>
      </c>
      <c r="G22" s="4" t="s">
        <v>68</v>
      </c>
      <c r="H22" s="4" t="s">
        <v>69</v>
      </c>
      <c r="I22" s="4" t="s">
        <v>70</v>
      </c>
    </row>
    <row r="23" spans="1:12" x14ac:dyDescent="0.3">
      <c r="A23" s="2">
        <v>1</v>
      </c>
      <c r="B23" s="2" t="s">
        <v>71</v>
      </c>
      <c r="C23" s="18">
        <v>20000000</v>
      </c>
      <c r="D23" s="2">
        <v>20200501</v>
      </c>
      <c r="G23" s="17" t="s">
        <v>72</v>
      </c>
      <c r="H23" s="236">
        <f>HLOOKUP(G23,$B$30:$H$31,2,0)</f>
        <v>50000000</v>
      </c>
      <c r="I23" s="237">
        <f>VLOOKUP($G$23,$B$22:$D$28,3,0)</f>
        <v>0</v>
      </c>
    </row>
    <row r="24" spans="1:12" x14ac:dyDescent="0.3">
      <c r="A24" s="2">
        <v>2</v>
      </c>
      <c r="B24" s="2" t="s">
        <v>73</v>
      </c>
      <c r="C24" s="18">
        <v>18000000</v>
      </c>
      <c r="D24" s="2">
        <v>20190405</v>
      </c>
    </row>
    <row r="25" spans="1:12" x14ac:dyDescent="0.3">
      <c r="A25" s="2">
        <v>3</v>
      </c>
      <c r="B25" s="2" t="s">
        <v>74</v>
      </c>
      <c r="C25" s="18">
        <v>15000000</v>
      </c>
      <c r="D25" s="2"/>
      <c r="G25" s="4" t="s">
        <v>68</v>
      </c>
      <c r="H25" s="4" t="s">
        <v>69</v>
      </c>
      <c r="I25" s="4" t="s">
        <v>70</v>
      </c>
    </row>
    <row r="26" spans="1:12" x14ac:dyDescent="0.3">
      <c r="A26" s="2">
        <v>4</v>
      </c>
      <c r="B26" s="2" t="s">
        <v>75</v>
      </c>
      <c r="C26" s="18">
        <v>20000000</v>
      </c>
      <c r="D26" s="2">
        <v>20180101</v>
      </c>
      <c r="G26" s="20" t="s">
        <v>71</v>
      </c>
      <c r="H26" s="21">
        <f>IFERROR(VLOOKUP($G26,$B$23:$D$28,2,0),0)</f>
        <v>20000000</v>
      </c>
      <c r="I26" s="237">
        <f>IFERROR(VLOOKUP($G26,$B$23:$D$28,3,0),0)</f>
        <v>20200501</v>
      </c>
    </row>
    <row r="27" spans="1:12" x14ac:dyDescent="0.3">
      <c r="A27" s="2">
        <v>5</v>
      </c>
      <c r="B27" s="2" t="s">
        <v>76</v>
      </c>
      <c r="C27" s="18">
        <v>15000000</v>
      </c>
      <c r="D27" s="2">
        <v>20190608</v>
      </c>
      <c r="G27" s="22" t="s">
        <v>77</v>
      </c>
      <c r="H27" s="21">
        <f t="shared" ref="H27:H28" si="1">IFERROR(VLOOKUP($G27,$B$23:$D$28,2,0),0)</f>
        <v>0</v>
      </c>
      <c r="I27" s="237">
        <f t="shared" ref="I27:I28" si="2">IFERROR(VLOOKUP($G27,$B$23:$D$28,3,0),0)</f>
        <v>0</v>
      </c>
      <c r="J27" s="1" t="s">
        <v>51</v>
      </c>
    </row>
    <row r="28" spans="1:12" x14ac:dyDescent="0.3">
      <c r="A28" s="2">
        <v>6</v>
      </c>
      <c r="B28" s="2" t="s">
        <v>72</v>
      </c>
      <c r="C28" s="18">
        <v>50000000</v>
      </c>
      <c r="D28" s="2"/>
      <c r="G28" s="23" t="s">
        <v>72</v>
      </c>
      <c r="H28" s="21">
        <f t="shared" si="1"/>
        <v>50000000</v>
      </c>
      <c r="I28" s="237">
        <f t="shared" si="2"/>
        <v>0</v>
      </c>
    </row>
    <row r="29" spans="1:12" x14ac:dyDescent="0.3">
      <c r="G29" s="238" t="s">
        <v>78</v>
      </c>
      <c r="H29" s="21">
        <f>VLOOKUP($G29&amp;"*",$B$23:$D$28,2,0)</f>
        <v>18000000</v>
      </c>
      <c r="I29" s="237">
        <f>VLOOKUP($G29&amp;"*",$B$23:$D$28,3,0)</f>
        <v>20190405</v>
      </c>
      <c r="J29" s="3" t="s">
        <v>79</v>
      </c>
    </row>
    <row r="30" spans="1:12" x14ac:dyDescent="0.3">
      <c r="B30" s="4" t="s">
        <v>68</v>
      </c>
      <c r="C30" s="2" t="s">
        <v>71</v>
      </c>
      <c r="D30" s="2" t="s">
        <v>73</v>
      </c>
      <c r="E30" s="2" t="s">
        <v>74</v>
      </c>
      <c r="F30" s="2" t="s">
        <v>75</v>
      </c>
      <c r="G30" s="2" t="s">
        <v>76</v>
      </c>
      <c r="H30" s="2" t="s">
        <v>72</v>
      </c>
    </row>
    <row r="31" spans="1:12" x14ac:dyDescent="0.3">
      <c r="B31" s="4" t="s">
        <v>69</v>
      </c>
      <c r="C31" s="18">
        <v>20000000</v>
      </c>
      <c r="D31" s="18">
        <v>18000000</v>
      </c>
      <c r="E31" s="18">
        <v>15000000</v>
      </c>
      <c r="F31" s="18">
        <v>20000000</v>
      </c>
      <c r="G31" s="18">
        <v>15000000</v>
      </c>
      <c r="H31" s="18">
        <v>50000000</v>
      </c>
    </row>
  </sheetData>
  <dataValidations count="1">
    <dataValidation type="list" allowBlank="1" showInputMessage="1" showErrorMessage="1" sqref="G23" xr:uid="{00000000-0002-0000-0100-000000000000}">
      <formula1>$B$23:$B$28</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I29"/>
  <sheetViews>
    <sheetView workbookViewId="0">
      <pane ySplit="4" topLeftCell="A10" activePane="bottomLeft" state="frozen"/>
      <selection activeCell="D17" sqref="D17"/>
      <selection pane="bottomLeft" activeCell="C26" sqref="C26"/>
    </sheetView>
  </sheetViews>
  <sheetFormatPr defaultColWidth="9.1796875" defaultRowHeight="14" x14ac:dyDescent="0.3"/>
  <cols>
    <col min="1" max="1" width="9.1796875" style="1"/>
    <col min="2" max="2" width="13.54296875" style="1" bestFit="1" customWidth="1"/>
    <col min="3" max="3" width="13.81640625" style="1" customWidth="1"/>
    <col min="4" max="4" width="12.81640625" style="1" customWidth="1"/>
    <col min="5" max="5" width="19" style="1" customWidth="1"/>
    <col min="6" max="6" width="14.7265625" style="1" customWidth="1"/>
    <col min="7" max="16384" width="9.1796875" style="1"/>
  </cols>
  <sheetData>
    <row r="1" spans="1:9" ht="20" x14ac:dyDescent="0.4">
      <c r="A1" s="241" t="s">
        <v>80</v>
      </c>
      <c r="B1" s="241"/>
      <c r="C1" s="241"/>
      <c r="D1" s="241"/>
      <c r="E1" s="241"/>
      <c r="F1" s="241"/>
      <c r="G1" s="241"/>
      <c r="H1" s="241"/>
      <c r="I1" s="241"/>
    </row>
    <row r="2" spans="1:9" x14ac:dyDescent="0.3">
      <c r="A2" s="1" t="s">
        <v>55</v>
      </c>
      <c r="B2" s="3" t="s">
        <v>81</v>
      </c>
      <c r="F2" s="3" t="s">
        <v>82</v>
      </c>
    </row>
    <row r="3" spans="1:9" x14ac:dyDescent="0.3">
      <c r="B3" s="3" t="s">
        <v>83</v>
      </c>
      <c r="F3" s="3" t="s">
        <v>84</v>
      </c>
    </row>
    <row r="4" spans="1:9" ht="15.75" customHeight="1" x14ac:dyDescent="0.3">
      <c r="B4" s="3" t="s">
        <v>85</v>
      </c>
      <c r="F4" s="3" t="s">
        <v>86</v>
      </c>
    </row>
    <row r="6" spans="1:9" s="11" customFormat="1" x14ac:dyDescent="0.3">
      <c r="A6" s="4" t="s">
        <v>5</v>
      </c>
      <c r="B6" s="4" t="s">
        <v>87</v>
      </c>
      <c r="C6" s="4" t="s">
        <v>88</v>
      </c>
      <c r="D6" s="4" t="s">
        <v>89</v>
      </c>
      <c r="E6" s="4" t="s">
        <v>90</v>
      </c>
      <c r="F6" s="4" t="s">
        <v>91</v>
      </c>
    </row>
    <row r="7" spans="1:9" x14ac:dyDescent="0.3">
      <c r="A7" s="2">
        <v>1</v>
      </c>
      <c r="B7" s="2" t="s">
        <v>92</v>
      </c>
      <c r="C7" s="2">
        <v>2018</v>
      </c>
      <c r="D7" s="2" t="s">
        <v>93</v>
      </c>
      <c r="E7" s="2">
        <f ca="1">RANDBETWEEN(10,50)</f>
        <v>16</v>
      </c>
      <c r="F7" s="42">
        <v>1</v>
      </c>
    </row>
    <row r="8" spans="1:9" x14ac:dyDescent="0.3">
      <c r="A8" s="2">
        <v>2</v>
      </c>
      <c r="B8" s="2" t="s">
        <v>94</v>
      </c>
      <c r="C8" s="2">
        <v>2015</v>
      </c>
      <c r="D8" s="2" t="s">
        <v>95</v>
      </c>
      <c r="E8" s="2">
        <f t="shared" ref="E8:E16" ca="1" si="0">RANDBETWEEN(10,50)</f>
        <v>14</v>
      </c>
      <c r="F8" s="42">
        <v>2</v>
      </c>
    </row>
    <row r="9" spans="1:9" x14ac:dyDescent="0.3">
      <c r="A9" s="2">
        <v>3</v>
      </c>
      <c r="B9" s="2" t="s">
        <v>96</v>
      </c>
      <c r="C9" s="2">
        <v>2005</v>
      </c>
      <c r="D9" s="2" t="s">
        <v>95</v>
      </c>
      <c r="E9" s="2">
        <f t="shared" ca="1" si="0"/>
        <v>40</v>
      </c>
      <c r="F9" s="42">
        <v>3</v>
      </c>
    </row>
    <row r="10" spans="1:9" x14ac:dyDescent="0.3">
      <c r="A10" s="2">
        <v>4</v>
      </c>
      <c r="B10" s="2" t="s">
        <v>97</v>
      </c>
      <c r="C10" s="2">
        <v>2016</v>
      </c>
      <c r="D10" s="2" t="s">
        <v>95</v>
      </c>
      <c r="E10" s="2">
        <f t="shared" ca="1" si="0"/>
        <v>17</v>
      </c>
      <c r="F10" s="42">
        <v>4</v>
      </c>
    </row>
    <row r="11" spans="1:9" x14ac:dyDescent="0.3">
      <c r="A11" s="2">
        <v>5</v>
      </c>
      <c r="B11" s="2" t="s">
        <v>98</v>
      </c>
      <c r="C11" s="2">
        <v>2002</v>
      </c>
      <c r="D11" s="2" t="s">
        <v>93</v>
      </c>
      <c r="E11" s="2">
        <f t="shared" ca="1" si="0"/>
        <v>33</v>
      </c>
      <c r="F11" s="42">
        <v>4</v>
      </c>
    </row>
    <row r="12" spans="1:9" x14ac:dyDescent="0.3">
      <c r="A12" s="2">
        <v>6</v>
      </c>
      <c r="B12" s="2" t="s">
        <v>99</v>
      </c>
      <c r="C12" s="2">
        <v>2003</v>
      </c>
      <c r="D12" s="2" t="s">
        <v>95</v>
      </c>
      <c r="E12" s="2">
        <f t="shared" ca="1" si="0"/>
        <v>16</v>
      </c>
      <c r="F12" s="42">
        <v>5</v>
      </c>
    </row>
    <row r="13" spans="1:9" x14ac:dyDescent="0.3">
      <c r="A13" s="2">
        <v>7</v>
      </c>
      <c r="B13" s="2" t="s">
        <v>100</v>
      </c>
      <c r="C13" s="2">
        <v>2005</v>
      </c>
      <c r="D13" s="2" t="s">
        <v>93</v>
      </c>
      <c r="E13" s="2">
        <f t="shared" ca="1" si="0"/>
        <v>50</v>
      </c>
      <c r="F13" s="42">
        <v>6</v>
      </c>
    </row>
    <row r="14" spans="1:9" x14ac:dyDescent="0.3">
      <c r="A14" s="2">
        <v>8</v>
      </c>
      <c r="B14" s="2" t="s">
        <v>101</v>
      </c>
      <c r="C14" s="2">
        <v>2009</v>
      </c>
      <c r="D14" s="2" t="s">
        <v>93</v>
      </c>
      <c r="E14" s="2">
        <f t="shared" ca="1" si="0"/>
        <v>32</v>
      </c>
      <c r="F14" s="42">
        <v>7</v>
      </c>
    </row>
    <row r="15" spans="1:9" x14ac:dyDescent="0.3">
      <c r="A15" s="2">
        <v>9</v>
      </c>
      <c r="B15" s="2" t="s">
        <v>102</v>
      </c>
      <c r="C15" s="2">
        <v>2018</v>
      </c>
      <c r="D15" s="2" t="s">
        <v>95</v>
      </c>
      <c r="E15" s="2">
        <f t="shared" ca="1" si="0"/>
        <v>19</v>
      </c>
      <c r="F15" s="42">
        <v>9</v>
      </c>
    </row>
    <row r="16" spans="1:9" x14ac:dyDescent="0.3">
      <c r="A16" s="2">
        <v>10</v>
      </c>
      <c r="B16" s="2" t="s">
        <v>103</v>
      </c>
      <c r="C16" s="2">
        <v>2010</v>
      </c>
      <c r="D16" s="2" t="s">
        <v>95</v>
      </c>
      <c r="E16" s="2">
        <f t="shared" ca="1" si="0"/>
        <v>12</v>
      </c>
      <c r="F16" s="42">
        <v>12</v>
      </c>
    </row>
    <row r="18" spans="1:6" x14ac:dyDescent="0.3">
      <c r="A18" s="1" t="s">
        <v>104</v>
      </c>
      <c r="C18" s="1" t="s">
        <v>105</v>
      </c>
      <c r="D18" s="26">
        <f>COUNT(A7:A16)</f>
        <v>10</v>
      </c>
    </row>
    <row r="19" spans="1:6" x14ac:dyDescent="0.3">
      <c r="C19" s="1" t="s">
        <v>93</v>
      </c>
      <c r="D19" s="26">
        <f>COUNTIF(D7:D16,D7)</f>
        <v>4</v>
      </c>
    </row>
    <row r="20" spans="1:6" x14ac:dyDescent="0.3">
      <c r="C20" s="1" t="s">
        <v>95</v>
      </c>
      <c r="D20" s="26">
        <f>COUNTIF(D8:D17,D8)</f>
        <v>6</v>
      </c>
    </row>
    <row r="22" spans="1:6" x14ac:dyDescent="0.3">
      <c r="A22" s="1" t="s">
        <v>106</v>
      </c>
      <c r="C22" s="1" t="s">
        <v>107</v>
      </c>
      <c r="D22" s="26">
        <f ca="1">SUM(E7:E16)</f>
        <v>249</v>
      </c>
    </row>
    <row r="23" spans="1:6" x14ac:dyDescent="0.3">
      <c r="C23" s="1" t="s">
        <v>93</v>
      </c>
      <c r="D23" s="26">
        <f ca="1">SUMIF(D7:D16,D7,E7:E16)</f>
        <v>131</v>
      </c>
    </row>
    <row r="24" spans="1:6" x14ac:dyDescent="0.3">
      <c r="C24" s="1" t="s">
        <v>95</v>
      </c>
      <c r="D24" s="26">
        <f ca="1">SUMIF(D8:D17,D8,E8:E17)</f>
        <v>118</v>
      </c>
    </row>
    <row r="26" spans="1:6" x14ac:dyDescent="0.3">
      <c r="A26" s="1" t="s">
        <v>108</v>
      </c>
      <c r="C26" s="1" t="s">
        <v>89</v>
      </c>
      <c r="D26" s="1" t="s">
        <v>91</v>
      </c>
      <c r="E26" s="1" t="s">
        <v>109</v>
      </c>
      <c r="F26" s="1" t="s">
        <v>107</v>
      </c>
    </row>
    <row r="27" spans="1:6" x14ac:dyDescent="0.3">
      <c r="A27" s="1" t="s">
        <v>110</v>
      </c>
      <c r="C27" s="1" t="s">
        <v>95</v>
      </c>
      <c r="D27" s="1" t="s">
        <v>111</v>
      </c>
      <c r="E27" s="26">
        <f>COUNTIFS($D$7:$D$16,$C$27,$F$7:$F$16,"&lt;5")</f>
        <v>3</v>
      </c>
      <c r="F27" s="26">
        <f ca="1">SUMIFS($E$7:$E$16,$D$7:$D$16,$C$27,$F$7:$F$16,"&lt;5")</f>
        <v>71</v>
      </c>
    </row>
    <row r="28" spans="1:6" x14ac:dyDescent="0.3">
      <c r="C28" s="1" t="s">
        <v>95</v>
      </c>
      <c r="D28" s="1" t="s">
        <v>112</v>
      </c>
      <c r="E28" s="26">
        <f>COUNTIFS($D$7:$D$16,$C$27,$F$7:$F$16,"&lt;10")</f>
        <v>5</v>
      </c>
      <c r="F28" s="26">
        <f ca="1">SUMIFS($E$7:$E$16,$D$7:$D$16,$C$27,$F$7:$F$16,"&lt;10")</f>
        <v>106</v>
      </c>
    </row>
    <row r="29" spans="1:6" x14ac:dyDescent="0.3">
      <c r="C29" s="1" t="s">
        <v>95</v>
      </c>
      <c r="D29" s="1" t="s">
        <v>113</v>
      </c>
      <c r="E29" s="26">
        <f>COUNTIFS($D$7:$D$16,$C$27,$F$7:$F$16,"&gt;10")</f>
        <v>1</v>
      </c>
      <c r="F29" s="26">
        <f ca="1">SUMIFS($E$7:$E$16,$D$7:$D$16,$C$27,$F$7:$F$16,"&gt;10")</f>
        <v>12</v>
      </c>
    </row>
  </sheetData>
  <mergeCells count="1">
    <mergeCell ref="A1:I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5"/>
  <sheetViews>
    <sheetView workbookViewId="0">
      <pane ySplit="5" topLeftCell="A6" activePane="bottomLeft" state="frozen"/>
      <selection pane="bottomLeft" activeCell="H19" sqref="H19"/>
    </sheetView>
  </sheetViews>
  <sheetFormatPr defaultColWidth="9.1796875" defaultRowHeight="14.25" customHeight="1" x14ac:dyDescent="0.3"/>
  <cols>
    <col min="1" max="1" width="12.453125" style="1" customWidth="1"/>
    <col min="2" max="2" width="14.26953125" style="1" customWidth="1"/>
    <col min="3" max="4" width="11.26953125" style="1" bestFit="1" customWidth="1"/>
    <col min="5" max="5" width="20" style="1" customWidth="1"/>
    <col min="6" max="6" width="6.54296875" style="1" customWidth="1"/>
    <col min="7" max="7" width="9.1796875" style="1"/>
    <col min="8" max="8" width="12.453125" style="1" customWidth="1"/>
    <col min="9" max="9" width="14.453125" style="1" customWidth="1"/>
    <col min="10" max="10" width="14" style="1" bestFit="1" customWidth="1"/>
    <col min="11" max="11" width="10.1796875" style="1" bestFit="1" customWidth="1"/>
    <col min="12" max="16384" width="9.1796875" style="1"/>
  </cols>
  <sheetData>
    <row r="1" spans="1:11" s="11" customFormat="1" ht="22.5" x14ac:dyDescent="0.45">
      <c r="A1" s="242" t="s">
        <v>114</v>
      </c>
      <c r="B1" s="242"/>
      <c r="C1" s="242"/>
      <c r="D1" s="242"/>
      <c r="E1" s="242"/>
      <c r="F1" s="242"/>
      <c r="G1" s="242"/>
      <c r="H1" s="242"/>
      <c r="I1" s="242"/>
      <c r="J1" s="242"/>
      <c r="K1" s="242"/>
    </row>
    <row r="2" spans="1:11" s="11" customFormat="1" ht="14" x14ac:dyDescent="0.3">
      <c r="A2" s="11" t="s">
        <v>55</v>
      </c>
      <c r="B2" s="11" t="s">
        <v>115</v>
      </c>
    </row>
    <row r="3" spans="1:11" s="11" customFormat="1" ht="14" x14ac:dyDescent="0.3">
      <c r="B3" s="28" t="s">
        <v>116</v>
      </c>
    </row>
    <row r="4" spans="1:11" s="11" customFormat="1" ht="14" x14ac:dyDescent="0.3">
      <c r="B4" s="28" t="s">
        <v>117</v>
      </c>
    </row>
    <row r="5" spans="1:11" ht="14" x14ac:dyDescent="0.3">
      <c r="A5" s="27"/>
      <c r="B5" s="28" t="s">
        <v>118</v>
      </c>
    </row>
    <row r="6" spans="1:11" ht="14.25" customHeight="1" x14ac:dyDescent="0.3">
      <c r="J6" s="1">
        <f>MATCH(I7,$A$16:$A$17,0)</f>
        <v>2</v>
      </c>
    </row>
    <row r="7" spans="1:11" ht="14.25" customHeight="1" x14ac:dyDescent="0.3">
      <c r="A7" s="4" t="s">
        <v>5</v>
      </c>
      <c r="B7" s="4" t="s">
        <v>68</v>
      </c>
      <c r="C7" s="4" t="s">
        <v>69</v>
      </c>
      <c r="D7" s="4" t="s">
        <v>70</v>
      </c>
      <c r="E7" s="4" t="s">
        <v>119</v>
      </c>
      <c r="H7" s="2" t="s">
        <v>68</v>
      </c>
      <c r="I7" s="2" t="s">
        <v>69</v>
      </c>
      <c r="J7" s="1">
        <f>MATCH(I7,B7:F7,0)</f>
        <v>2</v>
      </c>
    </row>
    <row r="8" spans="1:11" ht="14.25" customHeight="1" x14ac:dyDescent="0.3">
      <c r="A8" s="2">
        <v>1</v>
      </c>
      <c r="B8" s="2" t="s">
        <v>71</v>
      </c>
      <c r="C8" s="18">
        <v>20000000</v>
      </c>
      <c r="D8" s="2">
        <v>20200501</v>
      </c>
      <c r="E8" s="2">
        <v>111111111</v>
      </c>
      <c r="H8" s="17" t="s">
        <v>74</v>
      </c>
      <c r="I8" s="236">
        <f>VLOOKUP(H8,$B$7:$E$14,MATCH($I$7,$B$7:$E$7,0),0)</f>
        <v>15000000</v>
      </c>
    </row>
    <row r="9" spans="1:11" ht="14.25" customHeight="1" x14ac:dyDescent="0.3">
      <c r="A9" s="2">
        <v>2</v>
      </c>
      <c r="B9" s="2" t="s">
        <v>73</v>
      </c>
      <c r="C9" s="18">
        <v>18000000</v>
      </c>
      <c r="D9" s="2">
        <v>20190405</v>
      </c>
      <c r="E9" s="2">
        <v>111111112</v>
      </c>
      <c r="H9" s="17" t="s">
        <v>75</v>
      </c>
      <c r="I9" s="236">
        <f>VLOOKUP(H9,$B$7:$E$14,J7,0)</f>
        <v>20000000</v>
      </c>
    </row>
    <row r="10" spans="1:11" ht="14.25" customHeight="1" x14ac:dyDescent="0.3">
      <c r="A10" s="2">
        <v>3</v>
      </c>
      <c r="B10" s="2" t="s">
        <v>74</v>
      </c>
      <c r="C10" s="18">
        <v>15000000</v>
      </c>
      <c r="D10" s="2"/>
      <c r="E10" s="2">
        <v>111111173</v>
      </c>
    </row>
    <row r="11" spans="1:11" ht="14.25" customHeight="1" x14ac:dyDescent="0.3">
      <c r="A11" s="2">
        <v>4</v>
      </c>
      <c r="B11" s="2" t="s">
        <v>75</v>
      </c>
      <c r="C11" s="18">
        <v>20000000</v>
      </c>
      <c r="D11" s="2">
        <v>20180101</v>
      </c>
      <c r="E11" s="2">
        <v>7333333333</v>
      </c>
      <c r="H11" s="29" t="s">
        <v>120</v>
      </c>
    </row>
    <row r="12" spans="1:11" ht="14.25" customHeight="1" x14ac:dyDescent="0.3">
      <c r="A12" s="2">
        <v>5</v>
      </c>
      <c r="B12" s="2" t="s">
        <v>76</v>
      </c>
      <c r="C12" s="18">
        <v>15000000</v>
      </c>
      <c r="D12" s="2">
        <v>20190608</v>
      </c>
      <c r="E12" s="2">
        <v>9888888888</v>
      </c>
      <c r="H12" s="2" t="s">
        <v>68</v>
      </c>
      <c r="I12" s="2" t="s">
        <v>121</v>
      </c>
    </row>
    <row r="13" spans="1:11" ht="14.25" customHeight="1" x14ac:dyDescent="0.3">
      <c r="A13" s="2">
        <v>6</v>
      </c>
      <c r="B13" s="2" t="s">
        <v>72</v>
      </c>
      <c r="C13" s="18">
        <v>50000000</v>
      </c>
      <c r="D13" s="2"/>
      <c r="E13" s="2">
        <v>8999999</v>
      </c>
      <c r="H13" s="26" t="s">
        <v>122</v>
      </c>
      <c r="I13" s="26"/>
      <c r="J13" s="1" t="s">
        <v>123</v>
      </c>
    </row>
    <row r="14" spans="1:11" ht="14.25" customHeight="1" x14ac:dyDescent="0.3">
      <c r="A14" s="2"/>
      <c r="B14" s="2" t="s">
        <v>124</v>
      </c>
      <c r="C14" s="18">
        <v>30000000</v>
      </c>
      <c r="D14" s="2"/>
      <c r="E14" s="2">
        <v>722222222</v>
      </c>
    </row>
    <row r="16" spans="1:11" ht="14.25" customHeight="1" x14ac:dyDescent="0.3">
      <c r="A16" s="4" t="s">
        <v>68</v>
      </c>
      <c r="B16" s="2" t="s">
        <v>71</v>
      </c>
      <c r="C16" s="2" t="s">
        <v>73</v>
      </c>
      <c r="D16" s="2" t="s">
        <v>74</v>
      </c>
      <c r="H16" s="1" t="s">
        <v>125</v>
      </c>
    </row>
    <row r="17" spans="1:12" ht="14.25" customHeight="1" x14ac:dyDescent="0.3">
      <c r="A17" s="4" t="s">
        <v>69</v>
      </c>
      <c r="B17" s="18">
        <v>20000000</v>
      </c>
      <c r="C17" s="18">
        <v>18000000</v>
      </c>
      <c r="D17" s="18">
        <v>15000000</v>
      </c>
      <c r="H17" s="4" t="s">
        <v>68</v>
      </c>
      <c r="I17" s="4" t="s">
        <v>69</v>
      </c>
      <c r="J17" s="4" t="s">
        <v>119</v>
      </c>
    </row>
    <row r="18" spans="1:12" ht="14.25" customHeight="1" x14ac:dyDescent="0.3">
      <c r="A18" s="4" t="s">
        <v>70</v>
      </c>
      <c r="B18" s="2">
        <v>20200501</v>
      </c>
      <c r="C18" s="2">
        <v>20190405</v>
      </c>
      <c r="D18" s="173">
        <v>43987</v>
      </c>
      <c r="H18" s="17" t="s">
        <v>71</v>
      </c>
      <c r="I18" s="32"/>
      <c r="J18" s="32"/>
    </row>
    <row r="19" spans="1:12" ht="14.25" customHeight="1" x14ac:dyDescent="0.3">
      <c r="G19" s="1" t="s">
        <v>126</v>
      </c>
      <c r="H19" s="30"/>
      <c r="I19" s="30"/>
      <c r="J19" s="30"/>
    </row>
    <row r="20" spans="1:12" ht="14.25" customHeight="1" x14ac:dyDescent="0.3">
      <c r="B20" s="2" t="s">
        <v>68</v>
      </c>
      <c r="C20" s="4" t="s">
        <v>70</v>
      </c>
      <c r="D20" s="1">
        <f>MATCH(C20,$A$16:$A$18,0)</f>
        <v>3</v>
      </c>
      <c r="G20" s="1" t="s">
        <v>127</v>
      </c>
    </row>
    <row r="21" spans="1:12" ht="14.25" customHeight="1" x14ac:dyDescent="0.3">
      <c r="B21" s="17" t="s">
        <v>74</v>
      </c>
      <c r="C21" s="173">
        <f>HLOOKUP(B21,$A$16:$D$18,MATCH(C20,$A$16:$A$18,0),0)</f>
        <v>43987</v>
      </c>
      <c r="G21" s="1" t="s">
        <v>128</v>
      </c>
      <c r="I21" s="31"/>
      <c r="J21" s="33"/>
    </row>
    <row r="22" spans="1:12" ht="14.25" customHeight="1" x14ac:dyDescent="0.3">
      <c r="B22" s="17" t="s">
        <v>75</v>
      </c>
      <c r="C22" s="236"/>
      <c r="J22" s="1" t="s">
        <v>126</v>
      </c>
      <c r="K22" s="1" t="s">
        <v>127</v>
      </c>
      <c r="L22" s="1" t="s">
        <v>128</v>
      </c>
    </row>
    <row r="23" spans="1:12" ht="14.25" customHeight="1" x14ac:dyDescent="0.3">
      <c r="H23" s="4" t="s">
        <v>68</v>
      </c>
      <c r="I23" s="17" t="s">
        <v>71</v>
      </c>
    </row>
    <row r="24" spans="1:12" ht="14.25" customHeight="1" x14ac:dyDescent="0.3">
      <c r="H24" s="4" t="s">
        <v>69</v>
      </c>
      <c r="I24" s="32"/>
    </row>
    <row r="25" spans="1:12" ht="14.25" customHeight="1" x14ac:dyDescent="0.3">
      <c r="H25" s="4" t="s">
        <v>119</v>
      </c>
      <c r="I25" s="32"/>
    </row>
  </sheetData>
  <mergeCells count="1">
    <mergeCell ref="A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6"/>
  <sheetViews>
    <sheetView workbookViewId="0">
      <pane ySplit="6" topLeftCell="A30" activePane="bottomLeft" state="frozen"/>
      <selection pane="bottomLeft" activeCell="J41" sqref="J41"/>
    </sheetView>
  </sheetViews>
  <sheetFormatPr defaultColWidth="9.1796875" defaultRowHeight="14" x14ac:dyDescent="0.3"/>
  <cols>
    <col min="1" max="1" width="6.81640625" style="1" customWidth="1"/>
    <col min="2" max="2" width="15.26953125" style="1" customWidth="1"/>
    <col min="3" max="3" width="14.54296875" style="1" customWidth="1"/>
    <col min="4" max="4" width="10.453125" style="1" customWidth="1"/>
    <col min="5" max="5" width="12.1796875" style="1" customWidth="1"/>
    <col min="6" max="6" width="14" style="1" customWidth="1"/>
    <col min="7" max="7" width="9.1796875" style="1"/>
    <col min="8" max="8" width="3.7265625" style="1" customWidth="1"/>
    <col min="9" max="9" width="9.1796875" style="1" customWidth="1"/>
    <col min="10" max="10" width="15.54296875" style="1" customWidth="1"/>
    <col min="11" max="11" width="13.453125" style="1" customWidth="1"/>
    <col min="12" max="13" width="9.1796875" style="1" customWidth="1"/>
    <col min="14" max="14" width="9.1796875" style="1"/>
    <col min="15" max="15" width="19.7265625" style="1" customWidth="1"/>
    <col min="16" max="16384" width="9.1796875" style="1"/>
  </cols>
  <sheetData>
    <row r="1" spans="1:19" ht="25.5" x14ac:dyDescent="0.55000000000000004">
      <c r="A1" s="243" t="s">
        <v>129</v>
      </c>
      <c r="B1" s="243"/>
      <c r="C1" s="243"/>
      <c r="D1" s="243"/>
      <c r="E1" s="243"/>
      <c r="F1" s="243"/>
      <c r="G1" s="243"/>
      <c r="H1" s="243"/>
      <c r="I1" s="243"/>
      <c r="J1" s="243"/>
      <c r="K1" s="243"/>
      <c r="L1" s="243"/>
      <c r="M1" s="243"/>
      <c r="N1" s="243"/>
      <c r="O1" s="243"/>
      <c r="P1" s="243"/>
    </row>
    <row r="2" spans="1:19" x14ac:dyDescent="0.3">
      <c r="A2" s="221" t="s">
        <v>130</v>
      </c>
      <c r="I2" s="246" t="s">
        <v>131</v>
      </c>
      <c r="J2" s="246"/>
      <c r="K2" s="246"/>
      <c r="L2" s="246"/>
      <c r="M2" s="246"/>
      <c r="N2" s="246"/>
      <c r="O2" s="246"/>
      <c r="P2" s="246"/>
      <c r="Q2" s="246"/>
      <c r="R2" s="246"/>
      <c r="S2" s="246"/>
    </row>
    <row r="3" spans="1:19" x14ac:dyDescent="0.3">
      <c r="A3" s="245" t="s">
        <v>132</v>
      </c>
      <c r="B3" s="245"/>
      <c r="C3" s="245"/>
      <c r="D3" s="245"/>
      <c r="E3" s="245"/>
      <c r="F3" s="245"/>
      <c r="G3" s="245"/>
      <c r="H3" s="220"/>
      <c r="I3" s="244" t="s">
        <v>133</v>
      </c>
      <c r="J3" s="244"/>
      <c r="K3" s="244"/>
      <c r="L3" s="244"/>
      <c r="M3" s="244"/>
      <c r="N3" s="244"/>
      <c r="O3" s="244"/>
      <c r="P3" s="244"/>
      <c r="Q3" s="36"/>
      <c r="R3" s="36"/>
      <c r="S3" s="36"/>
    </row>
    <row r="4" spans="1:19" ht="26.25" customHeight="1" x14ac:dyDescent="0.3">
      <c r="A4" s="245" t="s">
        <v>134</v>
      </c>
      <c r="B4" s="245"/>
      <c r="C4" s="245"/>
      <c r="D4" s="245"/>
      <c r="E4" s="245"/>
      <c r="F4" s="245"/>
      <c r="G4" s="245"/>
      <c r="H4" s="220"/>
      <c r="I4" s="244" t="s">
        <v>135</v>
      </c>
      <c r="J4" s="244"/>
      <c r="K4" s="244"/>
      <c r="L4" s="244"/>
      <c r="M4" s="244"/>
      <c r="N4" s="244"/>
      <c r="O4" s="244"/>
      <c r="P4" s="244"/>
      <c r="Q4" s="36"/>
      <c r="R4" s="36"/>
      <c r="S4" s="36"/>
    </row>
    <row r="5" spans="1:19" ht="26.25" customHeight="1" x14ac:dyDescent="0.3">
      <c r="A5" s="245" t="s">
        <v>136</v>
      </c>
      <c r="B5" s="245"/>
      <c r="C5" s="245"/>
      <c r="D5" s="245"/>
      <c r="E5" s="245"/>
      <c r="F5" s="245"/>
      <c r="G5" s="245"/>
      <c r="H5" s="220"/>
      <c r="I5" s="244" t="s">
        <v>137</v>
      </c>
      <c r="J5" s="244"/>
      <c r="K5" s="244"/>
      <c r="L5" s="244"/>
      <c r="M5" s="244"/>
      <c r="N5" s="244"/>
      <c r="O5" s="244"/>
      <c r="P5" s="244"/>
      <c r="Q5" s="36"/>
      <c r="R5" s="36"/>
      <c r="S5" s="36"/>
    </row>
    <row r="6" spans="1:19" ht="26.25" customHeight="1" x14ac:dyDescent="0.3">
      <c r="I6" s="244" t="s">
        <v>138</v>
      </c>
      <c r="J6" s="244"/>
      <c r="K6" s="244"/>
      <c r="L6" s="244"/>
      <c r="M6" s="244"/>
      <c r="N6" s="244"/>
      <c r="O6" s="244"/>
      <c r="P6" s="244"/>
      <c r="Q6" s="36"/>
      <c r="R6" s="36"/>
      <c r="S6" s="36"/>
    </row>
    <row r="8" spans="1:19" s="44" customFormat="1" ht="28" x14ac:dyDescent="0.3">
      <c r="A8" s="43" t="s">
        <v>5</v>
      </c>
      <c r="B8" s="43" t="s">
        <v>139</v>
      </c>
      <c r="C8" s="43" t="s">
        <v>140</v>
      </c>
      <c r="D8" s="43" t="s">
        <v>141</v>
      </c>
      <c r="E8" s="43" t="s">
        <v>142</v>
      </c>
      <c r="F8" s="43" t="s">
        <v>143</v>
      </c>
      <c r="G8" s="43" t="s">
        <v>144</v>
      </c>
      <c r="J8" s="47" t="s">
        <v>145</v>
      </c>
      <c r="K8" s="43" t="s">
        <v>140</v>
      </c>
      <c r="L8" s="45" t="s">
        <v>146</v>
      </c>
      <c r="N8" s="1"/>
      <c r="O8" s="1"/>
    </row>
    <row r="9" spans="1:19" ht="28" x14ac:dyDescent="0.3">
      <c r="A9" s="37">
        <v>1</v>
      </c>
      <c r="B9" s="37" t="s">
        <v>147</v>
      </c>
      <c r="C9" s="37" t="s">
        <v>148</v>
      </c>
      <c r="D9" s="37" t="s">
        <v>149</v>
      </c>
      <c r="E9" s="38">
        <f>F9*1.5</f>
        <v>522</v>
      </c>
      <c r="F9" s="38">
        <v>348</v>
      </c>
      <c r="G9" s="37">
        <v>16</v>
      </c>
      <c r="K9" s="43" t="s">
        <v>142</v>
      </c>
      <c r="L9" s="42">
        <f>INDEX($B$9:$G$18,4,4)</f>
        <v>754.5</v>
      </c>
    </row>
    <row r="10" spans="1:19" x14ac:dyDescent="0.3">
      <c r="A10" s="8">
        <v>2</v>
      </c>
      <c r="B10" s="8" t="s">
        <v>150</v>
      </c>
      <c r="C10" s="8" t="s">
        <v>151</v>
      </c>
      <c r="D10" s="8" t="s">
        <v>152</v>
      </c>
      <c r="E10" s="39">
        <f t="shared" ref="E10:E18" si="0">F10*1.5</f>
        <v>891</v>
      </c>
      <c r="F10" s="39">
        <v>594</v>
      </c>
      <c r="G10" s="8">
        <v>134</v>
      </c>
    </row>
    <row r="11" spans="1:19" x14ac:dyDescent="0.3">
      <c r="A11" s="8">
        <v>3</v>
      </c>
      <c r="B11" s="8" t="s">
        <v>153</v>
      </c>
      <c r="C11" s="8" t="s">
        <v>154</v>
      </c>
      <c r="D11" s="8" t="s">
        <v>155</v>
      </c>
      <c r="E11" s="39">
        <f t="shared" si="0"/>
        <v>286.5</v>
      </c>
      <c r="F11" s="39">
        <v>191</v>
      </c>
      <c r="G11" s="8">
        <v>99</v>
      </c>
      <c r="J11" s="46" t="s">
        <v>156</v>
      </c>
      <c r="K11" s="2" t="s">
        <v>157</v>
      </c>
      <c r="L11" s="2" t="s">
        <v>158</v>
      </c>
    </row>
    <row r="12" spans="1:19" x14ac:dyDescent="0.3">
      <c r="A12" s="8">
        <v>4</v>
      </c>
      <c r="B12" s="8" t="s">
        <v>146</v>
      </c>
      <c r="C12" s="8" t="s">
        <v>159</v>
      </c>
      <c r="D12" s="8" t="s">
        <v>149</v>
      </c>
      <c r="E12" s="39">
        <f t="shared" si="0"/>
        <v>754.5</v>
      </c>
      <c r="F12" s="39">
        <v>503</v>
      </c>
      <c r="G12" s="8">
        <v>49</v>
      </c>
      <c r="K12" s="2" t="s">
        <v>160</v>
      </c>
      <c r="L12" s="2" t="s">
        <v>161</v>
      </c>
    </row>
    <row r="13" spans="1:19" x14ac:dyDescent="0.3">
      <c r="A13" s="8">
        <v>5</v>
      </c>
      <c r="B13" s="8" t="s">
        <v>162</v>
      </c>
      <c r="C13" s="8" t="s">
        <v>163</v>
      </c>
      <c r="D13" s="8" t="s">
        <v>152</v>
      </c>
      <c r="E13" s="39">
        <f t="shared" si="0"/>
        <v>1347</v>
      </c>
      <c r="F13" s="39">
        <v>898</v>
      </c>
      <c r="G13" s="8">
        <v>86</v>
      </c>
      <c r="K13" s="2" t="s">
        <v>164</v>
      </c>
      <c r="L13" s="2">
        <v>3</v>
      </c>
    </row>
    <row r="14" spans="1:19" x14ac:dyDescent="0.3">
      <c r="A14" s="8">
        <v>6</v>
      </c>
      <c r="B14" s="8" t="s">
        <v>165</v>
      </c>
      <c r="C14" s="8" t="s">
        <v>166</v>
      </c>
      <c r="D14" s="8" t="s">
        <v>155</v>
      </c>
      <c r="E14" s="39">
        <f t="shared" si="0"/>
        <v>1362</v>
      </c>
      <c r="F14" s="39">
        <v>908</v>
      </c>
      <c r="G14" s="8">
        <v>43</v>
      </c>
      <c r="K14" s="2" t="s">
        <v>167</v>
      </c>
      <c r="L14" s="2">
        <v>4</v>
      </c>
    </row>
    <row r="15" spans="1:19" x14ac:dyDescent="0.3">
      <c r="A15" s="8">
        <v>7</v>
      </c>
      <c r="B15" s="8" t="s">
        <v>168</v>
      </c>
      <c r="C15" s="8" t="s">
        <v>169</v>
      </c>
      <c r="D15" s="8" t="s">
        <v>149</v>
      </c>
      <c r="E15" s="39">
        <f t="shared" si="0"/>
        <v>774</v>
      </c>
      <c r="F15" s="39">
        <v>516</v>
      </c>
      <c r="G15" s="8">
        <v>16</v>
      </c>
      <c r="K15" s="2" t="s">
        <v>170</v>
      </c>
      <c r="L15" s="2">
        <v>2</v>
      </c>
    </row>
    <row r="16" spans="1:19" x14ac:dyDescent="0.3">
      <c r="A16" s="8">
        <v>8</v>
      </c>
      <c r="B16" s="8" t="s">
        <v>171</v>
      </c>
      <c r="C16" s="8" t="s">
        <v>172</v>
      </c>
      <c r="D16" s="8" t="s">
        <v>152</v>
      </c>
      <c r="E16" s="39">
        <f t="shared" si="0"/>
        <v>1422</v>
      </c>
      <c r="F16" s="39">
        <v>948</v>
      </c>
      <c r="G16" s="8">
        <v>102</v>
      </c>
      <c r="K16" s="2" t="s">
        <v>173</v>
      </c>
      <c r="L16" s="17"/>
    </row>
    <row r="17" spans="1:14" x14ac:dyDescent="0.3">
      <c r="A17" s="8">
        <v>9</v>
      </c>
      <c r="B17" s="8" t="s">
        <v>174</v>
      </c>
      <c r="C17" s="8" t="s">
        <v>175</v>
      </c>
      <c r="D17" s="8" t="s">
        <v>155</v>
      </c>
      <c r="E17" s="39">
        <f t="shared" si="0"/>
        <v>177</v>
      </c>
      <c r="F17" s="39">
        <v>118</v>
      </c>
      <c r="G17" s="8">
        <v>38</v>
      </c>
    </row>
    <row r="18" spans="1:14" x14ac:dyDescent="0.3">
      <c r="A18" s="40">
        <v>10</v>
      </c>
      <c r="B18" s="40" t="s">
        <v>176</v>
      </c>
      <c r="C18" s="40" t="s">
        <v>177</v>
      </c>
      <c r="D18" s="40" t="s">
        <v>155</v>
      </c>
      <c r="E18" s="41">
        <f t="shared" si="0"/>
        <v>858</v>
      </c>
      <c r="F18" s="41">
        <v>572</v>
      </c>
      <c r="G18" s="40">
        <v>160</v>
      </c>
    </row>
    <row r="19" spans="1:14" x14ac:dyDescent="0.3">
      <c r="J19" s="11" t="s">
        <v>178</v>
      </c>
      <c r="K19" s="1" t="s">
        <v>179</v>
      </c>
    </row>
    <row r="20" spans="1:14" x14ac:dyDescent="0.3">
      <c r="J20" s="48" t="s">
        <v>126</v>
      </c>
      <c r="K20" s="49" t="s">
        <v>180</v>
      </c>
      <c r="L20" s="50" t="s">
        <v>144</v>
      </c>
      <c r="M20" s="50"/>
      <c r="N20" s="51"/>
    </row>
    <row r="21" spans="1:14" x14ac:dyDescent="0.3">
      <c r="B21" s="11" t="s">
        <v>181</v>
      </c>
      <c r="J21" s="48" t="s">
        <v>126</v>
      </c>
      <c r="K21" s="52" t="s">
        <v>180</v>
      </c>
      <c r="L21" s="53" t="s">
        <v>146</v>
      </c>
      <c r="M21" s="53"/>
      <c r="N21" s="54"/>
    </row>
    <row r="22" spans="1:14" x14ac:dyDescent="0.3">
      <c r="B22" s="4" t="s">
        <v>139</v>
      </c>
      <c r="C22" s="4" t="s">
        <v>140</v>
      </c>
      <c r="J22" s="48" t="s">
        <v>182</v>
      </c>
      <c r="K22" s="55"/>
      <c r="L22" s="53" t="s">
        <v>183</v>
      </c>
      <c r="M22" s="53"/>
      <c r="N22" s="54"/>
    </row>
    <row r="23" spans="1:14" x14ac:dyDescent="0.3">
      <c r="B23" s="2" t="s">
        <v>147</v>
      </c>
      <c r="C23" s="17"/>
      <c r="D23" s="1" t="s">
        <v>127</v>
      </c>
      <c r="K23" s="56"/>
      <c r="L23" s="57"/>
      <c r="M23" s="57"/>
      <c r="N23" s="58"/>
    </row>
    <row r="24" spans="1:14" x14ac:dyDescent="0.3">
      <c r="K24" s="53"/>
      <c r="L24" s="53"/>
      <c r="M24" s="53"/>
      <c r="N24" s="53"/>
    </row>
    <row r="25" spans="1:14" x14ac:dyDescent="0.3">
      <c r="B25" s="4" t="s">
        <v>140</v>
      </c>
      <c r="C25" s="4" t="s">
        <v>139</v>
      </c>
      <c r="J25" s="11" t="s">
        <v>184</v>
      </c>
      <c r="K25" s="1" t="s">
        <v>185</v>
      </c>
    </row>
    <row r="26" spans="1:14" x14ac:dyDescent="0.3">
      <c r="B26" s="2" t="s">
        <v>175</v>
      </c>
      <c r="C26" s="17"/>
      <c r="D26" s="1" t="s">
        <v>186</v>
      </c>
      <c r="J26" s="48" t="s">
        <v>187</v>
      </c>
      <c r="K26" s="26">
        <f>SUM(INDEX($B$9:$G$18,,5))</f>
        <v>5596</v>
      </c>
    </row>
    <row r="27" spans="1:14" x14ac:dyDescent="0.3">
      <c r="J27" s="48" t="s">
        <v>188</v>
      </c>
      <c r="K27" s="26"/>
    </row>
    <row r="28" spans="1:14" x14ac:dyDescent="0.3">
      <c r="J28" s="48" t="s">
        <v>189</v>
      </c>
      <c r="K28" s="26"/>
    </row>
    <row r="30" spans="1:14" s="219" customFormat="1" x14ac:dyDescent="0.3">
      <c r="A30" s="218" t="s">
        <v>190</v>
      </c>
    </row>
    <row r="31" spans="1:14" x14ac:dyDescent="0.3">
      <c r="B31" s="73" t="s">
        <v>20</v>
      </c>
      <c r="F31" s="11" t="s">
        <v>191</v>
      </c>
    </row>
    <row r="32" spans="1:14" x14ac:dyDescent="0.3">
      <c r="B32" s="4" t="s">
        <v>192</v>
      </c>
      <c r="C32" s="4" t="s">
        <v>193</v>
      </c>
      <c r="D32" s="4" t="s">
        <v>194</v>
      </c>
      <c r="F32" s="1" t="s">
        <v>141</v>
      </c>
      <c r="G32" s="1" t="s">
        <v>193</v>
      </c>
    </row>
    <row r="33" spans="2:10" x14ac:dyDescent="0.3">
      <c r="B33" s="2" t="s">
        <v>195</v>
      </c>
      <c r="C33" s="2">
        <v>475</v>
      </c>
      <c r="D33" s="2">
        <v>445</v>
      </c>
      <c r="F33" s="1" t="s">
        <v>196</v>
      </c>
      <c r="G33" s="1" t="s">
        <v>195</v>
      </c>
    </row>
    <row r="34" spans="2:10" x14ac:dyDescent="0.3">
      <c r="B34" s="2" t="s">
        <v>197</v>
      </c>
      <c r="C34" s="2">
        <v>476</v>
      </c>
      <c r="D34" s="2">
        <v>449</v>
      </c>
      <c r="F34" s="1" t="s">
        <v>198</v>
      </c>
    </row>
    <row r="35" spans="2:10" x14ac:dyDescent="0.3">
      <c r="B35" s="2" t="s">
        <v>199</v>
      </c>
      <c r="C35" s="2">
        <v>468</v>
      </c>
      <c r="D35" s="2">
        <v>499</v>
      </c>
    </row>
    <row r="36" spans="2:10" x14ac:dyDescent="0.3">
      <c r="B36" s="2" t="s">
        <v>200</v>
      </c>
      <c r="C36" s="2">
        <v>188</v>
      </c>
      <c r="D36" s="2">
        <v>461</v>
      </c>
    </row>
    <row r="37" spans="2:10" x14ac:dyDescent="0.3">
      <c r="B37" s="73" t="s">
        <v>201</v>
      </c>
    </row>
    <row r="38" spans="2:10" x14ac:dyDescent="0.3">
      <c r="B38" s="4" t="s">
        <v>202</v>
      </c>
      <c r="C38" s="4" t="s">
        <v>193</v>
      </c>
      <c r="D38" s="4" t="s">
        <v>194</v>
      </c>
      <c r="F38" s="11" t="s">
        <v>203</v>
      </c>
      <c r="G38" s="1" t="s">
        <v>194</v>
      </c>
      <c r="I38" s="1" t="s">
        <v>197</v>
      </c>
      <c r="J38" s="1" t="s">
        <v>204</v>
      </c>
    </row>
    <row r="39" spans="2:10" x14ac:dyDescent="0.3">
      <c r="B39" s="2" t="s">
        <v>195</v>
      </c>
      <c r="C39" s="2">
        <v>214</v>
      </c>
      <c r="D39" s="2">
        <v>195</v>
      </c>
      <c r="F39" s="1" t="s">
        <v>192</v>
      </c>
    </row>
    <row r="40" spans="2:10" x14ac:dyDescent="0.3">
      <c r="B40" s="2" t="s">
        <v>197</v>
      </c>
      <c r="C40" s="2">
        <v>299</v>
      </c>
      <c r="D40" s="2">
        <v>264</v>
      </c>
      <c r="F40" s="1" t="s">
        <v>202</v>
      </c>
    </row>
    <row r="41" spans="2:10" x14ac:dyDescent="0.3">
      <c r="B41" s="2" t="s">
        <v>199</v>
      </c>
      <c r="C41" s="2">
        <v>57</v>
      </c>
      <c r="D41" s="2">
        <v>239</v>
      </c>
      <c r="F41" s="1" t="s">
        <v>205</v>
      </c>
    </row>
    <row r="42" spans="2:10" x14ac:dyDescent="0.3">
      <c r="B42" s="2" t="s">
        <v>200</v>
      </c>
      <c r="C42" s="2">
        <v>204</v>
      </c>
      <c r="D42" s="2">
        <v>115</v>
      </c>
    </row>
    <row r="44" spans="2:10" x14ac:dyDescent="0.3">
      <c r="C44" s="1" t="s">
        <v>206</v>
      </c>
    </row>
    <row r="45" spans="2:10" x14ac:dyDescent="0.3">
      <c r="B45" s="1" t="s">
        <v>192</v>
      </c>
      <c r="C45" s="1">
        <v>1</v>
      </c>
    </row>
    <row r="46" spans="2:10" x14ac:dyDescent="0.3">
      <c r="B46" s="1" t="s">
        <v>202</v>
      </c>
      <c r="C46" s="1">
        <v>2</v>
      </c>
    </row>
  </sheetData>
  <mergeCells count="9">
    <mergeCell ref="A1:P1"/>
    <mergeCell ref="I3:P3"/>
    <mergeCell ref="I4:P4"/>
    <mergeCell ref="I5:P5"/>
    <mergeCell ref="I6:P6"/>
    <mergeCell ref="A3:G3"/>
    <mergeCell ref="A4:G4"/>
    <mergeCell ref="A5:G5"/>
    <mergeCell ref="I2:S2"/>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
  <sheetViews>
    <sheetView workbookViewId="0">
      <pane ySplit="7" topLeftCell="A8" activePane="bottomLeft" state="frozen"/>
      <selection pane="bottomLeft" activeCell="F12" sqref="F12"/>
    </sheetView>
  </sheetViews>
  <sheetFormatPr defaultColWidth="9.1796875" defaultRowHeight="14" x14ac:dyDescent="0.3"/>
  <cols>
    <col min="1" max="2" width="6.453125" style="1" customWidth="1"/>
    <col min="3" max="3" width="5.81640625" style="1" customWidth="1"/>
    <col min="4" max="4" width="6.453125" style="1" customWidth="1"/>
    <col min="5" max="5" width="6" style="1" customWidth="1"/>
    <col min="6" max="16384" width="9.1796875" style="1"/>
  </cols>
  <sheetData>
    <row r="1" spans="1:7" ht="22.5" x14ac:dyDescent="0.45">
      <c r="A1" s="135" t="s">
        <v>207</v>
      </c>
    </row>
    <row r="2" spans="1:7" ht="15.5" x14ac:dyDescent="0.35">
      <c r="A2" s="139" t="s">
        <v>55</v>
      </c>
      <c r="B2" s="140"/>
      <c r="C2" s="221" t="s">
        <v>208</v>
      </c>
      <c r="D2" s="141"/>
      <c r="E2" s="140"/>
      <c r="F2" s="140"/>
      <c r="G2" s="140"/>
    </row>
    <row r="3" spans="1:7" ht="13.5" customHeight="1" x14ac:dyDescent="0.35">
      <c r="B3" s="138" t="s">
        <v>209</v>
      </c>
      <c r="C3" s="1" t="s">
        <v>210</v>
      </c>
      <c r="D3"/>
    </row>
    <row r="4" spans="1:7" x14ac:dyDescent="0.3">
      <c r="C4" s="1" t="s">
        <v>211</v>
      </c>
    </row>
    <row r="5" spans="1:7" x14ac:dyDescent="0.3">
      <c r="C5" s="1" t="s">
        <v>212</v>
      </c>
    </row>
    <row r="6" spans="1:7" x14ac:dyDescent="0.3">
      <c r="C6" s="1" t="s">
        <v>213</v>
      </c>
    </row>
    <row r="7" spans="1:7" x14ac:dyDescent="0.3">
      <c r="C7" s="1" t="s">
        <v>214</v>
      </c>
    </row>
    <row r="9" spans="1:7" ht="21.5" x14ac:dyDescent="0.35">
      <c r="C9" s="137"/>
      <c r="D9" s="136"/>
    </row>
    <row r="10" spans="1:7" ht="23" x14ac:dyDescent="0.5">
      <c r="A10" s="142">
        <v>1</v>
      </c>
      <c r="B10" s="142">
        <v>2</v>
      </c>
      <c r="C10" s="142">
        <v>3</v>
      </c>
      <c r="D10" s="142">
        <v>4</v>
      </c>
      <c r="E10" s="134"/>
      <c r="F10" s="134">
        <f ca="1">OFFSET(A10,2,1)</f>
        <v>10</v>
      </c>
    </row>
    <row r="11" spans="1:7" ht="23" x14ac:dyDescent="0.5">
      <c r="A11" s="142">
        <v>4</v>
      </c>
      <c r="B11" s="142">
        <v>5</v>
      </c>
      <c r="C11" s="142">
        <v>6</v>
      </c>
      <c r="D11" s="142">
        <v>7</v>
      </c>
      <c r="E11" s="134"/>
      <c r="F11" s="134"/>
    </row>
    <row r="12" spans="1:7" ht="23" x14ac:dyDescent="0.5">
      <c r="A12" s="142">
        <v>9</v>
      </c>
      <c r="B12" s="142">
        <v>10</v>
      </c>
      <c r="C12" s="142">
        <v>11</v>
      </c>
      <c r="D12" s="142">
        <v>12</v>
      </c>
      <c r="E12" s="134"/>
      <c r="F12" s="134">
        <f ca="1">SUM(OFFSET(A10,1,1,2,3))</f>
        <v>51</v>
      </c>
    </row>
    <row r="13" spans="1:7" ht="23" x14ac:dyDescent="0.5">
      <c r="A13" s="142">
        <v>20</v>
      </c>
      <c r="B13" s="142">
        <v>21</v>
      </c>
      <c r="C13" s="142">
        <v>22</v>
      </c>
      <c r="D13" s="142">
        <v>23</v>
      </c>
      <c r="E13" s="134"/>
      <c r="F13" s="134"/>
    </row>
    <row r="14" spans="1:7" ht="23" x14ac:dyDescent="0.5">
      <c r="A14" s="134"/>
      <c r="B14" s="134"/>
      <c r="C14" s="134"/>
      <c r="D14" s="134"/>
      <c r="E14" s="134"/>
      <c r="F14" s="1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8"/>
  <sheetViews>
    <sheetView workbookViewId="0">
      <pane ySplit="5" topLeftCell="A27" activePane="bottomLeft" state="frozen"/>
      <selection pane="bottomLeft" activeCell="G4" sqref="G4"/>
    </sheetView>
  </sheetViews>
  <sheetFormatPr defaultColWidth="9.1796875" defaultRowHeight="14" x14ac:dyDescent="0.3"/>
  <cols>
    <col min="1" max="1" width="6.54296875" style="1" customWidth="1"/>
    <col min="2" max="2" width="9.1796875" style="1"/>
    <col min="3" max="3" width="12.1796875" style="1" customWidth="1"/>
    <col min="4" max="4" width="15" style="1" customWidth="1"/>
    <col min="5" max="5" width="12.1796875" style="1" customWidth="1"/>
    <col min="6" max="6" width="9.1796875" style="1"/>
    <col min="7" max="7" width="12.1796875" style="1" bestFit="1" customWidth="1"/>
    <col min="8" max="8" width="16.54296875" style="1" customWidth="1"/>
    <col min="9" max="9" width="17.7265625" style="1" customWidth="1"/>
    <col min="10" max="10" width="12.1796875" style="1" bestFit="1" customWidth="1"/>
    <col min="11" max="11" width="16.54296875" style="1" customWidth="1"/>
    <col min="12" max="16384" width="9.1796875" style="1"/>
  </cols>
  <sheetData>
    <row r="1" spans="1:11" s="145" customFormat="1" ht="28" x14ac:dyDescent="0.6">
      <c r="A1" s="247" t="s">
        <v>215</v>
      </c>
      <c r="B1" s="247"/>
      <c r="C1" s="247"/>
      <c r="D1" s="247"/>
      <c r="E1" s="247"/>
      <c r="F1" s="247"/>
      <c r="G1" s="247"/>
      <c r="H1" s="247"/>
      <c r="I1" s="247"/>
      <c r="J1" s="247"/>
      <c r="K1" s="247"/>
    </row>
    <row r="2" spans="1:11" s="140" customFormat="1" ht="15" x14ac:dyDescent="0.3">
      <c r="A2" s="149" t="s">
        <v>216</v>
      </c>
    </row>
    <row r="3" spans="1:11" x14ac:dyDescent="0.3">
      <c r="B3" s="147" t="s">
        <v>217</v>
      </c>
    </row>
    <row r="4" spans="1:11" x14ac:dyDescent="0.3">
      <c r="A4" s="148"/>
      <c r="B4" s="147" t="s">
        <v>218</v>
      </c>
      <c r="C4" s="148" t="s">
        <v>219</v>
      </c>
    </row>
    <row r="5" spans="1:11" x14ac:dyDescent="0.3">
      <c r="C5" s="148" t="s">
        <v>220</v>
      </c>
    </row>
    <row r="6" spans="1:11" ht="20.5" x14ac:dyDescent="0.3">
      <c r="C6" s="143"/>
    </row>
    <row r="7" spans="1:11" s="144" customFormat="1" ht="15.5" x14ac:dyDescent="0.35">
      <c r="B7" s="152">
        <v>10</v>
      </c>
      <c r="C7" s="153"/>
      <c r="D7" s="154"/>
      <c r="E7" s="155" t="s">
        <v>221</v>
      </c>
    </row>
    <row r="8" spans="1:11" s="144" customFormat="1" ht="15.5" x14ac:dyDescent="0.35">
      <c r="B8" s="156"/>
      <c r="C8" s="157"/>
      <c r="D8" s="158"/>
      <c r="E8" s="159"/>
    </row>
    <row r="9" spans="1:11" s="144" customFormat="1" ht="15.5" x14ac:dyDescent="0.35">
      <c r="B9" s="160"/>
      <c r="C9" s="161" t="s">
        <v>222</v>
      </c>
      <c r="D9" s="167">
        <f ca="1">INDIRECT(E7)</f>
        <v>10</v>
      </c>
      <c r="E9" s="162"/>
    </row>
    <row r="10" spans="1:11" s="144" customFormat="1" ht="15.5" x14ac:dyDescent="0.35">
      <c r="C10" s="146"/>
    </row>
    <row r="11" spans="1:11" ht="20.5" x14ac:dyDescent="0.3">
      <c r="C11" s="143"/>
    </row>
    <row r="12" spans="1:11" ht="20.5" x14ac:dyDescent="0.3">
      <c r="A12" s="169" t="s">
        <v>223</v>
      </c>
      <c r="B12" s="170"/>
      <c r="C12" s="171"/>
      <c r="D12" s="170"/>
      <c r="E12" s="168"/>
      <c r="F12" s="168"/>
      <c r="G12" s="168"/>
      <c r="H12" s="168"/>
      <c r="I12" s="168"/>
      <c r="J12" s="168"/>
      <c r="K12" s="168"/>
    </row>
    <row r="13" spans="1:11" x14ac:dyDescent="0.3">
      <c r="A13" s="4" t="s">
        <v>5</v>
      </c>
      <c r="B13" s="4" t="s">
        <v>224</v>
      </c>
      <c r="C13" s="166" t="s">
        <v>141</v>
      </c>
      <c r="D13" s="4" t="s">
        <v>225</v>
      </c>
      <c r="G13" s="11" t="s">
        <v>226</v>
      </c>
      <c r="H13" s="11" t="s">
        <v>227</v>
      </c>
      <c r="I13" s="11"/>
      <c r="J13" s="11" t="s">
        <v>228</v>
      </c>
      <c r="K13" s="11" t="s">
        <v>152</v>
      </c>
    </row>
    <row r="14" spans="1:11" x14ac:dyDescent="0.3">
      <c r="A14" s="37">
        <v>1</v>
      </c>
      <c r="B14" s="37" t="s">
        <v>229</v>
      </c>
      <c r="C14" s="37" t="s">
        <v>227</v>
      </c>
      <c r="D14" s="20"/>
      <c r="G14" s="4" t="s">
        <v>224</v>
      </c>
      <c r="H14" s="4" t="s">
        <v>225</v>
      </c>
      <c r="I14" s="11"/>
      <c r="J14" s="4" t="s">
        <v>224</v>
      </c>
      <c r="K14" s="4" t="s">
        <v>225</v>
      </c>
    </row>
    <row r="15" spans="1:11" x14ac:dyDescent="0.3">
      <c r="A15" s="8">
        <v>2</v>
      </c>
      <c r="B15" s="8" t="s">
        <v>230</v>
      </c>
      <c r="C15" s="8" t="s">
        <v>231</v>
      </c>
      <c r="D15" s="22"/>
      <c r="G15" s="2" t="s">
        <v>229</v>
      </c>
      <c r="H15" s="2">
        <v>123</v>
      </c>
      <c r="J15" s="2" t="s">
        <v>230</v>
      </c>
      <c r="K15" s="2">
        <v>444</v>
      </c>
    </row>
    <row r="16" spans="1:11" x14ac:dyDescent="0.3">
      <c r="A16" s="8">
        <v>3</v>
      </c>
      <c r="B16" s="8" t="s">
        <v>232</v>
      </c>
      <c r="C16" s="8" t="s">
        <v>227</v>
      </c>
      <c r="D16" s="22"/>
      <c r="G16" s="2" t="s">
        <v>232</v>
      </c>
      <c r="H16" s="2">
        <v>234</v>
      </c>
      <c r="J16" s="2" t="s">
        <v>233</v>
      </c>
      <c r="K16" s="2">
        <v>127</v>
      </c>
    </row>
    <row r="17" spans="1:12" x14ac:dyDescent="0.3">
      <c r="A17" s="8">
        <v>4</v>
      </c>
      <c r="B17" s="8" t="s">
        <v>93</v>
      </c>
      <c r="C17" s="8" t="s">
        <v>227</v>
      </c>
      <c r="D17" s="22"/>
      <c r="G17" s="2" t="s">
        <v>93</v>
      </c>
      <c r="H17" s="2">
        <v>570</v>
      </c>
      <c r="J17" s="2" t="s">
        <v>234</v>
      </c>
      <c r="K17" s="2">
        <v>900</v>
      </c>
    </row>
    <row r="18" spans="1:12" x14ac:dyDescent="0.3">
      <c r="A18" s="8">
        <v>5</v>
      </c>
      <c r="B18" s="8" t="s">
        <v>233</v>
      </c>
      <c r="C18" s="8" t="s">
        <v>231</v>
      </c>
      <c r="D18" s="22"/>
      <c r="G18" s="2" t="s">
        <v>235</v>
      </c>
      <c r="H18" s="2">
        <v>800</v>
      </c>
      <c r="J18" s="2" t="s">
        <v>229</v>
      </c>
      <c r="K18" s="2">
        <v>500</v>
      </c>
    </row>
    <row r="19" spans="1:12" x14ac:dyDescent="0.3">
      <c r="A19" s="8">
        <v>6</v>
      </c>
      <c r="B19" s="8" t="s">
        <v>234</v>
      </c>
      <c r="C19" s="8" t="s">
        <v>231</v>
      </c>
      <c r="D19" s="22"/>
    </row>
    <row r="20" spans="1:12" x14ac:dyDescent="0.3">
      <c r="A20" s="8">
        <v>7</v>
      </c>
      <c r="B20" s="8" t="s">
        <v>229</v>
      </c>
      <c r="C20" s="8" t="s">
        <v>231</v>
      </c>
      <c r="D20" s="22"/>
    </row>
    <row r="21" spans="1:12" x14ac:dyDescent="0.3">
      <c r="A21" s="40">
        <v>8</v>
      </c>
      <c r="B21" s="40" t="s">
        <v>235</v>
      </c>
      <c r="C21" s="40" t="s">
        <v>227</v>
      </c>
      <c r="D21" s="23"/>
    </row>
    <row r="22" spans="1:12" x14ac:dyDescent="0.3">
      <c r="G22" s="11" t="s">
        <v>236</v>
      </c>
      <c r="H22" s="1" t="s">
        <v>237</v>
      </c>
    </row>
    <row r="23" spans="1:12" x14ac:dyDescent="0.3">
      <c r="G23" s="11" t="s">
        <v>238</v>
      </c>
      <c r="H23" s="1" t="s">
        <v>239</v>
      </c>
    </row>
    <row r="24" spans="1:12" ht="21" customHeight="1" x14ac:dyDescent="0.3">
      <c r="A24" s="169" t="s">
        <v>240</v>
      </c>
      <c r="B24" s="169"/>
      <c r="C24" s="169"/>
      <c r="D24" s="169"/>
      <c r="E24" s="169"/>
      <c r="F24" s="169"/>
      <c r="G24" s="169"/>
      <c r="H24" s="168"/>
      <c r="I24" s="168"/>
      <c r="J24" s="168"/>
      <c r="K24" s="168"/>
    </row>
    <row r="25" spans="1:12" x14ac:dyDescent="0.3">
      <c r="A25" s="4" t="s">
        <v>5</v>
      </c>
      <c r="B25" s="4" t="s">
        <v>224</v>
      </c>
      <c r="C25" s="166" t="s">
        <v>141</v>
      </c>
      <c r="D25" s="4" t="s">
        <v>225</v>
      </c>
      <c r="E25" s="4" t="s">
        <v>241</v>
      </c>
      <c r="G25" s="11" t="s">
        <v>226</v>
      </c>
      <c r="H25" s="11" t="s">
        <v>227</v>
      </c>
      <c r="I25" s="11"/>
    </row>
    <row r="26" spans="1:12" x14ac:dyDescent="0.3">
      <c r="A26" s="37">
        <v>1</v>
      </c>
      <c r="B26" s="37" t="s">
        <v>229</v>
      </c>
      <c r="C26" s="37">
        <v>1</v>
      </c>
      <c r="D26" s="20"/>
      <c r="E26" s="20"/>
      <c r="G26" s="165" t="s">
        <v>224</v>
      </c>
      <c r="H26" s="87" t="s">
        <v>225</v>
      </c>
      <c r="I26" s="84" t="s">
        <v>241</v>
      </c>
      <c r="K26" s="11" t="s">
        <v>238</v>
      </c>
      <c r="L26" s="1" t="s">
        <v>239</v>
      </c>
    </row>
    <row r="27" spans="1:12" x14ac:dyDescent="0.3">
      <c r="A27" s="8">
        <v>2</v>
      </c>
      <c r="B27" s="8" t="s">
        <v>230</v>
      </c>
      <c r="C27" s="8">
        <v>2</v>
      </c>
      <c r="D27" s="22"/>
      <c r="E27" s="22"/>
      <c r="G27" s="163" t="s">
        <v>229</v>
      </c>
      <c r="H27" s="2">
        <v>123</v>
      </c>
      <c r="I27" s="164">
        <v>10</v>
      </c>
      <c r="L27" s="1" t="s">
        <v>242</v>
      </c>
    </row>
    <row r="28" spans="1:12" x14ac:dyDescent="0.3">
      <c r="A28" s="8">
        <v>3</v>
      </c>
      <c r="B28" s="8" t="s">
        <v>232</v>
      </c>
      <c r="C28" s="8">
        <v>1</v>
      </c>
      <c r="D28" s="22"/>
      <c r="E28" s="22"/>
      <c r="G28" s="163" t="s">
        <v>232</v>
      </c>
      <c r="H28" s="2">
        <v>234</v>
      </c>
      <c r="I28" s="164">
        <v>7</v>
      </c>
      <c r="L28" s="1" t="s">
        <v>243</v>
      </c>
    </row>
    <row r="29" spans="1:12" x14ac:dyDescent="0.3">
      <c r="A29" s="8">
        <v>4</v>
      </c>
      <c r="B29" s="8" t="s">
        <v>93</v>
      </c>
      <c r="C29" s="8">
        <v>1</v>
      </c>
      <c r="D29" s="22"/>
      <c r="E29" s="22"/>
      <c r="G29" s="163" t="s">
        <v>93</v>
      </c>
      <c r="H29" s="2">
        <v>570</v>
      </c>
      <c r="I29" s="164">
        <v>15</v>
      </c>
    </row>
    <row r="30" spans="1:12" x14ac:dyDescent="0.3">
      <c r="A30" s="8">
        <v>5</v>
      </c>
      <c r="B30" s="8" t="s">
        <v>233</v>
      </c>
      <c r="C30" s="8">
        <v>2</v>
      </c>
      <c r="D30" s="22"/>
      <c r="E30" s="22"/>
      <c r="G30" s="151" t="s">
        <v>235</v>
      </c>
      <c r="H30" s="172">
        <v>800</v>
      </c>
      <c r="I30" s="150">
        <v>9</v>
      </c>
    </row>
    <row r="31" spans="1:12" x14ac:dyDescent="0.3">
      <c r="A31" s="8">
        <v>6</v>
      </c>
      <c r="B31" s="8" t="s">
        <v>234</v>
      </c>
      <c r="C31" s="8">
        <v>2</v>
      </c>
      <c r="D31" s="22"/>
      <c r="E31" s="22"/>
    </row>
    <row r="32" spans="1:12" x14ac:dyDescent="0.3">
      <c r="A32" s="8">
        <v>7</v>
      </c>
      <c r="B32" s="8" t="s">
        <v>229</v>
      </c>
      <c r="C32" s="8">
        <v>2</v>
      </c>
      <c r="D32" s="22"/>
      <c r="E32" s="22"/>
    </row>
    <row r="33" spans="1:9" x14ac:dyDescent="0.3">
      <c r="A33" s="40">
        <v>8</v>
      </c>
      <c r="B33" s="40" t="s">
        <v>235</v>
      </c>
      <c r="C33" s="40">
        <v>1</v>
      </c>
      <c r="D33" s="23"/>
      <c r="E33" s="23"/>
      <c r="G33" s="11" t="s">
        <v>228</v>
      </c>
      <c r="H33" s="11" t="s">
        <v>152</v>
      </c>
    </row>
    <row r="34" spans="1:9" x14ac:dyDescent="0.3">
      <c r="G34" s="165" t="s">
        <v>224</v>
      </c>
      <c r="H34" s="87" t="s">
        <v>225</v>
      </c>
      <c r="I34" s="84" t="s">
        <v>241</v>
      </c>
    </row>
    <row r="35" spans="1:9" x14ac:dyDescent="0.3">
      <c r="G35" s="163" t="s">
        <v>230</v>
      </c>
      <c r="H35" s="2">
        <v>444</v>
      </c>
      <c r="I35" s="164">
        <v>2</v>
      </c>
    </row>
    <row r="36" spans="1:9" x14ac:dyDescent="0.3">
      <c r="G36" s="163" t="s">
        <v>233</v>
      </c>
      <c r="H36" s="2">
        <v>127</v>
      </c>
      <c r="I36" s="164">
        <v>5</v>
      </c>
    </row>
    <row r="37" spans="1:9" x14ac:dyDescent="0.3">
      <c r="G37" s="163" t="s">
        <v>234</v>
      </c>
      <c r="H37" s="2">
        <v>900</v>
      </c>
      <c r="I37" s="164">
        <v>7</v>
      </c>
    </row>
    <row r="38" spans="1:9" x14ac:dyDescent="0.3">
      <c r="G38" s="151" t="s">
        <v>229</v>
      </c>
      <c r="H38" s="172">
        <v>500</v>
      </c>
      <c r="I38" s="150">
        <v>0</v>
      </c>
    </row>
  </sheetData>
  <mergeCells count="1">
    <mergeCell ref="A1:K1"/>
  </mergeCells>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88"/>
  <sheetViews>
    <sheetView zoomScale="115" zoomScaleNormal="115" workbookViewId="0">
      <pane ySplit="1" topLeftCell="A2" activePane="bottomLeft" state="frozen"/>
      <selection pane="bottomLeft" activeCell="A15" sqref="A15"/>
    </sheetView>
  </sheetViews>
  <sheetFormatPr defaultColWidth="9.1796875" defaultRowHeight="14" x14ac:dyDescent="0.3"/>
  <cols>
    <col min="1" max="1" width="5.453125" style="1" customWidth="1"/>
    <col min="2" max="2" width="19" style="1" customWidth="1"/>
    <col min="3" max="3" width="14.54296875" style="1" customWidth="1"/>
    <col min="4" max="4" width="18.1796875" style="1" customWidth="1"/>
    <col min="5" max="5" width="16.1796875" style="1" customWidth="1"/>
    <col min="6" max="6" width="17.81640625" style="1" customWidth="1"/>
    <col min="7" max="7" width="18.26953125" style="1" customWidth="1"/>
    <col min="8" max="10" width="9.1796875" style="1"/>
    <col min="11" max="11" width="13.81640625" style="1" customWidth="1"/>
    <col min="12" max="12" width="18.7265625" style="1" customWidth="1"/>
    <col min="13" max="16384" width="9.1796875" style="1"/>
  </cols>
  <sheetData>
    <row r="1" spans="1:10" ht="22.5" x14ac:dyDescent="0.45">
      <c r="A1" s="242" t="s">
        <v>244</v>
      </c>
      <c r="B1" s="242"/>
      <c r="C1" s="242"/>
      <c r="D1" s="242"/>
      <c r="E1" s="242"/>
      <c r="F1" s="242"/>
      <c r="G1" s="242"/>
      <c r="H1" s="242"/>
      <c r="I1" s="242"/>
      <c r="J1" s="242"/>
    </row>
    <row r="3" spans="1:10" x14ac:dyDescent="0.3">
      <c r="A3" s="132" t="s">
        <v>245</v>
      </c>
      <c r="B3" s="132"/>
      <c r="C3" s="132"/>
      <c r="D3" s="132"/>
      <c r="E3" s="132"/>
      <c r="F3" s="132"/>
      <c r="G3" s="132"/>
      <c r="H3" s="132"/>
      <c r="I3" s="132"/>
      <c r="J3" s="132"/>
    </row>
    <row r="5" spans="1:10" x14ac:dyDescent="0.3">
      <c r="B5" s="4" t="s">
        <v>246</v>
      </c>
      <c r="C5" s="182" t="s">
        <v>247</v>
      </c>
      <c r="D5" s="173">
        <f ca="1">TODAY()</f>
        <v>44823</v>
      </c>
      <c r="E5" s="184"/>
      <c r="F5" s="1" t="s">
        <v>248</v>
      </c>
    </row>
    <row r="6" spans="1:10" x14ac:dyDescent="0.3">
      <c r="B6" s="4" t="s">
        <v>249</v>
      </c>
      <c r="C6" s="183" t="s">
        <v>250</v>
      </c>
      <c r="D6" s="174">
        <f ca="1">NOW()</f>
        <v>44823.017031597221</v>
      </c>
      <c r="E6" s="185"/>
      <c r="F6" s="1" t="s">
        <v>251</v>
      </c>
    </row>
    <row r="8" spans="1:10" x14ac:dyDescent="0.3">
      <c r="B8" s="175" t="s">
        <v>252</v>
      </c>
      <c r="C8" s="176">
        <v>43982</v>
      </c>
      <c r="D8" s="176"/>
      <c r="F8" s="175" t="s">
        <v>252</v>
      </c>
      <c r="G8" s="177">
        <v>0.55590277777777775</v>
      </c>
      <c r="H8" s="177"/>
    </row>
    <row r="9" spans="1:10" x14ac:dyDescent="0.3">
      <c r="B9" s="4" t="s">
        <v>253</v>
      </c>
      <c r="C9" s="186" t="s">
        <v>254</v>
      </c>
      <c r="D9" s="186">
        <v>2020</v>
      </c>
      <c r="F9" s="4" t="s">
        <v>255</v>
      </c>
      <c r="G9" s="186" t="s">
        <v>256</v>
      </c>
      <c r="H9" s="186">
        <v>13</v>
      </c>
    </row>
    <row r="10" spans="1:10" x14ac:dyDescent="0.3">
      <c r="B10" s="4" t="s">
        <v>257</v>
      </c>
      <c r="C10" s="186" t="s">
        <v>258</v>
      </c>
      <c r="D10" s="186">
        <v>7</v>
      </c>
      <c r="F10" s="4" t="s">
        <v>259</v>
      </c>
      <c r="G10" s="186" t="s">
        <v>260</v>
      </c>
      <c r="H10" s="186">
        <v>20</v>
      </c>
    </row>
    <row r="11" spans="1:10" x14ac:dyDescent="0.3">
      <c r="B11" s="4" t="s">
        <v>261</v>
      </c>
      <c r="C11" s="186" t="s">
        <v>262</v>
      </c>
      <c r="D11" s="186">
        <v>31</v>
      </c>
      <c r="F11" s="4" t="s">
        <v>263</v>
      </c>
      <c r="G11" s="186" t="s">
        <v>264</v>
      </c>
      <c r="H11" s="186">
        <v>30</v>
      </c>
    </row>
    <row r="13" spans="1:10" x14ac:dyDescent="0.3">
      <c r="B13" s="2" t="s">
        <v>265</v>
      </c>
      <c r="C13" s="189" t="s">
        <v>266</v>
      </c>
      <c r="D13" s="173">
        <v>44043</v>
      </c>
    </row>
    <row r="14" spans="1:10" x14ac:dyDescent="0.3">
      <c r="B14" s="2"/>
      <c r="C14" s="2">
        <v>20200531</v>
      </c>
      <c r="D14" s="2"/>
    </row>
    <row r="15" spans="1:10" x14ac:dyDescent="0.3">
      <c r="B15" s="2"/>
      <c r="C15" s="17" t="s">
        <v>267</v>
      </c>
      <c r="D15" s="2"/>
    </row>
    <row r="16" spans="1:10" x14ac:dyDescent="0.3">
      <c r="B16" s="53"/>
      <c r="C16" s="190"/>
      <c r="D16" s="53"/>
    </row>
    <row r="17" spans="1:10" x14ac:dyDescent="0.3">
      <c r="B17" s="53"/>
      <c r="C17" s="190"/>
      <c r="D17" s="53"/>
    </row>
    <row r="19" spans="1:10" x14ac:dyDescent="0.3">
      <c r="A19" s="132" t="s">
        <v>268</v>
      </c>
      <c r="B19" s="132"/>
      <c r="C19" s="132"/>
      <c r="D19" s="132"/>
      <c r="E19" s="132"/>
      <c r="F19" s="132"/>
      <c r="G19" s="132"/>
      <c r="H19" s="132"/>
      <c r="I19" s="132"/>
      <c r="J19" s="132"/>
    </row>
    <row r="20" spans="1:10" x14ac:dyDescent="0.3">
      <c r="A20" s="181" t="s">
        <v>269</v>
      </c>
      <c r="B20" s="180"/>
      <c r="C20" s="180" t="s">
        <v>270</v>
      </c>
      <c r="D20" s="180"/>
      <c r="E20" s="180"/>
      <c r="F20" s="180"/>
      <c r="G20" s="180"/>
      <c r="H20" s="180"/>
      <c r="I20" s="180"/>
      <c r="J20" s="180"/>
    </row>
    <row r="21" spans="1:10" x14ac:dyDescent="0.3">
      <c r="B21" s="16" t="s">
        <v>55</v>
      </c>
      <c r="C21" s="179" t="s">
        <v>271</v>
      </c>
      <c r="D21" s="16"/>
      <c r="E21" s="16"/>
      <c r="F21" s="16"/>
    </row>
    <row r="22" spans="1:10" x14ac:dyDescent="0.3">
      <c r="C22" s="1" t="s">
        <v>272</v>
      </c>
      <c r="D22" s="1" t="s">
        <v>273</v>
      </c>
      <c r="E22" s="178" t="s">
        <v>274</v>
      </c>
    </row>
    <row r="23" spans="1:10" x14ac:dyDescent="0.3">
      <c r="D23" s="1" t="s">
        <v>275</v>
      </c>
      <c r="E23" s="1" t="s">
        <v>276</v>
      </c>
    </row>
    <row r="24" spans="1:10" x14ac:dyDescent="0.3">
      <c r="D24" s="1" t="s">
        <v>277</v>
      </c>
      <c r="E24" s="1" t="s">
        <v>278</v>
      </c>
    </row>
    <row r="25" spans="1:10" x14ac:dyDescent="0.3">
      <c r="D25" s="1" t="s">
        <v>279</v>
      </c>
      <c r="E25" s="1" t="s">
        <v>280</v>
      </c>
    </row>
    <row r="26" spans="1:10" x14ac:dyDescent="0.3">
      <c r="D26" s="1" t="s">
        <v>281</v>
      </c>
      <c r="E26" s="1" t="s">
        <v>282</v>
      </c>
    </row>
    <row r="27" spans="1:10" x14ac:dyDescent="0.3">
      <c r="D27" s="1" t="s">
        <v>283</v>
      </c>
      <c r="E27" s="1" t="s">
        <v>284</v>
      </c>
    </row>
    <row r="29" spans="1:10" x14ac:dyDescent="0.3">
      <c r="B29" s="1" t="s">
        <v>285</v>
      </c>
      <c r="C29" s="11" t="s">
        <v>286</v>
      </c>
      <c r="D29" s="11" t="s">
        <v>287</v>
      </c>
      <c r="E29" s="11"/>
    </row>
    <row r="30" spans="1:10" x14ac:dyDescent="0.3">
      <c r="C30" s="178">
        <v>43466</v>
      </c>
      <c r="D30" s="178">
        <v>43845</v>
      </c>
      <c r="E30" s="178"/>
    </row>
    <row r="31" spans="1:10" x14ac:dyDescent="0.3">
      <c r="C31" s="1" t="s">
        <v>288</v>
      </c>
      <c r="D31" s="187" t="s">
        <v>289</v>
      </c>
      <c r="E31" s="26">
        <f>DATEDIF($C$30,$D$30,"y")</f>
        <v>1</v>
      </c>
    </row>
    <row r="32" spans="1:10" x14ac:dyDescent="0.3">
      <c r="C32" s="1" t="s">
        <v>290</v>
      </c>
      <c r="D32" s="187" t="s">
        <v>291</v>
      </c>
      <c r="E32" s="26">
        <f>DATEDIF($C$30,$D$30,"m")</f>
        <v>12</v>
      </c>
    </row>
    <row r="33" spans="1:10" x14ac:dyDescent="0.3">
      <c r="C33" s="1" t="s">
        <v>292</v>
      </c>
      <c r="D33" s="187" t="s">
        <v>293</v>
      </c>
      <c r="E33" s="26">
        <f>DATEDIF($C$30,$D$30,"d")</f>
        <v>379</v>
      </c>
      <c r="F33" s="131"/>
      <c r="G33" s="131" t="s">
        <v>294</v>
      </c>
    </row>
    <row r="34" spans="1:10" x14ac:dyDescent="0.3">
      <c r="C34" s="1" t="s">
        <v>295</v>
      </c>
      <c r="D34" s="26"/>
      <c r="E34" s="26"/>
      <c r="F34" s="188" t="s">
        <v>296</v>
      </c>
      <c r="G34" s="131"/>
    </row>
    <row r="36" spans="1:10" x14ac:dyDescent="0.3">
      <c r="A36" s="181" t="s">
        <v>297</v>
      </c>
      <c r="B36" s="180"/>
      <c r="C36" s="180" t="s">
        <v>298</v>
      </c>
      <c r="D36" s="180"/>
      <c r="E36" s="180"/>
      <c r="F36" s="180"/>
      <c r="G36" s="180"/>
      <c r="H36" s="180"/>
      <c r="I36" s="180"/>
      <c r="J36" s="180"/>
    </row>
    <row r="37" spans="1:10" x14ac:dyDescent="0.3">
      <c r="B37" s="16" t="s">
        <v>55</v>
      </c>
      <c r="C37" s="179" t="s">
        <v>299</v>
      </c>
    </row>
    <row r="38" spans="1:10" x14ac:dyDescent="0.3">
      <c r="B38" s="11" t="s">
        <v>300</v>
      </c>
      <c r="C38" s="1" t="s">
        <v>301</v>
      </c>
    </row>
    <row r="39" spans="1:10" x14ac:dyDescent="0.3">
      <c r="C39" s="1" t="s">
        <v>302</v>
      </c>
    </row>
    <row r="40" spans="1:10" x14ac:dyDescent="0.3">
      <c r="B40" s="11" t="s">
        <v>285</v>
      </c>
      <c r="C40" s="11" t="s">
        <v>286</v>
      </c>
      <c r="D40" s="11" t="s">
        <v>287</v>
      </c>
      <c r="E40" s="11" t="s">
        <v>303</v>
      </c>
    </row>
    <row r="41" spans="1:10" x14ac:dyDescent="0.3">
      <c r="C41" s="178">
        <v>43831</v>
      </c>
      <c r="D41" s="178">
        <v>43982</v>
      </c>
      <c r="E41" s="178">
        <v>43831</v>
      </c>
      <c r="F41" s="1" t="s">
        <v>304</v>
      </c>
    </row>
    <row r="42" spans="1:10" x14ac:dyDescent="0.3">
      <c r="E42" s="178">
        <v>43951</v>
      </c>
    </row>
    <row r="43" spans="1:10" x14ac:dyDescent="0.3">
      <c r="C43" s="178"/>
      <c r="E43" s="178">
        <v>43952</v>
      </c>
    </row>
    <row r="44" spans="1:10" x14ac:dyDescent="0.3">
      <c r="B44" s="1" t="s">
        <v>305</v>
      </c>
    </row>
    <row r="45" spans="1:10" x14ac:dyDescent="0.3">
      <c r="B45" s="3" t="s">
        <v>306</v>
      </c>
    </row>
    <row r="46" spans="1:10" x14ac:dyDescent="0.3">
      <c r="B46" s="214">
        <f>NETWORKDAYS(C41,D41,E41:E43)</f>
        <v>105</v>
      </c>
    </row>
    <row r="48" spans="1:10" x14ac:dyDescent="0.3">
      <c r="A48" s="181" t="s">
        <v>307</v>
      </c>
      <c r="B48" s="180"/>
      <c r="C48" s="180"/>
      <c r="D48" s="180"/>
      <c r="E48" s="180"/>
      <c r="F48" s="180"/>
      <c r="G48" s="180"/>
      <c r="H48" s="180"/>
      <c r="I48" s="180"/>
      <c r="J48" s="180"/>
    </row>
    <row r="49" spans="1:10" s="11" customFormat="1" x14ac:dyDescent="0.3">
      <c r="B49" s="16" t="s">
        <v>55</v>
      </c>
      <c r="C49" s="179" t="s">
        <v>308</v>
      </c>
    </row>
    <row r="50" spans="1:10" x14ac:dyDescent="0.3">
      <c r="C50" s="11" t="s">
        <v>286</v>
      </c>
      <c r="D50" s="11" t="s">
        <v>287</v>
      </c>
      <c r="E50" s="11" t="s">
        <v>303</v>
      </c>
    </row>
    <row r="51" spans="1:10" x14ac:dyDescent="0.3">
      <c r="C51" s="178">
        <v>43952</v>
      </c>
      <c r="D51" s="178">
        <v>43982</v>
      </c>
      <c r="E51" s="178">
        <v>43831</v>
      </c>
    </row>
    <row r="52" spans="1:10" x14ac:dyDescent="0.3">
      <c r="B52" s="1" t="s">
        <v>309</v>
      </c>
    </row>
    <row r="53" spans="1:10" x14ac:dyDescent="0.3">
      <c r="B53" s="1" t="s">
        <v>310</v>
      </c>
      <c r="C53" s="3" t="s">
        <v>311</v>
      </c>
      <c r="F53" s="26">
        <f>NETWORKDAYS.INTL($C$51,$D$51,11,E51)</f>
        <v>26</v>
      </c>
    </row>
    <row r="54" spans="1:10" x14ac:dyDescent="0.3">
      <c r="B54" s="1" t="s">
        <v>312</v>
      </c>
      <c r="C54" s="3"/>
      <c r="F54" s="26"/>
    </row>
    <row r="56" spans="1:10" x14ac:dyDescent="0.3">
      <c r="A56" s="181" t="s">
        <v>313</v>
      </c>
      <c r="B56" s="180"/>
      <c r="C56" s="180"/>
      <c r="D56" s="180"/>
      <c r="E56" s="180"/>
      <c r="F56" s="180"/>
      <c r="G56" s="180"/>
      <c r="H56" s="180"/>
      <c r="I56" s="180"/>
      <c r="J56" s="180"/>
    </row>
    <row r="57" spans="1:10" s="11" customFormat="1" x14ac:dyDescent="0.3">
      <c r="B57" s="16" t="s">
        <v>55</v>
      </c>
      <c r="C57" s="179" t="s">
        <v>314</v>
      </c>
    </row>
    <row r="58" spans="1:10" x14ac:dyDescent="0.3">
      <c r="B58" s="11" t="s">
        <v>300</v>
      </c>
      <c r="C58" s="1" t="s">
        <v>301</v>
      </c>
    </row>
    <row r="59" spans="1:10" x14ac:dyDescent="0.3">
      <c r="C59" s="1" t="s">
        <v>302</v>
      </c>
    </row>
    <row r="61" spans="1:10" x14ac:dyDescent="0.3">
      <c r="B61" s="11" t="s">
        <v>285</v>
      </c>
      <c r="C61" s="178" t="s">
        <v>315</v>
      </c>
    </row>
    <row r="62" spans="1:10" x14ac:dyDescent="0.3">
      <c r="C62" s="178" t="s">
        <v>316</v>
      </c>
      <c r="E62" s="178">
        <v>43936</v>
      </c>
      <c r="G62" s="2" t="s">
        <v>317</v>
      </c>
    </row>
    <row r="63" spans="1:10" x14ac:dyDescent="0.3">
      <c r="A63" s="11"/>
      <c r="C63" s="1" t="s">
        <v>318</v>
      </c>
      <c r="E63" s="192" t="s">
        <v>319</v>
      </c>
      <c r="G63" s="173">
        <v>43831</v>
      </c>
    </row>
    <row r="64" spans="1:10" x14ac:dyDescent="0.3">
      <c r="E64" s="193">
        <v>43959</v>
      </c>
      <c r="G64" s="173">
        <v>43951</v>
      </c>
    </row>
    <row r="65" spans="1:12" x14ac:dyDescent="0.3">
      <c r="B65" s="191"/>
      <c r="G65" s="173">
        <v>43952</v>
      </c>
    </row>
    <row r="66" spans="1:12" x14ac:dyDescent="0.3">
      <c r="B66" s="178"/>
    </row>
    <row r="67" spans="1:12" ht="30" customHeight="1" x14ac:dyDescent="0.3">
      <c r="A67" s="248" t="s">
        <v>320</v>
      </c>
      <c r="B67" s="248"/>
      <c r="C67" s="248"/>
      <c r="D67" s="248"/>
      <c r="E67" s="248"/>
      <c r="F67" s="248"/>
      <c r="G67" s="248"/>
      <c r="H67" s="248"/>
      <c r="I67" s="248"/>
      <c r="J67" s="248"/>
    </row>
    <row r="68" spans="1:12" x14ac:dyDescent="0.3">
      <c r="B68" s="16" t="s">
        <v>55</v>
      </c>
      <c r="C68" s="3" t="s">
        <v>321</v>
      </c>
    </row>
    <row r="69" spans="1:12" x14ac:dyDescent="0.3">
      <c r="B69" s="178"/>
    </row>
    <row r="70" spans="1:12" x14ac:dyDescent="0.3">
      <c r="B70" s="178"/>
      <c r="C70" s="178" t="s">
        <v>322</v>
      </c>
    </row>
    <row r="71" spans="1:12" x14ac:dyDescent="0.3">
      <c r="B71" s="178"/>
      <c r="C71" s="178" t="s">
        <v>316</v>
      </c>
      <c r="E71" s="178">
        <v>43936</v>
      </c>
      <c r="G71" s="2" t="s">
        <v>317</v>
      </c>
    </row>
    <row r="72" spans="1:12" x14ac:dyDescent="0.3">
      <c r="C72" s="1" t="s">
        <v>318</v>
      </c>
      <c r="E72" s="192" t="s">
        <v>323</v>
      </c>
      <c r="G72" s="173">
        <v>43831</v>
      </c>
    </row>
    <row r="73" spans="1:12" x14ac:dyDescent="0.3">
      <c r="E73" s="193">
        <f>WORKDAY.INTL(E71,15,11,$G$63:$G$65)</f>
        <v>43956</v>
      </c>
      <c r="G73" s="173">
        <v>43951</v>
      </c>
    </row>
    <row r="74" spans="1:12" x14ac:dyDescent="0.3">
      <c r="G74" s="173">
        <v>43952</v>
      </c>
    </row>
    <row r="76" spans="1:12" x14ac:dyDescent="0.3">
      <c r="A76" s="11" t="s">
        <v>285</v>
      </c>
      <c r="B76" s="140" t="s">
        <v>324</v>
      </c>
      <c r="C76" s="140"/>
      <c r="D76" s="140"/>
      <c r="E76" s="140"/>
      <c r="F76" s="140"/>
      <c r="G76" s="140"/>
      <c r="H76" s="140"/>
    </row>
    <row r="77" spans="1:12" ht="14.5" thickBot="1" x14ac:dyDescent="0.35">
      <c r="B77" s="1" t="s">
        <v>325</v>
      </c>
    </row>
    <row r="78" spans="1:12" s="211" customFormat="1" ht="35.25" customHeight="1" x14ac:dyDescent="0.35">
      <c r="A78" s="43" t="s">
        <v>5</v>
      </c>
      <c r="B78" s="43" t="s">
        <v>326</v>
      </c>
      <c r="C78" s="43" t="s">
        <v>327</v>
      </c>
      <c r="D78" s="43" t="s">
        <v>328</v>
      </c>
      <c r="E78" s="43" t="s">
        <v>329</v>
      </c>
      <c r="F78" s="43" t="s">
        <v>330</v>
      </c>
      <c r="G78" s="43" t="s">
        <v>331</v>
      </c>
      <c r="H78" s="43" t="s">
        <v>332</v>
      </c>
      <c r="I78" s="43" t="s">
        <v>333</v>
      </c>
      <c r="K78" s="212" t="s">
        <v>334</v>
      </c>
      <c r="L78" s="213" t="s">
        <v>329</v>
      </c>
    </row>
    <row r="79" spans="1:12" x14ac:dyDescent="0.3">
      <c r="A79" s="37">
        <v>1</v>
      </c>
      <c r="B79" s="37" t="s">
        <v>335</v>
      </c>
      <c r="C79" s="37" t="s">
        <v>336</v>
      </c>
      <c r="D79" s="205">
        <v>43832</v>
      </c>
      <c r="E79" s="206"/>
      <c r="F79" s="206"/>
      <c r="G79" s="205">
        <v>43840</v>
      </c>
      <c r="H79" s="206"/>
      <c r="I79" s="206"/>
      <c r="K79" s="194" t="s">
        <v>335</v>
      </c>
      <c r="L79" s="195">
        <v>30</v>
      </c>
    </row>
    <row r="80" spans="1:12" x14ac:dyDescent="0.3">
      <c r="A80" s="8">
        <v>2</v>
      </c>
      <c r="B80" s="8" t="s">
        <v>337</v>
      </c>
      <c r="C80" s="8" t="s">
        <v>338</v>
      </c>
      <c r="D80" s="207">
        <v>43845</v>
      </c>
      <c r="E80" s="208"/>
      <c r="F80" s="208"/>
      <c r="G80" s="207">
        <v>43893</v>
      </c>
      <c r="H80" s="208"/>
      <c r="I80" s="208"/>
      <c r="K80" s="194" t="s">
        <v>337</v>
      </c>
      <c r="L80" s="195">
        <v>45</v>
      </c>
    </row>
    <row r="81" spans="1:12" ht="14.5" thickBot="1" x14ac:dyDescent="0.35">
      <c r="A81" s="8">
        <v>3</v>
      </c>
      <c r="B81" s="8" t="s">
        <v>337</v>
      </c>
      <c r="C81" s="8" t="s">
        <v>339</v>
      </c>
      <c r="D81" s="207">
        <v>43846</v>
      </c>
      <c r="E81" s="208"/>
      <c r="F81" s="208"/>
      <c r="G81" s="207">
        <v>43870</v>
      </c>
      <c r="H81" s="208"/>
      <c r="I81" s="208"/>
      <c r="K81" s="196" t="s">
        <v>340</v>
      </c>
      <c r="L81" s="197">
        <v>60</v>
      </c>
    </row>
    <row r="82" spans="1:12" ht="14.5" thickBot="1" x14ac:dyDescent="0.35">
      <c r="A82" s="8">
        <v>4</v>
      </c>
      <c r="B82" s="8" t="s">
        <v>335</v>
      </c>
      <c r="C82" s="8" t="s">
        <v>341</v>
      </c>
      <c r="D82" s="207">
        <v>43860</v>
      </c>
      <c r="E82" s="208"/>
      <c r="F82" s="208"/>
      <c r="G82" s="207">
        <v>43876</v>
      </c>
      <c r="H82" s="208"/>
      <c r="I82" s="208"/>
    </row>
    <row r="83" spans="1:12" ht="14.5" thickBot="1" x14ac:dyDescent="0.35">
      <c r="A83" s="8">
        <v>5</v>
      </c>
      <c r="B83" s="8" t="s">
        <v>340</v>
      </c>
      <c r="C83" s="8" t="s">
        <v>342</v>
      </c>
      <c r="D83" s="207">
        <v>43866</v>
      </c>
      <c r="E83" s="208"/>
      <c r="F83" s="208"/>
      <c r="G83" s="207">
        <v>43875</v>
      </c>
      <c r="H83" s="208"/>
      <c r="I83" s="208"/>
      <c r="K83" s="202" t="s">
        <v>303</v>
      </c>
      <c r="L83" s="203"/>
    </row>
    <row r="84" spans="1:12" x14ac:dyDescent="0.3">
      <c r="A84" s="8">
        <v>6</v>
      </c>
      <c r="B84" s="8" t="s">
        <v>337</v>
      </c>
      <c r="C84" s="8" t="s">
        <v>343</v>
      </c>
      <c r="D84" s="207">
        <v>43926</v>
      </c>
      <c r="E84" s="208"/>
      <c r="F84" s="208"/>
      <c r="G84" s="207">
        <v>43976</v>
      </c>
      <c r="H84" s="208"/>
      <c r="I84" s="208"/>
      <c r="K84" s="198"/>
      <c r="L84" s="204">
        <v>43831</v>
      </c>
    </row>
    <row r="85" spans="1:12" x14ac:dyDescent="0.3">
      <c r="A85" s="8">
        <v>7</v>
      </c>
      <c r="B85" s="8" t="s">
        <v>335</v>
      </c>
      <c r="C85" s="8" t="s">
        <v>344</v>
      </c>
      <c r="D85" s="207">
        <v>43930</v>
      </c>
      <c r="E85" s="208"/>
      <c r="F85" s="208"/>
      <c r="G85" s="207">
        <v>43981</v>
      </c>
      <c r="H85" s="208"/>
      <c r="I85" s="208"/>
      <c r="K85" s="198"/>
      <c r="L85" s="199"/>
    </row>
    <row r="86" spans="1:12" x14ac:dyDescent="0.3">
      <c r="A86" s="8">
        <v>8</v>
      </c>
      <c r="B86" s="8" t="s">
        <v>340</v>
      </c>
      <c r="C86" s="8" t="s">
        <v>345</v>
      </c>
      <c r="D86" s="207">
        <v>43961</v>
      </c>
      <c r="E86" s="208"/>
      <c r="F86" s="208"/>
      <c r="G86" s="8"/>
      <c r="H86" s="208"/>
      <c r="I86" s="208"/>
      <c r="K86" s="198"/>
      <c r="L86" s="199"/>
    </row>
    <row r="87" spans="1:12" x14ac:dyDescent="0.3">
      <c r="A87" s="8">
        <v>9</v>
      </c>
      <c r="B87" s="8" t="s">
        <v>340</v>
      </c>
      <c r="C87" s="8" t="s">
        <v>346</v>
      </c>
      <c r="D87" s="207">
        <v>43970</v>
      </c>
      <c r="E87" s="208"/>
      <c r="F87" s="208"/>
      <c r="G87" s="8"/>
      <c r="H87" s="208"/>
      <c r="I87" s="208"/>
      <c r="K87" s="198"/>
      <c r="L87" s="199"/>
    </row>
    <row r="88" spans="1:12" ht="14.5" thickBot="1" x14ac:dyDescent="0.35">
      <c r="A88" s="8">
        <v>10</v>
      </c>
      <c r="B88" s="40" t="s">
        <v>335</v>
      </c>
      <c r="C88" s="40" t="s">
        <v>347</v>
      </c>
      <c r="D88" s="209">
        <v>43984</v>
      </c>
      <c r="E88" s="210"/>
      <c r="F88" s="210"/>
      <c r="G88" s="40"/>
      <c r="H88" s="210"/>
      <c r="I88" s="210"/>
      <c r="K88" s="200"/>
      <c r="L88" s="201"/>
    </row>
  </sheetData>
  <mergeCells count="2">
    <mergeCell ref="A1:J1"/>
    <mergeCell ref="A67:J6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3"/>
  <sheetViews>
    <sheetView topLeftCell="D1" workbookViewId="0">
      <pane ySplit="3" topLeftCell="A4" activePane="bottomLeft" state="frozen"/>
      <selection pane="bottomLeft" activeCell="E4" sqref="E4"/>
    </sheetView>
  </sheetViews>
  <sheetFormatPr defaultColWidth="9.1796875" defaultRowHeight="14" x14ac:dyDescent="0.3"/>
  <cols>
    <col min="1" max="1" width="5.26953125" style="11" customWidth="1"/>
    <col min="2" max="2" width="11.54296875" style="11" customWidth="1"/>
    <col min="3" max="3" width="17.7265625" style="11" customWidth="1"/>
    <col min="4" max="4" width="39.453125" style="11" customWidth="1"/>
    <col min="5" max="5" width="33.453125" style="11" bestFit="1" customWidth="1"/>
    <col min="6" max="6" width="9.1796875" style="11"/>
    <col min="7" max="7" width="18.1796875" style="11" bestFit="1" customWidth="1"/>
    <col min="8" max="8" width="19.7265625" style="11" customWidth="1"/>
    <col min="9" max="9" width="21" style="11" customWidth="1"/>
    <col min="10" max="13" width="9.1796875" style="11"/>
    <col min="14" max="16384" width="9.1796875" style="1"/>
  </cols>
  <sheetData>
    <row r="1" spans="1:19" ht="25" x14ac:dyDescent="0.5">
      <c r="A1" s="250" t="s">
        <v>348</v>
      </c>
      <c r="B1" s="250"/>
      <c r="C1" s="250"/>
      <c r="D1" s="250"/>
      <c r="E1" s="250"/>
      <c r="G1" s="251" t="s">
        <v>349</v>
      </c>
      <c r="H1" s="251"/>
      <c r="I1" s="251"/>
      <c r="J1" s="251"/>
      <c r="K1" s="251"/>
      <c r="L1" s="251"/>
      <c r="M1" s="251"/>
    </row>
    <row r="2" spans="1:19" x14ac:dyDescent="0.3">
      <c r="B2" s="249"/>
      <c r="C2" s="249"/>
      <c r="D2" s="249"/>
      <c r="E2" s="249"/>
      <c r="F2" s="249"/>
      <c r="G2" s="249"/>
      <c r="H2" s="249"/>
      <c r="I2" s="249"/>
      <c r="J2" s="249"/>
      <c r="K2" s="249"/>
    </row>
    <row r="3" spans="1:19" x14ac:dyDescent="0.3">
      <c r="A3" s="11" t="s">
        <v>55</v>
      </c>
      <c r="C3" s="69" t="s">
        <v>350</v>
      </c>
      <c r="G3" s="46" t="s">
        <v>55</v>
      </c>
      <c r="H3" s="113" t="s">
        <v>351</v>
      </c>
      <c r="I3" s="46"/>
      <c r="L3" s="70"/>
      <c r="M3" s="70"/>
      <c r="N3" s="70"/>
      <c r="O3" s="70"/>
      <c r="P3" s="70"/>
      <c r="Q3" s="70"/>
      <c r="R3" s="70"/>
      <c r="S3" s="70"/>
    </row>
    <row r="5" spans="1:19" s="62" customFormat="1" x14ac:dyDescent="0.35">
      <c r="A5" s="60" t="s">
        <v>5</v>
      </c>
      <c r="B5" s="60" t="s">
        <v>352</v>
      </c>
      <c r="C5" s="60" t="s">
        <v>353</v>
      </c>
      <c r="D5" s="76" t="s">
        <v>354</v>
      </c>
      <c r="E5" s="61" t="s">
        <v>183</v>
      </c>
      <c r="G5" s="116" t="s">
        <v>355</v>
      </c>
      <c r="H5" s="117" t="s">
        <v>356</v>
      </c>
      <c r="I5" s="118" t="s">
        <v>357</v>
      </c>
    </row>
    <row r="6" spans="1:19" s="35" customFormat="1" x14ac:dyDescent="0.3">
      <c r="A6" s="92">
        <v>1</v>
      </c>
      <c r="B6" s="93">
        <v>1000</v>
      </c>
      <c r="C6" s="94">
        <v>1000</v>
      </c>
      <c r="D6" s="95" t="s">
        <v>358</v>
      </c>
      <c r="E6" s="96" t="str">
        <f>TEXT(B6,"###.00")</f>
        <v>1.000</v>
      </c>
      <c r="F6" s="59"/>
      <c r="G6" s="119" t="s">
        <v>359</v>
      </c>
      <c r="H6" s="123"/>
      <c r="I6" s="124"/>
      <c r="J6" s="114"/>
      <c r="K6" s="114"/>
      <c r="L6" s="59"/>
      <c r="M6" s="59"/>
    </row>
    <row r="7" spans="1:19" s="35" customFormat="1" x14ac:dyDescent="0.3">
      <c r="A7" s="97">
        <v>2</v>
      </c>
      <c r="B7" s="98">
        <v>0.7</v>
      </c>
      <c r="C7" s="99">
        <v>0.7</v>
      </c>
      <c r="D7" s="100" t="s">
        <v>360</v>
      </c>
      <c r="E7" s="101" t="str">
        <f>TEXT(B7,"#%")</f>
        <v>70%</v>
      </c>
      <c r="F7" s="59"/>
      <c r="G7" s="119" t="s">
        <v>361</v>
      </c>
      <c r="H7" s="125"/>
      <c r="I7" s="126"/>
      <c r="J7" s="59"/>
      <c r="K7" s="59"/>
      <c r="L7" s="59"/>
      <c r="M7" s="59"/>
    </row>
    <row r="8" spans="1:19" s="35" customFormat="1" x14ac:dyDescent="0.3">
      <c r="A8" s="92">
        <v>3</v>
      </c>
      <c r="B8" s="102">
        <v>1000</v>
      </c>
      <c r="C8" s="103" t="s">
        <v>362</v>
      </c>
      <c r="D8" s="104" t="s">
        <v>363</v>
      </c>
      <c r="E8" s="105" t="str">
        <f>TEXT(B6,"$#,##0.00")</f>
        <v>$1000,000</v>
      </c>
      <c r="F8" s="59"/>
      <c r="G8" s="120"/>
      <c r="H8" s="121" t="s">
        <v>364</v>
      </c>
      <c r="I8" s="122" t="s">
        <v>365</v>
      </c>
      <c r="J8" s="59"/>
      <c r="K8" s="59"/>
      <c r="L8" s="59"/>
      <c r="M8" s="59"/>
    </row>
    <row r="9" spans="1:19" s="35" customFormat="1" x14ac:dyDescent="0.3">
      <c r="A9" s="97">
        <v>4</v>
      </c>
      <c r="B9" s="102">
        <v>1000</v>
      </c>
      <c r="C9" s="97" t="s">
        <v>366</v>
      </c>
      <c r="D9" s="100" t="s">
        <v>367</v>
      </c>
      <c r="E9" s="101" t="str">
        <f>TEXT(B6,"#!")</f>
        <v>1000!</v>
      </c>
      <c r="F9" s="59"/>
      <c r="G9" s="115"/>
      <c r="H9" s="59"/>
      <c r="I9" s="59"/>
      <c r="J9" s="59"/>
      <c r="K9" s="59"/>
      <c r="L9" s="59"/>
      <c r="M9" s="59"/>
    </row>
    <row r="10" spans="1:19" s="35" customFormat="1" x14ac:dyDescent="0.3">
      <c r="A10" s="92">
        <v>5</v>
      </c>
      <c r="B10" s="106">
        <v>43982</v>
      </c>
      <c r="C10" s="107" t="str">
        <f>TEXT(B10, "mmm dd yyyy")</f>
        <v>Thg5 31 2020</v>
      </c>
      <c r="D10" s="104" t="s">
        <v>368</v>
      </c>
      <c r="E10" s="108" t="s">
        <v>368</v>
      </c>
      <c r="F10" s="59"/>
      <c r="G10" s="115"/>
      <c r="H10" s="59"/>
      <c r="I10" s="59"/>
      <c r="J10" s="59"/>
      <c r="K10" s="59"/>
      <c r="L10" s="59"/>
      <c r="M10" s="59"/>
    </row>
    <row r="11" spans="1:19" s="35" customFormat="1" ht="28" x14ac:dyDescent="0.3">
      <c r="A11" s="97">
        <v>6</v>
      </c>
      <c r="B11" s="109">
        <v>43982</v>
      </c>
      <c r="C11" s="110" t="str">
        <f>TEXT(B11, "dddd dd mmmm, yyyy")</f>
        <v>Chủ Nhật 31 Tháng Năm, 2020</v>
      </c>
      <c r="D11" s="111" t="s">
        <v>369</v>
      </c>
      <c r="E11" s="112" t="s">
        <v>370</v>
      </c>
      <c r="F11" s="59"/>
      <c r="G11" s="59"/>
      <c r="H11" s="59"/>
      <c r="I11" s="59"/>
      <c r="J11" s="59"/>
      <c r="K11" s="59"/>
      <c r="L11" s="59"/>
      <c r="M11" s="59"/>
    </row>
    <row r="12" spans="1:19" x14ac:dyDescent="0.3">
      <c r="B12" s="71"/>
    </row>
    <row r="13" spans="1:19" x14ac:dyDescent="0.3">
      <c r="A13" s="11" t="s">
        <v>371</v>
      </c>
    </row>
    <row r="14" spans="1:19" x14ac:dyDescent="0.3">
      <c r="A14" s="66" t="s">
        <v>5</v>
      </c>
      <c r="B14" s="67" t="s">
        <v>372</v>
      </c>
      <c r="C14" s="67" t="s">
        <v>373</v>
      </c>
      <c r="D14" s="67" t="s">
        <v>374</v>
      </c>
      <c r="E14" s="68" t="s">
        <v>375</v>
      </c>
    </row>
    <row r="15" spans="1:19" x14ac:dyDescent="0.3">
      <c r="A15" s="55">
        <v>1</v>
      </c>
      <c r="B15" s="53" t="s">
        <v>74</v>
      </c>
      <c r="C15" s="63">
        <v>10000000</v>
      </c>
      <c r="D15" s="53" t="s">
        <v>376</v>
      </c>
      <c r="E15" s="54"/>
    </row>
    <row r="16" spans="1:19" x14ac:dyDescent="0.3">
      <c r="A16" s="56">
        <v>2</v>
      </c>
      <c r="B16" s="57" t="s">
        <v>73</v>
      </c>
      <c r="C16" s="64">
        <v>15000000</v>
      </c>
      <c r="D16" s="57" t="s">
        <v>377</v>
      </c>
      <c r="E16" s="65"/>
    </row>
    <row r="17" spans="3:5" x14ac:dyDescent="0.3">
      <c r="C17" s="72"/>
    </row>
    <row r="18" spans="3:5" x14ac:dyDescent="0.3">
      <c r="C18" s="77" t="s">
        <v>378</v>
      </c>
      <c r="D18" s="78" t="s">
        <v>379</v>
      </c>
      <c r="E18" s="11" t="s">
        <v>380</v>
      </c>
    </row>
    <row r="19" spans="3:5" x14ac:dyDescent="0.3">
      <c r="C19" s="79">
        <v>1000</v>
      </c>
      <c r="D19" s="80"/>
      <c r="E19" s="11" t="s">
        <v>381</v>
      </c>
    </row>
    <row r="20" spans="3:5" x14ac:dyDescent="0.3">
      <c r="C20" s="79">
        <v>2000</v>
      </c>
      <c r="D20" s="80"/>
    </row>
    <row r="21" spans="3:5" x14ac:dyDescent="0.3">
      <c r="C21" s="81" t="s">
        <v>382</v>
      </c>
      <c r="D21" s="82"/>
    </row>
    <row r="23" spans="3:5" x14ac:dyDescent="0.3">
      <c r="C23" s="77" t="s">
        <v>378</v>
      </c>
      <c r="D23" s="86" t="s">
        <v>383</v>
      </c>
      <c r="E23" s="86"/>
    </row>
    <row r="24" spans="3:5" x14ac:dyDescent="0.3">
      <c r="C24" s="84"/>
      <c r="D24" s="87" t="s">
        <v>384</v>
      </c>
      <c r="E24" s="87" t="s">
        <v>385</v>
      </c>
    </row>
    <row r="25" spans="3:5" x14ac:dyDescent="0.3">
      <c r="C25" s="79">
        <v>1000</v>
      </c>
      <c r="D25" s="88"/>
      <c r="E25" s="88"/>
    </row>
    <row r="26" spans="3:5" x14ac:dyDescent="0.3">
      <c r="C26" s="79">
        <v>2000</v>
      </c>
      <c r="D26" s="88"/>
      <c r="E26" s="88"/>
    </row>
    <row r="27" spans="3:5" x14ac:dyDescent="0.3">
      <c r="C27" s="83" t="s">
        <v>382</v>
      </c>
      <c r="D27" s="88"/>
      <c r="E27" s="88"/>
    </row>
    <row r="28" spans="3:5" x14ac:dyDescent="0.3">
      <c r="C28" s="83" t="s">
        <v>386</v>
      </c>
      <c r="D28" s="88"/>
      <c r="E28" s="88"/>
    </row>
    <row r="29" spans="3:5" x14ac:dyDescent="0.3">
      <c r="C29" s="84"/>
      <c r="D29" s="89"/>
      <c r="E29" s="89"/>
    </row>
    <row r="31" spans="3:5" x14ac:dyDescent="0.3">
      <c r="C31" s="90" t="s">
        <v>387</v>
      </c>
      <c r="D31" s="85" t="s">
        <v>388</v>
      </c>
      <c r="E31" s="78" t="s">
        <v>389</v>
      </c>
    </row>
    <row r="32" spans="3:5" x14ac:dyDescent="0.3">
      <c r="C32" s="91">
        <v>43831</v>
      </c>
      <c r="D32" s="53" t="s">
        <v>390</v>
      </c>
      <c r="E32" s="80"/>
    </row>
    <row r="33" spans="3:5" x14ac:dyDescent="0.3">
      <c r="C33" s="56"/>
      <c r="D33" s="57" t="s">
        <v>391</v>
      </c>
      <c r="E33" s="82"/>
    </row>
  </sheetData>
  <mergeCells count="3">
    <mergeCell ref="B2:K2"/>
    <mergeCell ref="A1:E1"/>
    <mergeCell ref="G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8"/>
  <sheetViews>
    <sheetView topLeftCell="A10" workbookViewId="0">
      <selection activeCell="F25" sqref="F25"/>
    </sheetView>
  </sheetViews>
  <sheetFormatPr defaultColWidth="9.1796875" defaultRowHeight="14" x14ac:dyDescent="0.3"/>
  <cols>
    <col min="1" max="2" width="9.1796875" style="1"/>
    <col min="3" max="3" width="60.7265625" style="1" customWidth="1"/>
    <col min="4" max="4" width="28.26953125" style="1" customWidth="1"/>
    <col min="5" max="5" width="21" style="1" bestFit="1" customWidth="1"/>
    <col min="6" max="6" width="13.7265625" style="1" customWidth="1"/>
    <col min="7" max="7" width="16" style="1" bestFit="1" customWidth="1"/>
    <col min="8" max="16384" width="9.1796875" style="1"/>
  </cols>
  <sheetData>
    <row r="1" spans="1:5" ht="22.5" x14ac:dyDescent="0.45">
      <c r="A1" s="251" t="s">
        <v>392</v>
      </c>
      <c r="B1" s="251"/>
      <c r="C1" s="251"/>
      <c r="D1" s="251"/>
    </row>
    <row r="2" spans="1:5" x14ac:dyDescent="0.3">
      <c r="B2" s="75" t="s">
        <v>393</v>
      </c>
      <c r="C2" s="67" t="s">
        <v>55</v>
      </c>
      <c r="D2" s="67" t="s">
        <v>394</v>
      </c>
      <c r="E2" s="68" t="s">
        <v>395</v>
      </c>
    </row>
    <row r="3" spans="1:5" x14ac:dyDescent="0.3">
      <c r="B3" s="55" t="s">
        <v>396</v>
      </c>
      <c r="C3" s="53" t="s">
        <v>397</v>
      </c>
      <c r="D3" s="53" t="s">
        <v>398</v>
      </c>
      <c r="E3" s="74"/>
    </row>
    <row r="4" spans="1:5" x14ac:dyDescent="0.3">
      <c r="B4" s="55" t="s">
        <v>399</v>
      </c>
      <c r="C4" s="53" t="s">
        <v>400</v>
      </c>
      <c r="D4" s="53" t="s">
        <v>401</v>
      </c>
      <c r="E4" s="74"/>
    </row>
    <row r="5" spans="1:5" x14ac:dyDescent="0.3">
      <c r="B5" s="55" t="s">
        <v>402</v>
      </c>
      <c r="C5" s="53" t="s">
        <v>403</v>
      </c>
      <c r="D5" s="53" t="s">
        <v>404</v>
      </c>
      <c r="E5" s="74"/>
    </row>
    <row r="6" spans="1:5" x14ac:dyDescent="0.3">
      <c r="B6" s="55" t="s">
        <v>405</v>
      </c>
      <c r="C6" s="53" t="s">
        <v>406</v>
      </c>
      <c r="D6" s="53" t="s">
        <v>407</v>
      </c>
      <c r="E6" s="74"/>
    </row>
    <row r="7" spans="1:5" x14ac:dyDescent="0.3">
      <c r="B7" s="56" t="s">
        <v>408</v>
      </c>
      <c r="C7" s="57" t="s">
        <v>409</v>
      </c>
      <c r="D7" s="57" t="s">
        <v>410</v>
      </c>
      <c r="E7" s="58"/>
    </row>
    <row r="9" spans="1:5" x14ac:dyDescent="0.3">
      <c r="B9" s="75" t="s">
        <v>393</v>
      </c>
      <c r="C9" s="67" t="s">
        <v>55</v>
      </c>
      <c r="D9" s="67" t="s">
        <v>394</v>
      </c>
      <c r="E9" s="68" t="s">
        <v>411</v>
      </c>
    </row>
    <row r="10" spans="1:5" x14ac:dyDescent="0.3">
      <c r="B10" s="55" t="s">
        <v>412</v>
      </c>
      <c r="C10" s="53" t="s">
        <v>413</v>
      </c>
      <c r="D10" s="53" t="s">
        <v>414</v>
      </c>
      <c r="E10" s="74"/>
    </row>
    <row r="11" spans="1:5" x14ac:dyDescent="0.3">
      <c r="B11" s="55" t="s">
        <v>415</v>
      </c>
      <c r="C11" s="53" t="s">
        <v>416</v>
      </c>
      <c r="D11" s="53" t="s">
        <v>417</v>
      </c>
      <c r="E11" s="74"/>
    </row>
    <row r="12" spans="1:5" x14ac:dyDescent="0.3">
      <c r="B12" s="55" t="s">
        <v>418</v>
      </c>
      <c r="C12" s="53" t="s">
        <v>419</v>
      </c>
      <c r="D12" s="53" t="s">
        <v>420</v>
      </c>
      <c r="E12" s="74"/>
    </row>
    <row r="13" spans="1:5" x14ac:dyDescent="0.3">
      <c r="B13" s="55" t="s">
        <v>421</v>
      </c>
      <c r="C13" s="53" t="s">
        <v>422</v>
      </c>
      <c r="D13" s="53" t="s">
        <v>423</v>
      </c>
      <c r="E13" s="74" t="str">
        <f>REPLACE(E9,4,5,"xxx")</f>
        <v>Lớpxxxl</v>
      </c>
    </row>
    <row r="14" spans="1:5" x14ac:dyDescent="0.3">
      <c r="B14" s="55" t="s">
        <v>424</v>
      </c>
      <c r="C14" s="53" t="s">
        <v>425</v>
      </c>
      <c r="D14" s="53" t="s">
        <v>426</v>
      </c>
      <c r="E14" s="74"/>
    </row>
    <row r="15" spans="1:5" x14ac:dyDescent="0.3">
      <c r="B15" s="55" t="s">
        <v>427</v>
      </c>
      <c r="C15" s="53" t="s">
        <v>428</v>
      </c>
      <c r="D15" s="53" t="s">
        <v>429</v>
      </c>
      <c r="E15" s="74"/>
    </row>
    <row r="16" spans="1:5" x14ac:dyDescent="0.3">
      <c r="B16" s="55" t="s">
        <v>430</v>
      </c>
      <c r="C16" s="53" t="s">
        <v>431</v>
      </c>
      <c r="D16" s="53"/>
      <c r="E16" s="74"/>
    </row>
    <row r="17" spans="2:8" x14ac:dyDescent="0.3">
      <c r="B17" s="55" t="s">
        <v>432</v>
      </c>
      <c r="C17" s="53" t="s">
        <v>433</v>
      </c>
      <c r="D17" s="53" t="s">
        <v>434</v>
      </c>
      <c r="E17" s="74"/>
    </row>
    <row r="18" spans="2:8" x14ac:dyDescent="0.3">
      <c r="B18" s="55" t="s">
        <v>435</v>
      </c>
      <c r="C18" s="53" t="s">
        <v>436</v>
      </c>
      <c r="D18" s="53" t="s">
        <v>364</v>
      </c>
      <c r="E18" s="74"/>
    </row>
    <row r="19" spans="2:8" x14ac:dyDescent="0.3">
      <c r="B19" s="56" t="s">
        <v>437</v>
      </c>
      <c r="C19" s="57" t="s">
        <v>438</v>
      </c>
      <c r="D19" s="57" t="s">
        <v>439</v>
      </c>
      <c r="E19" s="58"/>
    </row>
    <row r="22" spans="2:8" x14ac:dyDescent="0.3">
      <c r="B22" s="73" t="s">
        <v>371</v>
      </c>
      <c r="C22" s="34"/>
    </row>
    <row r="23" spans="2:8" x14ac:dyDescent="0.3">
      <c r="B23" s="11" t="s">
        <v>440</v>
      </c>
    </row>
    <row r="24" spans="2:8" x14ac:dyDescent="0.3">
      <c r="C24" s="4" t="s">
        <v>441</v>
      </c>
      <c r="D24" s="4" t="s">
        <v>442</v>
      </c>
      <c r="E24" s="4" t="s">
        <v>443</v>
      </c>
      <c r="F24" s="4" t="s">
        <v>444</v>
      </c>
      <c r="G24" s="4" t="s">
        <v>445</v>
      </c>
    </row>
    <row r="25" spans="2:8" x14ac:dyDescent="0.3">
      <c r="C25" s="2" t="s">
        <v>446</v>
      </c>
      <c r="D25" s="17" t="str">
        <f>LEFT(C25,FIND(" ",C25))</f>
        <v xml:space="preserve">Nguyễn </v>
      </c>
      <c r="E25" s="2" t="s">
        <v>232</v>
      </c>
      <c r="F25" s="17"/>
      <c r="G25" s="17"/>
      <c r="H25" s="1">
        <f>FIND(" ",C25)</f>
        <v>7</v>
      </c>
    </row>
    <row r="26" spans="2:8" x14ac:dyDescent="0.3">
      <c r="C26" s="2" t="s">
        <v>447</v>
      </c>
      <c r="D26" s="17" t="str">
        <f t="shared" ref="D26:D27" si="0">LEFT(C26,FIND(" ",C26))</f>
        <v xml:space="preserve">Đỗ </v>
      </c>
      <c r="E26" s="2" t="s">
        <v>481</v>
      </c>
      <c r="F26" s="17"/>
      <c r="G26" s="17"/>
    </row>
    <row r="27" spans="2:8" x14ac:dyDescent="0.3">
      <c r="C27" s="2" t="s">
        <v>448</v>
      </c>
      <c r="D27" s="17" t="str">
        <f t="shared" si="0"/>
        <v xml:space="preserve">Ninh </v>
      </c>
      <c r="E27" s="2" t="s">
        <v>482</v>
      </c>
      <c r="F27" s="17"/>
      <c r="G27" s="17"/>
    </row>
    <row r="28" spans="2:8" x14ac:dyDescent="0.3">
      <c r="C28" s="1" t="s">
        <v>449</v>
      </c>
      <c r="D28" s="1" t="s">
        <v>450</v>
      </c>
      <c r="E28" s="1" t="s">
        <v>451</v>
      </c>
      <c r="F28" s="1" t="s">
        <v>452</v>
      </c>
      <c r="G28" s="1" t="s">
        <v>453</v>
      </c>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8"/>
  <sheetViews>
    <sheetView tabSelected="1" workbookViewId="0">
      <pane ySplit="1" topLeftCell="A24" activePane="bottomLeft" state="frozen"/>
      <selection pane="bottomLeft" activeCell="N1" sqref="N1"/>
    </sheetView>
  </sheetViews>
  <sheetFormatPr defaultColWidth="9.1796875" defaultRowHeight="14" x14ac:dyDescent="0.3"/>
  <cols>
    <col min="1" max="1" width="5" style="1" bestFit="1" customWidth="1"/>
    <col min="2" max="2" width="11" style="1" bestFit="1" customWidth="1"/>
    <col min="3" max="3" width="15.7265625" style="1" bestFit="1" customWidth="1"/>
    <col min="4" max="4" width="11.453125" style="1" bestFit="1" customWidth="1"/>
    <col min="5" max="5" width="9.1796875" style="1"/>
    <col min="6" max="6" width="4.453125" style="1" customWidth="1"/>
    <col min="7" max="7" width="24.453125" style="1" hidden="1" customWidth="1"/>
    <col min="8" max="8" width="0" style="1" hidden="1" customWidth="1"/>
    <col min="9" max="16384" width="9.1796875" style="1"/>
  </cols>
  <sheetData>
    <row r="1" spans="1:9" ht="20" x14ac:dyDescent="0.4">
      <c r="A1" s="252" t="s">
        <v>454</v>
      </c>
      <c r="B1" s="252"/>
      <c r="C1" s="252"/>
      <c r="D1" s="252"/>
      <c r="E1" s="252"/>
      <c r="F1" s="252"/>
      <c r="G1" s="252"/>
    </row>
    <row r="3" spans="1:9" s="131" customFormat="1" x14ac:dyDescent="0.3">
      <c r="A3" s="132" t="s">
        <v>455</v>
      </c>
      <c r="B3" s="130"/>
      <c r="C3" s="130"/>
      <c r="D3" s="130"/>
      <c r="E3" s="130"/>
      <c r="F3" s="130"/>
      <c r="G3" s="130"/>
    </row>
    <row r="4" spans="1:9" x14ac:dyDescent="0.3">
      <c r="A4" s="128" t="s">
        <v>5</v>
      </c>
      <c r="B4" s="128" t="s">
        <v>456</v>
      </c>
      <c r="C4" s="128" t="s">
        <v>457</v>
      </c>
      <c r="D4" s="128" t="s">
        <v>458</v>
      </c>
      <c r="I4" s="1" t="s">
        <v>459</v>
      </c>
    </row>
    <row r="5" spans="1:9" x14ac:dyDescent="0.3">
      <c r="A5" s="8">
        <v>1</v>
      </c>
      <c r="B5" s="8" t="s">
        <v>92</v>
      </c>
      <c r="C5" s="9">
        <v>7</v>
      </c>
      <c r="D5" s="9">
        <v>6</v>
      </c>
      <c r="G5" s="127" t="s">
        <v>460</v>
      </c>
      <c r="I5" s="1" t="s">
        <v>461</v>
      </c>
    </row>
    <row r="6" spans="1:9" x14ac:dyDescent="0.3">
      <c r="A6" s="8">
        <v>2</v>
      </c>
      <c r="B6" s="8" t="s">
        <v>94</v>
      </c>
      <c r="C6" s="9">
        <v>7.333333333333333</v>
      </c>
      <c r="D6" s="9">
        <v>6.5</v>
      </c>
      <c r="G6" s="1" t="s">
        <v>462</v>
      </c>
    </row>
    <row r="7" spans="1:9" x14ac:dyDescent="0.3">
      <c r="A7" s="8">
        <v>3</v>
      </c>
      <c r="B7" s="8" t="s">
        <v>96</v>
      </c>
      <c r="C7" s="9">
        <v>8.6666666666666661</v>
      </c>
      <c r="D7" s="9">
        <v>9</v>
      </c>
      <c r="G7" s="1" t="s">
        <v>463</v>
      </c>
    </row>
    <row r="8" spans="1:9" x14ac:dyDescent="0.3">
      <c r="A8" s="8">
        <v>4</v>
      </c>
      <c r="B8" s="8" t="s">
        <v>97</v>
      </c>
      <c r="C8" s="9">
        <v>7.333333333333333</v>
      </c>
      <c r="D8" s="9">
        <v>7.33</v>
      </c>
      <c r="G8" s="1" t="s">
        <v>464</v>
      </c>
    </row>
    <row r="9" spans="1:9" x14ac:dyDescent="0.3">
      <c r="A9" s="8">
        <v>5</v>
      </c>
      <c r="B9" s="8" t="s">
        <v>98</v>
      </c>
      <c r="C9" s="9">
        <v>6.666666666666667</v>
      </c>
      <c r="D9" s="9">
        <v>6.67</v>
      </c>
      <c r="G9" s="1" t="s">
        <v>465</v>
      </c>
    </row>
    <row r="10" spans="1:9" x14ac:dyDescent="0.3">
      <c r="A10" s="40">
        <v>6</v>
      </c>
      <c r="B10" s="40" t="s">
        <v>99</v>
      </c>
      <c r="C10" s="129">
        <v>8.3333333333333339</v>
      </c>
      <c r="D10" s="129">
        <v>8</v>
      </c>
    </row>
    <row r="12" spans="1:9" x14ac:dyDescent="0.3">
      <c r="A12" s="132" t="s">
        <v>466</v>
      </c>
      <c r="B12" s="130"/>
      <c r="C12" s="130"/>
      <c r="D12" s="130"/>
      <c r="E12" s="130"/>
      <c r="F12" s="130"/>
      <c r="G12" s="130"/>
    </row>
    <row r="13" spans="1:9" x14ac:dyDescent="0.3">
      <c r="A13" s="128" t="s">
        <v>5</v>
      </c>
      <c r="B13" s="128" t="s">
        <v>456</v>
      </c>
      <c r="C13" s="128" t="s">
        <v>457</v>
      </c>
      <c r="D13" s="128" t="s">
        <v>458</v>
      </c>
      <c r="I13" s="1" t="s">
        <v>459</v>
      </c>
    </row>
    <row r="14" spans="1:9" x14ac:dyDescent="0.3">
      <c r="A14" s="8">
        <v>1</v>
      </c>
      <c r="B14" s="8" t="s">
        <v>92</v>
      </c>
      <c r="C14" s="9">
        <v>7</v>
      </c>
      <c r="D14" s="9">
        <v>6</v>
      </c>
      <c r="G14" s="127" t="s">
        <v>467</v>
      </c>
      <c r="I14" s="1" t="s">
        <v>468</v>
      </c>
    </row>
    <row r="15" spans="1:9" x14ac:dyDescent="0.3">
      <c r="A15" s="8">
        <v>2</v>
      </c>
      <c r="B15" s="8" t="s">
        <v>94</v>
      </c>
      <c r="C15" s="9">
        <v>7.333333333333333</v>
      </c>
      <c r="D15" s="9">
        <v>6.5</v>
      </c>
      <c r="G15" s="1" t="s">
        <v>469</v>
      </c>
      <c r="I15" s="1" t="s">
        <v>470</v>
      </c>
    </row>
    <row r="16" spans="1:9" x14ac:dyDescent="0.3">
      <c r="A16" s="8">
        <v>3</v>
      </c>
      <c r="B16" s="8" t="s">
        <v>96</v>
      </c>
      <c r="C16" s="9">
        <v>8.6666666666666661</v>
      </c>
      <c r="D16" s="9">
        <v>9</v>
      </c>
    </row>
    <row r="17" spans="1:9" x14ac:dyDescent="0.3">
      <c r="A17" s="8">
        <v>4</v>
      </c>
      <c r="B17" s="8" t="s">
        <v>97</v>
      </c>
      <c r="C17" s="9">
        <v>7.333333333333333</v>
      </c>
      <c r="D17" s="9">
        <v>7.333333333333333</v>
      </c>
    </row>
    <row r="18" spans="1:9" x14ac:dyDescent="0.3">
      <c r="A18" s="8">
        <v>5</v>
      </c>
      <c r="B18" s="8" t="s">
        <v>98</v>
      </c>
      <c r="C18" s="9">
        <v>6.666666666666667</v>
      </c>
      <c r="D18" s="9">
        <v>6.666666666666667</v>
      </c>
    </row>
    <row r="19" spans="1:9" x14ac:dyDescent="0.3">
      <c r="A19" s="40">
        <v>6</v>
      </c>
      <c r="B19" s="40" t="s">
        <v>99</v>
      </c>
      <c r="C19" s="129">
        <v>8.3333333333333339</v>
      </c>
      <c r="D19" s="129">
        <v>8</v>
      </c>
    </row>
    <row r="21" spans="1:9" x14ac:dyDescent="0.3">
      <c r="A21" s="132" t="s">
        <v>471</v>
      </c>
      <c r="B21" s="130"/>
      <c r="C21" s="130"/>
      <c r="D21" s="130"/>
      <c r="E21" s="130"/>
      <c r="F21" s="130"/>
      <c r="G21" s="130"/>
    </row>
    <row r="22" spans="1:9" x14ac:dyDescent="0.3">
      <c r="A22" s="128" t="s">
        <v>5</v>
      </c>
      <c r="B22" s="128" t="s">
        <v>456</v>
      </c>
      <c r="C22" s="128" t="s">
        <v>457</v>
      </c>
      <c r="D22" s="128" t="s">
        <v>458</v>
      </c>
      <c r="I22" s="1" t="s">
        <v>472</v>
      </c>
    </row>
    <row r="23" spans="1:9" x14ac:dyDescent="0.3">
      <c r="A23" s="8">
        <v>1</v>
      </c>
      <c r="B23" s="8" t="s">
        <v>92</v>
      </c>
      <c r="C23" s="9">
        <v>7</v>
      </c>
      <c r="D23" s="9">
        <v>6</v>
      </c>
      <c r="G23" s="127" t="s">
        <v>467</v>
      </c>
      <c r="I23" s="1" t="s">
        <v>468</v>
      </c>
    </row>
    <row r="24" spans="1:9" x14ac:dyDescent="0.3">
      <c r="A24" s="8">
        <v>2</v>
      </c>
      <c r="B24" s="8" t="s">
        <v>94</v>
      </c>
      <c r="C24" s="9">
        <v>7.333333333333333</v>
      </c>
      <c r="D24" s="9">
        <v>6.5</v>
      </c>
      <c r="G24" s="1" t="s">
        <v>473</v>
      </c>
      <c r="I24" s="1" t="s">
        <v>470</v>
      </c>
    </row>
    <row r="25" spans="1:9" x14ac:dyDescent="0.3">
      <c r="A25" s="8">
        <v>3</v>
      </c>
      <c r="B25" s="8" t="s">
        <v>96</v>
      </c>
      <c r="C25" s="9">
        <v>8.6666666666666661</v>
      </c>
      <c r="D25" s="9">
        <v>9</v>
      </c>
      <c r="I25" s="1" t="s">
        <v>474</v>
      </c>
    </row>
    <row r="26" spans="1:9" x14ac:dyDescent="0.3">
      <c r="A26" s="8">
        <v>4</v>
      </c>
      <c r="B26" s="8" t="s">
        <v>97</v>
      </c>
      <c r="C26" s="9">
        <v>7.333333333333333</v>
      </c>
      <c r="D26" s="9">
        <v>7.333333333333333</v>
      </c>
    </row>
    <row r="27" spans="1:9" x14ac:dyDescent="0.3">
      <c r="A27" s="8">
        <v>5</v>
      </c>
      <c r="B27" s="8" t="s">
        <v>98</v>
      </c>
      <c r="C27" s="9">
        <v>6.666666666666667</v>
      </c>
      <c r="D27" s="9">
        <v>6.666666666666667</v>
      </c>
    </row>
    <row r="28" spans="1:9" x14ac:dyDescent="0.3">
      <c r="A28" s="40">
        <v>6</v>
      </c>
      <c r="B28" s="40" t="s">
        <v>99</v>
      </c>
      <c r="C28" s="129">
        <v>8.3333333333333339</v>
      </c>
      <c r="D28" s="129">
        <v>8</v>
      </c>
    </row>
    <row r="31" spans="1:9" x14ac:dyDescent="0.3">
      <c r="A31" s="132" t="s">
        <v>471</v>
      </c>
      <c r="B31" s="130"/>
      <c r="C31" s="130"/>
      <c r="D31" s="130"/>
      <c r="E31" s="130"/>
      <c r="F31" s="130"/>
      <c r="G31" s="130"/>
      <c r="I31" s="1" t="s">
        <v>475</v>
      </c>
    </row>
    <row r="32" spans="1:9" x14ac:dyDescent="0.3">
      <c r="A32" s="128" t="s">
        <v>5</v>
      </c>
      <c r="B32" s="128" t="s">
        <v>456</v>
      </c>
      <c r="C32" s="128" t="s">
        <v>457</v>
      </c>
      <c r="D32" s="128" t="s">
        <v>458</v>
      </c>
      <c r="I32" s="133" t="s">
        <v>476</v>
      </c>
    </row>
    <row r="33" spans="1:9" x14ac:dyDescent="0.3">
      <c r="A33" s="8">
        <v>1</v>
      </c>
      <c r="B33" s="8" t="s">
        <v>92</v>
      </c>
      <c r="C33" s="9">
        <v>7</v>
      </c>
      <c r="D33" s="9">
        <v>6</v>
      </c>
      <c r="E33" s="133" t="str">
        <f t="shared" ref="E33:E38" si="0">IF(C33&lt;D33,$I$33,IF(C33=D33,$I$34,$I$32))</f>
        <v>Ç</v>
      </c>
      <c r="G33" s="127"/>
      <c r="I33" s="133" t="s">
        <v>477</v>
      </c>
    </row>
    <row r="34" spans="1:9" x14ac:dyDescent="0.3">
      <c r="A34" s="8">
        <v>2</v>
      </c>
      <c r="B34" s="8" t="s">
        <v>94</v>
      </c>
      <c r="C34" s="9">
        <v>7.333333333333333</v>
      </c>
      <c r="D34" s="9">
        <v>6.5</v>
      </c>
      <c r="E34" s="133" t="str">
        <f t="shared" si="0"/>
        <v>Ç</v>
      </c>
      <c r="I34" s="133" t="s">
        <v>478</v>
      </c>
    </row>
    <row r="35" spans="1:9" x14ac:dyDescent="0.3">
      <c r="A35" s="8">
        <v>3</v>
      </c>
      <c r="B35" s="8" t="s">
        <v>96</v>
      </c>
      <c r="C35" s="9">
        <v>8.6666666666666661</v>
      </c>
      <c r="D35" s="9">
        <v>9</v>
      </c>
      <c r="E35" s="133" t="str">
        <f t="shared" si="0"/>
        <v>È</v>
      </c>
      <c r="I35" s="1" t="s">
        <v>479</v>
      </c>
    </row>
    <row r="36" spans="1:9" x14ac:dyDescent="0.3">
      <c r="A36" s="8">
        <v>4</v>
      </c>
      <c r="B36" s="8" t="s">
        <v>97</v>
      </c>
      <c r="C36" s="9">
        <v>7.333333333333333</v>
      </c>
      <c r="D36" s="9">
        <v>7.333333333333333</v>
      </c>
      <c r="E36" s="133" t="str">
        <f t="shared" si="0"/>
        <v>Æ</v>
      </c>
      <c r="I36" s="1" t="s">
        <v>480</v>
      </c>
    </row>
    <row r="37" spans="1:9" x14ac:dyDescent="0.3">
      <c r="A37" s="8">
        <v>5</v>
      </c>
      <c r="B37" s="8" t="s">
        <v>98</v>
      </c>
      <c r="C37" s="9">
        <v>6.666666666666667</v>
      </c>
      <c r="D37" s="9">
        <v>6.666666666666667</v>
      </c>
      <c r="E37" s="133" t="str">
        <f t="shared" si="0"/>
        <v>Æ</v>
      </c>
    </row>
    <row r="38" spans="1:9" x14ac:dyDescent="0.3">
      <c r="A38" s="40">
        <v>6</v>
      </c>
      <c r="B38" s="40" t="s">
        <v>99</v>
      </c>
      <c r="C38" s="129">
        <v>8.3333333333333339</v>
      </c>
      <c r="D38" s="129">
        <v>8</v>
      </c>
      <c r="E38" s="133" t="str">
        <f t="shared" si="0"/>
        <v>Ç</v>
      </c>
    </row>
  </sheetData>
  <mergeCells count="1">
    <mergeCell ref="A1:G1"/>
  </mergeCells>
  <conditionalFormatting sqref="C14:C19">
    <cfRule type="expression" dxfId="3" priority="10">
      <formula>C14&lt;D14</formula>
    </cfRule>
  </conditionalFormatting>
  <conditionalFormatting sqref="A23:D28">
    <cfRule type="expression" dxfId="2" priority="4">
      <formula>$C23&lt;$D23</formula>
    </cfRule>
  </conditionalFormatting>
  <conditionalFormatting sqref="E33:E37">
    <cfRule type="expression" dxfId="1" priority="11">
      <formula>E33=$I$32</formula>
    </cfRule>
  </conditionalFormatting>
  <conditionalFormatting sqref="D5">
    <cfRule type="cellIs" dxfId="0" priority="1" operator="greaterThan">
      <formula>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If</vt:lpstr>
      <vt:lpstr>Vlookup.Hlookup</vt:lpstr>
      <vt:lpstr>Count.Sum</vt:lpstr>
      <vt:lpstr>Match</vt:lpstr>
      <vt:lpstr>Index</vt:lpstr>
      <vt:lpstr>Offset</vt:lpstr>
      <vt:lpstr>Indirect</vt:lpstr>
      <vt:lpstr>Date.Time</vt:lpstr>
      <vt:lpstr>Text.Value</vt:lpstr>
      <vt:lpstr>Chuoi</vt:lpstr>
      <vt:lpstr>Conditional Formatting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trinv</dc:creator>
  <cp:keywords/>
  <dc:description/>
  <cp:lastModifiedBy>Trần Dung</cp:lastModifiedBy>
  <cp:revision/>
  <dcterms:created xsi:type="dcterms:W3CDTF">2018-10-29T10:50:36Z</dcterms:created>
  <dcterms:modified xsi:type="dcterms:W3CDTF">2022-09-18T17:25:45Z</dcterms:modified>
  <cp:category/>
  <cp:contentStatus/>
</cp:coreProperties>
</file>