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c11c55ebafb70e7/Documents/College 21-22/Advanced Investments/"/>
    </mc:Choice>
  </mc:AlternateContent>
  <xr:revisionPtr revIDLastSave="1380" documentId="8_{A9FBB3FB-B942-DA4B-8431-4C2F3038B0C4}" xr6:coauthVersionLast="46" xr6:coauthVersionMax="47" xr10:uidLastSave="{646DA7F7-204E-4819-9329-EFC04AFB1B29}"/>
  <bookViews>
    <workbookView xWindow="-120" yWindow="-120" windowWidth="29040" windowHeight="15840" firstSheet="1" activeTab="4" xr2:uid="{1BD4CBEB-D0B5-4753-86D7-2D12CEE50938}"/>
  </bookViews>
  <sheets>
    <sheet name="Cover Page" sheetId="1" r:id="rId1"/>
    <sheet name="Table of Contents" sheetId="3" r:id="rId2"/>
    <sheet name="About" sheetId="2" r:id="rId3"/>
    <sheet name="Dashboard" sheetId="8" r:id="rId4"/>
    <sheet name="Instructions" sheetId="9" r:id="rId5"/>
    <sheet name="Work" sheetId="10"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2" i="10" l="1"/>
  <c r="F141" i="10"/>
  <c r="I124" i="10"/>
  <c r="F124" i="10"/>
  <c r="J71" i="10"/>
  <c r="I71" i="10"/>
  <c r="H71" i="10"/>
  <c r="G71" i="10"/>
  <c r="E71" i="10"/>
  <c r="F71" i="10" s="1"/>
  <c r="M117" i="10"/>
  <c r="J117" i="10"/>
  <c r="M115" i="10"/>
  <c r="M113" i="10"/>
  <c r="J114" i="10"/>
  <c r="J113" i="10"/>
  <c r="G115" i="10"/>
  <c r="F115" i="10"/>
  <c r="G114" i="10"/>
  <c r="F114" i="10"/>
  <c r="K41" i="10"/>
  <c r="G73" i="10"/>
  <c r="H73" i="10"/>
  <c r="I73" i="10"/>
  <c r="J73" i="10"/>
  <c r="G74" i="10"/>
  <c r="H74" i="10"/>
  <c r="I74" i="10"/>
  <c r="J74" i="10"/>
  <c r="G75" i="10"/>
  <c r="H75" i="10"/>
  <c r="I75" i="10"/>
  <c r="J75" i="10"/>
  <c r="G76" i="10"/>
  <c r="H76" i="10"/>
  <c r="I76" i="10"/>
  <c r="J76" i="10"/>
  <c r="G77" i="10"/>
  <c r="H77" i="10"/>
  <c r="I77" i="10"/>
  <c r="J77" i="10"/>
  <c r="G78" i="10"/>
  <c r="H78" i="10"/>
  <c r="I78" i="10"/>
  <c r="J78" i="10"/>
  <c r="G79" i="10"/>
  <c r="H79" i="10"/>
  <c r="I79" i="10"/>
  <c r="J79" i="10"/>
  <c r="G80" i="10"/>
  <c r="H80" i="10"/>
  <c r="I80" i="10"/>
  <c r="J80" i="10"/>
  <c r="G81" i="10"/>
  <c r="H81" i="10"/>
  <c r="I81" i="10"/>
  <c r="J81" i="10"/>
  <c r="G72" i="10"/>
  <c r="H72" i="10"/>
  <c r="I72" i="10"/>
  <c r="J72" i="10"/>
  <c r="P71" i="10"/>
  <c r="K31" i="10"/>
  <c r="P73" i="10" s="1"/>
  <c r="K32" i="10"/>
  <c r="P74" i="10" s="1"/>
  <c r="K33" i="10"/>
  <c r="P75" i="10" s="1"/>
  <c r="K34" i="10"/>
  <c r="P76" i="10" s="1"/>
  <c r="K35" i="10"/>
  <c r="P77" i="10" s="1"/>
  <c r="K36" i="10"/>
  <c r="P78" i="10" s="1"/>
  <c r="K37" i="10"/>
  <c r="P79" i="10" s="1"/>
  <c r="K38" i="10"/>
  <c r="P80" i="10" s="1"/>
  <c r="K39" i="10"/>
  <c r="P81" i="10" s="1"/>
  <c r="K40" i="10"/>
  <c r="P82" i="10" s="1"/>
  <c r="N82" i="10"/>
  <c r="N81" i="10"/>
  <c r="E81" i="10" s="1"/>
  <c r="F81" i="10" s="1"/>
  <c r="N72" i="10"/>
  <c r="E72" i="10" s="1"/>
  <c r="F72" i="10" s="1"/>
  <c r="N73" i="10"/>
  <c r="E73" i="10" s="1"/>
  <c r="F73" i="10" s="1"/>
  <c r="N74" i="10"/>
  <c r="E74" i="10" s="1"/>
  <c r="F74" i="10" s="1"/>
  <c r="N75" i="10"/>
  <c r="E75" i="10" s="1"/>
  <c r="F75" i="10" s="1"/>
  <c r="N76" i="10"/>
  <c r="E76" i="10" s="1"/>
  <c r="F76" i="10" s="1"/>
  <c r="N77" i="10"/>
  <c r="E77" i="10" s="1"/>
  <c r="F77" i="10" s="1"/>
  <c r="N78" i="10"/>
  <c r="E78" i="10" s="1"/>
  <c r="F78" i="10" s="1"/>
  <c r="N79" i="10"/>
  <c r="E79" i="10" s="1"/>
  <c r="F79" i="10" s="1"/>
  <c r="N80" i="10"/>
  <c r="E80" i="10" s="1"/>
  <c r="F80" i="10" s="1"/>
  <c r="N71" i="10"/>
  <c r="F32" i="10"/>
  <c r="F16" i="10" s="1"/>
  <c r="K30" i="10"/>
  <c r="P72" i="10" s="1"/>
  <c r="I31" i="10"/>
  <c r="I32" i="10"/>
  <c r="I33" i="10"/>
  <c r="I34" i="10"/>
  <c r="I35" i="10"/>
  <c r="I36" i="10"/>
  <c r="I30" i="10"/>
  <c r="F126" i="10" l="1"/>
  <c r="G51" i="10"/>
  <c r="K77" i="10"/>
  <c r="Q78" i="10" s="1"/>
  <c r="R78" i="10" s="1"/>
  <c r="G48" i="10"/>
  <c r="J116" i="10"/>
  <c r="J118" i="10" s="1"/>
  <c r="J119" i="10" s="1"/>
  <c r="M116" i="10"/>
  <c r="M118" i="10" s="1"/>
  <c r="M119" i="10" s="1"/>
  <c r="K71" i="10"/>
  <c r="Q72" i="10" s="1"/>
  <c r="R72" i="10" s="1"/>
  <c r="G47" i="10"/>
  <c r="G53" i="10"/>
  <c r="G52" i="10"/>
  <c r="G50" i="10"/>
  <c r="G49" i="10"/>
  <c r="K81" i="10"/>
  <c r="Q82" i="10" s="1"/>
  <c r="K78" i="10"/>
  <c r="Q79" i="10" s="1"/>
  <c r="R79" i="10" s="1"/>
  <c r="K76" i="10"/>
  <c r="Q77" i="10" s="1"/>
  <c r="R77" i="10" s="1"/>
  <c r="K75" i="10"/>
  <c r="Q76" i="10" s="1"/>
  <c r="R76" i="10" s="1"/>
  <c r="K72" i="10"/>
  <c r="Q73" i="10" s="1"/>
  <c r="R73" i="10" s="1"/>
  <c r="K80" i="10"/>
  <c r="Q81" i="10" s="1"/>
  <c r="R81" i="10" s="1"/>
  <c r="K74" i="10"/>
  <c r="Q75" i="10" s="1"/>
  <c r="R75" i="10" s="1"/>
  <c r="K79" i="10"/>
  <c r="Q80" i="10" s="1"/>
  <c r="R80" i="10" s="1"/>
  <c r="K73" i="10"/>
  <c r="Q74" i="10" s="1"/>
  <c r="R74" i="10" s="1"/>
  <c r="O82" i="10"/>
  <c r="R71" i="10"/>
  <c r="O76" i="10"/>
  <c r="O80" i="10"/>
  <c r="O78" i="10"/>
  <c r="O72" i="10"/>
  <c r="O74" i="10"/>
  <c r="J36" i="10"/>
  <c r="F53" i="10" s="1"/>
  <c r="J35" i="10"/>
  <c r="F52" i="10" s="1"/>
  <c r="J34" i="10"/>
  <c r="F51" i="10" s="1"/>
  <c r="J33" i="10"/>
  <c r="F50" i="10" s="1"/>
  <c r="J32" i="10"/>
  <c r="F49" i="10" s="1"/>
  <c r="J30" i="10"/>
  <c r="F47" i="10" s="1"/>
  <c r="J31" i="10"/>
  <c r="F48" i="10" s="1"/>
</calcChain>
</file>

<file path=xl/sharedStrings.xml><?xml version="1.0" encoding="utf-8"?>
<sst xmlns="http://schemas.openxmlformats.org/spreadsheetml/2006/main" count="172" uniqueCount="95">
  <si>
    <t>Hedging with Eurodollar Futures</t>
  </si>
  <si>
    <t>Interest Rate Swap Payments</t>
  </si>
  <si>
    <t>Futures Contract</t>
  </si>
  <si>
    <t>ED contracts</t>
  </si>
  <si>
    <t>Net interest rate</t>
  </si>
  <si>
    <t>Payment date</t>
  </si>
  <si>
    <t>Fixed receipt</t>
  </si>
  <si>
    <t>Floating payment</t>
  </si>
  <si>
    <t>EDZ1</t>
  </si>
  <si>
    <t>EDH2</t>
  </si>
  <si>
    <t>EDM2</t>
  </si>
  <si>
    <t>EDU2</t>
  </si>
  <si>
    <t>EDZ2</t>
  </si>
  <si>
    <t>EDH3</t>
  </si>
  <si>
    <t>EDM3</t>
  </si>
  <si>
    <t>Swap Dealer Net Position</t>
  </si>
  <si>
    <t>Annual Profit</t>
  </si>
  <si>
    <t>Maturity Date</t>
  </si>
  <si>
    <t>INPUTS (1)</t>
  </si>
  <si>
    <t>Loan amount</t>
  </si>
  <si>
    <t>Ticker</t>
  </si>
  <si>
    <t>Closing Price on 9/22/2021</t>
  </si>
  <si>
    <t>Settlement date</t>
  </si>
  <si>
    <t>Day count</t>
  </si>
  <si>
    <t>Actual/360</t>
  </si>
  <si>
    <t>DV01 of one contract</t>
  </si>
  <si>
    <t>Borrow/Lend</t>
  </si>
  <si>
    <t>Borrow</t>
  </si>
  <si>
    <t>EDU3</t>
  </si>
  <si>
    <t>EDZ3</t>
  </si>
  <si>
    <t>EDH4</t>
  </si>
  <si>
    <t>EDM4</t>
  </si>
  <si>
    <t>EDU4</t>
  </si>
  <si>
    <t>CALCULATIONS (1)</t>
  </si>
  <si>
    <t>Notional amount</t>
  </si>
  <si>
    <t>DV01</t>
  </si>
  <si>
    <t>Position in ED contract</t>
  </si>
  <si>
    <t>Number of days</t>
  </si>
  <si>
    <t>Number of days in year</t>
  </si>
  <si>
    <t>OUTPUTS (1)</t>
  </si>
  <si>
    <t>INPUTS (2)</t>
  </si>
  <si>
    <t>Fixed rate</t>
  </si>
  <si>
    <t>3m LIBOR on 9/22/2021</t>
  </si>
  <si>
    <t>Type</t>
  </si>
  <si>
    <t>Receive Fixed/Pay Floating</t>
  </si>
  <si>
    <t>Day count (Semiannual fixed)</t>
  </si>
  <si>
    <t>30/360</t>
  </si>
  <si>
    <t>Day count (Quarterly floating)</t>
  </si>
  <si>
    <t>CALCULATIONS (2)</t>
  </si>
  <si>
    <t>Interest setting date</t>
  </si>
  <si>
    <t>Reset date</t>
  </si>
  <si>
    <t>Begin ED maturity date</t>
  </si>
  <si>
    <t>End ED maturity date</t>
  </si>
  <si>
    <t>Begin ED implied rate</t>
  </si>
  <si>
    <t>End ED implied rate</t>
  </si>
  <si>
    <t>Interpolated reset rate</t>
  </si>
  <si>
    <t>Scheduled date</t>
  </si>
  <si>
    <t>Actual date</t>
  </si>
  <si>
    <t>Floating rate</t>
  </si>
  <si>
    <t>OUTPUTS (2)</t>
  </si>
  <si>
    <t>INPUTS (3)</t>
  </si>
  <si>
    <t>Company A</t>
  </si>
  <si>
    <t>Company B</t>
  </si>
  <si>
    <t>Swap Market</t>
  </si>
  <si>
    <t>Debt Amount</t>
  </si>
  <si>
    <t>Receive fixed</t>
  </si>
  <si>
    <t>Pay fixed</t>
  </si>
  <si>
    <t>Floating spread</t>
  </si>
  <si>
    <t>Desire</t>
  </si>
  <si>
    <t>Floating</t>
  </si>
  <si>
    <t>Fixed</t>
  </si>
  <si>
    <t>CALCULATIONS (3)</t>
  </si>
  <si>
    <t>Calculations (3)</t>
  </si>
  <si>
    <t>Desires</t>
  </si>
  <si>
    <t>Issue fixed rate debt</t>
  </si>
  <si>
    <t>Issue floating rate debt</t>
  </si>
  <si>
    <t>Direct issuance terms</t>
  </si>
  <si>
    <t>Enter Receive Fixed - Pay Floating Swap</t>
  </si>
  <si>
    <t>Enter Pay Fixed - Receive Floating Swap</t>
  </si>
  <si>
    <t>LIBOR</t>
  </si>
  <si>
    <t>Synthetic issuance terms</t>
  </si>
  <si>
    <t>Pay LIBOR</t>
  </si>
  <si>
    <t>-LIBOR</t>
  </si>
  <si>
    <t>Recommendation</t>
  </si>
  <si>
    <t>Synthetic</t>
  </si>
  <si>
    <t>Net payment terms</t>
  </si>
  <si>
    <t>If directly issued floating rate debt</t>
  </si>
  <si>
    <t>If directly issued fixed rate debt</t>
  </si>
  <si>
    <t>Saving per year</t>
  </si>
  <si>
    <t>Dollar savings per year</t>
  </si>
  <si>
    <t>Receiving fixed</t>
  </si>
  <si>
    <t>Paying fixed</t>
  </si>
  <si>
    <t>Dealer Profit</t>
  </si>
  <si>
    <t>OUTPUTS (3)</t>
  </si>
  <si>
    <t>Dealer Annual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</si>
</sst>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4" formatCode="_(&quot;$&quot;* #,##0.00_);_(&quot;$&quot;* \(#,##0.00\);_(&quot;$&quot;* &quot;-&quot;??_);_(@_)"/>
    <numFmt numFmtId="43" formatCode="_(* #,##0.00_);_(* \(#,##0.00\);_(* &quot;-&quot;??_);_(@_)"/>
    <numFmt numFmtId="164" formatCode="0.000"/>
    <numFmt numFmtId="165" formatCode="0.000000"/>
    <numFmt numFmtId="166" formatCode="0.0000%"/>
    <numFmt numFmtId="167" formatCode="0.0000"/>
    <numFmt numFmtId="168" formatCode="0.000%"/>
    <numFmt numFmtId="169" formatCode="[$-F800]dddd\,\ mmmm\ dd\,\ yyyy"/>
    <numFmt numFmtId="170" formatCode="0.00000%"/>
    <numFmt numFmtId="171" formatCode="_(&quot;$&quot;* #,##0_);_(&quot;$&quot;* \(#,##0\);_(&quot;$&quot;* &quot;-&quot;??_);_(@_)"/>
  </numFmts>
  <fonts count="14" x14ac:knownFonts="1">
    <font>
      <sz val="11"/>
      <color theme="1"/>
      <name val="Calibri"/>
      <family val="2"/>
      <scheme val="minor"/>
    </font>
    <font>
      <b/>
      <sz val="12"/>
      <color theme="0"/>
      <name val="Times New Roman"/>
      <family val="1"/>
    </font>
    <font>
      <sz val="12"/>
      <color theme="0"/>
      <name val="Times New Roman"/>
      <family val="1"/>
    </font>
    <font>
      <sz val="11"/>
      <color theme="1"/>
      <name val="Calibri"/>
      <family val="2"/>
      <scheme val="minor"/>
    </font>
    <font>
      <sz val="12"/>
      <color theme="1"/>
      <name val="Times New Roman"/>
      <family val="1"/>
    </font>
    <font>
      <b/>
      <sz val="12"/>
      <color theme="1"/>
      <name val="Times New Roman"/>
      <family val="1"/>
    </font>
    <font>
      <sz val="12"/>
      <color theme="0"/>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
      <b/>
      <u/>
      <sz val="12"/>
      <color rgb="FFFFFFFF"/>
      <name val="Calibri"/>
      <family val="2"/>
      <scheme val="minor"/>
    </font>
    <font>
      <b/>
      <u/>
      <sz val="12"/>
      <color theme="0"/>
      <name val="Calibri"/>
      <family val="2"/>
      <scheme val="minor"/>
    </font>
    <font>
      <b/>
      <sz val="11"/>
      <color rgb="FFFFFFFF"/>
      <name val="Calibri"/>
      <family val="2"/>
      <scheme val="minor"/>
    </font>
  </fonts>
  <fills count="4">
    <fill>
      <patternFill patternType="none"/>
    </fill>
    <fill>
      <patternFill patternType="gray125"/>
    </fill>
    <fill>
      <patternFill patternType="solid">
        <fgColor rgb="FF652B91"/>
        <bgColor indexed="64"/>
      </patternFill>
    </fill>
    <fill>
      <patternFill patternType="solid">
        <fgColor rgb="FF0070C0"/>
        <bgColor indexed="64"/>
      </patternFill>
    </fill>
  </fills>
  <borders count="9">
    <border>
      <left/>
      <right/>
      <top/>
      <bottom/>
      <diagonal/>
    </border>
    <border>
      <left/>
      <right/>
      <top/>
      <bottom style="thick">
        <color auto="1"/>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s>
  <cellStyleXfs count="4">
    <xf numFmtId="0" fontId="0" fillId="0" borderId="0"/>
    <xf numFmtId="44" fontId="3" fillId="0" borderId="0" applyFont="0" applyFill="0" applyBorder="0" applyAlignment="0" applyProtection="0"/>
    <xf numFmtId="9" fontId="3" fillId="0" borderId="0" applyFont="0" applyFill="0" applyBorder="0" applyAlignment="0" applyProtection="0"/>
    <xf numFmtId="41" fontId="3" fillId="0" borderId="0" applyFont="0" applyFill="0" applyBorder="0" applyAlignment="0" applyProtection="0"/>
  </cellStyleXfs>
  <cellXfs count="140">
    <xf numFmtId="0" fontId="0" fillId="0" borderId="0" xfId="0"/>
    <xf numFmtId="0" fontId="0" fillId="2" borderId="0" xfId="0" applyFill="1"/>
    <xf numFmtId="0" fontId="0" fillId="3" borderId="0" xfId="0" applyFill="1"/>
    <xf numFmtId="0" fontId="1" fillId="3" borderId="0" xfId="0" applyFont="1" applyFill="1" applyAlignment="1">
      <alignment horizontal="center" vertical="center"/>
    </xf>
    <xf numFmtId="0" fontId="4" fillId="3" borderId="0" xfId="0" applyFont="1" applyFill="1" applyAlignment="1">
      <alignment horizontal="left" vertical="center" indent="5"/>
    </xf>
    <xf numFmtId="0" fontId="7" fillId="3" borderId="0" xfId="0" applyFont="1" applyFill="1"/>
    <xf numFmtId="0" fontId="7" fillId="3" borderId="0" xfId="0" applyFont="1" applyFill="1" applyAlignment="1">
      <alignment horizontal="center"/>
    </xf>
    <xf numFmtId="44" fontId="6" fillId="2" borderId="1" xfId="1" applyFont="1" applyFill="1" applyBorder="1"/>
    <xf numFmtId="44" fontId="6" fillId="2" borderId="6" xfId="1" applyFont="1" applyFill="1" applyBorder="1"/>
    <xf numFmtId="44" fontId="6" fillId="2" borderId="8" xfId="1" applyFont="1" applyFill="1" applyBorder="1"/>
    <xf numFmtId="0" fontId="7" fillId="2" borderId="0" xfId="0" applyFont="1" applyFill="1" applyAlignment="1">
      <alignment horizontal="left"/>
    </xf>
    <xf numFmtId="0" fontId="7" fillId="2" borderId="6" xfId="0" applyFont="1" applyFill="1" applyBorder="1" applyAlignment="1">
      <alignment horizontal="left"/>
    </xf>
    <xf numFmtId="0" fontId="5" fillId="3" borderId="0" xfId="0" applyFont="1" applyFill="1" applyAlignment="1">
      <alignment vertical="center" wrapText="1"/>
    </xf>
    <xf numFmtId="0" fontId="5" fillId="3" borderId="0" xfId="0" applyFont="1" applyFill="1" applyAlignment="1">
      <alignment horizontal="right" vertical="center" wrapText="1"/>
    </xf>
    <xf numFmtId="0" fontId="4" fillId="3" borderId="0" xfId="0" applyFont="1" applyFill="1" applyAlignment="1">
      <alignment horizontal="center" vertical="center" wrapText="1"/>
    </xf>
    <xf numFmtId="0" fontId="4" fillId="3" borderId="0" xfId="0" applyFont="1" applyFill="1" applyAlignment="1">
      <alignment horizontal="right" vertical="center" wrapText="1"/>
    </xf>
    <xf numFmtId="14" fontId="4" fillId="3" borderId="0" xfId="0" applyNumberFormat="1" applyFont="1" applyFill="1" applyAlignment="1">
      <alignment horizontal="right" vertical="center" wrapText="1"/>
    </xf>
    <xf numFmtId="0" fontId="1" fillId="3" borderId="0" xfId="0" applyFont="1" applyFill="1" applyAlignment="1">
      <alignment horizontal="right" vertical="center"/>
    </xf>
    <xf numFmtId="0" fontId="2" fillId="3" borderId="0" xfId="0" applyFont="1" applyFill="1" applyAlignment="1">
      <alignment horizontal="center" vertical="center" wrapText="1"/>
    </xf>
    <xf numFmtId="0" fontId="2" fillId="3" borderId="0" xfId="0" applyFont="1" applyFill="1" applyAlignment="1">
      <alignment horizontal="right" vertical="center" wrapText="1"/>
    </xf>
    <xf numFmtId="14" fontId="2" fillId="3" borderId="0" xfId="0" applyNumberFormat="1" applyFont="1" applyFill="1" applyAlignment="1">
      <alignment horizontal="right" vertical="center" wrapText="1"/>
    </xf>
    <xf numFmtId="3" fontId="2" fillId="3" borderId="0" xfId="0" applyNumberFormat="1" applyFont="1" applyFill="1" applyAlignment="1">
      <alignment horizontal="right" vertical="center" wrapText="1"/>
    </xf>
    <xf numFmtId="164" fontId="2" fillId="3" borderId="0" xfId="0" applyNumberFormat="1" applyFont="1" applyFill="1" applyAlignment="1">
      <alignment horizontal="right" vertical="center" wrapText="1"/>
    </xf>
    <xf numFmtId="0" fontId="4" fillId="3" borderId="0" xfId="0" applyFont="1" applyFill="1" applyAlignment="1">
      <alignment vertical="center"/>
    </xf>
    <xf numFmtId="44" fontId="6" fillId="3" borderId="0" xfId="1" applyFont="1" applyFill="1" applyBorder="1"/>
    <xf numFmtId="167" fontId="9" fillId="3" borderId="0" xfId="0" applyNumberFormat="1" applyFont="1" applyFill="1"/>
    <xf numFmtId="14" fontId="7" fillId="3" borderId="0" xfId="0" applyNumberFormat="1" applyFont="1" applyFill="1"/>
    <xf numFmtId="0" fontId="9" fillId="3" borderId="0" xfId="0" applyFont="1" applyFill="1"/>
    <xf numFmtId="166" fontId="9" fillId="3" borderId="0" xfId="0" applyNumberFormat="1" applyFont="1" applyFill="1"/>
    <xf numFmtId="0" fontId="1" fillId="3" borderId="0" xfId="0" applyFont="1" applyFill="1" applyAlignment="1">
      <alignment horizontal="center" vertical="center" wrapText="1"/>
    </xf>
    <xf numFmtId="44" fontId="9" fillId="3" borderId="0" xfId="0" applyNumberFormat="1" applyFont="1" applyFill="1"/>
    <xf numFmtId="0" fontId="10" fillId="3" borderId="0" xfId="0" applyFont="1" applyFill="1"/>
    <xf numFmtId="0" fontId="10" fillId="2" borderId="0" xfId="0" applyFont="1" applyFill="1"/>
    <xf numFmtId="0" fontId="6" fillId="2" borderId="5" xfId="0" applyFont="1" applyFill="1" applyBorder="1"/>
    <xf numFmtId="41" fontId="6" fillId="2" borderId="6" xfId="3" applyFont="1" applyFill="1" applyBorder="1"/>
    <xf numFmtId="0" fontId="7" fillId="2" borderId="5" xfId="0" applyFont="1" applyFill="1" applyBorder="1"/>
    <xf numFmtId="14" fontId="6" fillId="2" borderId="6" xfId="0" applyNumberFormat="1" applyFont="1" applyFill="1" applyBorder="1"/>
    <xf numFmtId="0" fontId="6" fillId="2" borderId="5" xfId="0" applyFont="1" applyFill="1" applyBorder="1" applyAlignment="1">
      <alignment horizontal="left" vertical="center"/>
    </xf>
    <xf numFmtId="0" fontId="6" fillId="2" borderId="0" xfId="0" applyFont="1" applyFill="1"/>
    <xf numFmtId="169" fontId="6" fillId="2" borderId="6" xfId="0" applyNumberFormat="1" applyFont="1" applyFill="1" applyBorder="1" applyAlignment="1">
      <alignment horizontal="left" vertical="center"/>
    </xf>
    <xf numFmtId="0" fontId="6" fillId="2" borderId="6" xfId="0" applyFont="1" applyFill="1" applyBorder="1" applyAlignment="1">
      <alignment horizontal="right"/>
    </xf>
    <xf numFmtId="166" fontId="6" fillId="2" borderId="5" xfId="2" applyNumberFormat="1" applyFont="1" applyFill="1" applyBorder="1" applyAlignment="1">
      <alignment horizontal="left" vertical="center"/>
    </xf>
    <xf numFmtId="0" fontId="6" fillId="2" borderId="7" xfId="0" applyFont="1" applyFill="1" applyBorder="1"/>
    <xf numFmtId="2" fontId="6" fillId="2" borderId="8" xfId="2" applyNumberFormat="1" applyFont="1" applyFill="1" applyBorder="1" applyAlignment="1">
      <alignment horizontal="right"/>
    </xf>
    <xf numFmtId="167" fontId="6" fillId="3" borderId="0" xfId="0" applyNumberFormat="1" applyFont="1" applyFill="1"/>
    <xf numFmtId="0" fontId="6" fillId="2" borderId="1" xfId="0" applyFont="1" applyFill="1" applyBorder="1"/>
    <xf numFmtId="169" fontId="6" fillId="2" borderId="8" xfId="0" applyNumberFormat="1" applyFont="1" applyFill="1" applyBorder="1" applyAlignment="1">
      <alignment horizontal="left"/>
    </xf>
    <xf numFmtId="0" fontId="7" fillId="2" borderId="0" xfId="0" applyFont="1" applyFill="1"/>
    <xf numFmtId="0" fontId="6" fillId="2" borderId="6" xfId="0" applyFont="1" applyFill="1" applyBorder="1"/>
    <xf numFmtId="44" fontId="6" fillId="2" borderId="0" xfId="0" applyNumberFormat="1" applyFont="1" applyFill="1"/>
    <xf numFmtId="0" fontId="6" fillId="3" borderId="0" xfId="0" applyFont="1" applyFill="1"/>
    <xf numFmtId="0" fontId="6" fillId="3" borderId="0" xfId="0" applyFont="1" applyFill="1" applyAlignment="1">
      <alignment horizontal="left" vertical="center"/>
    </xf>
    <xf numFmtId="166" fontId="6" fillId="2" borderId="6" xfId="0" applyNumberFormat="1" applyFont="1" applyFill="1" applyBorder="1"/>
    <xf numFmtId="170" fontId="6" fillId="2" borderId="6" xfId="0" applyNumberFormat="1" applyFont="1" applyFill="1" applyBorder="1"/>
    <xf numFmtId="0" fontId="6" fillId="2" borderId="7" xfId="0" applyFont="1" applyFill="1" applyBorder="1" applyAlignment="1">
      <alignment horizontal="left" vertical="center"/>
    </xf>
    <xf numFmtId="0" fontId="6" fillId="2" borderId="8" xfId="0" applyFont="1" applyFill="1" applyBorder="1" applyAlignment="1">
      <alignment horizontal="right"/>
    </xf>
    <xf numFmtId="14" fontId="6" fillId="3" borderId="0" xfId="0" applyNumberFormat="1" applyFont="1" applyFill="1"/>
    <xf numFmtId="168" fontId="6" fillId="3" borderId="0" xfId="2" applyNumberFormat="1" applyFont="1" applyFill="1"/>
    <xf numFmtId="10" fontId="6" fillId="3" borderId="0" xfId="2" applyNumberFormat="1" applyFont="1" applyFill="1"/>
    <xf numFmtId="0" fontId="7" fillId="2" borderId="6" xfId="0" applyFont="1" applyFill="1" applyBorder="1"/>
    <xf numFmtId="10" fontId="6" fillId="2" borderId="0" xfId="0" applyNumberFormat="1" applyFont="1" applyFill="1"/>
    <xf numFmtId="44" fontId="6" fillId="2" borderId="1" xfId="0" applyNumberFormat="1" applyFont="1" applyFill="1" applyBorder="1"/>
    <xf numFmtId="0" fontId="7" fillId="2" borderId="0" xfId="0" applyFont="1" applyFill="1" applyAlignment="1">
      <alignment horizontal="right"/>
    </xf>
    <xf numFmtId="0" fontId="7" fillId="2" borderId="6" xfId="0" applyFont="1" applyFill="1" applyBorder="1" applyAlignment="1">
      <alignment horizontal="right"/>
    </xf>
    <xf numFmtId="41" fontId="6" fillId="2" borderId="0" xfId="3" applyFont="1" applyFill="1" applyBorder="1"/>
    <xf numFmtId="10" fontId="6" fillId="2" borderId="6" xfId="0" applyNumberFormat="1" applyFont="1" applyFill="1" applyBorder="1"/>
    <xf numFmtId="10" fontId="6" fillId="2" borderId="8" xfId="0" applyNumberFormat="1" applyFont="1" applyFill="1" applyBorder="1"/>
    <xf numFmtId="0" fontId="6" fillId="2" borderId="1" xfId="0" applyFont="1" applyFill="1" applyBorder="1" applyAlignment="1">
      <alignment horizontal="right"/>
    </xf>
    <xf numFmtId="0" fontId="6" fillId="3" borderId="0" xfId="0" applyFont="1" applyFill="1" applyAlignment="1">
      <alignment horizontal="right"/>
    </xf>
    <xf numFmtId="0" fontId="6" fillId="2" borderId="0" xfId="0" applyFont="1" applyFill="1" applyAlignment="1">
      <alignment horizontal="right"/>
    </xf>
    <xf numFmtId="10" fontId="6" fillId="2" borderId="0" xfId="0" applyNumberFormat="1" applyFont="1" applyFill="1" applyAlignment="1">
      <alignment horizontal="right"/>
    </xf>
    <xf numFmtId="10" fontId="6" fillId="2" borderId="6" xfId="0" applyNumberFormat="1" applyFont="1" applyFill="1" applyBorder="1" applyAlignment="1">
      <alignment horizontal="right"/>
    </xf>
    <xf numFmtId="0" fontId="6" fillId="2" borderId="0" xfId="0" quotePrefix="1" applyFont="1" applyFill="1" applyAlignment="1">
      <alignment horizontal="right"/>
    </xf>
    <xf numFmtId="0" fontId="7" fillId="3" borderId="0" xfId="0" applyFont="1" applyFill="1" applyAlignment="1">
      <alignment horizontal="center" vertical="center"/>
    </xf>
    <xf numFmtId="0" fontId="7" fillId="3" borderId="0" xfId="0" applyFont="1" applyFill="1" applyAlignment="1">
      <alignment horizontal="right" vertical="center"/>
    </xf>
    <xf numFmtId="0" fontId="6" fillId="3" borderId="0" xfId="0" applyFont="1" applyFill="1" applyAlignment="1">
      <alignment horizontal="center" vertical="center"/>
    </xf>
    <xf numFmtId="3" fontId="6" fillId="3" borderId="0" xfId="0" applyNumberFormat="1" applyFont="1" applyFill="1" applyAlignment="1">
      <alignment horizontal="right" vertical="center"/>
    </xf>
    <xf numFmtId="0" fontId="6" fillId="3" borderId="0" xfId="0" applyFont="1" applyFill="1" applyAlignment="1">
      <alignment horizontal="center" vertical="center" wrapText="1"/>
    </xf>
    <xf numFmtId="0" fontId="6" fillId="2" borderId="0" xfId="0" applyFont="1" applyFill="1" applyAlignment="1">
      <alignment horizontal="left"/>
    </xf>
    <xf numFmtId="0" fontId="6" fillId="2" borderId="1" xfId="0" applyFont="1" applyFill="1" applyBorder="1" applyAlignment="1">
      <alignment horizontal="left"/>
    </xf>
    <xf numFmtId="165" fontId="7" fillId="2" borderId="6" xfId="0" applyNumberFormat="1" applyFont="1" applyFill="1" applyBorder="1" applyAlignment="1">
      <alignment horizontal="left"/>
    </xf>
    <xf numFmtId="44" fontId="6" fillId="2" borderId="0" xfId="0" applyNumberFormat="1" applyFont="1" applyFill="1" applyAlignment="1">
      <alignment horizontal="left"/>
    </xf>
    <xf numFmtId="0" fontId="10" fillId="2" borderId="0" xfId="0" applyFont="1" applyFill="1" applyAlignment="1">
      <alignment horizontal="left"/>
    </xf>
    <xf numFmtId="168" fontId="6" fillId="2" borderId="6" xfId="2" applyNumberFormat="1" applyFont="1" applyFill="1" applyBorder="1" applyAlignment="1">
      <alignment horizontal="right"/>
    </xf>
    <xf numFmtId="168" fontId="6" fillId="2" borderId="8" xfId="2" applyNumberFormat="1" applyFont="1" applyFill="1" applyBorder="1" applyAlignment="1">
      <alignment horizontal="right"/>
    </xf>
    <xf numFmtId="0" fontId="7" fillId="2" borderId="5" xfId="0" applyFont="1" applyFill="1" applyBorder="1" applyAlignment="1">
      <alignment horizontal="center"/>
    </xf>
    <xf numFmtId="0" fontId="7" fillId="2" borderId="0" xfId="0" applyFont="1" applyFill="1" applyAlignment="1">
      <alignment horizontal="center"/>
    </xf>
    <xf numFmtId="0" fontId="7" fillId="2" borderId="6" xfId="0" applyFont="1" applyFill="1" applyBorder="1" applyAlignment="1">
      <alignment horizontal="center"/>
    </xf>
    <xf numFmtId="1" fontId="6" fillId="2" borderId="0" xfId="0" applyNumberFormat="1" applyFont="1" applyFill="1" applyAlignment="1">
      <alignment horizontal="left"/>
    </xf>
    <xf numFmtId="1" fontId="0" fillId="3" borderId="0" xfId="0" applyNumberFormat="1" applyFill="1"/>
    <xf numFmtId="1" fontId="6" fillId="2" borderId="0" xfId="0" applyNumberFormat="1" applyFont="1" applyFill="1" applyAlignment="1">
      <alignment horizontal="right"/>
    </xf>
    <xf numFmtId="0" fontId="7" fillId="2" borderId="5" xfId="0" applyFont="1" applyFill="1" applyBorder="1" applyAlignment="1">
      <alignment horizontal="left"/>
    </xf>
    <xf numFmtId="14" fontId="6" fillId="2" borderId="5" xfId="0" applyNumberFormat="1" applyFont="1" applyFill="1" applyBorder="1" applyAlignment="1">
      <alignment horizontal="left"/>
    </xf>
    <xf numFmtId="14" fontId="6" fillId="2" borderId="0" xfId="0" applyNumberFormat="1" applyFont="1" applyFill="1" applyAlignment="1">
      <alignment horizontal="left"/>
    </xf>
    <xf numFmtId="168" fontId="6" fillId="2" borderId="0" xfId="2" applyNumberFormat="1" applyFont="1" applyFill="1" applyBorder="1" applyAlignment="1">
      <alignment horizontal="left"/>
    </xf>
    <xf numFmtId="10" fontId="6" fillId="2" borderId="6" xfId="2" applyNumberFormat="1" applyFont="1" applyFill="1" applyBorder="1" applyAlignment="1">
      <alignment horizontal="left"/>
    </xf>
    <xf numFmtId="14" fontId="6" fillId="2" borderId="7" xfId="0" applyNumberFormat="1" applyFont="1" applyFill="1" applyBorder="1" applyAlignment="1">
      <alignment horizontal="left"/>
    </xf>
    <xf numFmtId="14" fontId="6" fillId="2" borderId="1" xfId="0" applyNumberFormat="1" applyFont="1" applyFill="1" applyBorder="1" applyAlignment="1">
      <alignment horizontal="left"/>
    </xf>
    <xf numFmtId="168" fontId="6" fillId="2" borderId="1" xfId="2" applyNumberFormat="1" applyFont="1" applyFill="1" applyBorder="1" applyAlignment="1">
      <alignment horizontal="left"/>
    </xf>
    <xf numFmtId="10" fontId="6" fillId="2" borderId="8" xfId="2" applyNumberFormat="1" applyFont="1" applyFill="1" applyBorder="1" applyAlignment="1">
      <alignment horizontal="left"/>
    </xf>
    <xf numFmtId="170" fontId="6" fillId="2" borderId="0" xfId="0" applyNumberFormat="1" applyFont="1" applyFill="1" applyAlignment="1">
      <alignment horizontal="left"/>
    </xf>
    <xf numFmtId="43" fontId="6" fillId="2" borderId="6" xfId="0" applyNumberFormat="1" applyFont="1" applyFill="1" applyBorder="1" applyAlignment="1">
      <alignment horizontal="left"/>
    </xf>
    <xf numFmtId="168" fontId="6" fillId="2" borderId="0" xfId="0" applyNumberFormat="1" applyFont="1" applyFill="1" applyAlignment="1">
      <alignment horizontal="left"/>
    </xf>
    <xf numFmtId="10" fontId="6" fillId="2" borderId="0" xfId="0" applyNumberFormat="1" applyFont="1" applyFill="1" applyAlignment="1">
      <alignment horizontal="left"/>
    </xf>
    <xf numFmtId="44" fontId="6" fillId="2" borderId="1" xfId="0" applyNumberFormat="1" applyFont="1" applyFill="1" applyBorder="1" applyAlignment="1">
      <alignment horizontal="left"/>
    </xf>
    <xf numFmtId="168" fontId="6" fillId="2" borderId="1" xfId="0" applyNumberFormat="1" applyFont="1" applyFill="1" applyBorder="1" applyAlignment="1">
      <alignment horizontal="left"/>
    </xf>
    <xf numFmtId="10" fontId="6" fillId="2" borderId="1" xfId="0" applyNumberFormat="1" applyFont="1" applyFill="1" applyBorder="1" applyAlignment="1">
      <alignment horizontal="left"/>
    </xf>
    <xf numFmtId="43" fontId="6" fillId="2" borderId="8" xfId="0" applyNumberFormat="1" applyFont="1" applyFill="1" applyBorder="1" applyAlignment="1">
      <alignment horizontal="left"/>
    </xf>
    <xf numFmtId="168" fontId="6" fillId="2" borderId="6" xfId="0" applyNumberFormat="1" applyFont="1" applyFill="1" applyBorder="1" applyAlignment="1">
      <alignment horizontal="left"/>
    </xf>
    <xf numFmtId="166" fontId="6" fillId="2" borderId="5" xfId="0" applyNumberFormat="1" applyFont="1" applyFill="1" applyBorder="1"/>
    <xf numFmtId="1" fontId="6" fillId="2" borderId="1" xfId="0" applyNumberFormat="1" applyFont="1" applyFill="1" applyBorder="1" applyAlignment="1">
      <alignment horizontal="left"/>
    </xf>
    <xf numFmtId="168" fontId="6" fillId="2" borderId="8" xfId="0" applyNumberFormat="1" applyFont="1" applyFill="1" applyBorder="1" applyAlignment="1">
      <alignment horizontal="left"/>
    </xf>
    <xf numFmtId="44" fontId="0" fillId="3" borderId="0" xfId="0" applyNumberFormat="1" applyFill="1"/>
    <xf numFmtId="43" fontId="0" fillId="3" borderId="0" xfId="0" applyNumberFormat="1" applyFill="1"/>
    <xf numFmtId="0" fontId="6" fillId="2" borderId="8" xfId="0" applyFont="1" applyFill="1" applyBorder="1"/>
    <xf numFmtId="44" fontId="6" fillId="2" borderId="6" xfId="1" applyFont="1" applyFill="1" applyBorder="1" applyAlignment="1"/>
    <xf numFmtId="44" fontId="6" fillId="2" borderId="0" xfId="1" applyFont="1" applyFill="1" applyBorder="1" applyAlignment="1">
      <alignment horizontal="left"/>
    </xf>
    <xf numFmtId="171" fontId="6" fillId="2" borderId="6" xfId="1" applyNumberFormat="1" applyFont="1" applyFill="1" applyBorder="1"/>
    <xf numFmtId="171" fontId="6" fillId="2" borderId="8" xfId="0" applyNumberFormat="1" applyFont="1" applyFill="1" applyBorder="1"/>
    <xf numFmtId="0" fontId="13" fillId="3" borderId="0" xfId="0" applyFont="1" applyFill="1" applyAlignment="1">
      <alignment horizontal="center" vertical="top" wrapText="1"/>
    </xf>
    <xf numFmtId="0" fontId="12" fillId="2" borderId="3" xfId="0" applyFont="1" applyFill="1" applyBorder="1" applyAlignment="1">
      <alignment horizontal="center"/>
    </xf>
    <xf numFmtId="0" fontId="12" fillId="2" borderId="4" xfId="0" applyFont="1" applyFill="1" applyBorder="1" applyAlignment="1">
      <alignment horizontal="center"/>
    </xf>
    <xf numFmtId="0" fontId="8" fillId="3" borderId="0" xfId="0" applyFont="1" applyFill="1" applyAlignment="1">
      <alignment horizontal="center"/>
    </xf>
    <xf numFmtId="14" fontId="8" fillId="3" borderId="0" xfId="0" applyNumberFormat="1" applyFont="1" applyFill="1" applyAlignment="1">
      <alignment horizontal="center"/>
    </xf>
    <xf numFmtId="0" fontId="11" fillId="2" borderId="3"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4" xfId="0" applyFont="1" applyFill="1" applyBorder="1" applyAlignment="1">
      <alignment horizontal="center" vertical="center"/>
    </xf>
    <xf numFmtId="0" fontId="12"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10" fillId="2" borderId="2" xfId="0" applyFont="1" applyFill="1" applyBorder="1" applyAlignment="1">
      <alignment horizontal="center"/>
    </xf>
    <xf numFmtId="0" fontId="10" fillId="2" borderId="4"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xf>
    <xf numFmtId="0" fontId="7" fillId="2" borderId="0" xfId="0" applyFont="1" applyFill="1" applyAlignment="1">
      <alignment horizontal="center"/>
    </xf>
    <xf numFmtId="0" fontId="7" fillId="2" borderId="6" xfId="0" applyFont="1" applyFill="1" applyBorder="1" applyAlignment="1">
      <alignment horizontal="center"/>
    </xf>
    <xf numFmtId="0" fontId="7" fillId="2" borderId="2" xfId="0" applyFont="1" applyFill="1" applyBorder="1" applyAlignment="1">
      <alignment horizontal="center" vertical="center"/>
    </xf>
    <xf numFmtId="0" fontId="7" fillId="2" borderId="7" xfId="0" applyFont="1" applyFill="1" applyBorder="1"/>
  </cellXfs>
  <cellStyles count="4">
    <cellStyle name="Comma [0]" xfId="3" builtinId="6"/>
    <cellStyle name="Currency" xfId="1" builtinId="4"/>
    <cellStyle name="Normal" xfId="0" builtinId="0"/>
    <cellStyle name="Percent" xfId="2" builtinId="5"/>
  </cellStyles>
  <dxfs count="0"/>
  <tableStyles count="0" defaultTableStyle="TableStyleMedium2" defaultPivotStyle="PivotStyleLight16"/>
  <colors>
    <mruColors>
      <color rgb="FF652B91"/>
      <color rgb="FFFF3300"/>
      <color rgb="FF8B3DC9"/>
      <color rgb="FF004E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Interest Rate Swap Payments (12/22/21</a:t>
            </a:r>
            <a:r>
              <a:rPr lang="en-US" baseline="0">
                <a:solidFill>
                  <a:schemeClr val="bg1"/>
                </a:solidFill>
              </a:rPr>
              <a:t> - 9/23/24)</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v>Fixed receipt</c:v>
          </c:tx>
          <c:spPr>
            <a:solidFill>
              <a:srgbClr val="00B0F0"/>
            </a:solidFill>
            <a:ln>
              <a:noFill/>
            </a:ln>
            <a:effectLst/>
          </c:spPr>
          <c:invertIfNegative val="0"/>
          <c:cat>
            <c:numRef>
              <c:f>Dashboard!$H$13:$H$24</c:f>
              <c:numCache>
                <c:formatCode>m/d/yyyy</c:formatCode>
                <c:ptCount val="12"/>
                <c:pt idx="0">
                  <c:v>44552</c:v>
                </c:pt>
                <c:pt idx="1">
                  <c:v>44642</c:v>
                </c:pt>
                <c:pt idx="2">
                  <c:v>44734</c:v>
                </c:pt>
                <c:pt idx="3">
                  <c:v>44826</c:v>
                </c:pt>
                <c:pt idx="4">
                  <c:v>44917</c:v>
                </c:pt>
                <c:pt idx="5">
                  <c:v>45007</c:v>
                </c:pt>
                <c:pt idx="6">
                  <c:v>45099</c:v>
                </c:pt>
                <c:pt idx="7">
                  <c:v>45191</c:v>
                </c:pt>
                <c:pt idx="8">
                  <c:v>45282</c:v>
                </c:pt>
                <c:pt idx="9">
                  <c:v>45373</c:v>
                </c:pt>
                <c:pt idx="10">
                  <c:v>45467</c:v>
                </c:pt>
                <c:pt idx="11">
                  <c:v>45558</c:v>
                </c:pt>
              </c:numCache>
            </c:numRef>
          </c:cat>
          <c:val>
            <c:numRef>
              <c:f>Dashboard!$I$13:$I$24</c:f>
              <c:numCache>
                <c:formatCode>_("$"* #,##0.00_);_("$"* \(#,##0.00\);_("$"* "-"??_);_(@_)</c:formatCode>
                <c:ptCount val="12"/>
                <c:pt idx="1">
                  <c:v>460600</c:v>
                </c:pt>
                <c:pt idx="3">
                  <c:v>460600</c:v>
                </c:pt>
                <c:pt idx="5">
                  <c:v>460600</c:v>
                </c:pt>
                <c:pt idx="7">
                  <c:v>460600</c:v>
                </c:pt>
                <c:pt idx="9">
                  <c:v>460600</c:v>
                </c:pt>
                <c:pt idx="11">
                  <c:v>463158.88888888888</c:v>
                </c:pt>
              </c:numCache>
            </c:numRef>
          </c:val>
          <c:extLst>
            <c:ext xmlns:c16="http://schemas.microsoft.com/office/drawing/2014/chart" uri="{C3380CC4-5D6E-409C-BE32-E72D297353CC}">
              <c16:uniqueId val="{00000000-1CCE-4B01-AD8C-90298595E464}"/>
            </c:ext>
          </c:extLst>
        </c:ser>
        <c:ser>
          <c:idx val="1"/>
          <c:order val="1"/>
          <c:tx>
            <c:v>Floating payment</c:v>
          </c:tx>
          <c:spPr>
            <a:solidFill>
              <a:srgbClr val="FF3300"/>
            </a:solidFill>
            <a:ln>
              <a:noFill/>
            </a:ln>
            <a:effectLst/>
          </c:spPr>
          <c:invertIfNegative val="0"/>
          <c:cat>
            <c:numRef>
              <c:f>Dashboard!$H$13:$H$24</c:f>
              <c:numCache>
                <c:formatCode>m/d/yyyy</c:formatCode>
                <c:ptCount val="12"/>
                <c:pt idx="0">
                  <c:v>44552</c:v>
                </c:pt>
                <c:pt idx="1">
                  <c:v>44642</c:v>
                </c:pt>
                <c:pt idx="2">
                  <c:v>44734</c:v>
                </c:pt>
                <c:pt idx="3">
                  <c:v>44826</c:v>
                </c:pt>
                <c:pt idx="4">
                  <c:v>44917</c:v>
                </c:pt>
                <c:pt idx="5">
                  <c:v>45007</c:v>
                </c:pt>
                <c:pt idx="6">
                  <c:v>45099</c:v>
                </c:pt>
                <c:pt idx="7">
                  <c:v>45191</c:v>
                </c:pt>
                <c:pt idx="8">
                  <c:v>45282</c:v>
                </c:pt>
                <c:pt idx="9">
                  <c:v>45373</c:v>
                </c:pt>
                <c:pt idx="10">
                  <c:v>45467</c:v>
                </c:pt>
                <c:pt idx="11">
                  <c:v>45558</c:v>
                </c:pt>
              </c:numCache>
            </c:numRef>
          </c:cat>
          <c:val>
            <c:numRef>
              <c:f>Dashboard!$J$13:$J$24</c:f>
              <c:numCache>
                <c:formatCode>_("$"* #,##0.00_);_("$"* \(#,##0.00\);_("$"* "-"??_);_(@_)</c:formatCode>
                <c:ptCount val="12"/>
                <c:pt idx="0">
                  <c:v>31314.111111111109</c:v>
                </c:pt>
                <c:pt idx="1">
                  <c:v>46634.615384615914</c:v>
                </c:pt>
                <c:pt idx="2">
                  <c:v>38838.827838829151</c:v>
                </c:pt>
                <c:pt idx="3">
                  <c:v>51749.999999998334</c:v>
                </c:pt>
                <c:pt idx="4">
                  <c:v>76305.555555554849</c:v>
                </c:pt>
                <c:pt idx="5">
                  <c:v>117857.14285714259</c:v>
                </c:pt>
                <c:pt idx="6">
                  <c:v>153515.87301587375</c:v>
                </c:pt>
                <c:pt idx="7">
                  <c:v>189911.47741147614</c:v>
                </c:pt>
                <c:pt idx="8">
                  <c:v>259847.22222222362</c:v>
                </c:pt>
                <c:pt idx="9">
                  <c:v>293916.66666666581</c:v>
                </c:pt>
                <c:pt idx="10">
                  <c:v>336159.03540903452</c:v>
                </c:pt>
                <c:pt idx="11">
                  <c:v>353374.99999999907</c:v>
                </c:pt>
              </c:numCache>
            </c:numRef>
          </c:val>
          <c:extLst>
            <c:ext xmlns:c16="http://schemas.microsoft.com/office/drawing/2014/chart" uri="{C3380CC4-5D6E-409C-BE32-E72D297353CC}">
              <c16:uniqueId val="{00000001-1CCE-4B01-AD8C-90298595E464}"/>
            </c:ext>
          </c:extLst>
        </c:ser>
        <c:dLbls>
          <c:showLegendKey val="0"/>
          <c:showVal val="0"/>
          <c:showCatName val="0"/>
          <c:showSerName val="0"/>
          <c:showPercent val="0"/>
          <c:showBubbleSize val="0"/>
        </c:dLbls>
        <c:gapWidth val="219"/>
        <c:overlap val="-27"/>
        <c:axId val="443148208"/>
        <c:axId val="443145296"/>
      </c:barChart>
      <c:dateAx>
        <c:axId val="44314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Payment</a:t>
                </a:r>
                <a:r>
                  <a:rPr lang="en-US" baseline="0">
                    <a:solidFill>
                      <a:schemeClr val="bg1"/>
                    </a:solidFill>
                  </a:rPr>
                  <a:t> date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3145296"/>
        <c:crosses val="autoZero"/>
        <c:auto val="1"/>
        <c:lblOffset val="100"/>
        <c:baseTimeUnit val="months"/>
      </c:dateAx>
      <c:valAx>
        <c:axId val="44314529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Amount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3148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652B9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image" Target="../media/image1.png"/><Relationship Id="rId1" Type="http://schemas.openxmlformats.org/officeDocument/2006/relationships/hyperlink" Target="#'Cover Page'!A1"/><Relationship Id="rId6" Type="http://schemas.openxmlformats.org/officeDocument/2006/relationships/hyperlink" Target="#'HW2 Work'!A1"/><Relationship Id="rId5" Type="http://schemas.openxmlformats.org/officeDocument/2006/relationships/hyperlink" Target="#'HW2 Instructions'!A1"/><Relationship Id="rId4"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hyperlink" Target="#'Cover Page'!A1"/><Relationship Id="rId7"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hyperlink" Target="#'Table of Contents'!A1"/><Relationship Id="rId6" Type="http://schemas.openxmlformats.org/officeDocument/2006/relationships/hyperlink" Target="https://www.linkedin.com/in/dtran421/" TargetMode="External"/><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Cover Page'!A1"/><Relationship Id="rId1" Type="http://schemas.openxmlformats.org/officeDocument/2006/relationships/hyperlink" Target="#About!A1"/><Relationship Id="rId6" Type="http://schemas.openxmlformats.org/officeDocument/2006/relationships/chart" Target="../charts/chart1.xml"/><Relationship Id="rId5" Type="http://schemas.openxmlformats.org/officeDocument/2006/relationships/hyperlink" Target="#'HW2 Instructions'!A1"/><Relationship Id="rId4" Type="http://schemas.openxmlformats.org/officeDocument/2006/relationships/hyperlink" Target="#'Table of Contents'!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Cover Page'!A1"/><Relationship Id="rId1" Type="http://schemas.openxmlformats.org/officeDocument/2006/relationships/hyperlink" Target="#Dashboard!A1"/><Relationship Id="rId5" Type="http://schemas.openxmlformats.org/officeDocument/2006/relationships/hyperlink" Target="#'HW2 Work'!A1"/><Relationship Id="rId4" Type="http://schemas.openxmlformats.org/officeDocument/2006/relationships/hyperlink" Target="#'Table of Contents'!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Cover Page'!A1"/><Relationship Id="rId1" Type="http://schemas.openxmlformats.org/officeDocument/2006/relationships/hyperlink" Target="#'HW2 Instructions'!A1"/><Relationship Id="rId4" Type="http://schemas.openxmlformats.org/officeDocument/2006/relationships/hyperlink" Target="#'Table of Contents'!A1"/></Relationships>
</file>

<file path=xl/drawings/drawing1.xml><?xml version="1.0" encoding="utf-8"?>
<xdr:wsDr xmlns:xdr="http://schemas.openxmlformats.org/drawingml/2006/spreadsheetDrawing" xmlns:a="http://schemas.openxmlformats.org/drawingml/2006/main">
  <xdr:twoCellAnchor editAs="oneCell">
    <xdr:from>
      <xdr:col>10</xdr:col>
      <xdr:colOff>171451</xdr:colOff>
      <xdr:row>15</xdr:row>
      <xdr:rowOff>56933</xdr:rowOff>
    </xdr:from>
    <xdr:to>
      <xdr:col>15</xdr:col>
      <xdr:colOff>390525</xdr:colOff>
      <xdr:row>24</xdr:row>
      <xdr:rowOff>38317</xdr:rowOff>
    </xdr:to>
    <xdr:pic>
      <xdr:nvPicPr>
        <xdr:cNvPr id="11" name="Picture 10">
          <a:extLst>
            <a:ext uri="{FF2B5EF4-FFF2-40B4-BE49-F238E27FC236}">
              <a16:creationId xmlns:a16="http://schemas.microsoft.com/office/drawing/2014/main" id="{4623F77B-2207-4DDA-9E99-1124B980C8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67451" y="2914433"/>
          <a:ext cx="3267074" cy="1695884"/>
        </a:xfrm>
        <a:prstGeom prst="rect">
          <a:avLst/>
        </a:prstGeom>
      </xdr:spPr>
    </xdr:pic>
    <xdr:clientData/>
  </xdr:twoCellAnchor>
  <xdr:twoCellAnchor>
    <xdr:from>
      <xdr:col>3</xdr:col>
      <xdr:colOff>390524</xdr:colOff>
      <xdr:row>0</xdr:row>
      <xdr:rowOff>142874</xdr:rowOff>
    </xdr:from>
    <xdr:to>
      <xdr:col>21</xdr:col>
      <xdr:colOff>581026</xdr:colOff>
      <xdr:row>9</xdr:row>
      <xdr:rowOff>57149</xdr:rowOff>
    </xdr:to>
    <xdr:sp macro="" textlink="">
      <xdr:nvSpPr>
        <xdr:cNvPr id="12" name="TextBox 11">
          <a:extLst>
            <a:ext uri="{FF2B5EF4-FFF2-40B4-BE49-F238E27FC236}">
              <a16:creationId xmlns:a16="http://schemas.microsoft.com/office/drawing/2014/main" id="{79270BF8-7EB3-4769-BF95-671D248B321D}"/>
            </a:ext>
          </a:extLst>
        </xdr:cNvPr>
        <xdr:cNvSpPr txBox="1"/>
      </xdr:nvSpPr>
      <xdr:spPr>
        <a:xfrm>
          <a:off x="2219324" y="142874"/>
          <a:ext cx="11163302" cy="162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600" b="1" u="none">
              <a:solidFill>
                <a:schemeClr val="bg1"/>
              </a:solidFill>
            </a:rPr>
            <a:t>Driftwood Investment Group</a:t>
          </a:r>
        </a:p>
      </xdr:txBody>
    </xdr:sp>
    <xdr:clientData/>
  </xdr:twoCellAnchor>
  <xdr:twoCellAnchor>
    <xdr:from>
      <xdr:col>4</xdr:col>
      <xdr:colOff>342900</xdr:colOff>
      <xdr:row>29</xdr:row>
      <xdr:rowOff>66675</xdr:rowOff>
    </xdr:from>
    <xdr:to>
      <xdr:col>21</xdr:col>
      <xdr:colOff>171451</xdr:colOff>
      <xdr:row>37</xdr:row>
      <xdr:rowOff>171450</xdr:rowOff>
    </xdr:to>
    <xdr:sp macro="" textlink="">
      <xdr:nvSpPr>
        <xdr:cNvPr id="13" name="TextBox 12">
          <a:extLst>
            <a:ext uri="{FF2B5EF4-FFF2-40B4-BE49-F238E27FC236}">
              <a16:creationId xmlns:a16="http://schemas.microsoft.com/office/drawing/2014/main" id="{D43BB41C-8DE0-4937-9727-0E30E5F7F98F}"/>
            </a:ext>
          </a:extLst>
        </xdr:cNvPr>
        <xdr:cNvSpPr txBox="1"/>
      </xdr:nvSpPr>
      <xdr:spPr>
        <a:xfrm>
          <a:off x="2781300" y="5591175"/>
          <a:ext cx="10191751" cy="162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i="1" u="none">
              <a:solidFill>
                <a:schemeClr val="bg1"/>
              </a:solidFill>
            </a:rPr>
            <a:t>The</a:t>
          </a:r>
          <a:r>
            <a:rPr lang="en-US" sz="4000" i="1" u="none" baseline="0">
              <a:solidFill>
                <a:schemeClr val="bg1"/>
              </a:solidFill>
            </a:rPr>
            <a:t> future is in our hands.</a:t>
          </a:r>
          <a:endParaRPr lang="en-US" sz="6600" i="1" u="none">
            <a:solidFill>
              <a:schemeClr val="bg1"/>
            </a:solidFill>
          </a:endParaRPr>
        </a:p>
      </xdr:txBody>
    </xdr:sp>
    <xdr:clientData/>
  </xdr:twoCellAnchor>
  <xdr:twoCellAnchor>
    <xdr:from>
      <xdr:col>23</xdr:col>
      <xdr:colOff>0</xdr:colOff>
      <xdr:row>1</xdr:row>
      <xdr:rowOff>9525</xdr:rowOff>
    </xdr:from>
    <xdr:to>
      <xdr:col>24</xdr:col>
      <xdr:colOff>344436</xdr:colOff>
      <xdr:row>7</xdr:row>
      <xdr:rowOff>47625</xdr:rowOff>
    </xdr:to>
    <xdr:sp macro="" textlink="">
      <xdr:nvSpPr>
        <xdr:cNvPr id="14" name="Rectangle: Folded Corner 13">
          <a:hlinkClick xmlns:r="http://schemas.openxmlformats.org/officeDocument/2006/relationships" r:id="rId2"/>
          <a:extLst>
            <a:ext uri="{FF2B5EF4-FFF2-40B4-BE49-F238E27FC236}">
              <a16:creationId xmlns:a16="http://schemas.microsoft.com/office/drawing/2014/main" id="{479408B6-DC96-4D1C-B061-2625A159F7EC}"/>
            </a:ext>
          </a:extLst>
        </xdr:cNvPr>
        <xdr:cNvSpPr/>
      </xdr:nvSpPr>
      <xdr:spPr>
        <a:xfrm>
          <a:off x="14020800" y="200025"/>
          <a:ext cx="954036" cy="1181100"/>
        </a:xfrm>
        <a:prstGeom prst="foldedCorner">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247650</xdr:colOff>
      <xdr:row>0</xdr:row>
      <xdr:rowOff>66675</xdr:rowOff>
    </xdr:from>
    <xdr:to>
      <xdr:col>13</xdr:col>
      <xdr:colOff>390525</xdr:colOff>
      <xdr:row>4</xdr:row>
      <xdr:rowOff>11705</xdr:rowOff>
    </xdr:to>
    <xdr:pic>
      <xdr:nvPicPr>
        <xdr:cNvPr id="2" name="Picture 1">
          <a:hlinkClick xmlns:r="http://schemas.openxmlformats.org/officeDocument/2006/relationships" r:id="rId1"/>
          <a:extLst>
            <a:ext uri="{FF2B5EF4-FFF2-40B4-BE49-F238E27FC236}">
              <a16:creationId xmlns:a16="http://schemas.microsoft.com/office/drawing/2014/main" id="{1FEC0F99-54AB-411A-9B01-B8B4EEB655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53250" y="66675"/>
          <a:ext cx="1362075" cy="707030"/>
        </a:xfrm>
        <a:prstGeom prst="rect">
          <a:avLst/>
        </a:prstGeom>
        <a:solidFill>
          <a:srgbClr val="7030A0"/>
        </a:solidFill>
      </xdr:spPr>
    </xdr:pic>
    <xdr:clientData/>
  </xdr:twoCellAnchor>
  <xdr:twoCellAnchor>
    <xdr:from>
      <xdr:col>0</xdr:col>
      <xdr:colOff>161925</xdr:colOff>
      <xdr:row>0</xdr:row>
      <xdr:rowOff>133350</xdr:rowOff>
    </xdr:from>
    <xdr:to>
      <xdr:col>2</xdr:col>
      <xdr:colOff>409575</xdr:colOff>
      <xdr:row>3</xdr:row>
      <xdr:rowOff>123825</xdr:rowOff>
    </xdr:to>
    <xdr:sp macro="" textlink="">
      <xdr:nvSpPr>
        <xdr:cNvPr id="3" name="Arrow: Striped Right 2">
          <a:hlinkClick xmlns:r="http://schemas.openxmlformats.org/officeDocument/2006/relationships" r:id="rId1"/>
          <a:extLst>
            <a:ext uri="{FF2B5EF4-FFF2-40B4-BE49-F238E27FC236}">
              <a16:creationId xmlns:a16="http://schemas.microsoft.com/office/drawing/2014/main" id="{9B81369D-FE79-4A94-A6EE-E5201EF8D643}"/>
            </a:ext>
          </a:extLst>
        </xdr:cNvPr>
        <xdr:cNvSpPr/>
      </xdr:nvSpPr>
      <xdr:spPr>
        <a:xfrm flipH="1">
          <a:off x="161925" y="1333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xdr:from>
      <xdr:col>22</xdr:col>
      <xdr:colOff>123825</xdr:colOff>
      <xdr:row>0</xdr:row>
      <xdr:rowOff>85725</xdr:rowOff>
    </xdr:from>
    <xdr:to>
      <xdr:col>24</xdr:col>
      <xdr:colOff>371475</xdr:colOff>
      <xdr:row>3</xdr:row>
      <xdr:rowOff>76200</xdr:rowOff>
    </xdr:to>
    <xdr:sp macro="" textlink="">
      <xdr:nvSpPr>
        <xdr:cNvPr id="4" name="Arrow: Striped Right 3">
          <a:hlinkClick xmlns:r="http://schemas.openxmlformats.org/officeDocument/2006/relationships" r:id="rId3"/>
          <a:extLst>
            <a:ext uri="{FF2B5EF4-FFF2-40B4-BE49-F238E27FC236}">
              <a16:creationId xmlns:a16="http://schemas.microsoft.com/office/drawing/2014/main" id="{B74E1599-D646-4FE8-8DBA-45113C0E0CEA}"/>
            </a:ext>
          </a:extLst>
        </xdr:cNvPr>
        <xdr:cNvSpPr/>
      </xdr:nvSpPr>
      <xdr:spPr>
        <a:xfrm>
          <a:off x="13535025" y="85725"/>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Next Page</a:t>
          </a:r>
        </a:p>
      </xdr:txBody>
    </xdr:sp>
    <xdr:clientData/>
  </xdr:twoCellAnchor>
  <xdr:twoCellAnchor>
    <xdr:from>
      <xdr:col>7</xdr:col>
      <xdr:colOff>304800</xdr:colOff>
      <xdr:row>4</xdr:row>
      <xdr:rowOff>19050</xdr:rowOff>
    </xdr:from>
    <xdr:to>
      <xdr:col>17</xdr:col>
      <xdr:colOff>333375</xdr:colOff>
      <xdr:row>7</xdr:row>
      <xdr:rowOff>161925</xdr:rowOff>
    </xdr:to>
    <xdr:sp macro="" textlink="">
      <xdr:nvSpPr>
        <xdr:cNvPr id="5" name="TextBox 4">
          <a:extLst>
            <a:ext uri="{FF2B5EF4-FFF2-40B4-BE49-F238E27FC236}">
              <a16:creationId xmlns:a16="http://schemas.microsoft.com/office/drawing/2014/main" id="{F95C186F-7635-459A-BBED-1FFFD277B09E}"/>
            </a:ext>
          </a:extLst>
        </xdr:cNvPr>
        <xdr:cNvSpPr txBox="1"/>
      </xdr:nvSpPr>
      <xdr:spPr>
        <a:xfrm>
          <a:off x="4572000" y="781050"/>
          <a:ext cx="61245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Table of Contents</a:t>
          </a:r>
        </a:p>
      </xdr:txBody>
    </xdr:sp>
    <xdr:clientData/>
  </xdr:twoCellAnchor>
  <xdr:twoCellAnchor>
    <xdr:from>
      <xdr:col>9</xdr:col>
      <xdr:colOff>171450</xdr:colOff>
      <xdr:row>8</xdr:row>
      <xdr:rowOff>19050</xdr:rowOff>
    </xdr:from>
    <xdr:to>
      <xdr:col>15</xdr:col>
      <xdr:colOff>438150</xdr:colOff>
      <xdr:row>10</xdr:row>
      <xdr:rowOff>180975</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57186FEF-FEF3-492C-ADD1-92FDFC25817C}"/>
            </a:ext>
          </a:extLst>
        </xdr:cNvPr>
        <xdr:cNvSpPr/>
      </xdr:nvSpPr>
      <xdr:spPr>
        <a:xfrm>
          <a:off x="5657850" y="1543050"/>
          <a:ext cx="3924300" cy="542925"/>
        </a:xfrm>
        <a:prstGeom prst="round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About</a:t>
          </a:r>
        </a:p>
      </xdr:txBody>
    </xdr:sp>
    <xdr:clientData/>
  </xdr:twoCellAnchor>
  <xdr:twoCellAnchor>
    <xdr:from>
      <xdr:col>9</xdr:col>
      <xdr:colOff>152400</xdr:colOff>
      <xdr:row>11</xdr:row>
      <xdr:rowOff>114300</xdr:rowOff>
    </xdr:from>
    <xdr:to>
      <xdr:col>15</xdr:col>
      <xdr:colOff>419100</xdr:colOff>
      <xdr:row>14</xdr:row>
      <xdr:rowOff>85725</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A1EBACE3-2D3B-42D8-8245-22157E772F85}"/>
            </a:ext>
          </a:extLst>
        </xdr:cNvPr>
        <xdr:cNvSpPr/>
      </xdr:nvSpPr>
      <xdr:spPr>
        <a:xfrm>
          <a:off x="5638800" y="2209800"/>
          <a:ext cx="3924300" cy="542925"/>
        </a:xfrm>
        <a:prstGeom prst="round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Dashboard</a:t>
          </a:r>
        </a:p>
      </xdr:txBody>
    </xdr:sp>
    <xdr:clientData/>
  </xdr:twoCellAnchor>
  <xdr:twoCellAnchor>
    <xdr:from>
      <xdr:col>9</xdr:col>
      <xdr:colOff>142875</xdr:colOff>
      <xdr:row>15</xdr:row>
      <xdr:rowOff>104775</xdr:rowOff>
    </xdr:from>
    <xdr:to>
      <xdr:col>15</xdr:col>
      <xdr:colOff>409575</xdr:colOff>
      <xdr:row>18</xdr:row>
      <xdr:rowOff>76200</xdr:rowOff>
    </xdr:to>
    <xdr:sp macro="" textlink="">
      <xdr:nvSpPr>
        <xdr:cNvPr id="11" name="Rectangle: Rounded Corners 10">
          <a:hlinkClick xmlns:r="http://schemas.openxmlformats.org/officeDocument/2006/relationships" r:id="rId5"/>
          <a:extLst>
            <a:ext uri="{FF2B5EF4-FFF2-40B4-BE49-F238E27FC236}">
              <a16:creationId xmlns:a16="http://schemas.microsoft.com/office/drawing/2014/main" id="{F82DF359-0488-4BFE-AC60-BBE9569AC35A}"/>
            </a:ext>
          </a:extLst>
        </xdr:cNvPr>
        <xdr:cNvSpPr/>
      </xdr:nvSpPr>
      <xdr:spPr>
        <a:xfrm>
          <a:off x="5629275" y="2962275"/>
          <a:ext cx="3924300" cy="542925"/>
        </a:xfrm>
        <a:prstGeom prst="round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aseline="0"/>
            <a:t>Instructions</a:t>
          </a:r>
          <a:endParaRPr lang="en-US" sz="2000"/>
        </a:p>
      </xdr:txBody>
    </xdr:sp>
    <xdr:clientData/>
  </xdr:twoCellAnchor>
  <xdr:twoCellAnchor>
    <xdr:from>
      <xdr:col>9</xdr:col>
      <xdr:colOff>142875</xdr:colOff>
      <xdr:row>19</xdr:row>
      <xdr:rowOff>161925</xdr:rowOff>
    </xdr:from>
    <xdr:to>
      <xdr:col>15</xdr:col>
      <xdr:colOff>409575</xdr:colOff>
      <xdr:row>22</xdr:row>
      <xdr:rowOff>133350</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3E0DFBEE-BC8B-485B-B568-16145B624710}"/>
            </a:ext>
          </a:extLst>
        </xdr:cNvPr>
        <xdr:cNvSpPr/>
      </xdr:nvSpPr>
      <xdr:spPr>
        <a:xfrm>
          <a:off x="5629275" y="3781425"/>
          <a:ext cx="3924300" cy="542925"/>
        </a:xfrm>
        <a:prstGeom prst="round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aseline="0"/>
            <a:t>Work</a:t>
          </a:r>
          <a:endParaRPr lang="en-US" sz="2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142874</xdr:colOff>
      <xdr:row>10</xdr:row>
      <xdr:rowOff>0</xdr:rowOff>
    </xdr:from>
    <xdr:to>
      <xdr:col>7</xdr:col>
      <xdr:colOff>476249</xdr:colOff>
      <xdr:row>17</xdr:row>
      <xdr:rowOff>38100</xdr:rowOff>
    </xdr:to>
    <xdr:sp macro="" textlink="">
      <xdr:nvSpPr>
        <xdr:cNvPr id="14" name="Rectangle: Top Corners Rounded 13">
          <a:extLst>
            <a:ext uri="{FF2B5EF4-FFF2-40B4-BE49-F238E27FC236}">
              <a16:creationId xmlns:a16="http://schemas.microsoft.com/office/drawing/2014/main" id="{94707971-14A5-4151-BEE3-B70428C8E0F7}"/>
            </a:ext>
          </a:extLst>
        </xdr:cNvPr>
        <xdr:cNvSpPr/>
      </xdr:nvSpPr>
      <xdr:spPr>
        <a:xfrm>
          <a:off x="1362074" y="1905000"/>
          <a:ext cx="3381375" cy="1371600"/>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t>Duke</a:t>
          </a:r>
          <a:r>
            <a:rPr lang="en-US" sz="4000" b="1" baseline="0"/>
            <a:t> Tran</a:t>
          </a:r>
        </a:p>
        <a:p>
          <a:pPr algn="ctr"/>
          <a:r>
            <a:rPr lang="en-US" sz="2400" baseline="0"/>
            <a:t>Class of 2023</a:t>
          </a:r>
          <a:endParaRPr lang="en-US" sz="2400"/>
        </a:p>
      </xdr:txBody>
    </xdr:sp>
    <xdr:clientData/>
  </xdr:twoCellAnchor>
  <xdr:twoCellAnchor>
    <xdr:from>
      <xdr:col>0</xdr:col>
      <xdr:colOff>180975</xdr:colOff>
      <xdr:row>0</xdr:row>
      <xdr:rowOff>104775</xdr:rowOff>
    </xdr:from>
    <xdr:to>
      <xdr:col>2</xdr:col>
      <xdr:colOff>428625</xdr:colOff>
      <xdr:row>3</xdr:row>
      <xdr:rowOff>95250</xdr:rowOff>
    </xdr:to>
    <xdr:sp macro="" textlink="">
      <xdr:nvSpPr>
        <xdr:cNvPr id="9" name="Arrow: Striped Right 8">
          <a:hlinkClick xmlns:r="http://schemas.openxmlformats.org/officeDocument/2006/relationships" r:id="rId1"/>
          <a:extLst>
            <a:ext uri="{FF2B5EF4-FFF2-40B4-BE49-F238E27FC236}">
              <a16:creationId xmlns:a16="http://schemas.microsoft.com/office/drawing/2014/main" id="{1F96CF80-AA96-4280-8B10-CD950B4057BC}"/>
            </a:ext>
          </a:extLst>
        </xdr:cNvPr>
        <xdr:cNvSpPr/>
      </xdr:nvSpPr>
      <xdr:spPr>
        <a:xfrm flipH="1">
          <a:off x="180975" y="104775"/>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xdr:from>
      <xdr:col>22</xdr:col>
      <xdr:colOff>104775</xdr:colOff>
      <xdr:row>0</xdr:row>
      <xdr:rowOff>95250</xdr:rowOff>
    </xdr:from>
    <xdr:to>
      <xdr:col>24</xdr:col>
      <xdr:colOff>352425</xdr:colOff>
      <xdr:row>3</xdr:row>
      <xdr:rowOff>85725</xdr:rowOff>
    </xdr:to>
    <xdr:sp macro="" textlink="">
      <xdr:nvSpPr>
        <xdr:cNvPr id="11" name="Arrow: Striped Right 10">
          <a:hlinkClick xmlns:r="http://schemas.openxmlformats.org/officeDocument/2006/relationships" r:id="rId2"/>
          <a:extLst>
            <a:ext uri="{FF2B5EF4-FFF2-40B4-BE49-F238E27FC236}">
              <a16:creationId xmlns:a16="http://schemas.microsoft.com/office/drawing/2014/main" id="{428634B6-F894-4394-A3EB-47FC030016C7}"/>
            </a:ext>
          </a:extLst>
        </xdr:cNvPr>
        <xdr:cNvSpPr/>
      </xdr:nvSpPr>
      <xdr:spPr>
        <a:xfrm>
          <a:off x="13515975" y="952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Next Page</a:t>
          </a:r>
        </a:p>
      </xdr:txBody>
    </xdr:sp>
    <xdr:clientData/>
  </xdr:twoCellAnchor>
  <xdr:twoCellAnchor editAs="oneCell">
    <xdr:from>
      <xdr:col>11</xdr:col>
      <xdr:colOff>276225</xdr:colOff>
      <xdr:row>0</xdr:row>
      <xdr:rowOff>66675</xdr:rowOff>
    </xdr:from>
    <xdr:to>
      <xdr:col>13</xdr:col>
      <xdr:colOff>419100</xdr:colOff>
      <xdr:row>4</xdr:row>
      <xdr:rowOff>11705</xdr:rowOff>
    </xdr:to>
    <xdr:pic>
      <xdr:nvPicPr>
        <xdr:cNvPr id="12" name="Picture 11">
          <a:hlinkClick xmlns:r="http://schemas.openxmlformats.org/officeDocument/2006/relationships" r:id="rId3"/>
          <a:extLst>
            <a:ext uri="{FF2B5EF4-FFF2-40B4-BE49-F238E27FC236}">
              <a16:creationId xmlns:a16="http://schemas.microsoft.com/office/drawing/2014/main" id="{EDC49ACD-44EE-4215-8A89-830E5EFCBCB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66675"/>
          <a:ext cx="1362075" cy="707030"/>
        </a:xfrm>
        <a:prstGeom prst="rect">
          <a:avLst/>
        </a:prstGeom>
        <a:solidFill>
          <a:srgbClr val="7030A0"/>
        </a:solidFill>
      </xdr:spPr>
    </xdr:pic>
    <xdr:clientData/>
  </xdr:twoCellAnchor>
  <xdr:twoCellAnchor>
    <xdr:from>
      <xdr:col>2</xdr:col>
      <xdr:colOff>133351</xdr:colOff>
      <xdr:row>17</xdr:row>
      <xdr:rowOff>19043</xdr:rowOff>
    </xdr:from>
    <xdr:to>
      <xdr:col>7</xdr:col>
      <xdr:colOff>476250</xdr:colOff>
      <xdr:row>34</xdr:row>
      <xdr:rowOff>123822</xdr:rowOff>
    </xdr:to>
    <xdr:sp macro="" textlink="">
      <xdr:nvSpPr>
        <xdr:cNvPr id="4" name="Rectangle: Top Corners Rounded 3">
          <a:extLst>
            <a:ext uri="{FF2B5EF4-FFF2-40B4-BE49-F238E27FC236}">
              <a16:creationId xmlns:a16="http://schemas.microsoft.com/office/drawing/2014/main" id="{A94D3BD2-7901-454C-B18D-F21C04D0969C}"/>
            </a:ext>
          </a:extLst>
        </xdr:cNvPr>
        <xdr:cNvSpPr/>
      </xdr:nvSpPr>
      <xdr:spPr>
        <a:xfrm flipV="1">
          <a:off x="1352551" y="3257543"/>
          <a:ext cx="3390899" cy="3343279"/>
        </a:xfrm>
        <a:prstGeom prst="round2SameRect">
          <a:avLst>
            <a:gd name="adj1" fmla="val 11615"/>
            <a:gd name="adj2" fmla="val 0"/>
          </a:avLst>
        </a:prstGeom>
        <a:blipFill dpi="0" rotWithShape="0">
          <a:blip xmlns:r="http://schemas.openxmlformats.org/officeDocument/2006/relationships" r:embed="rId5"/>
          <a:srcRect/>
          <a:stretch>
            <a:fillRect/>
          </a:stretch>
        </a:blipFill>
        <a:ln>
          <a:solidFill>
            <a:schemeClr val="accent1">
              <a:shade val="50000"/>
              <a:alpha val="9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333375</xdr:colOff>
      <xdr:row>4</xdr:row>
      <xdr:rowOff>28575</xdr:rowOff>
    </xdr:from>
    <xdr:to>
      <xdr:col>17</xdr:col>
      <xdr:colOff>361950</xdr:colOff>
      <xdr:row>7</xdr:row>
      <xdr:rowOff>171450</xdr:rowOff>
    </xdr:to>
    <xdr:sp macro="" textlink="">
      <xdr:nvSpPr>
        <xdr:cNvPr id="16" name="TextBox 15">
          <a:extLst>
            <a:ext uri="{FF2B5EF4-FFF2-40B4-BE49-F238E27FC236}">
              <a16:creationId xmlns:a16="http://schemas.microsoft.com/office/drawing/2014/main" id="{4EAB1070-80CF-49E1-A823-8CEF41058967}"/>
            </a:ext>
          </a:extLst>
        </xdr:cNvPr>
        <xdr:cNvSpPr txBox="1"/>
      </xdr:nvSpPr>
      <xdr:spPr>
        <a:xfrm>
          <a:off x="4600575" y="790575"/>
          <a:ext cx="61245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About</a:t>
          </a:r>
        </a:p>
      </xdr:txBody>
    </xdr:sp>
    <xdr:clientData/>
  </xdr:twoCellAnchor>
  <xdr:twoCellAnchor>
    <xdr:from>
      <xdr:col>9</xdr:col>
      <xdr:colOff>0</xdr:colOff>
      <xdr:row>15</xdr:row>
      <xdr:rowOff>142875</xdr:rowOff>
    </xdr:from>
    <xdr:to>
      <xdr:col>12</xdr:col>
      <xdr:colOff>161925</xdr:colOff>
      <xdr:row>37</xdr:row>
      <xdr:rowOff>152400</xdr:rowOff>
    </xdr:to>
    <xdr:sp macro="" textlink="">
      <xdr:nvSpPr>
        <xdr:cNvPr id="17" name="Flowchart: Off-page Connector 16">
          <a:extLst>
            <a:ext uri="{FF2B5EF4-FFF2-40B4-BE49-F238E27FC236}">
              <a16:creationId xmlns:a16="http://schemas.microsoft.com/office/drawing/2014/main" id="{37F3F98B-EEA8-4A7C-B399-6B1FB4634882}"/>
            </a:ext>
          </a:extLst>
        </xdr:cNvPr>
        <xdr:cNvSpPr/>
      </xdr:nvSpPr>
      <xdr:spPr>
        <a:xfrm>
          <a:off x="5486400" y="3000375"/>
          <a:ext cx="1990725" cy="4200525"/>
        </a:xfrm>
        <a:prstGeom prst="flowChartOffpageConnector">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a:p>
          <a:pPr algn="l"/>
          <a:r>
            <a:rPr lang="en-US" sz="1200" b="1"/>
            <a:t>University</a:t>
          </a:r>
          <a:r>
            <a:rPr lang="en-US" sz="1200"/>
            <a:t>:</a:t>
          </a:r>
          <a:r>
            <a:rPr lang="en-US" sz="1200" baseline="0"/>
            <a:t> College of William &amp; Mary</a:t>
          </a:r>
        </a:p>
        <a:p>
          <a:pPr algn="l"/>
          <a:endParaRPr lang="en-US" sz="1200" baseline="0"/>
        </a:p>
        <a:p>
          <a:pPr algn="l"/>
          <a:r>
            <a:rPr lang="en-US" sz="1200" b="1" baseline="0"/>
            <a:t>Class</a:t>
          </a:r>
          <a:r>
            <a:rPr lang="en-US" sz="1200" baseline="0"/>
            <a:t>: 2023 (Junior)</a:t>
          </a:r>
        </a:p>
        <a:p>
          <a:pPr algn="l"/>
          <a:endParaRPr lang="en-US" sz="1200" baseline="0"/>
        </a:p>
        <a:p>
          <a:pPr algn="l"/>
          <a:r>
            <a:rPr lang="en-US" sz="1200" b="1" baseline="0"/>
            <a:t>Major</a:t>
          </a:r>
          <a:r>
            <a:rPr lang="en-US" sz="1200" baseline="0"/>
            <a:t>: Computer Science</a:t>
          </a:r>
        </a:p>
        <a:p>
          <a:pPr algn="l"/>
          <a:endParaRPr lang="en-US" sz="1200" baseline="0"/>
        </a:p>
        <a:p>
          <a:pPr algn="l"/>
          <a:r>
            <a:rPr lang="en-US" sz="1200" b="1" baseline="0"/>
            <a:t>Minor</a:t>
          </a:r>
          <a:r>
            <a:rPr lang="en-US" sz="1200" baseline="0"/>
            <a:t>: Finance</a:t>
          </a:r>
          <a:endParaRPr lang="en-US" sz="1200"/>
        </a:p>
      </xdr:txBody>
    </xdr:sp>
    <xdr:clientData/>
  </xdr:twoCellAnchor>
  <xdr:twoCellAnchor>
    <xdr:from>
      <xdr:col>8</xdr:col>
      <xdr:colOff>609599</xdr:colOff>
      <xdr:row>13</xdr:row>
      <xdr:rowOff>123825</xdr:rowOff>
    </xdr:from>
    <xdr:to>
      <xdr:col>12</xdr:col>
      <xdr:colOff>161924</xdr:colOff>
      <xdr:row>16</xdr:row>
      <xdr:rowOff>0</xdr:rowOff>
    </xdr:to>
    <xdr:sp macro="" textlink="">
      <xdr:nvSpPr>
        <xdr:cNvPr id="18" name="Rectangle: Top Corners Rounded 17">
          <a:extLst>
            <a:ext uri="{FF2B5EF4-FFF2-40B4-BE49-F238E27FC236}">
              <a16:creationId xmlns:a16="http://schemas.microsoft.com/office/drawing/2014/main" id="{69AB9889-5B1C-4B2A-99EC-F6AAB2D3F5F9}"/>
            </a:ext>
          </a:extLst>
        </xdr:cNvPr>
        <xdr:cNvSpPr/>
      </xdr:nvSpPr>
      <xdr:spPr>
        <a:xfrm>
          <a:off x="5486399" y="2600325"/>
          <a:ext cx="1990725" cy="447675"/>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Background</a:t>
          </a:r>
          <a:endParaRPr lang="en-US" sz="1400" b="1"/>
        </a:p>
      </xdr:txBody>
    </xdr:sp>
    <xdr:clientData/>
  </xdr:twoCellAnchor>
  <xdr:twoCellAnchor>
    <xdr:from>
      <xdr:col>12</xdr:col>
      <xdr:colOff>466725</xdr:colOff>
      <xdr:row>15</xdr:row>
      <xdr:rowOff>152400</xdr:rowOff>
    </xdr:from>
    <xdr:to>
      <xdr:col>16</xdr:col>
      <xdr:colOff>19050</xdr:colOff>
      <xdr:row>37</xdr:row>
      <xdr:rowOff>142875</xdr:rowOff>
    </xdr:to>
    <xdr:sp macro="" textlink="">
      <xdr:nvSpPr>
        <xdr:cNvPr id="19" name="Flowchart: Off-page Connector 18">
          <a:extLst>
            <a:ext uri="{FF2B5EF4-FFF2-40B4-BE49-F238E27FC236}">
              <a16:creationId xmlns:a16="http://schemas.microsoft.com/office/drawing/2014/main" id="{AE647C5A-A0DE-4F66-B2DB-F2AE463AD6E6}"/>
            </a:ext>
          </a:extLst>
        </xdr:cNvPr>
        <xdr:cNvSpPr/>
      </xdr:nvSpPr>
      <xdr:spPr>
        <a:xfrm>
          <a:off x="7781925" y="3009900"/>
          <a:ext cx="1990725" cy="4181475"/>
        </a:xfrm>
        <a:prstGeom prst="flowChartOffpageConnector">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a:p>
          <a:pPr algn="l"/>
          <a:r>
            <a:rPr lang="en-US" sz="1200" b="1" baseline="0"/>
            <a:t>Alpha Kappa Psi</a:t>
          </a:r>
        </a:p>
        <a:p>
          <a:pPr algn="l"/>
          <a:endParaRPr lang="en-US" sz="1200" b="1" baseline="0"/>
        </a:p>
        <a:p>
          <a:pPr algn="l"/>
          <a:r>
            <a:rPr lang="en-US" sz="1200" b="1" baseline="0"/>
            <a:t>Association for Computing Machinery</a:t>
          </a:r>
        </a:p>
        <a:p>
          <a:pPr algn="l"/>
          <a:endParaRPr lang="en-US" sz="1200" b="1" baseline="0"/>
        </a:p>
        <a:p>
          <a:pPr algn="l"/>
          <a:r>
            <a:rPr lang="en-US" sz="1200" b="1" baseline="0"/>
            <a:t>Developer Student Club</a:t>
          </a:r>
        </a:p>
        <a:p>
          <a:pPr algn="l"/>
          <a:endParaRPr lang="en-US" sz="1200" b="1" baseline="0"/>
        </a:p>
        <a:p>
          <a:pPr algn="l"/>
          <a:r>
            <a:rPr lang="en-US" sz="1200" b="1" baseline="0"/>
            <a:t>Mason Investment Club</a:t>
          </a:r>
        </a:p>
        <a:p>
          <a:pPr algn="l"/>
          <a:endParaRPr lang="en-US" sz="1200" b="1" baseline="0"/>
        </a:p>
      </xdr:txBody>
    </xdr:sp>
    <xdr:clientData/>
  </xdr:twoCellAnchor>
  <xdr:twoCellAnchor>
    <xdr:from>
      <xdr:col>12</xdr:col>
      <xdr:colOff>466724</xdr:colOff>
      <xdr:row>13</xdr:row>
      <xdr:rowOff>133350</xdr:rowOff>
    </xdr:from>
    <xdr:to>
      <xdr:col>16</xdr:col>
      <xdr:colOff>19049</xdr:colOff>
      <xdr:row>16</xdr:row>
      <xdr:rowOff>9525</xdr:rowOff>
    </xdr:to>
    <xdr:sp macro="" textlink="">
      <xdr:nvSpPr>
        <xdr:cNvPr id="20" name="Rectangle: Top Corners Rounded 19">
          <a:extLst>
            <a:ext uri="{FF2B5EF4-FFF2-40B4-BE49-F238E27FC236}">
              <a16:creationId xmlns:a16="http://schemas.microsoft.com/office/drawing/2014/main" id="{2D3C552D-9C4F-4843-B7C0-BBA811023332}"/>
            </a:ext>
          </a:extLst>
        </xdr:cNvPr>
        <xdr:cNvSpPr/>
      </xdr:nvSpPr>
      <xdr:spPr>
        <a:xfrm>
          <a:off x="7781924" y="2609850"/>
          <a:ext cx="1990725" cy="447675"/>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Extracurriculars</a:t>
          </a:r>
          <a:endParaRPr lang="en-US" sz="1400" b="1"/>
        </a:p>
      </xdr:txBody>
    </xdr:sp>
    <xdr:clientData/>
  </xdr:twoCellAnchor>
  <xdr:twoCellAnchor>
    <xdr:from>
      <xdr:col>16</xdr:col>
      <xdr:colOff>257176</xdr:colOff>
      <xdr:row>15</xdr:row>
      <xdr:rowOff>161925</xdr:rowOff>
    </xdr:from>
    <xdr:to>
      <xdr:col>19</xdr:col>
      <xdr:colOff>466725</xdr:colOff>
      <xdr:row>37</xdr:row>
      <xdr:rowOff>152400</xdr:rowOff>
    </xdr:to>
    <xdr:sp macro="" textlink="">
      <xdr:nvSpPr>
        <xdr:cNvPr id="21" name="Flowchart: Off-page Connector 20">
          <a:extLst>
            <a:ext uri="{FF2B5EF4-FFF2-40B4-BE49-F238E27FC236}">
              <a16:creationId xmlns:a16="http://schemas.microsoft.com/office/drawing/2014/main" id="{F666BE77-997B-4CF0-9A3A-8D11B9D8F907}"/>
            </a:ext>
          </a:extLst>
        </xdr:cNvPr>
        <xdr:cNvSpPr/>
      </xdr:nvSpPr>
      <xdr:spPr>
        <a:xfrm>
          <a:off x="10010776" y="3019425"/>
          <a:ext cx="2038349" cy="4181475"/>
        </a:xfrm>
        <a:prstGeom prst="flowChartOffpageConnector">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a:p>
          <a:pPr algn="l"/>
          <a:r>
            <a:rPr lang="en-US" sz="1200" b="1" baseline="0"/>
            <a:t>Alan B. Martin Entrepreneurship Center</a:t>
          </a:r>
          <a:r>
            <a:rPr lang="en-US" sz="1200" b="0" baseline="0"/>
            <a:t>, Technology Program Coordinator</a:t>
          </a:r>
          <a:endParaRPr lang="en-US" sz="1200" b="1" baseline="0"/>
        </a:p>
        <a:p>
          <a:pPr algn="l"/>
          <a:endParaRPr lang="en-US" sz="1200" b="1" baseline="0"/>
        </a:p>
        <a:p>
          <a:pPr algn="l"/>
          <a:r>
            <a:rPr lang="en-US" sz="1200" b="1" baseline="0"/>
            <a:t>Agency 1693</a:t>
          </a:r>
          <a:r>
            <a:rPr lang="en-US" sz="1200" b="0" baseline="0"/>
            <a:t>, Chief Financial Officer</a:t>
          </a:r>
          <a:endParaRPr lang="en-US" sz="1200" b="1" baseline="0"/>
        </a:p>
        <a:p>
          <a:pPr algn="l"/>
          <a:endParaRPr lang="en-US" sz="1200" b="1" baseline="0"/>
        </a:p>
        <a:p>
          <a:pPr algn="l"/>
          <a:r>
            <a:rPr lang="en-US" sz="1200" b="1" baseline="0"/>
            <a:t>NSF REU Site: HUMANS MOVE</a:t>
          </a:r>
          <a:r>
            <a:rPr lang="en-US" sz="1200" b="0" baseline="0"/>
            <a:t>, Research and Software Intern</a:t>
          </a:r>
          <a:endParaRPr lang="en-US" sz="1200" b="1" baseline="0"/>
        </a:p>
        <a:p>
          <a:pPr algn="l"/>
          <a:endParaRPr lang="en-US" sz="1200" b="1" baseline="0"/>
        </a:p>
        <a:p>
          <a:pPr algn="l"/>
          <a:r>
            <a:rPr lang="en-US" sz="1200" b="1" baseline="0"/>
            <a:t>Whispearrings</a:t>
          </a:r>
          <a:r>
            <a:rPr lang="en-US" sz="1200" b="0" baseline="0"/>
            <a:t>, Development Intern</a:t>
          </a:r>
          <a:endParaRPr lang="en-US" sz="1200" b="1" baseline="0"/>
        </a:p>
        <a:p>
          <a:pPr algn="l"/>
          <a:endParaRPr lang="en-US" sz="1200" b="1" baseline="0"/>
        </a:p>
      </xdr:txBody>
    </xdr:sp>
    <xdr:clientData/>
  </xdr:twoCellAnchor>
  <xdr:twoCellAnchor>
    <xdr:from>
      <xdr:col>16</xdr:col>
      <xdr:colOff>257175</xdr:colOff>
      <xdr:row>13</xdr:row>
      <xdr:rowOff>142875</xdr:rowOff>
    </xdr:from>
    <xdr:to>
      <xdr:col>19</xdr:col>
      <xdr:colOff>466724</xdr:colOff>
      <xdr:row>16</xdr:row>
      <xdr:rowOff>19050</xdr:rowOff>
    </xdr:to>
    <xdr:sp macro="" textlink="">
      <xdr:nvSpPr>
        <xdr:cNvPr id="22" name="Rectangle: Top Corners Rounded 21">
          <a:extLst>
            <a:ext uri="{FF2B5EF4-FFF2-40B4-BE49-F238E27FC236}">
              <a16:creationId xmlns:a16="http://schemas.microsoft.com/office/drawing/2014/main" id="{480AB196-94C2-4DA8-AD8D-F62F275EBF6A}"/>
            </a:ext>
          </a:extLst>
        </xdr:cNvPr>
        <xdr:cNvSpPr/>
      </xdr:nvSpPr>
      <xdr:spPr>
        <a:xfrm>
          <a:off x="10010775" y="2619375"/>
          <a:ext cx="2038349" cy="447675"/>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Work Experience</a:t>
          </a:r>
          <a:endParaRPr lang="en-US" sz="1400" b="1"/>
        </a:p>
      </xdr:txBody>
    </xdr:sp>
    <xdr:clientData/>
  </xdr:twoCellAnchor>
  <xdr:twoCellAnchor>
    <xdr:from>
      <xdr:col>20</xdr:col>
      <xdr:colOff>95251</xdr:colOff>
      <xdr:row>15</xdr:row>
      <xdr:rowOff>161925</xdr:rowOff>
    </xdr:from>
    <xdr:to>
      <xdr:col>23</xdr:col>
      <xdr:colOff>257176</xdr:colOff>
      <xdr:row>37</xdr:row>
      <xdr:rowOff>152400</xdr:rowOff>
    </xdr:to>
    <xdr:sp macro="" textlink="">
      <xdr:nvSpPr>
        <xdr:cNvPr id="23" name="Flowchart: Off-page Connector 22">
          <a:extLst>
            <a:ext uri="{FF2B5EF4-FFF2-40B4-BE49-F238E27FC236}">
              <a16:creationId xmlns:a16="http://schemas.microsoft.com/office/drawing/2014/main" id="{CAA8197C-CBF0-479B-A9A8-AA82DFC250F3}"/>
            </a:ext>
          </a:extLst>
        </xdr:cNvPr>
        <xdr:cNvSpPr/>
      </xdr:nvSpPr>
      <xdr:spPr>
        <a:xfrm>
          <a:off x="12287251" y="3019425"/>
          <a:ext cx="1990725" cy="4181475"/>
        </a:xfrm>
        <a:prstGeom prst="flowChartOffpageConnector">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a:p>
          <a:pPr algn="l"/>
          <a:r>
            <a:rPr lang="en-US" sz="1200" b="1" baseline="0"/>
            <a:t>Software Development/Engineering</a:t>
          </a:r>
        </a:p>
        <a:p>
          <a:pPr algn="l"/>
          <a:endParaRPr lang="en-US" sz="1200" b="1" baseline="0"/>
        </a:p>
        <a:p>
          <a:pPr algn="l"/>
          <a:r>
            <a:rPr lang="en-US" sz="1200" b="1" baseline="0"/>
            <a:t>Finance and Financial Analysis</a:t>
          </a:r>
        </a:p>
        <a:p>
          <a:pPr algn="l"/>
          <a:endParaRPr lang="en-US" sz="1200" b="1" baseline="0"/>
        </a:p>
        <a:p>
          <a:pPr algn="l"/>
          <a:r>
            <a:rPr lang="en-US" sz="1200" b="1" baseline="0"/>
            <a:t>Quantitative Analysis</a:t>
          </a:r>
        </a:p>
        <a:p>
          <a:pPr algn="l"/>
          <a:endParaRPr lang="en-US" sz="1200" b="1" baseline="0"/>
        </a:p>
        <a:p>
          <a:pPr algn="l"/>
          <a:r>
            <a:rPr lang="en-US" sz="1200" b="1" baseline="0"/>
            <a:t>AI and Machine Learning</a:t>
          </a:r>
        </a:p>
        <a:p>
          <a:pPr algn="l"/>
          <a:endParaRPr lang="en-US" sz="1200" b="1" baseline="0"/>
        </a:p>
        <a:p>
          <a:pPr algn="l"/>
          <a:r>
            <a:rPr lang="en-US" sz="1200" b="1" baseline="0"/>
            <a:t>Investment Banking</a:t>
          </a:r>
        </a:p>
        <a:p>
          <a:pPr algn="l"/>
          <a:endParaRPr lang="en-US" sz="1200" b="1" baseline="0"/>
        </a:p>
        <a:p>
          <a:pPr algn="l"/>
          <a:endParaRPr lang="en-US" sz="1200" b="1" baseline="0"/>
        </a:p>
        <a:p>
          <a:pPr algn="l"/>
          <a:endParaRPr lang="en-US" sz="1200" b="1" baseline="0"/>
        </a:p>
      </xdr:txBody>
    </xdr:sp>
    <xdr:clientData/>
  </xdr:twoCellAnchor>
  <xdr:twoCellAnchor>
    <xdr:from>
      <xdr:col>20</xdr:col>
      <xdr:colOff>95250</xdr:colOff>
      <xdr:row>13</xdr:row>
      <xdr:rowOff>142875</xdr:rowOff>
    </xdr:from>
    <xdr:to>
      <xdr:col>23</xdr:col>
      <xdr:colOff>257175</xdr:colOff>
      <xdr:row>16</xdr:row>
      <xdr:rowOff>19050</xdr:rowOff>
    </xdr:to>
    <xdr:sp macro="" textlink="">
      <xdr:nvSpPr>
        <xdr:cNvPr id="24" name="Rectangle: Top Corners Rounded 23">
          <a:extLst>
            <a:ext uri="{FF2B5EF4-FFF2-40B4-BE49-F238E27FC236}">
              <a16:creationId xmlns:a16="http://schemas.microsoft.com/office/drawing/2014/main" id="{BD08BE94-22A4-4C41-8A67-4D76A26E8068}"/>
            </a:ext>
          </a:extLst>
        </xdr:cNvPr>
        <xdr:cNvSpPr/>
      </xdr:nvSpPr>
      <xdr:spPr>
        <a:xfrm>
          <a:off x="12287250" y="2619375"/>
          <a:ext cx="1990725" cy="447675"/>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Interests</a:t>
          </a:r>
          <a:endParaRPr lang="en-US" sz="1400" b="1"/>
        </a:p>
      </xdr:txBody>
    </xdr:sp>
    <xdr:clientData/>
  </xdr:twoCellAnchor>
  <xdr:twoCellAnchor>
    <xdr:from>
      <xdr:col>9</xdr:col>
      <xdr:colOff>66675</xdr:colOff>
      <xdr:row>7</xdr:row>
      <xdr:rowOff>180975</xdr:rowOff>
    </xdr:from>
    <xdr:to>
      <xdr:col>23</xdr:col>
      <xdr:colOff>200025</xdr:colOff>
      <xdr:row>13</xdr:row>
      <xdr:rowOff>57150</xdr:rowOff>
    </xdr:to>
    <xdr:sp macro="" textlink="">
      <xdr:nvSpPr>
        <xdr:cNvPr id="25" name="Ribbon: Tilted Up 24">
          <a:extLst>
            <a:ext uri="{FF2B5EF4-FFF2-40B4-BE49-F238E27FC236}">
              <a16:creationId xmlns:a16="http://schemas.microsoft.com/office/drawing/2014/main" id="{FB36BA4A-AAE7-4294-952A-D85025B4663F}"/>
            </a:ext>
          </a:extLst>
        </xdr:cNvPr>
        <xdr:cNvSpPr/>
      </xdr:nvSpPr>
      <xdr:spPr>
        <a:xfrm>
          <a:off x="5553075" y="1514475"/>
          <a:ext cx="8667750" cy="1019175"/>
        </a:xfrm>
        <a:prstGeom prst="ribbon2">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600075</xdr:colOff>
      <xdr:row>9</xdr:row>
      <xdr:rowOff>47625</xdr:rowOff>
    </xdr:from>
    <xdr:to>
      <xdr:col>16</xdr:col>
      <xdr:colOff>66675</xdr:colOff>
      <xdr:row>11</xdr:row>
      <xdr:rowOff>28575</xdr:rowOff>
    </xdr:to>
    <xdr:sp macro="" textlink="">
      <xdr:nvSpPr>
        <xdr:cNvPr id="8" name="TextBox 7">
          <a:extLst>
            <a:ext uri="{FF2B5EF4-FFF2-40B4-BE49-F238E27FC236}">
              <a16:creationId xmlns:a16="http://schemas.microsoft.com/office/drawing/2014/main" id="{508D0A7C-768A-4AD1-87DA-4773F6C4BEB1}"/>
            </a:ext>
          </a:extLst>
        </xdr:cNvPr>
        <xdr:cNvSpPr txBox="1"/>
      </xdr:nvSpPr>
      <xdr:spPr>
        <a:xfrm>
          <a:off x="8524875" y="1762125"/>
          <a:ext cx="1295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LinkedIn:</a:t>
          </a:r>
        </a:p>
      </xdr:txBody>
    </xdr:sp>
    <xdr:clientData/>
  </xdr:twoCellAnchor>
  <xdr:twoCellAnchor>
    <xdr:from>
      <xdr:col>16</xdr:col>
      <xdr:colOff>9526</xdr:colOff>
      <xdr:row>9</xdr:row>
      <xdr:rowOff>9525</xdr:rowOff>
    </xdr:from>
    <xdr:to>
      <xdr:col>18</xdr:col>
      <xdr:colOff>457200</xdr:colOff>
      <xdr:row>11</xdr:row>
      <xdr:rowOff>38100</xdr:rowOff>
    </xdr:to>
    <xdr:sp macro="" textlink="">
      <xdr:nvSpPr>
        <xdr:cNvPr id="10" name="Rectangle: Rounded Corners 9">
          <a:hlinkClick xmlns:r="http://schemas.openxmlformats.org/officeDocument/2006/relationships" r:id="rId6"/>
          <a:extLst>
            <a:ext uri="{FF2B5EF4-FFF2-40B4-BE49-F238E27FC236}">
              <a16:creationId xmlns:a16="http://schemas.microsoft.com/office/drawing/2014/main" id="{89D4AA4F-2010-4A9F-8919-E65F6CEAD750}"/>
            </a:ext>
          </a:extLst>
        </xdr:cNvPr>
        <xdr:cNvSpPr/>
      </xdr:nvSpPr>
      <xdr:spPr>
        <a:xfrm>
          <a:off x="9763126" y="1724025"/>
          <a:ext cx="1666874" cy="4095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rgbClr val="0070C0"/>
              </a:solidFill>
            </a:rPr>
            <a:t>@dtran421</a:t>
          </a:r>
        </a:p>
      </xdr:txBody>
    </xdr:sp>
    <xdr:clientData/>
  </xdr:twoCellAnchor>
  <xdr:twoCellAnchor editAs="oneCell">
    <xdr:from>
      <xdr:col>13</xdr:col>
      <xdr:colOff>447675</xdr:colOff>
      <xdr:row>9</xdr:row>
      <xdr:rowOff>66676</xdr:rowOff>
    </xdr:from>
    <xdr:to>
      <xdr:col>14</xdr:col>
      <xdr:colOff>152399</xdr:colOff>
      <xdr:row>11</xdr:row>
      <xdr:rowOff>0</xdr:rowOff>
    </xdr:to>
    <xdr:pic>
      <xdr:nvPicPr>
        <xdr:cNvPr id="26" name="Picture 25">
          <a:extLst>
            <a:ext uri="{FF2B5EF4-FFF2-40B4-BE49-F238E27FC236}">
              <a16:creationId xmlns:a16="http://schemas.microsoft.com/office/drawing/2014/main" id="{8B179876-B729-49B6-A066-ED21461D4F2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372475" y="1781176"/>
          <a:ext cx="314324" cy="314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xdr:colOff>
      <xdr:row>4</xdr:row>
      <xdr:rowOff>38100</xdr:rowOff>
    </xdr:from>
    <xdr:to>
      <xdr:col>1</xdr:col>
      <xdr:colOff>496836</xdr:colOff>
      <xdr:row>10</xdr:row>
      <xdr:rowOff>76200</xdr:rowOff>
    </xdr:to>
    <xdr:sp macro="" textlink="">
      <xdr:nvSpPr>
        <xdr:cNvPr id="27" name="Rectangle: Folded Corner 26">
          <a:hlinkClick xmlns:r="http://schemas.openxmlformats.org/officeDocument/2006/relationships" r:id="rId1"/>
          <a:extLst>
            <a:ext uri="{FF2B5EF4-FFF2-40B4-BE49-F238E27FC236}">
              <a16:creationId xmlns:a16="http://schemas.microsoft.com/office/drawing/2014/main" id="{B4A9DD2C-0F81-4902-8507-5C700C051178}"/>
            </a:ext>
          </a:extLst>
        </xdr:cNvPr>
        <xdr:cNvSpPr/>
      </xdr:nvSpPr>
      <xdr:spPr>
        <a:xfrm>
          <a:off x="152400" y="800100"/>
          <a:ext cx="954036" cy="1181100"/>
        </a:xfrm>
        <a:prstGeom prst="foldedCorner">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xdr:colOff>
      <xdr:row>0</xdr:row>
      <xdr:rowOff>95250</xdr:rowOff>
    </xdr:from>
    <xdr:to>
      <xdr:col>2</xdr:col>
      <xdr:colOff>409575</xdr:colOff>
      <xdr:row>3</xdr:row>
      <xdr:rowOff>85725</xdr:rowOff>
    </xdr:to>
    <xdr:sp macro="" textlink="">
      <xdr:nvSpPr>
        <xdr:cNvPr id="2" name="Arrow: Striped Right 1">
          <a:hlinkClick xmlns:r="http://schemas.openxmlformats.org/officeDocument/2006/relationships" r:id="rId1"/>
          <a:extLst>
            <a:ext uri="{FF2B5EF4-FFF2-40B4-BE49-F238E27FC236}">
              <a16:creationId xmlns:a16="http://schemas.microsoft.com/office/drawing/2014/main" id="{975EDB35-5970-465A-BC83-C245FC2B3E51}"/>
            </a:ext>
          </a:extLst>
        </xdr:cNvPr>
        <xdr:cNvSpPr/>
      </xdr:nvSpPr>
      <xdr:spPr>
        <a:xfrm flipH="1">
          <a:off x="161925" y="952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editAs="oneCell">
    <xdr:from>
      <xdr:col>6</xdr:col>
      <xdr:colOff>857250</xdr:colOff>
      <xdr:row>0</xdr:row>
      <xdr:rowOff>95250</xdr:rowOff>
    </xdr:from>
    <xdr:to>
      <xdr:col>7</xdr:col>
      <xdr:colOff>952500</xdr:colOff>
      <xdr:row>4</xdr:row>
      <xdr:rowOff>40280</xdr:rowOff>
    </xdr:to>
    <xdr:pic>
      <xdr:nvPicPr>
        <xdr:cNvPr id="3" name="Picture 2">
          <a:hlinkClick xmlns:r="http://schemas.openxmlformats.org/officeDocument/2006/relationships" r:id="rId2"/>
          <a:extLst>
            <a:ext uri="{FF2B5EF4-FFF2-40B4-BE49-F238E27FC236}">
              <a16:creationId xmlns:a16="http://schemas.microsoft.com/office/drawing/2014/main" id="{32D4914A-80A2-4641-9F76-C815B135DC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58000" y="95250"/>
          <a:ext cx="1362075" cy="707030"/>
        </a:xfrm>
        <a:prstGeom prst="rect">
          <a:avLst/>
        </a:prstGeom>
        <a:solidFill>
          <a:srgbClr val="7030A0"/>
        </a:solidFill>
      </xdr:spPr>
    </xdr:pic>
    <xdr:clientData/>
  </xdr:twoCellAnchor>
  <xdr:twoCellAnchor>
    <xdr:from>
      <xdr:col>4</xdr:col>
      <xdr:colOff>200025</xdr:colOff>
      <xdr:row>4</xdr:row>
      <xdr:rowOff>66675</xdr:rowOff>
    </xdr:from>
    <xdr:to>
      <xdr:col>12</xdr:col>
      <xdr:colOff>295275</xdr:colOff>
      <xdr:row>8</xdr:row>
      <xdr:rowOff>19050</xdr:rowOff>
    </xdr:to>
    <xdr:sp macro="" textlink="">
      <xdr:nvSpPr>
        <xdr:cNvPr id="4" name="TextBox 3">
          <a:extLst>
            <a:ext uri="{FF2B5EF4-FFF2-40B4-BE49-F238E27FC236}">
              <a16:creationId xmlns:a16="http://schemas.microsoft.com/office/drawing/2014/main" id="{E8F66A2D-301A-4E79-A967-3E9BB8F5B2D9}"/>
            </a:ext>
          </a:extLst>
        </xdr:cNvPr>
        <xdr:cNvSpPr txBox="1"/>
      </xdr:nvSpPr>
      <xdr:spPr>
        <a:xfrm>
          <a:off x="3200400" y="828675"/>
          <a:ext cx="87534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Dashboard</a:t>
          </a:r>
        </a:p>
      </xdr:txBody>
    </xdr:sp>
    <xdr:clientData/>
  </xdr:twoCellAnchor>
  <xdr:twoCellAnchor>
    <xdr:from>
      <xdr:col>0</xdr:col>
      <xdr:colOff>133350</xdr:colOff>
      <xdr:row>4</xdr:row>
      <xdr:rowOff>28575</xdr:rowOff>
    </xdr:from>
    <xdr:to>
      <xdr:col>1</xdr:col>
      <xdr:colOff>477786</xdr:colOff>
      <xdr:row>10</xdr:row>
      <xdr:rowOff>66675</xdr:rowOff>
    </xdr:to>
    <xdr:sp macro="" textlink="">
      <xdr:nvSpPr>
        <xdr:cNvPr id="5" name="Rectangle: Folded Corner 4">
          <a:hlinkClick xmlns:r="http://schemas.openxmlformats.org/officeDocument/2006/relationships" r:id="rId4"/>
          <a:extLst>
            <a:ext uri="{FF2B5EF4-FFF2-40B4-BE49-F238E27FC236}">
              <a16:creationId xmlns:a16="http://schemas.microsoft.com/office/drawing/2014/main" id="{2A1A49B4-A667-4847-B131-B78E5B0C3FFF}"/>
            </a:ext>
          </a:extLst>
        </xdr:cNvPr>
        <xdr:cNvSpPr/>
      </xdr:nvSpPr>
      <xdr:spPr>
        <a:xfrm>
          <a:off x="133350" y="790575"/>
          <a:ext cx="954036" cy="1181100"/>
        </a:xfrm>
        <a:prstGeom prst="foldedCorner">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twoCellAnchor>
    <xdr:from>
      <xdr:col>14</xdr:col>
      <xdr:colOff>200025</xdr:colOff>
      <xdr:row>0</xdr:row>
      <xdr:rowOff>114300</xdr:rowOff>
    </xdr:from>
    <xdr:to>
      <xdr:col>15</xdr:col>
      <xdr:colOff>733425</xdr:colOff>
      <xdr:row>3</xdr:row>
      <xdr:rowOff>104775</xdr:rowOff>
    </xdr:to>
    <xdr:sp macro="" textlink="">
      <xdr:nvSpPr>
        <xdr:cNvPr id="7" name="Arrow: Striped Right 6">
          <a:hlinkClick xmlns:r="http://schemas.openxmlformats.org/officeDocument/2006/relationships" r:id="rId5"/>
          <a:extLst>
            <a:ext uri="{FF2B5EF4-FFF2-40B4-BE49-F238E27FC236}">
              <a16:creationId xmlns:a16="http://schemas.microsoft.com/office/drawing/2014/main" id="{78F23CAE-4337-4C58-89F4-5B43612286A9}"/>
            </a:ext>
          </a:extLst>
        </xdr:cNvPr>
        <xdr:cNvSpPr/>
      </xdr:nvSpPr>
      <xdr:spPr>
        <a:xfrm>
          <a:off x="13658850" y="11430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Next Page</a:t>
          </a:r>
        </a:p>
      </xdr:txBody>
    </xdr:sp>
    <xdr:clientData/>
  </xdr:twoCellAnchor>
  <xdr:twoCellAnchor>
    <xdr:from>
      <xdr:col>5</xdr:col>
      <xdr:colOff>1428749</xdr:colOff>
      <xdr:row>25</xdr:row>
      <xdr:rowOff>23811</xdr:rowOff>
    </xdr:from>
    <xdr:to>
      <xdr:col>11</xdr:col>
      <xdr:colOff>123824</xdr:colOff>
      <xdr:row>42</xdr:row>
      <xdr:rowOff>85725</xdr:rowOff>
    </xdr:to>
    <xdr:graphicFrame macro="">
      <xdr:nvGraphicFramePr>
        <xdr:cNvPr id="12" name="Chart 11">
          <a:extLst>
            <a:ext uri="{FF2B5EF4-FFF2-40B4-BE49-F238E27FC236}">
              <a16:creationId xmlns:a16="http://schemas.microsoft.com/office/drawing/2014/main" id="{B9848B10-5304-4801-A5A2-D161D8B64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323851</xdr:colOff>
      <xdr:row>5</xdr:row>
      <xdr:rowOff>28575</xdr:rowOff>
    </xdr:from>
    <xdr:to>
      <xdr:col>17</xdr:col>
      <xdr:colOff>552451</xdr:colOff>
      <xdr:row>36</xdr:row>
      <xdr:rowOff>66675</xdr:rowOff>
    </xdr:to>
    <xdr:sp macro="" textlink="">
      <xdr:nvSpPr>
        <xdr:cNvPr id="15" name="Rectangle: Rounded Corners 14">
          <a:extLst>
            <a:ext uri="{FF2B5EF4-FFF2-40B4-BE49-F238E27FC236}">
              <a16:creationId xmlns:a16="http://schemas.microsoft.com/office/drawing/2014/main" id="{330F380C-D6F0-4131-9FF3-556B21AC031D}"/>
            </a:ext>
          </a:extLst>
        </xdr:cNvPr>
        <xdr:cNvSpPr/>
      </xdr:nvSpPr>
      <xdr:spPr>
        <a:xfrm>
          <a:off x="11982451" y="981075"/>
          <a:ext cx="4743450" cy="6191250"/>
        </a:xfrm>
        <a:prstGeom prst="roundRect">
          <a:avLst>
            <a:gd name="adj" fmla="val 8887"/>
          </a:avLst>
        </a:prstGeom>
        <a:solidFill>
          <a:srgbClr val="652B9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lt1"/>
              </a:solidFill>
              <a:effectLst/>
              <a:latin typeface="+mn-lt"/>
              <a:ea typeface="+mn-ea"/>
              <a:cs typeface="+mn-cs"/>
            </a:rPr>
            <a:t>INVESTMENT MEMORANDUM</a:t>
          </a:r>
        </a:p>
        <a:p>
          <a:pPr algn="ctr"/>
          <a:endParaRPr lang="en-US" sz="1600" b="1">
            <a:solidFill>
              <a:schemeClr val="lt1"/>
            </a:solidFill>
            <a:effectLst/>
            <a:latin typeface="+mn-lt"/>
            <a:ea typeface="+mn-ea"/>
            <a:cs typeface="+mn-cs"/>
          </a:endParaRPr>
        </a:p>
        <a:p>
          <a:pPr algn="ctr"/>
          <a:endParaRPr lang="en-US" sz="1600" b="1">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Driftwood Investment Group</a:t>
          </a: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Prepared by: Duke Tran</a:t>
          </a: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9/26/2021</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600" b="1">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RE: Interest Rate</a:t>
          </a:r>
          <a:r>
            <a:rPr lang="en-US" sz="1600" b="1" baseline="0">
              <a:solidFill>
                <a:schemeClr val="lt1"/>
              </a:solidFill>
              <a:effectLst/>
              <a:latin typeface="+mn-lt"/>
              <a:ea typeface="+mn-ea"/>
              <a:cs typeface="+mn-cs"/>
            </a:rPr>
            <a:t> Swap Strategy</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1"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600"/>
            </a:spcAft>
            <a:buClrTx/>
            <a:buSzTx/>
            <a:buFontTx/>
            <a:buNone/>
            <a:tabLst/>
            <a:defRPr/>
          </a:pPr>
          <a:r>
            <a:rPr lang="en-US" sz="1400" b="1">
              <a:effectLst/>
            </a:rPr>
            <a:t>GENERAL OVERVIEW</a:t>
          </a:r>
        </a:p>
        <a:p>
          <a:pPr lvl="0"/>
          <a:r>
            <a:rPr lang="en-US" sz="1200" b="0">
              <a:solidFill>
                <a:schemeClr val="lt1"/>
              </a:solidFill>
              <a:effectLst/>
              <a:latin typeface="+mn-lt"/>
              <a:ea typeface="+mn-ea"/>
              <a:cs typeface="+mn-cs"/>
            </a:rPr>
            <a:t>Both</a:t>
          </a:r>
          <a:r>
            <a:rPr lang="en-US" sz="1200" b="0" baseline="0">
              <a:solidFill>
                <a:schemeClr val="lt1"/>
              </a:solidFill>
              <a:effectLst/>
              <a:latin typeface="+mn-lt"/>
              <a:ea typeface="+mn-ea"/>
              <a:cs typeface="+mn-cs"/>
            </a:rPr>
            <a:t> Company A and B should opt for the synthetic issuance terms for the interest rate swap rather than the direct issuance terms. </a:t>
          </a:r>
        </a:p>
        <a:p>
          <a:pPr lvl="0"/>
          <a:endParaRPr lang="en-US" sz="1200" b="0" baseline="0">
            <a:solidFill>
              <a:schemeClr val="lt1"/>
            </a:solidFill>
            <a:effectLst/>
            <a:latin typeface="+mn-lt"/>
            <a:ea typeface="+mn-ea"/>
            <a:cs typeface="+mn-cs"/>
          </a:endParaRPr>
        </a:p>
        <a:p>
          <a:pPr lvl="0"/>
          <a:r>
            <a:rPr lang="en-US" sz="1200" b="0" baseline="0">
              <a:solidFill>
                <a:schemeClr val="lt1"/>
              </a:solidFill>
              <a:effectLst/>
              <a:latin typeface="+mn-lt"/>
              <a:ea typeface="+mn-ea"/>
              <a:cs typeface="+mn-cs"/>
            </a:rPr>
            <a:t>Regarding Company A, which desires to obtain a floating rate liability, the synthetic issuance of debt through the swap contract would yield an effective funding rate of </a:t>
          </a:r>
          <a:r>
            <a:rPr lang="en-US" sz="1200" b="1" baseline="0">
              <a:solidFill>
                <a:schemeClr val="lt1"/>
              </a:solidFill>
              <a:effectLst/>
              <a:latin typeface="+mn-lt"/>
              <a:ea typeface="+mn-ea"/>
              <a:cs typeface="+mn-cs"/>
            </a:rPr>
            <a:t>1.82%</a:t>
          </a:r>
          <a:r>
            <a:rPr lang="en-US" sz="1200" b="0" baseline="0">
              <a:solidFill>
                <a:schemeClr val="lt1"/>
              </a:solidFill>
              <a:effectLst/>
              <a:latin typeface="+mn-lt"/>
              <a:ea typeface="+mn-ea"/>
              <a:cs typeface="+mn-cs"/>
            </a:rPr>
            <a:t>.</a:t>
          </a:r>
          <a:r>
            <a:rPr lang="en-US" sz="1200" b="1" baseline="0">
              <a:solidFill>
                <a:schemeClr val="lt1"/>
              </a:solidFill>
              <a:effectLst/>
              <a:latin typeface="+mn-lt"/>
              <a:ea typeface="+mn-ea"/>
              <a:cs typeface="+mn-cs"/>
            </a:rPr>
            <a:t> </a:t>
          </a:r>
          <a:r>
            <a:rPr lang="en-US" sz="1200" b="0" baseline="0">
              <a:solidFill>
                <a:schemeClr val="lt1"/>
              </a:solidFill>
              <a:effectLst/>
              <a:latin typeface="+mn-lt"/>
              <a:ea typeface="+mn-ea"/>
              <a:cs typeface="+mn-cs"/>
            </a:rPr>
            <a:t>The direct issuance of floating rate debt would yield a quoted funding rate of 2.00%. The synthetic issuance would provide Company A with an annual savings rate of </a:t>
          </a:r>
          <a:r>
            <a:rPr lang="en-US" sz="1200" b="1" baseline="0">
              <a:solidFill>
                <a:schemeClr val="lt1"/>
              </a:solidFill>
              <a:effectLst/>
              <a:latin typeface="+mn-lt"/>
              <a:ea typeface="+mn-ea"/>
              <a:cs typeface="+mn-cs"/>
            </a:rPr>
            <a:t>0.18%</a:t>
          </a:r>
          <a:r>
            <a:rPr lang="en-US" sz="1200" b="0" baseline="0">
              <a:solidFill>
                <a:schemeClr val="lt1"/>
              </a:solidFill>
              <a:effectLst/>
              <a:latin typeface="+mn-lt"/>
              <a:ea typeface="+mn-ea"/>
              <a:cs typeface="+mn-cs"/>
            </a:rPr>
            <a:t>, or </a:t>
          </a:r>
          <a:r>
            <a:rPr lang="en-US" sz="1200" b="1" baseline="0">
              <a:solidFill>
                <a:schemeClr val="lt1"/>
              </a:solidFill>
              <a:effectLst/>
              <a:latin typeface="+mn-lt"/>
              <a:ea typeface="+mn-ea"/>
              <a:cs typeface="+mn-cs"/>
            </a:rPr>
            <a:t>$180,000</a:t>
          </a:r>
          <a:r>
            <a:rPr lang="en-US" sz="1200" b="0" baseline="0">
              <a:solidFill>
                <a:schemeClr val="lt1"/>
              </a:solidFill>
              <a:effectLst/>
              <a:latin typeface="+mn-lt"/>
              <a:ea typeface="+mn-ea"/>
              <a:cs typeface="+mn-cs"/>
            </a:rPr>
            <a:t>. </a:t>
          </a:r>
        </a:p>
        <a:p>
          <a:pPr lvl="0"/>
          <a:endParaRPr lang="en-US" sz="1200" b="0" baseline="0">
            <a:solidFill>
              <a:schemeClr val="lt1"/>
            </a:solidFill>
            <a:effectLst/>
            <a:latin typeface="+mn-lt"/>
            <a:ea typeface="+mn-ea"/>
            <a:cs typeface="+mn-cs"/>
          </a:endParaRPr>
        </a:p>
        <a:p>
          <a:pPr lvl="0"/>
          <a:r>
            <a:rPr lang="en-US" sz="1200" b="0" baseline="0">
              <a:solidFill>
                <a:schemeClr val="lt1"/>
              </a:solidFill>
              <a:effectLst/>
              <a:latin typeface="+mn-lt"/>
              <a:ea typeface="+mn-ea"/>
              <a:cs typeface="+mn-cs"/>
            </a:rPr>
            <a:t>Regarding Company B, which desires to obtain a fixed rate liability, the synthetic issuance of debt through the swap contract would yield a payment rate of </a:t>
          </a:r>
          <a:r>
            <a:rPr lang="en-US" sz="1200" b="1" baseline="0">
              <a:solidFill>
                <a:schemeClr val="lt1"/>
              </a:solidFill>
              <a:effectLst/>
              <a:latin typeface="+mn-lt"/>
              <a:ea typeface="+mn-ea"/>
              <a:cs typeface="+mn-cs"/>
            </a:rPr>
            <a:t>2.50%</a:t>
          </a:r>
          <a:r>
            <a:rPr lang="en-US" sz="1200" b="0" baseline="0">
              <a:solidFill>
                <a:schemeClr val="lt1"/>
              </a:solidFill>
              <a:effectLst/>
              <a:latin typeface="+mn-lt"/>
              <a:ea typeface="+mn-ea"/>
              <a:cs typeface="+mn-cs"/>
            </a:rPr>
            <a:t>.</a:t>
          </a:r>
          <a:r>
            <a:rPr lang="en-US" sz="1200" b="1" baseline="0">
              <a:solidFill>
                <a:schemeClr val="lt1"/>
              </a:solidFill>
              <a:effectLst/>
              <a:latin typeface="+mn-lt"/>
              <a:ea typeface="+mn-ea"/>
              <a:cs typeface="+mn-cs"/>
            </a:rPr>
            <a:t> </a:t>
          </a:r>
          <a:r>
            <a:rPr lang="en-US" sz="1200" b="0" baseline="0">
              <a:solidFill>
                <a:schemeClr val="lt1"/>
              </a:solidFill>
              <a:effectLst/>
              <a:latin typeface="+mn-lt"/>
              <a:ea typeface="+mn-ea"/>
              <a:cs typeface="+mn-cs"/>
            </a:rPr>
            <a:t>The direct issuance of fixed rate debt would yield a quoted payment rate of 2.75%. The synthetic issuance would provide Company B with an annual savings rate of </a:t>
          </a:r>
          <a:r>
            <a:rPr lang="en-US" sz="1200" b="1" baseline="0">
              <a:solidFill>
                <a:schemeClr val="lt1"/>
              </a:solidFill>
              <a:effectLst/>
              <a:latin typeface="+mn-lt"/>
              <a:ea typeface="+mn-ea"/>
              <a:cs typeface="+mn-cs"/>
            </a:rPr>
            <a:t>0.25%</a:t>
          </a:r>
          <a:r>
            <a:rPr lang="en-US" sz="1200" b="0" baseline="0">
              <a:solidFill>
                <a:schemeClr val="lt1"/>
              </a:solidFill>
              <a:effectLst/>
              <a:latin typeface="+mn-lt"/>
              <a:ea typeface="+mn-ea"/>
              <a:cs typeface="+mn-cs"/>
            </a:rPr>
            <a:t>, or </a:t>
          </a:r>
          <a:r>
            <a:rPr lang="en-US" sz="1200" b="1" baseline="0">
              <a:solidFill>
                <a:schemeClr val="lt1"/>
              </a:solidFill>
              <a:effectLst/>
              <a:latin typeface="+mn-lt"/>
              <a:ea typeface="+mn-ea"/>
              <a:cs typeface="+mn-cs"/>
            </a:rPr>
            <a:t>$250,000</a:t>
          </a:r>
          <a:r>
            <a:rPr lang="en-US" sz="1200" b="0" baseline="0">
              <a:solidFill>
                <a:schemeClr val="lt1"/>
              </a:solidFill>
              <a:effectLst/>
              <a:latin typeface="+mn-lt"/>
              <a:ea typeface="+mn-ea"/>
              <a:cs typeface="+mn-cs"/>
            </a:rPr>
            <a:t>.</a:t>
          </a:r>
          <a:endParaRPr lang="en-US" sz="1200" b="0">
            <a:solidFill>
              <a:schemeClr val="lt1"/>
            </a:solidFill>
            <a:effectLst/>
            <a:latin typeface="+mn-lt"/>
            <a:ea typeface="+mn-ea"/>
            <a:cs typeface="+mn-cs"/>
          </a:endParaRPr>
        </a:p>
      </xdr:txBody>
    </xdr:sp>
    <xdr:clientData/>
  </xdr:twoCellAnchor>
  <xdr:twoCellAnchor editAs="oneCell">
    <xdr:from>
      <xdr:col>14</xdr:col>
      <xdr:colOff>409575</xdr:colOff>
      <xdr:row>8</xdr:row>
      <xdr:rowOff>47625</xdr:rowOff>
    </xdr:from>
    <xdr:to>
      <xdr:col>15</xdr:col>
      <xdr:colOff>552450</xdr:colOff>
      <xdr:row>11</xdr:row>
      <xdr:rowOff>6252</xdr:rowOff>
    </xdr:to>
    <xdr:pic>
      <xdr:nvPicPr>
        <xdr:cNvPr id="17" name="Picture 16">
          <a:extLst>
            <a:ext uri="{FF2B5EF4-FFF2-40B4-BE49-F238E27FC236}">
              <a16:creationId xmlns:a16="http://schemas.microsoft.com/office/drawing/2014/main" id="{461C466F-FFED-4055-9E46-926873A20F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68400" y="1571625"/>
          <a:ext cx="1076325" cy="558702"/>
        </a:xfrm>
        <a:prstGeom prst="rect">
          <a:avLst/>
        </a:prstGeom>
        <a:solidFill>
          <a:srgbClr val="7030A0"/>
        </a:solid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xdr:colOff>
      <xdr:row>0</xdr:row>
      <xdr:rowOff>95250</xdr:rowOff>
    </xdr:from>
    <xdr:to>
      <xdr:col>2</xdr:col>
      <xdr:colOff>409575</xdr:colOff>
      <xdr:row>3</xdr:row>
      <xdr:rowOff>85725</xdr:rowOff>
    </xdr:to>
    <xdr:sp macro="" textlink="">
      <xdr:nvSpPr>
        <xdr:cNvPr id="2" name="Arrow: Striped Right 1">
          <a:hlinkClick xmlns:r="http://schemas.openxmlformats.org/officeDocument/2006/relationships" r:id="rId1"/>
          <a:extLst>
            <a:ext uri="{FF2B5EF4-FFF2-40B4-BE49-F238E27FC236}">
              <a16:creationId xmlns:a16="http://schemas.microsoft.com/office/drawing/2014/main" id="{E9467E05-1C5D-4199-992A-6AF9F2D1FB26}"/>
            </a:ext>
          </a:extLst>
        </xdr:cNvPr>
        <xdr:cNvSpPr/>
      </xdr:nvSpPr>
      <xdr:spPr>
        <a:xfrm flipH="1">
          <a:off x="161925" y="952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editAs="oneCell">
    <xdr:from>
      <xdr:col>10</xdr:col>
      <xdr:colOff>666750</xdr:colOff>
      <xdr:row>0</xdr:row>
      <xdr:rowOff>95250</xdr:rowOff>
    </xdr:from>
    <xdr:to>
      <xdr:col>12</xdr:col>
      <xdr:colOff>352425</xdr:colOff>
      <xdr:row>4</xdr:row>
      <xdr:rowOff>40280</xdr:rowOff>
    </xdr:to>
    <xdr:pic>
      <xdr:nvPicPr>
        <xdr:cNvPr id="3" name="Picture 2">
          <a:hlinkClick xmlns:r="http://schemas.openxmlformats.org/officeDocument/2006/relationships" r:id="rId2"/>
          <a:extLst>
            <a:ext uri="{FF2B5EF4-FFF2-40B4-BE49-F238E27FC236}">
              <a16:creationId xmlns:a16="http://schemas.microsoft.com/office/drawing/2014/main" id="{267038B3-C21B-40FF-9F8D-A25467CC51B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62750" y="95250"/>
          <a:ext cx="1352550" cy="707030"/>
        </a:xfrm>
        <a:prstGeom prst="rect">
          <a:avLst/>
        </a:prstGeom>
        <a:solidFill>
          <a:srgbClr val="7030A0"/>
        </a:solidFill>
      </xdr:spPr>
    </xdr:pic>
    <xdr:clientData/>
  </xdr:twoCellAnchor>
  <xdr:twoCellAnchor>
    <xdr:from>
      <xdr:col>6</xdr:col>
      <xdr:colOff>295275</xdr:colOff>
      <xdr:row>4</xdr:row>
      <xdr:rowOff>76200</xdr:rowOff>
    </xdr:from>
    <xdr:to>
      <xdr:col>16</xdr:col>
      <xdr:colOff>323850</xdr:colOff>
      <xdr:row>8</xdr:row>
      <xdr:rowOff>28575</xdr:rowOff>
    </xdr:to>
    <xdr:sp macro="" textlink="">
      <xdr:nvSpPr>
        <xdr:cNvPr id="4" name="TextBox 3">
          <a:extLst>
            <a:ext uri="{FF2B5EF4-FFF2-40B4-BE49-F238E27FC236}">
              <a16:creationId xmlns:a16="http://schemas.microsoft.com/office/drawing/2014/main" id="{3B459592-6DB9-482A-AAB1-09C6359FFA05}"/>
            </a:ext>
          </a:extLst>
        </xdr:cNvPr>
        <xdr:cNvSpPr txBox="1"/>
      </xdr:nvSpPr>
      <xdr:spPr>
        <a:xfrm>
          <a:off x="3952875" y="838200"/>
          <a:ext cx="717232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Instructions</a:t>
          </a:r>
        </a:p>
      </xdr:txBody>
    </xdr:sp>
    <xdr:clientData/>
  </xdr:twoCellAnchor>
  <xdr:twoCellAnchor>
    <xdr:from>
      <xdr:col>0</xdr:col>
      <xdr:colOff>133350</xdr:colOff>
      <xdr:row>4</xdr:row>
      <xdr:rowOff>28575</xdr:rowOff>
    </xdr:from>
    <xdr:to>
      <xdr:col>1</xdr:col>
      <xdr:colOff>477786</xdr:colOff>
      <xdr:row>10</xdr:row>
      <xdr:rowOff>66675</xdr:rowOff>
    </xdr:to>
    <xdr:sp macro="" textlink="">
      <xdr:nvSpPr>
        <xdr:cNvPr id="5" name="Rectangle: Folded Corner 4">
          <a:hlinkClick xmlns:r="http://schemas.openxmlformats.org/officeDocument/2006/relationships" r:id="rId4"/>
          <a:extLst>
            <a:ext uri="{FF2B5EF4-FFF2-40B4-BE49-F238E27FC236}">
              <a16:creationId xmlns:a16="http://schemas.microsoft.com/office/drawing/2014/main" id="{E65AFE0C-F318-4B7F-B68C-FACD754B97A6}"/>
            </a:ext>
          </a:extLst>
        </xdr:cNvPr>
        <xdr:cNvSpPr/>
      </xdr:nvSpPr>
      <xdr:spPr>
        <a:xfrm>
          <a:off x="133350" y="790575"/>
          <a:ext cx="954036" cy="1181100"/>
        </a:xfrm>
        <a:prstGeom prst="foldedCorner">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twoCellAnchor>
    <xdr:from>
      <xdr:col>6</xdr:col>
      <xdr:colOff>0</xdr:colOff>
      <xdr:row>8</xdr:row>
      <xdr:rowOff>152399</xdr:rowOff>
    </xdr:from>
    <xdr:to>
      <xdr:col>17</xdr:col>
      <xdr:colOff>0</xdr:colOff>
      <xdr:row>12</xdr:row>
      <xdr:rowOff>180974</xdr:rowOff>
    </xdr:to>
    <xdr:sp macro="" textlink="">
      <xdr:nvSpPr>
        <xdr:cNvPr id="6" name="TextBox 5">
          <a:extLst>
            <a:ext uri="{FF2B5EF4-FFF2-40B4-BE49-F238E27FC236}">
              <a16:creationId xmlns:a16="http://schemas.microsoft.com/office/drawing/2014/main" id="{693B1C10-8EF1-4F42-898F-3FCBECB12D77}"/>
            </a:ext>
          </a:extLst>
        </xdr:cNvPr>
        <xdr:cNvSpPr txBox="1"/>
      </xdr:nvSpPr>
      <xdr:spPr>
        <a:xfrm>
          <a:off x="3657600" y="1676399"/>
          <a:ext cx="7477125" cy="790575"/>
        </a:xfrm>
        <a:prstGeom prst="rect">
          <a:avLst/>
        </a:prstGeom>
        <a:solidFill>
          <a:srgbClr val="652B9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Individual assignment. Email your Excel file to: vladimir.atanasov@mason.wm.edu by 11:59 p.m. on Sunday, Sep 26. Please name your submission file HW2_LastnameFirstname.xlsx, where Lastname and Firstname are your names.</a:t>
          </a:r>
        </a:p>
      </xdr:txBody>
    </xdr:sp>
    <xdr:clientData/>
  </xdr:twoCellAnchor>
  <xdr:twoCellAnchor>
    <xdr:from>
      <xdr:col>21</xdr:col>
      <xdr:colOff>114300</xdr:colOff>
      <xdr:row>0</xdr:row>
      <xdr:rowOff>95250</xdr:rowOff>
    </xdr:from>
    <xdr:to>
      <xdr:col>23</xdr:col>
      <xdr:colOff>361950</xdr:colOff>
      <xdr:row>3</xdr:row>
      <xdr:rowOff>85725</xdr:rowOff>
    </xdr:to>
    <xdr:sp macro="" textlink="">
      <xdr:nvSpPr>
        <xdr:cNvPr id="7" name="Arrow: Striped Right 6">
          <a:hlinkClick xmlns:r="http://schemas.openxmlformats.org/officeDocument/2006/relationships" r:id="rId5"/>
          <a:extLst>
            <a:ext uri="{FF2B5EF4-FFF2-40B4-BE49-F238E27FC236}">
              <a16:creationId xmlns:a16="http://schemas.microsoft.com/office/drawing/2014/main" id="{90A9A184-140E-4193-9001-1146E472410C}"/>
            </a:ext>
          </a:extLst>
        </xdr:cNvPr>
        <xdr:cNvSpPr/>
      </xdr:nvSpPr>
      <xdr:spPr>
        <a:xfrm>
          <a:off x="13963650" y="952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Next Page</a:t>
          </a:r>
        </a:p>
      </xdr:txBody>
    </xdr:sp>
    <xdr:clientData/>
  </xdr:twoCellAnchor>
  <xdr:twoCellAnchor>
    <xdr:from>
      <xdr:col>6</xdr:col>
      <xdr:colOff>9525</xdr:colOff>
      <xdr:row>15</xdr:row>
      <xdr:rowOff>76200</xdr:rowOff>
    </xdr:from>
    <xdr:to>
      <xdr:col>17</xdr:col>
      <xdr:colOff>9525</xdr:colOff>
      <xdr:row>26</xdr:row>
      <xdr:rowOff>0</xdr:rowOff>
    </xdr:to>
    <xdr:sp macro="" textlink="">
      <xdr:nvSpPr>
        <xdr:cNvPr id="9" name="TextBox 8">
          <a:extLst>
            <a:ext uri="{FF2B5EF4-FFF2-40B4-BE49-F238E27FC236}">
              <a16:creationId xmlns:a16="http://schemas.microsoft.com/office/drawing/2014/main" id="{1AADD2FE-9D3B-4C5D-A628-D0700C86812C}"/>
            </a:ext>
          </a:extLst>
        </xdr:cNvPr>
        <xdr:cNvSpPr txBox="1"/>
      </xdr:nvSpPr>
      <xdr:spPr>
        <a:xfrm>
          <a:off x="3667125" y="2933700"/>
          <a:ext cx="7753350" cy="2143125"/>
        </a:xfrm>
        <a:prstGeom prst="rect">
          <a:avLst/>
        </a:prstGeom>
        <a:solidFill>
          <a:srgbClr val="652B9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ct val="100000"/>
            </a:lnSpc>
            <a:spcAft>
              <a:spcPts val="1200"/>
            </a:spcAft>
          </a:pPr>
          <a:r>
            <a:rPr lang="en-US" sz="1200" b="1">
              <a:solidFill>
                <a:schemeClr val="bg1"/>
              </a:solidFill>
            </a:rPr>
            <a:t>1. Hedging with Eurodollar futures</a:t>
          </a:r>
        </a:p>
        <a:p>
          <a:pPr algn="l">
            <a:lnSpc>
              <a:spcPct val="100000"/>
            </a:lnSpc>
          </a:pPr>
          <a:r>
            <a:rPr lang="en-US" sz="1200" b="1">
              <a:solidFill>
                <a:schemeClr val="bg1"/>
              </a:solidFill>
            </a:rPr>
            <a:t>Go to a Bloomberg terminal and get the Contract Table for the Eurodollar Deposit Futures by typing: EDZ1 [Commodity] CT [GO]. You are a swap dealer and have entered in a $300 Million notional receive-fixed pay-floating swap contract with two years left to mature and an effective date of 9/22/2021. You have to make a total of eight floating payments, of which only the first one is determined. Assume that the dates when the rates for these payments will be set coincide with the maturity dates on the EDZ1, EDH2, EDM2, EDU2, EDZ2, EDH2, and EDM2 contracts. Remember that the maturity dates occur on the third Monday of each expiration month. Based on the downloaded Contract Table, determine what rates for these future floating payments you can fix at the time you obtained the Contract Table using the ED futures market. How many futures contracts of each maturity do you have to go long or short to hedge the rates on these payments?</a:t>
          </a:r>
        </a:p>
      </xdr:txBody>
    </xdr:sp>
    <xdr:clientData/>
  </xdr:twoCellAnchor>
  <xdr:twoCellAnchor>
    <xdr:from>
      <xdr:col>6</xdr:col>
      <xdr:colOff>9525</xdr:colOff>
      <xdr:row>27</xdr:row>
      <xdr:rowOff>180975</xdr:rowOff>
    </xdr:from>
    <xdr:to>
      <xdr:col>17</xdr:col>
      <xdr:colOff>9525</xdr:colOff>
      <xdr:row>40</xdr:row>
      <xdr:rowOff>95249</xdr:rowOff>
    </xdr:to>
    <xdr:sp macro="" textlink="">
      <xdr:nvSpPr>
        <xdr:cNvPr id="10" name="TextBox 9">
          <a:extLst>
            <a:ext uri="{FF2B5EF4-FFF2-40B4-BE49-F238E27FC236}">
              <a16:creationId xmlns:a16="http://schemas.microsoft.com/office/drawing/2014/main" id="{8A9BE940-E248-4FC8-906A-6239BB522021}"/>
            </a:ext>
          </a:extLst>
        </xdr:cNvPr>
        <xdr:cNvSpPr txBox="1"/>
      </xdr:nvSpPr>
      <xdr:spPr>
        <a:xfrm>
          <a:off x="3667125" y="5457825"/>
          <a:ext cx="7753350" cy="2400299"/>
        </a:xfrm>
        <a:prstGeom prst="rect">
          <a:avLst/>
        </a:prstGeom>
        <a:solidFill>
          <a:srgbClr val="652B9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ct val="100000"/>
            </a:lnSpc>
            <a:spcAft>
              <a:spcPts val="1200"/>
            </a:spcAft>
          </a:pPr>
          <a:r>
            <a:rPr lang="en-US" sz="1200" b="1">
              <a:solidFill>
                <a:schemeClr val="bg1"/>
              </a:solidFill>
            </a:rPr>
            <a:t>2. Calculating payments on an interest rate swap</a:t>
          </a:r>
        </a:p>
        <a:p>
          <a:pPr algn="l">
            <a:lnSpc>
              <a:spcPct val="100000"/>
            </a:lnSpc>
          </a:pPr>
          <a:r>
            <a:rPr lang="en-US" sz="1200" b="1">
              <a:solidFill>
                <a:schemeClr val="bg1"/>
              </a:solidFill>
            </a:rPr>
            <a:t>Calculate all fixed and floating rate payments on a three-year “receive fixed-pay floating” swap with a notional amount of $100 Million, effective on September 22, 2021. The rate for the fixed payments is 0.9212%. 3-month Libor on September 22 was 0.12388%. Use that rate for the calculation of the December 2021 floating payment. For the calculation of each of the remaining floating payments, use a rate interpolated from the relevant ED futures contracts expiring around the interest setting date. For example, for the March 2022 payment (December 2021 interest setting date) use an interpolated rate based on the EDZ1 and EDH2 contracts. To obtain the implied ED rates, use the September 22, 2021 settlement ED prices. The settlement prices and last trading dates for the ED contracts can be obtained from Bloomberg or the CME website at http://www.cmegroup.com/trading/interest-rates/stir/eurodollar.html (click first on the Settlements Tab, then on the Calendar Tab). Use 30/360 daycount for the fixed payments and Actual/360 daycount for the floating payments.</a:t>
          </a:r>
        </a:p>
      </xdr:txBody>
    </xdr:sp>
    <xdr:clientData/>
  </xdr:twoCellAnchor>
  <xdr:twoCellAnchor>
    <xdr:from>
      <xdr:col>6</xdr:col>
      <xdr:colOff>0</xdr:colOff>
      <xdr:row>42</xdr:row>
      <xdr:rowOff>104774</xdr:rowOff>
    </xdr:from>
    <xdr:to>
      <xdr:col>17</xdr:col>
      <xdr:colOff>0</xdr:colOff>
      <xdr:row>66</xdr:row>
      <xdr:rowOff>114299</xdr:rowOff>
    </xdr:to>
    <xdr:sp macro="" textlink="">
      <xdr:nvSpPr>
        <xdr:cNvPr id="11" name="TextBox 10">
          <a:extLst>
            <a:ext uri="{FF2B5EF4-FFF2-40B4-BE49-F238E27FC236}">
              <a16:creationId xmlns:a16="http://schemas.microsoft.com/office/drawing/2014/main" id="{0E2172BB-1126-432B-BAC6-DA9E18A4BEFC}"/>
            </a:ext>
          </a:extLst>
        </xdr:cNvPr>
        <xdr:cNvSpPr txBox="1"/>
      </xdr:nvSpPr>
      <xdr:spPr>
        <a:xfrm>
          <a:off x="3657600" y="8248649"/>
          <a:ext cx="7753350" cy="4581525"/>
        </a:xfrm>
        <a:prstGeom prst="rect">
          <a:avLst/>
        </a:prstGeom>
        <a:solidFill>
          <a:srgbClr val="652B9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ct val="100000"/>
            </a:lnSpc>
            <a:spcAft>
              <a:spcPts val="1200"/>
            </a:spcAft>
          </a:pPr>
          <a:r>
            <a:rPr lang="en-US" sz="1200" b="1">
              <a:solidFill>
                <a:schemeClr val="bg1"/>
              </a:solidFill>
            </a:rPr>
            <a:t>3. Swap Usage</a:t>
          </a:r>
        </a:p>
        <a:p>
          <a:pPr algn="l">
            <a:lnSpc>
              <a:spcPct val="100000"/>
            </a:lnSpc>
          </a:pPr>
          <a:r>
            <a:rPr lang="en-US" sz="1200" b="1">
              <a:solidFill>
                <a:schemeClr val="bg1"/>
              </a:solidFill>
            </a:rPr>
            <a:t>Each of two companies decides to issue $100 million in 5-year debt on the same date. Each company consults its investment banker to consider alternatives. Market conditions are the following:</a:t>
          </a:r>
        </a:p>
        <a:p>
          <a:pPr marL="171450" indent="-171450" algn="l">
            <a:lnSpc>
              <a:spcPct val="100000"/>
            </a:lnSpc>
            <a:buFont typeface="Arial" panose="020B0604020202020204" pitchFamily="34" charset="0"/>
            <a:buChar char="•"/>
          </a:pPr>
          <a:r>
            <a:rPr lang="en-US" sz="1200" b="1">
              <a:solidFill>
                <a:schemeClr val="bg1"/>
              </a:solidFill>
            </a:rPr>
            <a:t>Company A has told its banker that it desires a floating rate liability. </a:t>
          </a:r>
        </a:p>
        <a:p>
          <a:pPr marL="171450" indent="-171450" algn="l">
            <a:lnSpc>
              <a:spcPct val="100000"/>
            </a:lnSpc>
            <a:buFont typeface="Arial" panose="020B0604020202020204" pitchFamily="34" charset="0"/>
            <a:buChar char="•"/>
          </a:pPr>
          <a:r>
            <a:rPr lang="en-US" sz="1200" b="1">
              <a:solidFill>
                <a:schemeClr val="bg1"/>
              </a:solidFill>
            </a:rPr>
            <a:t>Company A is advised that it can probably issue notes in a fixed rate structure at 3.30% or on floating rate terms at LIBOR + 200 bps. </a:t>
          </a:r>
        </a:p>
        <a:p>
          <a:pPr marL="171450" indent="-171450" algn="l">
            <a:lnSpc>
              <a:spcPct val="100000"/>
            </a:lnSpc>
            <a:buFont typeface="Arial" panose="020B0604020202020204" pitchFamily="34" charset="0"/>
            <a:buChar char="•"/>
          </a:pPr>
          <a:r>
            <a:rPr lang="en-US" sz="1200" b="1">
              <a:solidFill>
                <a:schemeClr val="bg1"/>
              </a:solidFill>
            </a:rPr>
            <a:t>Company B has told its banker that it desires a fixed rate liability.</a:t>
          </a:r>
        </a:p>
        <a:p>
          <a:pPr marL="171450" indent="-171450" algn="l">
            <a:lnSpc>
              <a:spcPct val="100000"/>
            </a:lnSpc>
            <a:buFont typeface="Arial" panose="020B0604020202020204" pitchFamily="34" charset="0"/>
            <a:buChar char="•"/>
          </a:pPr>
          <a:r>
            <a:rPr lang="en-US" sz="1200" b="1">
              <a:solidFill>
                <a:schemeClr val="bg1"/>
              </a:solidFill>
            </a:rPr>
            <a:t>Company B is advised to expect a market rate of 2.75% for its fixed rate debt and LIBOR + 100 basis points (bps) for its floating rate debt. </a:t>
          </a:r>
        </a:p>
        <a:p>
          <a:pPr marL="171450" indent="-171450" algn="l">
            <a:lnSpc>
              <a:spcPct val="100000"/>
            </a:lnSpc>
            <a:buFont typeface="Arial" panose="020B0604020202020204" pitchFamily="34" charset="0"/>
            <a:buChar char="•"/>
          </a:pPr>
          <a:r>
            <a:rPr lang="en-US" sz="1200" b="1">
              <a:solidFill>
                <a:schemeClr val="bg1"/>
              </a:solidFill>
            </a:rPr>
            <a:t>The banker also checks the swap market on each customer’s behalf. In an email to each customer, the banker notes the best terms in the dealer market on a standard US dollar swap for a 5-year fixed-for-floating swap:</a:t>
          </a:r>
        </a:p>
        <a:p>
          <a:pPr algn="l">
            <a:lnSpc>
              <a:spcPct val="100000"/>
            </a:lnSpc>
          </a:pPr>
          <a:r>
            <a:rPr lang="en-US" sz="1200" b="1">
              <a:solidFill>
                <a:schemeClr val="bg1"/>
              </a:solidFill>
            </a:rPr>
            <a:t> </a:t>
          </a:r>
        </a:p>
        <a:p>
          <a:pPr algn="l">
            <a:lnSpc>
              <a:spcPct val="100000"/>
            </a:lnSpc>
          </a:pPr>
          <a:r>
            <a:rPr lang="en-US" sz="1200" b="1">
              <a:solidFill>
                <a:schemeClr val="bg1"/>
              </a:solidFill>
            </a:rPr>
            <a:t>Dealer PAYS 1.48% fixed to customer vs. RECEIVING LIBOR from customer</a:t>
          </a:r>
        </a:p>
        <a:p>
          <a:pPr algn="l">
            <a:lnSpc>
              <a:spcPct val="100000"/>
            </a:lnSpc>
          </a:pPr>
          <a:r>
            <a:rPr lang="en-US" sz="1200" b="1">
              <a:solidFill>
                <a:schemeClr val="bg1"/>
              </a:solidFill>
            </a:rPr>
            <a:t>	or	</a:t>
          </a:r>
        </a:p>
        <a:p>
          <a:pPr algn="l">
            <a:lnSpc>
              <a:spcPct val="100000"/>
            </a:lnSpc>
          </a:pPr>
          <a:r>
            <a:rPr lang="en-US" sz="1200" b="1">
              <a:solidFill>
                <a:schemeClr val="bg1"/>
              </a:solidFill>
            </a:rPr>
            <a:t>Dealer RECEIVES 1.50% fixed from customer vs. PAYING LIBOR to customer</a:t>
          </a:r>
        </a:p>
        <a:p>
          <a:pPr algn="l">
            <a:lnSpc>
              <a:spcPct val="100000"/>
            </a:lnSpc>
          </a:pPr>
          <a:endParaRPr lang="en-US" sz="1200" b="1">
            <a:solidFill>
              <a:schemeClr val="bg1"/>
            </a:solidFill>
          </a:endParaRPr>
        </a:p>
        <a:p>
          <a:pPr marL="228600" indent="-228600" algn="l">
            <a:lnSpc>
              <a:spcPct val="100000"/>
            </a:lnSpc>
            <a:buFont typeface="+mj-lt"/>
            <a:buAutoNum type="alphaLcPeriod"/>
          </a:pPr>
          <a:r>
            <a:rPr lang="en-US" sz="1200" b="1">
              <a:solidFill>
                <a:schemeClr val="bg1"/>
              </a:solidFill>
            </a:rPr>
            <a:t>Write a short memo from the investment banker to each firm that explains how each firm should exploit its comparative advantage in the debt market to achieve its desired funding exposure. This memo must advise on each company’s debt issuance choice as well as its companion interest rate swap contract choice (if any). Include the effective funding rate that each company achieves in its chosen structure (as well as the annual savings versus any alternative strategy, if any). Insert the memos as pictures in your HW2 Excel submission file.</a:t>
          </a:r>
        </a:p>
        <a:p>
          <a:pPr marL="228600" indent="-228600" algn="l">
            <a:lnSpc>
              <a:spcPct val="100000"/>
            </a:lnSpc>
            <a:buFont typeface="+mj-lt"/>
            <a:buAutoNum type="alphaLcPeriod"/>
          </a:pPr>
          <a:r>
            <a:rPr lang="en-US" sz="1200" b="1">
              <a:solidFill>
                <a:schemeClr val="bg1"/>
              </a:solidFill>
            </a:rPr>
            <a:t>Report the swap dealer’s net position on its swap book after each company follows its banker’s advice and calculate its expected annual profit.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xdr:colOff>
      <xdr:row>0</xdr:row>
      <xdr:rowOff>95250</xdr:rowOff>
    </xdr:from>
    <xdr:to>
      <xdr:col>2</xdr:col>
      <xdr:colOff>409575</xdr:colOff>
      <xdr:row>3</xdr:row>
      <xdr:rowOff>85725</xdr:rowOff>
    </xdr:to>
    <xdr:sp macro="" textlink="">
      <xdr:nvSpPr>
        <xdr:cNvPr id="2" name="Arrow: Striped Right 1">
          <a:hlinkClick xmlns:r="http://schemas.openxmlformats.org/officeDocument/2006/relationships" r:id="rId1"/>
          <a:extLst>
            <a:ext uri="{FF2B5EF4-FFF2-40B4-BE49-F238E27FC236}">
              <a16:creationId xmlns:a16="http://schemas.microsoft.com/office/drawing/2014/main" id="{AA358C04-B4EC-430C-BDAF-3286E5EF5963}"/>
            </a:ext>
          </a:extLst>
        </xdr:cNvPr>
        <xdr:cNvSpPr/>
      </xdr:nvSpPr>
      <xdr:spPr>
        <a:xfrm flipH="1">
          <a:off x="161925" y="952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editAs="oneCell">
    <xdr:from>
      <xdr:col>6</xdr:col>
      <xdr:colOff>0</xdr:colOff>
      <xdr:row>0</xdr:row>
      <xdr:rowOff>121023</xdr:rowOff>
    </xdr:from>
    <xdr:to>
      <xdr:col>6</xdr:col>
      <xdr:colOff>1358714</xdr:colOff>
      <xdr:row>4</xdr:row>
      <xdr:rowOff>21229</xdr:rowOff>
    </xdr:to>
    <xdr:pic>
      <xdr:nvPicPr>
        <xdr:cNvPr id="3" name="Picture 2">
          <a:hlinkClick xmlns:r="http://schemas.openxmlformats.org/officeDocument/2006/relationships" r:id="rId2"/>
          <a:extLst>
            <a:ext uri="{FF2B5EF4-FFF2-40B4-BE49-F238E27FC236}">
              <a16:creationId xmlns:a16="http://schemas.microsoft.com/office/drawing/2014/main" id="{206708D7-4657-4D02-99EE-E01EB5114CB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19900" y="121023"/>
          <a:ext cx="1358714" cy="700306"/>
        </a:xfrm>
        <a:prstGeom prst="rect">
          <a:avLst/>
        </a:prstGeom>
        <a:solidFill>
          <a:srgbClr val="7030A0"/>
        </a:solidFill>
      </xdr:spPr>
    </xdr:pic>
    <xdr:clientData/>
  </xdr:twoCellAnchor>
  <xdr:twoCellAnchor>
    <xdr:from>
      <xdr:col>5</xdr:col>
      <xdr:colOff>645461</xdr:colOff>
      <xdr:row>4</xdr:row>
      <xdr:rowOff>140632</xdr:rowOff>
    </xdr:from>
    <xdr:to>
      <xdr:col>7</xdr:col>
      <xdr:colOff>832599</xdr:colOff>
      <xdr:row>8</xdr:row>
      <xdr:rowOff>81802</xdr:rowOff>
    </xdr:to>
    <xdr:sp macro="" textlink="">
      <xdr:nvSpPr>
        <xdr:cNvPr id="4" name="TextBox 3">
          <a:extLst>
            <a:ext uri="{FF2B5EF4-FFF2-40B4-BE49-F238E27FC236}">
              <a16:creationId xmlns:a16="http://schemas.microsoft.com/office/drawing/2014/main" id="{8C201CAB-008F-4151-8101-00FBB2BD8C53}"/>
            </a:ext>
          </a:extLst>
        </xdr:cNvPr>
        <xdr:cNvSpPr txBox="1"/>
      </xdr:nvSpPr>
      <xdr:spPr>
        <a:xfrm>
          <a:off x="5712761" y="940732"/>
          <a:ext cx="3549463" cy="741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Work</a:t>
          </a:r>
        </a:p>
      </xdr:txBody>
    </xdr:sp>
    <xdr:clientData/>
  </xdr:twoCellAnchor>
  <xdr:twoCellAnchor>
    <xdr:from>
      <xdr:col>0</xdr:col>
      <xdr:colOff>133350</xdr:colOff>
      <xdr:row>4</xdr:row>
      <xdr:rowOff>28575</xdr:rowOff>
    </xdr:from>
    <xdr:to>
      <xdr:col>1</xdr:col>
      <xdr:colOff>477786</xdr:colOff>
      <xdr:row>10</xdr:row>
      <xdr:rowOff>66675</xdr:rowOff>
    </xdr:to>
    <xdr:sp macro="" textlink="">
      <xdr:nvSpPr>
        <xdr:cNvPr id="5" name="Rectangle: Folded Corner 4">
          <a:hlinkClick xmlns:r="http://schemas.openxmlformats.org/officeDocument/2006/relationships" r:id="rId4"/>
          <a:extLst>
            <a:ext uri="{FF2B5EF4-FFF2-40B4-BE49-F238E27FC236}">
              <a16:creationId xmlns:a16="http://schemas.microsoft.com/office/drawing/2014/main" id="{C91A5879-C8EA-43A5-8E36-DA467BFD592D}"/>
            </a:ext>
          </a:extLst>
        </xdr:cNvPr>
        <xdr:cNvSpPr/>
      </xdr:nvSpPr>
      <xdr:spPr>
        <a:xfrm>
          <a:off x="133350" y="790575"/>
          <a:ext cx="954036" cy="1228725"/>
        </a:xfrm>
        <a:prstGeom prst="foldedCorner">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7E1CE-0688-4655-8373-5330C76DAC29}">
  <sheetPr>
    <tabColor rgb="FF652B91"/>
    <pageSetUpPr autoPageBreaks="0"/>
  </sheetPr>
  <dimension ref="A1"/>
  <sheetViews>
    <sheetView showGridLines="0" zoomScaleNormal="100" workbookViewId="0"/>
  </sheetViews>
  <sheetFormatPr defaultColWidth="9.140625" defaultRowHeight="15" x14ac:dyDescent="0.25"/>
  <cols>
    <col min="1" max="8" width="9.140625" style="1"/>
    <col min="9" max="9" width="9.140625" style="1" customWidth="1"/>
    <col min="10" max="16384" width="9.140625" style="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D0ED-8C1B-4F62-B421-8F3A378464E1}">
  <sheetPr>
    <tabColor rgb="FF0070C0"/>
  </sheetPr>
  <dimension ref="A1"/>
  <sheetViews>
    <sheetView showGridLines="0" workbookViewId="0">
      <selection activeCell="N25" sqref="N25"/>
    </sheetView>
  </sheetViews>
  <sheetFormatPr defaultColWidth="9.140625" defaultRowHeight="15" x14ac:dyDescent="0.25"/>
  <cols>
    <col min="1" max="16384" width="9.140625" style="2"/>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5C104-F9E4-4F6B-BE3E-16BD94B3E8AD}">
  <sheetPr>
    <tabColor rgb="FF0070C0"/>
    <pageSetUpPr autoPageBreaks="0"/>
  </sheetPr>
  <dimension ref="A1"/>
  <sheetViews>
    <sheetView showGridLines="0" zoomScaleNormal="100" workbookViewId="0">
      <selection activeCell="F39" sqref="F39"/>
    </sheetView>
  </sheetViews>
  <sheetFormatPr defaultColWidth="9.140625" defaultRowHeight="15" x14ac:dyDescent="0.25"/>
  <cols>
    <col min="1" max="16384" width="9.140625" style="2"/>
  </cols>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739C-9F21-48CB-8CAD-BAEE2ED4B49B}">
  <sheetPr>
    <tabColor rgb="FF0070C0"/>
  </sheetPr>
  <dimension ref="C10:P41"/>
  <sheetViews>
    <sheetView topLeftCell="B1" workbookViewId="0">
      <selection activeCell="L21" sqref="L21"/>
    </sheetView>
  </sheetViews>
  <sheetFormatPr defaultColWidth="9.140625" defaultRowHeight="15" x14ac:dyDescent="0.25"/>
  <cols>
    <col min="1" max="3" width="9.140625" style="2"/>
    <col min="4" max="4" width="17.42578125" style="2" bestFit="1" customWidth="1"/>
    <col min="5" max="5" width="21" style="2" bestFit="1" customWidth="1"/>
    <col min="6" max="6" width="24" style="2" bestFit="1" customWidth="1"/>
    <col min="7" max="7" width="19" style="2" bestFit="1" customWidth="1"/>
    <col min="8" max="8" width="14.85546875" style="2" bestFit="1" customWidth="1"/>
    <col min="9" max="9" width="14.28515625" style="2" bestFit="1" customWidth="1"/>
    <col min="10" max="10" width="18.42578125" style="2" bestFit="1" customWidth="1"/>
    <col min="11" max="12" width="9.140625" style="2"/>
    <col min="13" max="13" width="13.85546875" style="2" bestFit="1" customWidth="1"/>
    <col min="14" max="14" width="13.140625" style="2" bestFit="1" customWidth="1"/>
    <col min="15" max="15" width="14" style="2" customWidth="1"/>
    <col min="16" max="16" width="12.85546875" style="2" customWidth="1"/>
    <col min="17" max="17" width="13.85546875" style="2" bestFit="1" customWidth="1"/>
    <col min="18" max="16384" width="9.140625" style="2"/>
  </cols>
  <sheetData>
    <row r="10" spans="4:10" ht="15.75" thickBot="1" x14ac:dyDescent="0.3"/>
    <row r="11" spans="4:10" ht="16.5" thickTop="1" x14ac:dyDescent="0.25">
      <c r="D11" s="124" t="s">
        <v>0</v>
      </c>
      <c r="E11" s="125"/>
      <c r="F11" s="126"/>
      <c r="H11" s="120" t="s">
        <v>1</v>
      </c>
      <c r="I11" s="127"/>
      <c r="J11" s="121"/>
    </row>
    <row r="12" spans="4:10" ht="15.75" x14ac:dyDescent="0.25">
      <c r="D12" s="35" t="s">
        <v>2</v>
      </c>
      <c r="E12" s="10" t="s">
        <v>3</v>
      </c>
      <c r="F12" s="80" t="s">
        <v>4</v>
      </c>
      <c r="H12" s="35" t="s">
        <v>5</v>
      </c>
      <c r="I12" s="47" t="s">
        <v>6</v>
      </c>
      <c r="J12" s="59" t="s">
        <v>7</v>
      </c>
    </row>
    <row r="13" spans="4:10" ht="15.75" x14ac:dyDescent="0.25">
      <c r="D13" s="33" t="s">
        <v>8</v>
      </c>
      <c r="E13" s="88">
        <v>303</v>
      </c>
      <c r="F13" s="108">
        <v>1.8500000000000226E-3</v>
      </c>
      <c r="G13" s="89"/>
      <c r="H13" s="92">
        <v>44552</v>
      </c>
      <c r="I13" s="38"/>
      <c r="J13" s="8">
        <v>31314.111111111109</v>
      </c>
    </row>
    <row r="14" spans="4:10" ht="15.75" x14ac:dyDescent="0.25">
      <c r="D14" s="109" t="s">
        <v>9</v>
      </c>
      <c r="E14" s="88">
        <v>303</v>
      </c>
      <c r="F14" s="108">
        <v>1.5000000000000568E-3</v>
      </c>
      <c r="G14" s="89"/>
      <c r="H14" s="92">
        <v>44642</v>
      </c>
      <c r="I14" s="49">
        <v>460600</v>
      </c>
      <c r="J14" s="8">
        <v>46634.615384615914</v>
      </c>
    </row>
    <row r="15" spans="4:10" ht="15.75" x14ac:dyDescent="0.25">
      <c r="D15" s="109" t="s">
        <v>10</v>
      </c>
      <c r="E15" s="88">
        <v>327</v>
      </c>
      <c r="F15" s="108">
        <v>1.9499999999999318E-3</v>
      </c>
      <c r="G15" s="89"/>
      <c r="H15" s="92">
        <v>44734</v>
      </c>
      <c r="I15" s="49"/>
      <c r="J15" s="8">
        <v>38838.827838829151</v>
      </c>
    </row>
    <row r="16" spans="4:10" ht="15.75" x14ac:dyDescent="0.25">
      <c r="D16" s="109" t="s">
        <v>11</v>
      </c>
      <c r="E16" s="88">
        <v>303</v>
      </c>
      <c r="F16" s="108">
        <v>2.9999999999999714E-3</v>
      </c>
      <c r="G16" s="89"/>
      <c r="H16" s="92">
        <v>44826</v>
      </c>
      <c r="I16" s="49">
        <v>460600</v>
      </c>
      <c r="J16" s="8">
        <v>51749.999999998334</v>
      </c>
    </row>
    <row r="17" spans="3:15" ht="15.75" x14ac:dyDescent="0.25">
      <c r="D17" s="33" t="s">
        <v>12</v>
      </c>
      <c r="E17" s="88">
        <v>280</v>
      </c>
      <c r="F17" s="108">
        <v>4.6999999999999889E-3</v>
      </c>
      <c r="G17" s="89"/>
      <c r="H17" s="92">
        <v>44917</v>
      </c>
      <c r="I17" s="49"/>
      <c r="J17" s="8">
        <v>76305.555555554849</v>
      </c>
    </row>
    <row r="18" spans="3:15" ht="15.75" x14ac:dyDescent="0.25">
      <c r="D18" s="33" t="s">
        <v>13</v>
      </c>
      <c r="E18" s="88">
        <v>327</v>
      </c>
      <c r="F18" s="108">
        <v>5.9000000000000337E-3</v>
      </c>
      <c r="G18" s="89"/>
      <c r="H18" s="92">
        <v>45007</v>
      </c>
      <c r="I18" s="49">
        <v>460600</v>
      </c>
      <c r="J18" s="8">
        <v>117857.14285714259</v>
      </c>
    </row>
    <row r="19" spans="3:15" ht="16.5" thickBot="1" x14ac:dyDescent="0.3">
      <c r="D19" s="42" t="s">
        <v>14</v>
      </c>
      <c r="E19" s="110">
        <v>303</v>
      </c>
      <c r="F19" s="111">
        <v>7.3999999999999492E-3</v>
      </c>
      <c r="G19" s="89"/>
      <c r="H19" s="92">
        <v>45099</v>
      </c>
      <c r="I19" s="49"/>
      <c r="J19" s="8">
        <v>153515.87301587375</v>
      </c>
    </row>
    <row r="20" spans="3:15" ht="16.5" thickTop="1" x14ac:dyDescent="0.25">
      <c r="D20" s="123"/>
      <c r="E20" s="123"/>
      <c r="F20" s="123"/>
      <c r="H20" s="92">
        <v>45191</v>
      </c>
      <c r="I20" s="49">
        <v>460600</v>
      </c>
      <c r="J20" s="8">
        <v>189911.47741147614</v>
      </c>
      <c r="N20" s="122"/>
      <c r="O20" s="122"/>
    </row>
    <row r="21" spans="3:15" ht="15.75" x14ac:dyDescent="0.25">
      <c r="D21" s="3"/>
      <c r="E21" s="3"/>
      <c r="F21" s="17"/>
      <c r="H21" s="92">
        <v>45282</v>
      </c>
      <c r="I21" s="49"/>
      <c r="J21" s="8">
        <v>259847.22222222362</v>
      </c>
      <c r="N21" s="29"/>
      <c r="O21" s="17"/>
    </row>
    <row r="22" spans="3:15" ht="15.75" x14ac:dyDescent="0.25">
      <c r="D22" s="18"/>
      <c r="E22" s="24"/>
      <c r="F22" s="25"/>
      <c r="H22" s="92">
        <v>45373</v>
      </c>
      <c r="I22" s="49">
        <v>460600</v>
      </c>
      <c r="J22" s="8">
        <v>293916.66666666581</v>
      </c>
      <c r="N22" s="18"/>
      <c r="O22" s="30"/>
    </row>
    <row r="23" spans="3:15" ht="15.75" x14ac:dyDescent="0.25">
      <c r="D23" s="18"/>
      <c r="E23" s="24"/>
      <c r="F23" s="25"/>
      <c r="H23" s="92">
        <v>45467</v>
      </c>
      <c r="I23" s="49"/>
      <c r="J23" s="8">
        <v>336159.03540903452</v>
      </c>
      <c r="N23" s="18"/>
      <c r="O23" s="30"/>
    </row>
    <row r="24" spans="3:15" ht="16.5" customHeight="1" thickBot="1" x14ac:dyDescent="0.3">
      <c r="C24" s="119"/>
      <c r="D24" s="119"/>
      <c r="E24" s="119"/>
      <c r="F24" s="25"/>
      <c r="H24" s="96">
        <v>45558</v>
      </c>
      <c r="I24" s="61">
        <v>463158.88888888888</v>
      </c>
      <c r="J24" s="9">
        <v>353374.99999999907</v>
      </c>
      <c r="N24" s="18"/>
      <c r="O24" s="30"/>
    </row>
    <row r="25" spans="3:15" ht="16.5" thickTop="1" x14ac:dyDescent="0.25">
      <c r="C25" s="119"/>
      <c r="D25" s="119"/>
      <c r="E25" s="119"/>
      <c r="F25" s="25"/>
      <c r="I25" s="112"/>
      <c r="J25" s="113"/>
      <c r="N25" s="18"/>
      <c r="O25" s="30"/>
    </row>
    <row r="26" spans="3:15" ht="15.75" x14ac:dyDescent="0.25">
      <c r="C26" s="119"/>
      <c r="D26" s="119"/>
      <c r="E26" s="119"/>
      <c r="F26" s="25"/>
      <c r="N26" s="18"/>
      <c r="O26" s="30"/>
    </row>
    <row r="27" spans="3:15" x14ac:dyDescent="0.25">
      <c r="C27" s="119"/>
      <c r="D27" s="119"/>
      <c r="E27" s="119"/>
      <c r="N27" s="27"/>
      <c r="O27" s="30"/>
    </row>
    <row r="28" spans="3:15" x14ac:dyDescent="0.25">
      <c r="C28" s="119"/>
      <c r="D28" s="119"/>
      <c r="E28" s="119"/>
    </row>
    <row r="29" spans="3:15" x14ac:dyDescent="0.25">
      <c r="C29" s="119"/>
      <c r="D29" s="119"/>
      <c r="E29" s="119"/>
    </row>
    <row r="30" spans="3:15" x14ac:dyDescent="0.25">
      <c r="C30" s="119"/>
      <c r="D30" s="119"/>
      <c r="E30" s="119"/>
    </row>
    <row r="31" spans="3:15" x14ac:dyDescent="0.25">
      <c r="C31" s="119"/>
      <c r="D31" s="119"/>
      <c r="E31" s="119"/>
    </row>
    <row r="32" spans="3:15" x14ac:dyDescent="0.25">
      <c r="C32" s="119"/>
      <c r="D32" s="119"/>
      <c r="E32" s="119"/>
    </row>
    <row r="33" spans="3:16" ht="15.75" x14ac:dyDescent="0.25">
      <c r="C33" s="119"/>
      <c r="D33" s="119"/>
      <c r="E33" s="119"/>
      <c r="L33" s="3"/>
      <c r="M33" s="17"/>
    </row>
    <row r="34" spans="3:16" ht="15.75" x14ac:dyDescent="0.25">
      <c r="C34" s="119"/>
      <c r="D34" s="119"/>
      <c r="E34" s="119"/>
      <c r="L34" s="18"/>
      <c r="M34" s="28"/>
    </row>
    <row r="35" spans="3:16" ht="15.75" x14ac:dyDescent="0.25">
      <c r="C35" s="119"/>
      <c r="D35" s="119"/>
      <c r="E35" s="119"/>
      <c r="L35" s="18"/>
      <c r="M35" s="28"/>
    </row>
    <row r="36" spans="3:16" ht="15.75" x14ac:dyDescent="0.25">
      <c r="D36" s="18"/>
      <c r="E36" s="24"/>
      <c r="L36" s="18"/>
      <c r="M36" s="28"/>
    </row>
    <row r="37" spans="3:16" ht="15.75" x14ac:dyDescent="0.25">
      <c r="D37" s="18"/>
      <c r="E37" s="24"/>
      <c r="L37" s="18"/>
      <c r="M37" s="28"/>
    </row>
    <row r="38" spans="3:16" ht="16.5" thickBot="1" x14ac:dyDescent="0.3">
      <c r="D38" s="18"/>
      <c r="E38" s="24"/>
      <c r="L38" s="18"/>
      <c r="M38" s="28"/>
    </row>
    <row r="39" spans="3:16" ht="16.5" thickTop="1" x14ac:dyDescent="0.25">
      <c r="O39" s="120" t="s">
        <v>15</v>
      </c>
      <c r="P39" s="121"/>
    </row>
    <row r="40" spans="3:16" ht="16.5" thickBot="1" x14ac:dyDescent="0.3">
      <c r="O40" s="42" t="s">
        <v>16</v>
      </c>
      <c r="P40" s="9">
        <v>19999.99999999988</v>
      </c>
    </row>
    <row r="41" spans="3:16" ht="15.75" thickTop="1" x14ac:dyDescent="0.25"/>
  </sheetData>
  <mergeCells count="6">
    <mergeCell ref="C24:E35"/>
    <mergeCell ref="O39:P39"/>
    <mergeCell ref="N20:O20"/>
    <mergeCell ref="D20:F20"/>
    <mergeCell ref="D11:F11"/>
    <mergeCell ref="H11:J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45EEF-EB0C-41A1-8106-DB22811B615C}">
  <sheetPr>
    <tabColor rgb="FF0070C0"/>
  </sheetPr>
  <dimension ref="G16:R28"/>
  <sheetViews>
    <sheetView tabSelected="1" topLeftCell="A4" workbookViewId="0">
      <selection activeCell="T15" sqref="T15"/>
    </sheetView>
  </sheetViews>
  <sheetFormatPr defaultColWidth="9.140625" defaultRowHeight="15" x14ac:dyDescent="0.25"/>
  <cols>
    <col min="1" max="10" width="9.140625" style="2"/>
    <col min="11" max="12" width="12.42578125" style="2" bestFit="1" customWidth="1"/>
    <col min="13" max="13" width="15" style="2" bestFit="1" customWidth="1"/>
    <col min="14" max="14" width="12.28515625" style="2" bestFit="1" customWidth="1"/>
    <col min="15" max="16384" width="9.140625" style="2"/>
  </cols>
  <sheetData>
    <row r="16" spans="8:18" ht="15.75" customHeight="1" x14ac:dyDescent="0.25">
      <c r="H16" s="3"/>
      <c r="I16" s="3"/>
      <c r="J16" s="3"/>
      <c r="K16" s="3"/>
      <c r="L16" s="3"/>
      <c r="M16" s="3"/>
      <c r="N16" s="3"/>
      <c r="O16" s="3"/>
      <c r="P16" s="3"/>
      <c r="Q16" s="3"/>
      <c r="R16" s="3"/>
    </row>
    <row r="17" spans="7:18" ht="16.5" customHeight="1" x14ac:dyDescent="0.25">
      <c r="G17" s="3"/>
      <c r="H17" s="3"/>
      <c r="I17" s="3"/>
      <c r="J17" s="3"/>
      <c r="K17" s="3"/>
      <c r="L17" s="3"/>
      <c r="M17" s="3"/>
      <c r="N17" s="3"/>
      <c r="O17" s="3"/>
      <c r="P17" s="3"/>
      <c r="Q17" s="3"/>
      <c r="R17" s="3"/>
    </row>
    <row r="18" spans="7:18" ht="16.5" customHeight="1" x14ac:dyDescent="0.25">
      <c r="G18" s="12"/>
      <c r="H18" s="13"/>
      <c r="I18" s="13"/>
    </row>
    <row r="19" spans="7:18" ht="15.75" x14ac:dyDescent="0.25">
      <c r="G19" s="14"/>
      <c r="H19" s="15"/>
      <c r="I19" s="16"/>
      <c r="J19" s="17"/>
      <c r="K19" s="17"/>
      <c r="L19" s="17"/>
      <c r="M19" s="17"/>
    </row>
    <row r="20" spans="7:18" ht="15.75" x14ac:dyDescent="0.25">
      <c r="G20" s="14"/>
      <c r="H20" s="15"/>
      <c r="I20" s="16"/>
      <c r="J20" s="18"/>
      <c r="K20" s="19"/>
      <c r="L20" s="20"/>
      <c r="M20" s="21"/>
    </row>
    <row r="21" spans="7:18" ht="15.75" x14ac:dyDescent="0.25">
      <c r="G21" s="14"/>
      <c r="H21" s="15"/>
      <c r="I21" s="16"/>
      <c r="J21" s="18"/>
      <c r="K21" s="19"/>
      <c r="L21" s="20"/>
      <c r="M21" s="21"/>
    </row>
    <row r="22" spans="7:18" ht="15.75" x14ac:dyDescent="0.25">
      <c r="G22" s="14"/>
      <c r="H22" s="15"/>
      <c r="I22" s="16"/>
      <c r="J22" s="18"/>
      <c r="K22" s="22"/>
      <c r="L22" s="20"/>
      <c r="M22" s="21"/>
    </row>
    <row r="23" spans="7:18" ht="15.75" x14ac:dyDescent="0.25">
      <c r="G23" s="14"/>
      <c r="H23" s="15"/>
      <c r="I23" s="16"/>
      <c r="J23" s="18"/>
      <c r="K23" s="19"/>
      <c r="L23" s="20"/>
      <c r="M23" s="21"/>
    </row>
    <row r="24" spans="7:18" ht="15.75" x14ac:dyDescent="0.25">
      <c r="G24" s="23"/>
      <c r="J24" s="18"/>
      <c r="K24" s="22"/>
      <c r="L24" s="20"/>
      <c r="M24" s="21"/>
    </row>
    <row r="25" spans="7:18" ht="15.75" x14ac:dyDescent="0.25">
      <c r="G25" s="4"/>
    </row>
    <row r="26" spans="7:18" ht="15.75" x14ac:dyDescent="0.25">
      <c r="G26" s="4"/>
    </row>
    <row r="27" spans="7:18" ht="15.75" x14ac:dyDescent="0.25">
      <c r="G27" s="4"/>
    </row>
    <row r="28" spans="7:18" ht="15.75" x14ac:dyDescent="0.25">
      <c r="G28"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3323A-DC0A-4030-BAFE-8B554F2233E6}">
  <sheetPr>
    <tabColor rgb="FF0070C0"/>
  </sheetPr>
  <dimension ref="D9:V142"/>
  <sheetViews>
    <sheetView zoomScaleNormal="100" workbookViewId="0">
      <selection activeCell="F17" sqref="F17"/>
    </sheetView>
  </sheetViews>
  <sheetFormatPr defaultColWidth="9.140625" defaultRowHeight="15.75" x14ac:dyDescent="0.25"/>
  <cols>
    <col min="1" max="3" width="9.140625" style="31"/>
    <col min="4" max="4" width="9.140625" style="31" customWidth="1"/>
    <col min="5" max="5" width="39.42578125" style="31" bestFit="1" customWidth="1"/>
    <col min="6" max="6" width="26.28515625" style="31" bestFit="1" customWidth="1"/>
    <col min="7" max="7" width="24.140625" style="31" bestFit="1" customWidth="1"/>
    <col min="8" max="9" width="39.42578125" style="31" bestFit="1" customWidth="1"/>
    <col min="10" max="10" width="29.85546875" style="31" bestFit="1" customWidth="1"/>
    <col min="11" max="11" width="26.85546875" style="31" bestFit="1" customWidth="1"/>
    <col min="12" max="12" width="38" style="31" bestFit="1" customWidth="1"/>
    <col min="13" max="13" width="20.140625" style="31" bestFit="1" customWidth="1"/>
    <col min="14" max="14" width="15" style="31" bestFit="1" customWidth="1"/>
    <col min="15" max="15" width="17.85546875" style="31" bestFit="1" customWidth="1"/>
    <col min="16" max="16" width="22.85546875" style="31" bestFit="1" customWidth="1"/>
    <col min="17" max="17" width="24.28515625" style="31" bestFit="1" customWidth="1"/>
    <col min="18" max="18" width="22.42578125" style="31" bestFit="1" customWidth="1"/>
    <col min="19" max="19" width="20.42578125" style="31" bestFit="1" customWidth="1"/>
    <col min="20" max="20" width="21.42578125" style="31" bestFit="1" customWidth="1"/>
    <col min="21" max="21" width="19.42578125" style="31" bestFit="1" customWidth="1"/>
    <col min="22" max="22" width="22.7109375" style="31" bestFit="1" customWidth="1"/>
    <col min="23" max="16384" width="9.140625" style="31"/>
  </cols>
  <sheetData>
    <row r="9" spans="4:15" x14ac:dyDescent="0.25">
      <c r="D9" s="5"/>
      <c r="G9" s="5"/>
      <c r="H9" s="5"/>
      <c r="I9" s="5"/>
      <c r="J9" s="5"/>
      <c r="K9" s="5"/>
      <c r="N9" s="6"/>
      <c r="O9" s="6"/>
    </row>
    <row r="10" spans="4:15" x14ac:dyDescent="0.25">
      <c r="H10" s="5"/>
      <c r="I10" s="5"/>
      <c r="J10" s="5"/>
      <c r="K10" s="5"/>
      <c r="N10" s="5"/>
    </row>
    <row r="11" spans="4:15" ht="16.5" thickBot="1" x14ac:dyDescent="0.3">
      <c r="H11" s="26"/>
      <c r="I11" s="5"/>
      <c r="J11" s="26"/>
      <c r="K11" s="5"/>
    </row>
    <row r="12" spans="4:15" ht="16.5" thickTop="1" x14ac:dyDescent="0.25">
      <c r="D12" s="73"/>
      <c r="E12" s="128" t="s">
        <v>18</v>
      </c>
      <c r="F12" s="129"/>
      <c r="G12" s="74"/>
      <c r="H12" s="128" t="s">
        <v>18</v>
      </c>
      <c r="I12" s="130"/>
      <c r="J12" s="131"/>
    </row>
    <row r="13" spans="4:15" x14ac:dyDescent="0.25">
      <c r="D13" s="75"/>
      <c r="E13" s="35" t="s">
        <v>19</v>
      </c>
      <c r="F13" s="117">
        <v>300000000</v>
      </c>
      <c r="G13" s="76"/>
      <c r="H13" s="35" t="s">
        <v>20</v>
      </c>
      <c r="I13" s="10" t="s">
        <v>21</v>
      </c>
      <c r="J13" s="11" t="s">
        <v>17</v>
      </c>
    </row>
    <row r="14" spans="4:15" x14ac:dyDescent="0.25">
      <c r="D14" s="75"/>
      <c r="E14" s="35" t="s">
        <v>22</v>
      </c>
      <c r="F14" s="36">
        <v>44461</v>
      </c>
      <c r="G14" s="76"/>
      <c r="H14" s="37" t="s">
        <v>8</v>
      </c>
      <c r="I14" s="78">
        <v>99.814999999999998</v>
      </c>
      <c r="J14" s="39">
        <v>44543</v>
      </c>
    </row>
    <row r="15" spans="4:15" x14ac:dyDescent="0.25">
      <c r="D15" s="75"/>
      <c r="E15" s="35" t="s">
        <v>23</v>
      </c>
      <c r="F15" s="40" t="s">
        <v>24</v>
      </c>
      <c r="G15" s="76"/>
      <c r="H15" s="41" t="s">
        <v>9</v>
      </c>
      <c r="I15" s="78">
        <v>99.85</v>
      </c>
      <c r="J15" s="39">
        <v>44634</v>
      </c>
    </row>
    <row r="16" spans="4:15" x14ac:dyDescent="0.25">
      <c r="D16" s="75"/>
      <c r="E16" s="35" t="s">
        <v>25</v>
      </c>
      <c r="F16" s="117">
        <f>F32</f>
        <v>25</v>
      </c>
      <c r="G16" s="76"/>
      <c r="H16" s="41" t="s">
        <v>10</v>
      </c>
      <c r="I16" s="78">
        <v>99.805000000000007</v>
      </c>
      <c r="J16" s="39">
        <v>44725</v>
      </c>
    </row>
    <row r="17" spans="4:12" ht="16.5" thickBot="1" x14ac:dyDescent="0.3">
      <c r="D17" s="75"/>
      <c r="E17" s="139" t="s">
        <v>26</v>
      </c>
      <c r="F17" s="43" t="s">
        <v>27</v>
      </c>
      <c r="G17" s="76"/>
      <c r="H17" s="41" t="s">
        <v>11</v>
      </c>
      <c r="I17" s="78">
        <v>99.7</v>
      </c>
      <c r="J17" s="39">
        <v>44823</v>
      </c>
    </row>
    <row r="18" spans="4:12" ht="16.5" thickTop="1" x14ac:dyDescent="0.25">
      <c r="H18" s="37" t="s">
        <v>12</v>
      </c>
      <c r="I18" s="78">
        <v>99.53</v>
      </c>
      <c r="J18" s="39">
        <v>44914</v>
      </c>
    </row>
    <row r="19" spans="4:12" x14ac:dyDescent="0.25">
      <c r="H19" s="37" t="s">
        <v>13</v>
      </c>
      <c r="I19" s="78">
        <v>99.41</v>
      </c>
      <c r="J19" s="39">
        <v>44998</v>
      </c>
    </row>
    <row r="20" spans="4:12" x14ac:dyDescent="0.25">
      <c r="H20" s="37" t="s">
        <v>14</v>
      </c>
      <c r="I20" s="78">
        <v>99.26</v>
      </c>
      <c r="J20" s="39">
        <v>45096</v>
      </c>
      <c r="K20" s="5"/>
      <c r="L20" s="5"/>
    </row>
    <row r="21" spans="4:12" x14ac:dyDescent="0.25">
      <c r="H21" s="33" t="s">
        <v>28</v>
      </c>
      <c r="I21" s="78">
        <v>98.974999999999994</v>
      </c>
      <c r="J21" s="39">
        <v>45187</v>
      </c>
      <c r="K21" s="26"/>
      <c r="L21" s="26"/>
    </row>
    <row r="22" spans="4:12" x14ac:dyDescent="0.25">
      <c r="D22" s="73"/>
      <c r="H22" s="33" t="s">
        <v>29</v>
      </c>
      <c r="I22" s="78">
        <v>98.84</v>
      </c>
      <c r="J22" s="39">
        <v>45278</v>
      </c>
      <c r="K22" s="73"/>
      <c r="L22" s="74"/>
    </row>
    <row r="23" spans="4:12" x14ac:dyDescent="0.25">
      <c r="D23" s="77"/>
      <c r="H23" s="33" t="s">
        <v>30</v>
      </c>
      <c r="I23" s="78">
        <v>98.715000000000003</v>
      </c>
      <c r="J23" s="39">
        <v>45369</v>
      </c>
      <c r="K23" s="24"/>
      <c r="L23" s="44"/>
    </row>
    <row r="24" spans="4:12" x14ac:dyDescent="0.25">
      <c r="D24" s="77"/>
      <c r="H24" s="33" t="s">
        <v>31</v>
      </c>
      <c r="I24" s="78">
        <v>98.605000000000004</v>
      </c>
      <c r="J24" s="39">
        <v>45460</v>
      </c>
    </row>
    <row r="25" spans="4:12" ht="16.5" thickBot="1" x14ac:dyDescent="0.3">
      <c r="D25" s="77"/>
      <c r="H25" s="42" t="s">
        <v>32</v>
      </c>
      <c r="I25" s="79">
        <v>98.515000000000001</v>
      </c>
      <c r="J25" s="46">
        <v>45551</v>
      </c>
    </row>
    <row r="26" spans="4:12" ht="16.5" thickTop="1" x14ac:dyDescent="0.25">
      <c r="D26" s="77"/>
    </row>
    <row r="27" spans="4:12" ht="16.5" thickBot="1" x14ac:dyDescent="0.3">
      <c r="D27" s="77"/>
    </row>
    <row r="28" spans="4:12" ht="16.5" thickTop="1" x14ac:dyDescent="0.25">
      <c r="E28" s="128" t="s">
        <v>33</v>
      </c>
      <c r="F28" s="129"/>
      <c r="H28" s="128" t="s">
        <v>33</v>
      </c>
      <c r="I28" s="132"/>
      <c r="J28" s="132"/>
      <c r="K28" s="129"/>
    </row>
    <row r="29" spans="4:12" x14ac:dyDescent="0.25">
      <c r="D29" s="5"/>
      <c r="E29" s="33" t="s">
        <v>34</v>
      </c>
      <c r="F29" s="8">
        <v>1000000</v>
      </c>
      <c r="H29" s="35" t="s">
        <v>2</v>
      </c>
      <c r="I29" s="10" t="s">
        <v>35</v>
      </c>
      <c r="J29" s="10" t="s">
        <v>36</v>
      </c>
      <c r="K29" s="80" t="s">
        <v>4</v>
      </c>
    </row>
    <row r="30" spans="4:12" x14ac:dyDescent="0.25">
      <c r="D30" s="5"/>
      <c r="E30" s="33" t="s">
        <v>37</v>
      </c>
      <c r="F30" s="48">
        <v>90</v>
      </c>
      <c r="H30" s="37" t="s">
        <v>8</v>
      </c>
      <c r="I30" s="116">
        <f t="shared" ref="I30:I36" si="0">$F$13*0.0001*(J15-J14)/360</f>
        <v>7583.333333333333</v>
      </c>
      <c r="J30" s="90">
        <f>IF($F$17="Borrow",-1,1)*ROUND(I30/$F$16,0)</f>
        <v>-303</v>
      </c>
      <c r="K30" s="83">
        <f t="shared" ref="K30:K36" si="1">(100-I14)%</f>
        <v>1.8500000000000226E-3</v>
      </c>
    </row>
    <row r="31" spans="4:12" x14ac:dyDescent="0.25">
      <c r="D31" s="73"/>
      <c r="E31" s="33" t="s">
        <v>38</v>
      </c>
      <c r="F31" s="48">
        <v>360</v>
      </c>
      <c r="H31" s="41" t="s">
        <v>9</v>
      </c>
      <c r="I31" s="116">
        <f t="shared" si="0"/>
        <v>7583.333333333333</v>
      </c>
      <c r="J31" s="90">
        <f t="shared" ref="J31:J36" si="2">IF($F$17="Borrow",-1,1)*ROUND(I31/$F$16,0)</f>
        <v>-303</v>
      </c>
      <c r="K31" s="83">
        <f t="shared" si="1"/>
        <v>1.5000000000000568E-3</v>
      </c>
    </row>
    <row r="32" spans="4:12" ht="16.5" thickBot="1" x14ac:dyDescent="0.3">
      <c r="D32" s="77"/>
      <c r="E32" s="42" t="s">
        <v>35</v>
      </c>
      <c r="F32" s="118">
        <f>F29*0.0001*F30/F31</f>
        <v>25</v>
      </c>
      <c r="H32" s="41" t="s">
        <v>10</v>
      </c>
      <c r="I32" s="116">
        <f t="shared" si="0"/>
        <v>8166.666666666667</v>
      </c>
      <c r="J32" s="90">
        <f t="shared" si="2"/>
        <v>-327</v>
      </c>
      <c r="K32" s="83">
        <f t="shared" si="1"/>
        <v>1.9499999999999318E-3</v>
      </c>
    </row>
    <row r="33" spans="4:11" ht="16.5" thickTop="1" x14ac:dyDescent="0.25">
      <c r="D33" s="77"/>
      <c r="E33" s="50"/>
      <c r="F33" s="50"/>
      <c r="H33" s="41" t="s">
        <v>11</v>
      </c>
      <c r="I33" s="116">
        <f t="shared" si="0"/>
        <v>7583.333333333333</v>
      </c>
      <c r="J33" s="90">
        <f t="shared" si="2"/>
        <v>-303</v>
      </c>
      <c r="K33" s="83">
        <f t="shared" si="1"/>
        <v>2.9999999999999714E-3</v>
      </c>
    </row>
    <row r="34" spans="4:11" x14ac:dyDescent="0.25">
      <c r="D34" s="77"/>
      <c r="H34" s="37" t="s">
        <v>12</v>
      </c>
      <c r="I34" s="116">
        <f t="shared" si="0"/>
        <v>7000</v>
      </c>
      <c r="J34" s="90">
        <f t="shared" si="2"/>
        <v>-280</v>
      </c>
      <c r="K34" s="83">
        <f t="shared" si="1"/>
        <v>4.6999999999999889E-3</v>
      </c>
    </row>
    <row r="35" spans="4:11" x14ac:dyDescent="0.25">
      <c r="D35" s="77"/>
      <c r="H35" s="37" t="s">
        <v>13</v>
      </c>
      <c r="I35" s="116">
        <f t="shared" si="0"/>
        <v>8166.666666666667</v>
      </c>
      <c r="J35" s="90">
        <f t="shared" si="2"/>
        <v>-327</v>
      </c>
      <c r="K35" s="83">
        <f t="shared" si="1"/>
        <v>5.9000000000000337E-3</v>
      </c>
    </row>
    <row r="36" spans="4:11" x14ac:dyDescent="0.25">
      <c r="D36" s="77"/>
      <c r="H36" s="37" t="s">
        <v>14</v>
      </c>
      <c r="I36" s="116">
        <f t="shared" si="0"/>
        <v>7583.333333333333</v>
      </c>
      <c r="J36" s="90">
        <f t="shared" si="2"/>
        <v>-303</v>
      </c>
      <c r="K36" s="83">
        <f t="shared" si="1"/>
        <v>7.3999999999999492E-3</v>
      </c>
    </row>
    <row r="37" spans="4:11" x14ac:dyDescent="0.25">
      <c r="E37" s="51"/>
      <c r="F37" s="50"/>
      <c r="H37" s="33" t="s">
        <v>28</v>
      </c>
      <c r="I37" s="82"/>
      <c r="J37" s="82"/>
      <c r="K37" s="83">
        <f t="shared" ref="K37:K41" si="3">(100-I21)%</f>
        <v>1.0250000000000058E-2</v>
      </c>
    </row>
    <row r="38" spans="4:11" x14ac:dyDescent="0.25">
      <c r="E38" s="51"/>
      <c r="F38" s="50"/>
      <c r="H38" s="33" t="s">
        <v>29</v>
      </c>
      <c r="I38" s="82"/>
      <c r="J38" s="82"/>
      <c r="K38" s="83">
        <f t="shared" si="3"/>
        <v>1.1599999999999966E-2</v>
      </c>
    </row>
    <row r="39" spans="4:11" x14ac:dyDescent="0.25">
      <c r="E39" s="51"/>
      <c r="F39" s="50"/>
      <c r="H39" s="33" t="s">
        <v>30</v>
      </c>
      <c r="I39" s="82"/>
      <c r="J39" s="82"/>
      <c r="K39" s="83">
        <f t="shared" si="3"/>
        <v>1.2849999999999966E-2</v>
      </c>
    </row>
    <row r="40" spans="4:11" x14ac:dyDescent="0.25">
      <c r="E40" s="51"/>
      <c r="F40" s="50"/>
      <c r="H40" s="33" t="s">
        <v>31</v>
      </c>
      <c r="I40" s="82"/>
      <c r="J40" s="82"/>
      <c r="K40" s="83">
        <f t="shared" si="3"/>
        <v>1.3949999999999961E-2</v>
      </c>
    </row>
    <row r="41" spans="4:11" ht="16.5" thickBot="1" x14ac:dyDescent="0.3">
      <c r="H41" s="42" t="s">
        <v>32</v>
      </c>
      <c r="I41" s="79"/>
      <c r="J41" s="79"/>
      <c r="K41" s="84">
        <f t="shared" si="3"/>
        <v>1.4849999999999995E-2</v>
      </c>
    </row>
    <row r="42" spans="4:11" ht="16.5" thickTop="1" x14ac:dyDescent="0.25"/>
    <row r="44" spans="4:11" ht="16.5" thickBot="1" x14ac:dyDescent="0.3"/>
    <row r="45" spans="4:11" ht="16.5" thickTop="1" x14ac:dyDescent="0.25">
      <c r="E45" s="128" t="s">
        <v>39</v>
      </c>
      <c r="F45" s="132"/>
      <c r="G45" s="129"/>
    </row>
    <row r="46" spans="4:11" x14ac:dyDescent="0.25">
      <c r="E46" s="35" t="s">
        <v>2</v>
      </c>
      <c r="F46" s="10" t="s">
        <v>3</v>
      </c>
      <c r="G46" s="80" t="s">
        <v>4</v>
      </c>
    </row>
    <row r="47" spans="4:11" x14ac:dyDescent="0.25">
      <c r="E47" s="33" t="s">
        <v>8</v>
      </c>
      <c r="F47" s="88">
        <f t="shared" ref="F47:F53" si="4">-J30</f>
        <v>303</v>
      </c>
      <c r="G47" s="108">
        <f t="shared" ref="G47:G53" si="5">K30</f>
        <v>1.8500000000000226E-3</v>
      </c>
    </row>
    <row r="48" spans="4:11" x14ac:dyDescent="0.25">
      <c r="E48" s="109" t="s">
        <v>9</v>
      </c>
      <c r="F48" s="88">
        <f t="shared" si="4"/>
        <v>303</v>
      </c>
      <c r="G48" s="108">
        <f t="shared" si="5"/>
        <v>1.5000000000000568E-3</v>
      </c>
    </row>
    <row r="49" spans="5:22" x14ac:dyDescent="0.25">
      <c r="E49" s="109" t="s">
        <v>10</v>
      </c>
      <c r="F49" s="88">
        <f t="shared" si="4"/>
        <v>327</v>
      </c>
      <c r="G49" s="108">
        <f t="shared" si="5"/>
        <v>1.9499999999999318E-3</v>
      </c>
    </row>
    <row r="50" spans="5:22" x14ac:dyDescent="0.25">
      <c r="E50" s="109" t="s">
        <v>11</v>
      </c>
      <c r="F50" s="88">
        <f t="shared" si="4"/>
        <v>303</v>
      </c>
      <c r="G50" s="108">
        <f t="shared" si="5"/>
        <v>2.9999999999999714E-3</v>
      </c>
    </row>
    <row r="51" spans="5:22" x14ac:dyDescent="0.25">
      <c r="E51" s="33" t="s">
        <v>12</v>
      </c>
      <c r="F51" s="88">
        <f t="shared" si="4"/>
        <v>280</v>
      </c>
      <c r="G51" s="108">
        <f t="shared" si="5"/>
        <v>4.6999999999999889E-3</v>
      </c>
    </row>
    <row r="52" spans="5:22" x14ac:dyDescent="0.25">
      <c r="E52" s="33" t="s">
        <v>13</v>
      </c>
      <c r="F52" s="88">
        <f t="shared" si="4"/>
        <v>327</v>
      </c>
      <c r="G52" s="108">
        <f t="shared" si="5"/>
        <v>5.9000000000000337E-3</v>
      </c>
    </row>
    <row r="53" spans="5:22" ht="16.5" thickBot="1" x14ac:dyDescent="0.3">
      <c r="E53" s="42" t="s">
        <v>14</v>
      </c>
      <c r="F53" s="110">
        <f t="shared" si="4"/>
        <v>303</v>
      </c>
      <c r="G53" s="111">
        <f t="shared" si="5"/>
        <v>7.3999999999999492E-3</v>
      </c>
    </row>
    <row r="54" spans="5:22" ht="16.5" thickTop="1" x14ac:dyDescent="0.25"/>
    <row r="55" spans="5:22" x14ac:dyDescent="0.25">
      <c r="S55" s="56"/>
      <c r="T55" s="57"/>
      <c r="U55" s="57"/>
      <c r="V55" s="58"/>
    </row>
    <row r="56" spans="5:22" x14ac:dyDescent="0.25">
      <c r="S56" s="50"/>
    </row>
    <row r="57" spans="5:22" ht="16.5" thickBot="1" x14ac:dyDescent="0.3">
      <c r="S57" s="57"/>
    </row>
    <row r="58" spans="5:22" ht="16.5" thickTop="1" x14ac:dyDescent="0.25">
      <c r="E58" s="133" t="s">
        <v>40</v>
      </c>
      <c r="F58" s="134"/>
      <c r="S58" s="57"/>
    </row>
    <row r="59" spans="5:22" x14ac:dyDescent="0.25">
      <c r="E59" s="37" t="s">
        <v>34</v>
      </c>
      <c r="F59" s="115">
        <v>100000000</v>
      </c>
      <c r="S59" s="58"/>
    </row>
    <row r="60" spans="5:22" x14ac:dyDescent="0.25">
      <c r="E60" s="37" t="s">
        <v>22</v>
      </c>
      <c r="F60" s="36">
        <v>44461</v>
      </c>
      <c r="S60" s="50"/>
    </row>
    <row r="61" spans="5:22" x14ac:dyDescent="0.25">
      <c r="E61" s="37" t="s">
        <v>41</v>
      </c>
      <c r="F61" s="52">
        <v>9.2119999999999997E-3</v>
      </c>
      <c r="S61" s="57"/>
    </row>
    <row r="62" spans="5:22" x14ac:dyDescent="0.25">
      <c r="E62" s="37" t="s">
        <v>42</v>
      </c>
      <c r="F62" s="53">
        <v>1.2388E-3</v>
      </c>
      <c r="S62" s="57"/>
    </row>
    <row r="63" spans="5:22" x14ac:dyDescent="0.25">
      <c r="E63" s="37" t="s">
        <v>43</v>
      </c>
      <c r="F63" s="40" t="s">
        <v>44</v>
      </c>
      <c r="S63" s="58"/>
    </row>
    <row r="64" spans="5:22" x14ac:dyDescent="0.25">
      <c r="E64" s="37"/>
      <c r="F64" s="48"/>
      <c r="S64" s="50"/>
    </row>
    <row r="65" spans="5:19" x14ac:dyDescent="0.25">
      <c r="E65" s="37" t="s">
        <v>45</v>
      </c>
      <c r="F65" s="40" t="s">
        <v>46</v>
      </c>
      <c r="S65" s="57"/>
    </row>
    <row r="66" spans="5:19" ht="16.5" thickBot="1" x14ac:dyDescent="0.3">
      <c r="E66" s="54" t="s">
        <v>47</v>
      </c>
      <c r="F66" s="55" t="s">
        <v>24</v>
      </c>
      <c r="S66" s="57"/>
    </row>
    <row r="67" spans="5:19" ht="16.5" thickTop="1" x14ac:dyDescent="0.25">
      <c r="E67" s="51"/>
      <c r="F67" s="50"/>
      <c r="S67" s="58"/>
    </row>
    <row r="68" spans="5:19" ht="16.5" thickBot="1" x14ac:dyDescent="0.3">
      <c r="E68" s="51"/>
      <c r="F68" s="50"/>
      <c r="S68" s="50"/>
    </row>
    <row r="69" spans="5:19" ht="16.5" thickTop="1" x14ac:dyDescent="0.25">
      <c r="E69" s="128" t="s">
        <v>48</v>
      </c>
      <c r="F69" s="132"/>
      <c r="G69" s="132"/>
      <c r="H69" s="132"/>
      <c r="I69" s="132"/>
      <c r="J69" s="132"/>
      <c r="K69" s="129"/>
      <c r="M69" s="128" t="s">
        <v>48</v>
      </c>
      <c r="N69" s="132"/>
      <c r="O69" s="132"/>
      <c r="P69" s="132"/>
      <c r="Q69" s="132"/>
      <c r="R69" s="129"/>
      <c r="S69" s="57"/>
    </row>
    <row r="70" spans="5:19" x14ac:dyDescent="0.25">
      <c r="E70" s="91" t="s">
        <v>49</v>
      </c>
      <c r="F70" s="10" t="s">
        <v>50</v>
      </c>
      <c r="G70" s="10" t="s">
        <v>51</v>
      </c>
      <c r="H70" s="10" t="s">
        <v>52</v>
      </c>
      <c r="I70" s="10" t="s">
        <v>53</v>
      </c>
      <c r="J70" s="10" t="s">
        <v>54</v>
      </c>
      <c r="K70" s="11" t="s">
        <v>55</v>
      </c>
      <c r="M70" s="91" t="s">
        <v>56</v>
      </c>
      <c r="N70" s="10" t="s">
        <v>57</v>
      </c>
      <c r="O70" s="10" t="s">
        <v>6</v>
      </c>
      <c r="P70" s="10" t="s">
        <v>58</v>
      </c>
      <c r="Q70" s="10" t="s">
        <v>55</v>
      </c>
      <c r="R70" s="11" t="s">
        <v>7</v>
      </c>
      <c r="S70" s="57"/>
    </row>
    <row r="71" spans="5:19" x14ac:dyDescent="0.25">
      <c r="E71" s="92">
        <f>J14</f>
        <v>44543</v>
      </c>
      <c r="F71" s="93">
        <f t="shared" ref="F71:F81" si="6">WORKDAY(E71, -2)</f>
        <v>44539</v>
      </c>
      <c r="G71" s="93">
        <f t="shared" ref="G71:G81" si="7">J14</f>
        <v>44543</v>
      </c>
      <c r="H71" s="93">
        <f t="shared" ref="H71:H81" si="8">J15</f>
        <v>44634</v>
      </c>
      <c r="I71" s="94">
        <f t="shared" ref="I71:I81" si="9">(100-I14)%</f>
        <v>1.8500000000000226E-3</v>
      </c>
      <c r="J71" s="94">
        <f t="shared" ref="J71:J81" si="10">(100-I15)%</f>
        <v>1.5000000000000568E-3</v>
      </c>
      <c r="K71" s="95">
        <f t="shared" ref="K71:K81" si="11">(H71-F71)/(H71-G71)*I71+(F71-G71)/(H71-G71)*J71</f>
        <v>1.8653846153846366E-3</v>
      </c>
      <c r="M71" s="92">
        <v>44552</v>
      </c>
      <c r="N71" s="93">
        <f>M71</f>
        <v>44552</v>
      </c>
      <c r="O71" s="78"/>
      <c r="P71" s="100">
        <f>F62</f>
        <v>1.2388E-3</v>
      </c>
      <c r="Q71" s="78"/>
      <c r="R71" s="101">
        <f>F59*P71*(N71-F60)/360</f>
        <v>31314.111111111109</v>
      </c>
      <c r="S71" s="58"/>
    </row>
    <row r="72" spans="5:19" x14ac:dyDescent="0.25">
      <c r="E72" s="92">
        <f t="shared" ref="E72:E81" si="12">N72</f>
        <v>44642</v>
      </c>
      <c r="F72" s="93">
        <f t="shared" si="6"/>
        <v>44638</v>
      </c>
      <c r="G72" s="93">
        <f t="shared" si="7"/>
        <v>44634</v>
      </c>
      <c r="H72" s="93">
        <f t="shared" si="8"/>
        <v>44725</v>
      </c>
      <c r="I72" s="94">
        <f t="shared" si="9"/>
        <v>1.5000000000000568E-3</v>
      </c>
      <c r="J72" s="94">
        <f t="shared" si="10"/>
        <v>1.9499999999999318E-3</v>
      </c>
      <c r="K72" s="95">
        <f t="shared" si="11"/>
        <v>1.5197802197802711E-3</v>
      </c>
      <c r="M72" s="92">
        <v>44642</v>
      </c>
      <c r="N72" s="93">
        <f t="shared" ref="N72:N80" si="13">M72</f>
        <v>44642</v>
      </c>
      <c r="O72" s="81">
        <f>$F$59*$F$61*DAYS360(F60,N72,0)/360</f>
        <v>460600</v>
      </c>
      <c r="P72" s="102">
        <f t="shared" ref="P72:P82" si="14">K30</f>
        <v>1.8500000000000226E-3</v>
      </c>
      <c r="Q72" s="103">
        <f t="shared" ref="Q72:Q82" si="15">K71</f>
        <v>1.8653846153846366E-3</v>
      </c>
      <c r="R72" s="101">
        <f t="shared" ref="R72:R81" si="16">$F$59*Q72*(N72-N71)/360</f>
        <v>46634.615384615914</v>
      </c>
      <c r="S72" s="50"/>
    </row>
    <row r="73" spans="5:19" x14ac:dyDescent="0.25">
      <c r="E73" s="92">
        <f t="shared" si="12"/>
        <v>44734</v>
      </c>
      <c r="F73" s="93">
        <f t="shared" si="6"/>
        <v>44732</v>
      </c>
      <c r="G73" s="93">
        <f t="shared" si="7"/>
        <v>44725</v>
      </c>
      <c r="H73" s="93">
        <f t="shared" si="8"/>
        <v>44823</v>
      </c>
      <c r="I73" s="94">
        <f t="shared" si="9"/>
        <v>1.9499999999999318E-3</v>
      </c>
      <c r="J73" s="94">
        <f t="shared" si="10"/>
        <v>2.9999999999999714E-3</v>
      </c>
      <c r="K73" s="95">
        <f t="shared" si="11"/>
        <v>2.0249999999999348E-3</v>
      </c>
      <c r="M73" s="92">
        <v>44734</v>
      </c>
      <c r="N73" s="93">
        <f t="shared" si="13"/>
        <v>44734</v>
      </c>
      <c r="O73" s="81"/>
      <c r="P73" s="102">
        <f t="shared" si="14"/>
        <v>1.5000000000000568E-3</v>
      </c>
      <c r="Q73" s="103">
        <f t="shared" si="15"/>
        <v>1.5197802197802711E-3</v>
      </c>
      <c r="R73" s="101">
        <f t="shared" si="16"/>
        <v>38838.827838829151</v>
      </c>
      <c r="S73" s="57"/>
    </row>
    <row r="74" spans="5:19" x14ac:dyDescent="0.25">
      <c r="E74" s="92">
        <f t="shared" si="12"/>
        <v>44826</v>
      </c>
      <c r="F74" s="93">
        <f t="shared" si="6"/>
        <v>44824</v>
      </c>
      <c r="G74" s="93">
        <f t="shared" si="7"/>
        <v>44823</v>
      </c>
      <c r="H74" s="93">
        <f t="shared" si="8"/>
        <v>44914</v>
      </c>
      <c r="I74" s="94">
        <f t="shared" si="9"/>
        <v>2.9999999999999714E-3</v>
      </c>
      <c r="J74" s="94">
        <f t="shared" si="10"/>
        <v>4.6999999999999889E-3</v>
      </c>
      <c r="K74" s="95">
        <f t="shared" si="11"/>
        <v>3.0186813186812906E-3</v>
      </c>
      <c r="M74" s="92">
        <v>44826</v>
      </c>
      <c r="N74" s="93">
        <f t="shared" si="13"/>
        <v>44826</v>
      </c>
      <c r="O74" s="81">
        <f>$F$59*$F$61*DAYS360(N72,N74,0)/360</f>
        <v>460600</v>
      </c>
      <c r="P74" s="102">
        <f t="shared" si="14"/>
        <v>1.9499999999999318E-3</v>
      </c>
      <c r="Q74" s="103">
        <f t="shared" si="15"/>
        <v>2.0249999999999348E-3</v>
      </c>
      <c r="R74" s="101">
        <f t="shared" si="16"/>
        <v>51749.999999998334</v>
      </c>
      <c r="S74" s="57"/>
    </row>
    <row r="75" spans="5:19" x14ac:dyDescent="0.25">
      <c r="E75" s="92">
        <f t="shared" si="12"/>
        <v>44917</v>
      </c>
      <c r="F75" s="93">
        <f t="shared" si="6"/>
        <v>44915</v>
      </c>
      <c r="G75" s="93">
        <f t="shared" si="7"/>
        <v>44914</v>
      </c>
      <c r="H75" s="93">
        <f t="shared" si="8"/>
        <v>44998</v>
      </c>
      <c r="I75" s="94">
        <f t="shared" si="9"/>
        <v>4.6999999999999889E-3</v>
      </c>
      <c r="J75" s="94">
        <f t="shared" si="10"/>
        <v>5.9000000000000337E-3</v>
      </c>
      <c r="K75" s="95">
        <f t="shared" si="11"/>
        <v>4.7142857142857039E-3</v>
      </c>
      <c r="M75" s="92">
        <v>44917</v>
      </c>
      <c r="N75" s="93">
        <f t="shared" si="13"/>
        <v>44917</v>
      </c>
      <c r="O75" s="81"/>
      <c r="P75" s="102">
        <f t="shared" si="14"/>
        <v>2.9999999999999714E-3</v>
      </c>
      <c r="Q75" s="103">
        <f t="shared" si="15"/>
        <v>3.0186813186812906E-3</v>
      </c>
      <c r="R75" s="101">
        <f t="shared" si="16"/>
        <v>76305.555555554849</v>
      </c>
      <c r="S75" s="58"/>
    </row>
    <row r="76" spans="5:19" x14ac:dyDescent="0.25">
      <c r="E76" s="92">
        <f t="shared" si="12"/>
        <v>45007</v>
      </c>
      <c r="F76" s="93">
        <f t="shared" si="6"/>
        <v>45005</v>
      </c>
      <c r="G76" s="93">
        <f t="shared" si="7"/>
        <v>44998</v>
      </c>
      <c r="H76" s="93">
        <f t="shared" si="8"/>
        <v>45096</v>
      </c>
      <c r="I76" s="94">
        <f t="shared" si="9"/>
        <v>5.9000000000000337E-3</v>
      </c>
      <c r="J76" s="94">
        <f t="shared" si="10"/>
        <v>7.3999999999999492E-3</v>
      </c>
      <c r="K76" s="95">
        <f t="shared" si="11"/>
        <v>6.0071428571428854E-3</v>
      </c>
      <c r="M76" s="92">
        <v>45007</v>
      </c>
      <c r="N76" s="93">
        <f t="shared" si="13"/>
        <v>45007</v>
      </c>
      <c r="O76" s="81">
        <f>$F$59*$F$61*DAYS360(N74,N76,0)/360</f>
        <v>460600</v>
      </c>
      <c r="P76" s="102">
        <f t="shared" si="14"/>
        <v>4.6999999999999889E-3</v>
      </c>
      <c r="Q76" s="103">
        <f t="shared" si="15"/>
        <v>4.7142857142857039E-3</v>
      </c>
      <c r="R76" s="101">
        <f t="shared" si="16"/>
        <v>117857.14285714259</v>
      </c>
    </row>
    <row r="77" spans="5:19" x14ac:dyDescent="0.25">
      <c r="E77" s="92">
        <f t="shared" si="12"/>
        <v>45099</v>
      </c>
      <c r="F77" s="93">
        <f t="shared" si="6"/>
        <v>45097</v>
      </c>
      <c r="G77" s="93">
        <f t="shared" si="7"/>
        <v>45096</v>
      </c>
      <c r="H77" s="93">
        <f t="shared" si="8"/>
        <v>45187</v>
      </c>
      <c r="I77" s="94">
        <f t="shared" si="9"/>
        <v>7.3999999999999492E-3</v>
      </c>
      <c r="J77" s="94">
        <f t="shared" si="10"/>
        <v>1.0250000000000058E-2</v>
      </c>
      <c r="K77" s="95">
        <f t="shared" si="11"/>
        <v>7.4313186813186318E-3</v>
      </c>
      <c r="M77" s="92">
        <v>45099</v>
      </c>
      <c r="N77" s="93">
        <f t="shared" si="13"/>
        <v>45099</v>
      </c>
      <c r="O77" s="81"/>
      <c r="P77" s="102">
        <f t="shared" si="14"/>
        <v>5.9000000000000337E-3</v>
      </c>
      <c r="Q77" s="103">
        <f t="shared" si="15"/>
        <v>6.0071428571428854E-3</v>
      </c>
      <c r="R77" s="101">
        <f t="shared" si="16"/>
        <v>153515.87301587375</v>
      </c>
    </row>
    <row r="78" spans="5:19" x14ac:dyDescent="0.25">
      <c r="E78" s="92">
        <f t="shared" si="12"/>
        <v>45191</v>
      </c>
      <c r="F78" s="93">
        <f t="shared" si="6"/>
        <v>45189</v>
      </c>
      <c r="G78" s="93">
        <f t="shared" si="7"/>
        <v>45187</v>
      </c>
      <c r="H78" s="93">
        <f t="shared" si="8"/>
        <v>45278</v>
      </c>
      <c r="I78" s="94">
        <f t="shared" si="9"/>
        <v>1.0250000000000058E-2</v>
      </c>
      <c r="J78" s="94">
        <f t="shared" si="10"/>
        <v>1.1599999999999966E-2</v>
      </c>
      <c r="K78" s="95">
        <f t="shared" si="11"/>
        <v>1.0279670329670386E-2</v>
      </c>
      <c r="M78" s="92">
        <v>45191</v>
      </c>
      <c r="N78" s="93">
        <f t="shared" si="13"/>
        <v>45191</v>
      </c>
      <c r="O78" s="81">
        <f>$F$59*$F$61*DAYS360(N76,N78,0)/360</f>
        <v>460600</v>
      </c>
      <c r="P78" s="102">
        <f t="shared" si="14"/>
        <v>7.3999999999999492E-3</v>
      </c>
      <c r="Q78" s="103">
        <f t="shared" si="15"/>
        <v>7.4313186813186318E-3</v>
      </c>
      <c r="R78" s="101">
        <f t="shared" si="16"/>
        <v>189911.47741147614</v>
      </c>
    </row>
    <row r="79" spans="5:19" x14ac:dyDescent="0.25">
      <c r="E79" s="92">
        <f t="shared" si="12"/>
        <v>45282</v>
      </c>
      <c r="F79" s="93">
        <f t="shared" si="6"/>
        <v>45280</v>
      </c>
      <c r="G79" s="93">
        <f t="shared" si="7"/>
        <v>45278</v>
      </c>
      <c r="H79" s="93">
        <f t="shared" si="8"/>
        <v>45369</v>
      </c>
      <c r="I79" s="94">
        <f t="shared" si="9"/>
        <v>1.1599999999999966E-2</v>
      </c>
      <c r="J79" s="94">
        <f t="shared" si="10"/>
        <v>1.2849999999999966E-2</v>
      </c>
      <c r="K79" s="95">
        <f t="shared" si="11"/>
        <v>1.1627472527472493E-2</v>
      </c>
      <c r="M79" s="92">
        <v>45282</v>
      </c>
      <c r="N79" s="93">
        <f t="shared" si="13"/>
        <v>45282</v>
      </c>
      <c r="O79" s="81"/>
      <c r="P79" s="102">
        <f t="shared" si="14"/>
        <v>1.0250000000000058E-2</v>
      </c>
      <c r="Q79" s="103">
        <f t="shared" si="15"/>
        <v>1.0279670329670386E-2</v>
      </c>
      <c r="R79" s="101">
        <f t="shared" si="16"/>
        <v>259847.22222222362</v>
      </c>
    </row>
    <row r="80" spans="5:19" x14ac:dyDescent="0.25">
      <c r="E80" s="92">
        <f t="shared" si="12"/>
        <v>45373</v>
      </c>
      <c r="F80" s="93">
        <f t="shared" si="6"/>
        <v>45371</v>
      </c>
      <c r="G80" s="93">
        <f t="shared" si="7"/>
        <v>45369</v>
      </c>
      <c r="H80" s="93">
        <f t="shared" si="8"/>
        <v>45460</v>
      </c>
      <c r="I80" s="94">
        <f t="shared" si="9"/>
        <v>1.2849999999999966E-2</v>
      </c>
      <c r="J80" s="94">
        <f t="shared" si="10"/>
        <v>1.3949999999999961E-2</v>
      </c>
      <c r="K80" s="95">
        <f t="shared" si="11"/>
        <v>1.287417582417579E-2</v>
      </c>
      <c r="M80" s="92">
        <v>45373</v>
      </c>
      <c r="N80" s="93">
        <f t="shared" si="13"/>
        <v>45373</v>
      </c>
      <c r="O80" s="81">
        <f>$F$59*$F$61*DAYS360(N78,N80,0)/360</f>
        <v>460600</v>
      </c>
      <c r="P80" s="102">
        <f t="shared" si="14"/>
        <v>1.1599999999999966E-2</v>
      </c>
      <c r="Q80" s="103">
        <f t="shared" si="15"/>
        <v>1.1627472527472493E-2</v>
      </c>
      <c r="R80" s="101">
        <f t="shared" si="16"/>
        <v>293916.66666666581</v>
      </c>
    </row>
    <row r="81" spans="5:18" ht="16.5" thickBot="1" x14ac:dyDescent="0.3">
      <c r="E81" s="96">
        <f t="shared" si="12"/>
        <v>45467</v>
      </c>
      <c r="F81" s="97">
        <f t="shared" si="6"/>
        <v>45463</v>
      </c>
      <c r="G81" s="97">
        <f t="shared" si="7"/>
        <v>45460</v>
      </c>
      <c r="H81" s="97">
        <f t="shared" si="8"/>
        <v>45551</v>
      </c>
      <c r="I81" s="98">
        <f t="shared" si="9"/>
        <v>1.3949999999999961E-2</v>
      </c>
      <c r="J81" s="98">
        <f t="shared" si="10"/>
        <v>1.4849999999999995E-2</v>
      </c>
      <c r="K81" s="99">
        <f t="shared" si="11"/>
        <v>1.3979670329670292E-2</v>
      </c>
      <c r="M81" s="92">
        <v>45465</v>
      </c>
      <c r="N81" s="93">
        <f>M81+2</f>
        <v>45467</v>
      </c>
      <c r="O81" s="81"/>
      <c r="P81" s="102">
        <f t="shared" si="14"/>
        <v>1.2849999999999966E-2</v>
      </c>
      <c r="Q81" s="103">
        <f t="shared" si="15"/>
        <v>1.287417582417579E-2</v>
      </c>
      <c r="R81" s="101">
        <f t="shared" si="16"/>
        <v>336159.03540903452</v>
      </c>
    </row>
    <row r="82" spans="5:18" ht="17.25" thickTop="1" thickBot="1" x14ac:dyDescent="0.3">
      <c r="M82" s="96">
        <v>45557</v>
      </c>
      <c r="N82" s="97">
        <f>M82+1</f>
        <v>45558</v>
      </c>
      <c r="O82" s="104">
        <f>$F$59*$F$61*DAYS360(N80,N82,0)/360</f>
        <v>463158.88888888888</v>
      </c>
      <c r="P82" s="105">
        <f t="shared" si="14"/>
        <v>1.3949999999999961E-2</v>
      </c>
      <c r="Q82" s="106">
        <f t="shared" si="15"/>
        <v>1.3979670329670292E-2</v>
      </c>
      <c r="R82" s="107">
        <f>$F$59*Q82*(N82-N81)/360</f>
        <v>353374.99999999907</v>
      </c>
    </row>
    <row r="83" spans="5:18" ht="17.25" thickTop="1" thickBot="1" x14ac:dyDescent="0.3"/>
    <row r="84" spans="5:18" ht="16.5" thickTop="1" x14ac:dyDescent="0.25">
      <c r="E84" s="128" t="s">
        <v>59</v>
      </c>
      <c r="F84" s="132"/>
      <c r="G84" s="129"/>
      <c r="H84" s="5"/>
      <c r="I84" s="5"/>
      <c r="J84" s="5"/>
    </row>
    <row r="85" spans="5:18" x14ac:dyDescent="0.25">
      <c r="E85" s="35" t="s">
        <v>5</v>
      </c>
      <c r="F85" s="47" t="s">
        <v>6</v>
      </c>
      <c r="G85" s="59" t="s">
        <v>7</v>
      </c>
    </row>
    <row r="86" spans="5:18" x14ac:dyDescent="0.25">
      <c r="E86" s="92">
        <v>44552</v>
      </c>
      <c r="F86" s="38"/>
      <c r="G86" s="8">
        <v>31314.111111111109</v>
      </c>
    </row>
    <row r="87" spans="5:18" x14ac:dyDescent="0.25">
      <c r="E87" s="92">
        <v>44642</v>
      </c>
      <c r="F87" s="49">
        <v>460600</v>
      </c>
      <c r="G87" s="8">
        <v>46634.615384615914</v>
      </c>
      <c r="N87" s="50"/>
      <c r="O87" s="56"/>
    </row>
    <row r="88" spans="5:18" x14ac:dyDescent="0.25">
      <c r="E88" s="92">
        <v>44734</v>
      </c>
      <c r="F88" s="49"/>
      <c r="G88" s="8">
        <v>38838.827838829151</v>
      </c>
      <c r="N88" s="50"/>
      <c r="O88" s="56"/>
    </row>
    <row r="89" spans="5:18" x14ac:dyDescent="0.25">
      <c r="E89" s="92">
        <v>44826</v>
      </c>
      <c r="F89" s="49">
        <v>460600</v>
      </c>
      <c r="G89" s="8">
        <v>51749.999999998334</v>
      </c>
      <c r="N89" s="50"/>
      <c r="O89" s="50"/>
    </row>
    <row r="90" spans="5:18" x14ac:dyDescent="0.25">
      <c r="E90" s="92">
        <v>44917</v>
      </c>
      <c r="F90" s="49"/>
      <c r="G90" s="8">
        <v>76305.555555554849</v>
      </c>
    </row>
    <row r="91" spans="5:18" x14ac:dyDescent="0.25">
      <c r="E91" s="92">
        <v>45007</v>
      </c>
      <c r="F91" s="49">
        <v>460600</v>
      </c>
      <c r="G91" s="8">
        <v>117857.14285714259</v>
      </c>
    </row>
    <row r="92" spans="5:18" x14ac:dyDescent="0.25">
      <c r="E92" s="92">
        <v>45099</v>
      </c>
      <c r="F92" s="49"/>
      <c r="G92" s="8">
        <v>153515.87301587375</v>
      </c>
    </row>
    <row r="93" spans="5:18" x14ac:dyDescent="0.25">
      <c r="E93" s="92">
        <v>45191</v>
      </c>
      <c r="F93" s="49">
        <v>460600</v>
      </c>
      <c r="G93" s="8">
        <v>189911.47741147614</v>
      </c>
    </row>
    <row r="94" spans="5:18" x14ac:dyDescent="0.25">
      <c r="E94" s="92">
        <v>45282</v>
      </c>
      <c r="F94" s="49"/>
      <c r="G94" s="8">
        <v>259847.22222222362</v>
      </c>
    </row>
    <row r="95" spans="5:18" x14ac:dyDescent="0.25">
      <c r="E95" s="92">
        <v>45373</v>
      </c>
      <c r="F95" s="49">
        <v>460600</v>
      </c>
      <c r="G95" s="8">
        <v>293916.66666666581</v>
      </c>
    </row>
    <row r="96" spans="5:18" x14ac:dyDescent="0.25">
      <c r="E96" s="92">
        <v>45467</v>
      </c>
      <c r="F96" s="49"/>
      <c r="G96" s="8">
        <v>336159.03540903452</v>
      </c>
    </row>
    <row r="97" spans="5:13" ht="16.5" thickBot="1" x14ac:dyDescent="0.3">
      <c r="E97" s="96">
        <v>45558</v>
      </c>
      <c r="F97" s="61">
        <v>463158.88888888888</v>
      </c>
      <c r="G97" s="9">
        <v>353374.99999999907</v>
      </c>
    </row>
    <row r="98" spans="5:13" ht="16.5" thickTop="1" x14ac:dyDescent="0.25"/>
    <row r="101" spans="5:13" ht="16.5" thickBot="1" x14ac:dyDescent="0.3"/>
    <row r="102" spans="5:13" ht="16.5" thickTop="1" x14ac:dyDescent="0.25">
      <c r="E102" s="133" t="s">
        <v>60</v>
      </c>
      <c r="F102" s="138"/>
      <c r="G102" s="134"/>
      <c r="I102" s="133" t="s">
        <v>60</v>
      </c>
      <c r="J102" s="134"/>
    </row>
    <row r="103" spans="5:13" x14ac:dyDescent="0.25">
      <c r="E103" s="37"/>
      <c r="F103" s="62" t="s">
        <v>61</v>
      </c>
      <c r="G103" s="63" t="s">
        <v>62</v>
      </c>
      <c r="I103" s="35" t="s">
        <v>63</v>
      </c>
      <c r="J103" s="48"/>
    </row>
    <row r="104" spans="5:13" x14ac:dyDescent="0.25">
      <c r="E104" s="37" t="s">
        <v>64</v>
      </c>
      <c r="F104" s="64">
        <v>100000000</v>
      </c>
      <c r="G104" s="34">
        <v>100000000</v>
      </c>
      <c r="I104" s="33" t="s">
        <v>65</v>
      </c>
      <c r="J104" s="65">
        <v>1.4800000000000001E-2</v>
      </c>
    </row>
    <row r="105" spans="5:13" ht="16.5" thickBot="1" x14ac:dyDescent="0.3">
      <c r="E105" s="37" t="s">
        <v>41</v>
      </c>
      <c r="F105" s="60">
        <v>3.3000000000000002E-2</v>
      </c>
      <c r="G105" s="65">
        <v>2.75E-2</v>
      </c>
      <c r="I105" s="42" t="s">
        <v>66</v>
      </c>
      <c r="J105" s="66">
        <v>1.4999999999999999E-2</v>
      </c>
    </row>
    <row r="106" spans="5:13" ht="16.5" thickTop="1" x14ac:dyDescent="0.25">
      <c r="E106" s="37" t="s">
        <v>67</v>
      </c>
      <c r="F106" s="60">
        <v>0.02</v>
      </c>
      <c r="G106" s="65">
        <v>0.01</v>
      </c>
    </row>
    <row r="107" spans="5:13" ht="16.5" thickBot="1" x14ac:dyDescent="0.3">
      <c r="E107" s="54" t="s">
        <v>68</v>
      </c>
      <c r="F107" s="67" t="s">
        <v>69</v>
      </c>
      <c r="G107" s="55" t="s">
        <v>70</v>
      </c>
    </row>
    <row r="108" spans="5:13" ht="16.5" thickTop="1" x14ac:dyDescent="0.25">
      <c r="E108" s="51"/>
      <c r="F108" s="50"/>
    </row>
    <row r="109" spans="5:13" x14ac:dyDescent="0.25">
      <c r="E109" s="51"/>
      <c r="F109" s="68"/>
    </row>
    <row r="110" spans="5:13" ht="16.5" thickBot="1" x14ac:dyDescent="0.3"/>
    <row r="111" spans="5:13" ht="16.5" thickTop="1" x14ac:dyDescent="0.25">
      <c r="E111" s="128" t="s">
        <v>71</v>
      </c>
      <c r="F111" s="132"/>
      <c r="G111" s="129"/>
      <c r="H111" s="5"/>
      <c r="I111" s="128" t="s">
        <v>72</v>
      </c>
      <c r="J111" s="132"/>
      <c r="K111" s="132"/>
      <c r="L111" s="132"/>
      <c r="M111" s="129"/>
    </row>
    <row r="112" spans="5:13" x14ac:dyDescent="0.25">
      <c r="E112" s="33"/>
      <c r="F112" s="62" t="s">
        <v>61</v>
      </c>
      <c r="G112" s="63" t="s">
        <v>62</v>
      </c>
      <c r="I112" s="85" t="s">
        <v>61</v>
      </c>
      <c r="J112" s="86"/>
      <c r="K112" s="32"/>
      <c r="L112" s="86" t="s">
        <v>62</v>
      </c>
      <c r="M112" s="87"/>
    </row>
    <row r="113" spans="5:13" x14ac:dyDescent="0.25">
      <c r="E113" s="33" t="s">
        <v>73</v>
      </c>
      <c r="F113" s="69" t="s">
        <v>69</v>
      </c>
      <c r="G113" s="40" t="s">
        <v>70</v>
      </c>
      <c r="I113" s="33" t="s">
        <v>74</v>
      </c>
      <c r="J113" s="60">
        <f>F105</f>
        <v>3.3000000000000002E-2</v>
      </c>
      <c r="K113" s="38"/>
      <c r="L113" s="38" t="s">
        <v>75</v>
      </c>
      <c r="M113" s="65">
        <f>-G106</f>
        <v>-0.01</v>
      </c>
    </row>
    <row r="114" spans="5:13" x14ac:dyDescent="0.25">
      <c r="E114" s="33" t="s">
        <v>76</v>
      </c>
      <c r="F114" s="70">
        <f>F106</f>
        <v>0.02</v>
      </c>
      <c r="G114" s="71">
        <f>G105</f>
        <v>2.75E-2</v>
      </c>
      <c r="I114" s="33" t="s">
        <v>77</v>
      </c>
      <c r="J114" s="60">
        <f>J104</f>
        <v>1.4800000000000001E-2</v>
      </c>
      <c r="K114" s="38"/>
      <c r="L114" s="38" t="s">
        <v>78</v>
      </c>
      <c r="M114" s="40" t="s">
        <v>79</v>
      </c>
    </row>
    <row r="115" spans="5:13" x14ac:dyDescent="0.25">
      <c r="E115" s="33" t="s">
        <v>80</v>
      </c>
      <c r="F115" s="70">
        <f>F105-J104</f>
        <v>1.8200000000000001E-2</v>
      </c>
      <c r="G115" s="71">
        <f>G106+J105</f>
        <v>2.5000000000000001E-2</v>
      </c>
      <c r="I115" s="33" t="s">
        <v>81</v>
      </c>
      <c r="J115" s="72" t="s">
        <v>82</v>
      </c>
      <c r="K115" s="38"/>
      <c r="L115" s="38" t="s">
        <v>66</v>
      </c>
      <c r="M115" s="65">
        <f>-J105</f>
        <v>-1.4999999999999999E-2</v>
      </c>
    </row>
    <row r="116" spans="5:13" ht="16.5" thickBot="1" x14ac:dyDescent="0.3">
      <c r="E116" s="42" t="s">
        <v>83</v>
      </c>
      <c r="F116" s="67" t="s">
        <v>84</v>
      </c>
      <c r="G116" s="55" t="s">
        <v>84</v>
      </c>
      <c r="I116" s="33" t="s">
        <v>85</v>
      </c>
      <c r="J116" s="60">
        <f>J114-J113</f>
        <v>-1.8200000000000001E-2</v>
      </c>
      <c r="K116" s="38"/>
      <c r="L116" s="38" t="s">
        <v>85</v>
      </c>
      <c r="M116" s="65">
        <f>M115+M113</f>
        <v>-2.5000000000000001E-2</v>
      </c>
    </row>
    <row r="117" spans="5:13" ht="16.5" thickTop="1" x14ac:dyDescent="0.25">
      <c r="I117" s="33" t="s">
        <v>86</v>
      </c>
      <c r="J117" s="60">
        <f>-F106</f>
        <v>-0.02</v>
      </c>
      <c r="K117" s="38"/>
      <c r="L117" s="38" t="s">
        <v>87</v>
      </c>
      <c r="M117" s="65">
        <f>-G105</f>
        <v>-2.75E-2</v>
      </c>
    </row>
    <row r="118" spans="5:13" x14ac:dyDescent="0.25">
      <c r="I118" s="33" t="s">
        <v>88</v>
      </c>
      <c r="J118" s="60">
        <f>J116-J117</f>
        <v>1.7999999999999995E-3</v>
      </c>
      <c r="K118" s="38"/>
      <c r="L118" s="38" t="s">
        <v>88</v>
      </c>
      <c r="M118" s="65">
        <f>M116-M117</f>
        <v>2.4999999999999988E-3</v>
      </c>
    </row>
    <row r="119" spans="5:13" ht="16.5" thickBot="1" x14ac:dyDescent="0.3">
      <c r="I119" s="42" t="s">
        <v>89</v>
      </c>
      <c r="J119" s="7">
        <f>$F$104*J118</f>
        <v>179999.99999999994</v>
      </c>
      <c r="K119" s="45"/>
      <c r="L119" s="45" t="s">
        <v>89</v>
      </c>
      <c r="M119" s="9">
        <f>$F$104*M118</f>
        <v>249999.99999999988</v>
      </c>
    </row>
    <row r="120" spans="5:13" ht="16.5" thickTop="1" x14ac:dyDescent="0.25"/>
    <row r="121" spans="5:13" ht="16.5" thickBot="1" x14ac:dyDescent="0.3"/>
    <row r="122" spans="5:13" ht="16.5" thickTop="1" x14ac:dyDescent="0.25">
      <c r="E122" s="128" t="s">
        <v>71</v>
      </c>
      <c r="F122" s="132"/>
      <c r="G122" s="132"/>
      <c r="H122" s="132"/>
      <c r="I122" s="129"/>
    </row>
    <row r="123" spans="5:13" x14ac:dyDescent="0.25">
      <c r="E123" s="135" t="s">
        <v>61</v>
      </c>
      <c r="F123" s="136"/>
      <c r="G123" s="47"/>
      <c r="H123" s="136" t="s">
        <v>62</v>
      </c>
      <c r="I123" s="137"/>
    </row>
    <row r="124" spans="5:13" x14ac:dyDescent="0.25">
      <c r="E124" s="33" t="s">
        <v>90</v>
      </c>
      <c r="F124" s="60">
        <f>J104</f>
        <v>1.4800000000000001E-2</v>
      </c>
      <c r="G124" s="38"/>
      <c r="H124" s="38" t="s">
        <v>91</v>
      </c>
      <c r="I124" s="65">
        <f>J105</f>
        <v>1.4999999999999999E-2</v>
      </c>
    </row>
    <row r="125" spans="5:13" x14ac:dyDescent="0.25">
      <c r="E125" s="33"/>
      <c r="F125" s="38"/>
      <c r="G125" s="38"/>
      <c r="H125" s="38"/>
      <c r="I125" s="48"/>
    </row>
    <row r="126" spans="5:13" ht="16.5" thickBot="1" x14ac:dyDescent="0.3">
      <c r="E126" s="42" t="s">
        <v>92</v>
      </c>
      <c r="F126" s="7">
        <f>(I124-F124)*F104</f>
        <v>19999.99999999988</v>
      </c>
      <c r="G126" s="45"/>
      <c r="H126" s="45"/>
      <c r="I126" s="114"/>
    </row>
    <row r="127" spans="5:13" ht="16.5" thickTop="1" x14ac:dyDescent="0.25"/>
    <row r="129" spans="5:9" ht="16.5" thickBot="1" x14ac:dyDescent="0.3"/>
    <row r="130" spans="5:9" ht="16.5" thickTop="1" x14ac:dyDescent="0.25">
      <c r="E130" s="128" t="s">
        <v>93</v>
      </c>
      <c r="F130" s="132"/>
      <c r="G130" s="132"/>
      <c r="H130" s="132"/>
      <c r="I130" s="129"/>
    </row>
    <row r="131" spans="5:9" x14ac:dyDescent="0.25">
      <c r="E131" s="135" t="s">
        <v>61</v>
      </c>
      <c r="F131" s="136"/>
      <c r="G131" s="32"/>
      <c r="H131" s="136" t="s">
        <v>62</v>
      </c>
      <c r="I131" s="137"/>
    </row>
    <row r="132" spans="5:9" x14ac:dyDescent="0.25">
      <c r="E132" s="33" t="s">
        <v>74</v>
      </c>
      <c r="F132" s="60">
        <v>3.3000000000000002E-2</v>
      </c>
      <c r="G132" s="38"/>
      <c r="H132" s="38" t="s">
        <v>75</v>
      </c>
      <c r="I132" s="65">
        <v>-0.01</v>
      </c>
    </row>
    <row r="133" spans="5:9" x14ac:dyDescent="0.25">
      <c r="E133" s="33" t="s">
        <v>77</v>
      </c>
      <c r="F133" s="60">
        <v>1.4800000000000001E-2</v>
      </c>
      <c r="G133" s="38"/>
      <c r="H133" s="38" t="s">
        <v>78</v>
      </c>
      <c r="I133" s="40" t="s">
        <v>79</v>
      </c>
    </row>
    <row r="134" spans="5:9" x14ac:dyDescent="0.25">
      <c r="E134" s="33" t="s">
        <v>81</v>
      </c>
      <c r="F134" s="72" t="s">
        <v>82</v>
      </c>
      <c r="G134" s="38"/>
      <c r="H134" s="38" t="s">
        <v>66</v>
      </c>
      <c r="I134" s="65">
        <v>-1.4999999999999999E-2</v>
      </c>
    </row>
    <row r="135" spans="5:9" x14ac:dyDescent="0.25">
      <c r="E135" s="33" t="s">
        <v>85</v>
      </c>
      <c r="F135" s="60">
        <v>-1.8200000000000001E-2</v>
      </c>
      <c r="G135" s="38"/>
      <c r="H135" s="38" t="s">
        <v>85</v>
      </c>
      <c r="I135" s="65">
        <v>-2.5000000000000001E-2</v>
      </c>
    </row>
    <row r="136" spans="5:9" x14ac:dyDescent="0.25">
      <c r="E136" s="33" t="s">
        <v>88</v>
      </c>
      <c r="F136" s="60">
        <v>1.7999999999999995E-3</v>
      </c>
      <c r="G136" s="38"/>
      <c r="H136" s="38" t="s">
        <v>88</v>
      </c>
      <c r="I136" s="65">
        <v>2.4999999999999988E-3</v>
      </c>
    </row>
    <row r="137" spans="5:9" ht="16.5" thickBot="1" x14ac:dyDescent="0.3">
      <c r="E137" s="42" t="s">
        <v>89</v>
      </c>
      <c r="F137" s="7">
        <v>179999.99999999994</v>
      </c>
      <c r="G137" s="45"/>
      <c r="H137" s="45" t="s">
        <v>89</v>
      </c>
      <c r="I137" s="9">
        <v>249999.99999999988</v>
      </c>
    </row>
    <row r="138" spans="5:9" ht="16.5" thickTop="1" x14ac:dyDescent="0.25"/>
    <row r="139" spans="5:9" ht="16.5" thickBot="1" x14ac:dyDescent="0.3"/>
    <row r="140" spans="5:9" ht="16.5" thickTop="1" x14ac:dyDescent="0.25">
      <c r="E140" s="128" t="s">
        <v>93</v>
      </c>
      <c r="F140" s="129"/>
    </row>
    <row r="141" spans="5:9" ht="16.5" thickBot="1" x14ac:dyDescent="0.3">
      <c r="E141" s="42" t="s">
        <v>94</v>
      </c>
      <c r="F141" s="9">
        <f>F126</f>
        <v>19999.99999999988</v>
      </c>
    </row>
    <row r="142" spans="5:9" ht="16.5" thickTop="1" x14ac:dyDescent="0.25"/>
  </sheetData>
  <mergeCells count="20">
    <mergeCell ref="E131:F131"/>
    <mergeCell ref="H131:I131"/>
    <mergeCell ref="E140:F140"/>
    <mergeCell ref="I102:J102"/>
    <mergeCell ref="E102:G102"/>
    <mergeCell ref="E111:G111"/>
    <mergeCell ref="I111:M111"/>
    <mergeCell ref="E123:F123"/>
    <mergeCell ref="H123:I123"/>
    <mergeCell ref="E122:I122"/>
    <mergeCell ref="M69:R69"/>
    <mergeCell ref="E28:F28"/>
    <mergeCell ref="H28:K28"/>
    <mergeCell ref="E58:F58"/>
    <mergeCell ref="E130:I130"/>
    <mergeCell ref="E12:F12"/>
    <mergeCell ref="H12:J12"/>
    <mergeCell ref="E45:G45"/>
    <mergeCell ref="E84:G84"/>
    <mergeCell ref="E69:K6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of Contents</vt:lpstr>
      <vt:lpstr>About</vt:lpstr>
      <vt:lpstr>Dashboard</vt:lpstr>
      <vt:lpstr>Instructions</vt:lpstr>
      <vt:lpstr>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Duke Tran</dc:creator>
  <cp:keywords/>
  <dc:description/>
  <cp:lastModifiedBy>Duke Tran</cp:lastModifiedBy>
  <cp:revision/>
  <dcterms:created xsi:type="dcterms:W3CDTF">2021-09-05T19:15:12Z</dcterms:created>
  <dcterms:modified xsi:type="dcterms:W3CDTF">2021-10-27T00:53:29Z</dcterms:modified>
  <cp:category/>
  <cp:contentStatus/>
</cp:coreProperties>
</file>