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11c55ebafb70e7/Documents/College 21-22/Advanced Investments/"/>
    </mc:Choice>
  </mc:AlternateContent>
  <xr:revisionPtr revIDLastSave="2211" documentId="8_{A9FBB3FB-B942-DA4B-8431-4C2F3038B0C4}" xr6:coauthVersionLast="46" xr6:coauthVersionMax="47" xr10:uidLastSave="{C13CE4E7-453F-4385-B63C-CA4ABFA74E9D}"/>
  <bookViews>
    <workbookView xWindow="-120" yWindow="-120" windowWidth="29040" windowHeight="15840" xr2:uid="{1BD4CBEB-D0B5-4753-86D7-2D12CEE50938}"/>
  </bookViews>
  <sheets>
    <sheet name="Cover Page" sheetId="1" r:id="rId1"/>
    <sheet name="Table of Contents" sheetId="3" r:id="rId2"/>
    <sheet name="About" sheetId="2" r:id="rId3"/>
    <sheet name="Dashboard" sheetId="8" r:id="rId4"/>
    <sheet name="Instructions" sheetId="9" r:id="rId5"/>
    <sheet name="Work" sheetId="10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3" i="8" l="1"/>
  <c r="U13" i="8"/>
  <c r="I14" i="8"/>
  <c r="F87" i="10"/>
  <c r="F92" i="10"/>
  <c r="F93" i="10" s="1"/>
  <c r="G92" i="10"/>
  <c r="F88" i="10"/>
  <c r="L77" i="10" s="1"/>
  <c r="F65" i="10"/>
  <c r="H65" i="10" s="1"/>
  <c r="F66" i="10"/>
  <c r="H66" i="10" s="1"/>
  <c r="F67" i="10"/>
  <c r="H67" i="10" s="1"/>
  <c r="F68" i="10"/>
  <c r="H68" i="10" s="1"/>
  <c r="F69" i="10"/>
  <c r="H69" i="10" s="1"/>
  <c r="F64" i="10"/>
  <c r="H64" i="10" s="1"/>
  <c r="G69" i="10" a="1"/>
  <c r="G69" i="10" s="1"/>
  <c r="G68" i="10" a="1"/>
  <c r="G68" i="10" s="1"/>
  <c r="G67" i="10" a="1"/>
  <c r="G67" i="10" s="1"/>
  <c r="G66" i="10" a="1"/>
  <c r="G66" i="10" s="1"/>
  <c r="G65" i="10" a="1"/>
  <c r="G65" i="10" s="1"/>
  <c r="G64" i="10" a="1"/>
  <c r="G64" i="10" s="1"/>
  <c r="G26" i="10" a="1"/>
  <c r="G26" i="10" s="1"/>
  <c r="G27" i="10" a="1"/>
  <c r="G27" i="10" s="1"/>
  <c r="G28" i="10" a="1"/>
  <c r="G28" i="10" s="1"/>
  <c r="G29" i="10" a="1"/>
  <c r="G29" i="10" s="1"/>
  <c r="G30" i="10" a="1"/>
  <c r="G30" i="10" s="1"/>
  <c r="G25" i="10" a="1"/>
  <c r="G25" i="10" s="1"/>
  <c r="F26" i="10"/>
  <c r="H26" i="10" s="1"/>
  <c r="F27" i="10"/>
  <c r="H27" i="10" s="1"/>
  <c r="F28" i="10"/>
  <c r="H28" i="10" s="1"/>
  <c r="F29" i="10"/>
  <c r="H29" i="10" s="1"/>
  <c r="F30" i="10"/>
  <c r="H30" i="10" s="1"/>
  <c r="F25" i="10"/>
  <c r="H25" i="10" s="1"/>
  <c r="M74" i="10" l="1"/>
  <c r="F95" i="10"/>
  <c r="F57" i="10"/>
  <c r="F58" i="10" s="1"/>
  <c r="M13" i="10" a="1"/>
  <c r="M13" i="10" s="1"/>
  <c r="M25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<sst xmlns="http://schemas.openxmlformats.org/spreadsheetml/2006/main" count="71" uniqueCount="45">
  <si>
    <t>INPUTS (2)</t>
  </si>
  <si>
    <t>CALCULATIONS (2)</t>
  </si>
  <si>
    <t>OUTPUTS (2)</t>
  </si>
  <si>
    <t>Maturity</t>
  </si>
  <si>
    <t>Swap zero rate</t>
  </si>
  <si>
    <t>Coupon rate</t>
  </si>
  <si>
    <t>Corporate rate</t>
  </si>
  <si>
    <t>Discount factor</t>
  </si>
  <si>
    <t>Cash flows</t>
  </si>
  <si>
    <t>Z-Spread (bps)</t>
  </si>
  <si>
    <t>Price</t>
  </si>
  <si>
    <t>OUTPUTS (1a)</t>
  </si>
  <si>
    <t>INPUTS (1a)</t>
  </si>
  <si>
    <t>CALCULATIONS (1a)</t>
  </si>
  <si>
    <t>Spread</t>
  </si>
  <si>
    <t>Data table</t>
  </si>
  <si>
    <t>INPUTS (1b)</t>
  </si>
  <si>
    <t>New price</t>
  </si>
  <si>
    <t>Coupon</t>
  </si>
  <si>
    <t>Swap curve</t>
  </si>
  <si>
    <t>CALCULATIONS (1b)</t>
  </si>
  <si>
    <t>OUTPUTS (1b)</t>
  </si>
  <si>
    <t>Spread (bps)</t>
  </si>
  <si>
    <t>Calculated Price</t>
  </si>
  <si>
    <t>Difference (Calculated price - Target price)</t>
  </si>
  <si>
    <t>Par amount</t>
  </si>
  <si>
    <t>Risk-free zero rate</t>
  </si>
  <si>
    <t>Min Value</t>
  </si>
  <si>
    <t>Max Value</t>
  </si>
  <si>
    <t>Probability of default</t>
  </si>
  <si>
    <t>Recovery rate</t>
  </si>
  <si>
    <t>Given probability</t>
  </si>
  <si>
    <t>Proceeds</t>
  </si>
  <si>
    <t>Future value of bond</t>
  </si>
  <si>
    <t>Present value</t>
  </si>
  <si>
    <t>Given recovery rate</t>
  </si>
  <si>
    <t>Scenario Analysis</t>
  </si>
  <si>
    <t>No default</t>
  </si>
  <si>
    <t>Default</t>
  </si>
  <si>
    <t>Expected future value</t>
  </si>
  <si>
    <t>Probability</t>
  </si>
  <si>
    <t>Payoff</t>
  </si>
  <si>
    <t>Z-Spread of Bond Priced at 90</t>
  </si>
  <si>
    <t>Price Quotation for 8% Coupon, 3-year Maturity Bond</t>
  </si>
  <si>
    <t>0% Coupon Senior Unsecured BB rated Bonds Offering Proceeds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</si>
</sst>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00"/>
    <numFmt numFmtId="166" formatCode="0.0000%"/>
    <numFmt numFmtId="167" formatCode="0.0000"/>
    <numFmt numFmtId="168" formatCode="0.000%"/>
    <numFmt numFmtId="169" formatCode="[$-F800]dddd\,\ mmmm\ dd\,\ yyyy"/>
    <numFmt numFmtId="170" formatCode="0.00000%"/>
    <numFmt numFmtId="171" formatCode="_(&quot;$&quot;* #,##0_);_(&quot;$&quot;* \(#,##0\);_(&quot;$&quot;* &quot;-&quot;??_);_(@_)"/>
    <numFmt numFmtId="172" formatCode="0.00000"/>
  </numFmts>
  <fonts count="19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sz val="14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52B9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22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7" fillId="3" borderId="0" xfId="0" applyFont="1" applyFill="1"/>
    <xf numFmtId="0" fontId="7" fillId="3" borderId="0" xfId="0" applyFont="1" applyFill="1" applyAlignment="1">
      <alignment horizontal="center"/>
    </xf>
    <xf numFmtId="44" fontId="6" fillId="2" borderId="1" xfId="1" applyFont="1" applyFill="1" applyBorder="1"/>
    <xf numFmtId="0" fontId="7" fillId="2" borderId="6" xfId="0" applyFont="1" applyFill="1" applyBorder="1" applyAlignment="1">
      <alignment horizontal="left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right" vertical="center" wrapText="1"/>
    </xf>
    <xf numFmtId="14" fontId="4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horizontal="right" vertical="center" wrapText="1"/>
    </xf>
    <xf numFmtId="164" fontId="2" fillId="3" borderId="0" xfId="0" applyNumberFormat="1" applyFont="1" applyFill="1" applyAlignment="1">
      <alignment horizontal="right" vertical="center" wrapText="1"/>
    </xf>
    <xf numFmtId="44" fontId="6" fillId="3" borderId="0" xfId="1" applyFont="1" applyFill="1" applyBorder="1"/>
    <xf numFmtId="14" fontId="7" fillId="3" borderId="0" xfId="0" applyNumberFormat="1" applyFont="1" applyFill="1"/>
    <xf numFmtId="0" fontId="10" fillId="3" borderId="0" xfId="0" applyFont="1" applyFill="1"/>
    <xf numFmtId="0" fontId="6" fillId="2" borderId="5" xfId="0" applyFont="1" applyFill="1" applyBorder="1"/>
    <xf numFmtId="0" fontId="7" fillId="2" borderId="5" xfId="0" applyFont="1" applyFill="1" applyBorder="1"/>
    <xf numFmtId="0" fontId="6" fillId="2" borderId="5" xfId="0" applyFont="1" applyFill="1" applyBorder="1" applyAlignment="1">
      <alignment horizontal="left" vertical="center"/>
    </xf>
    <xf numFmtId="0" fontId="6" fillId="2" borderId="7" xfId="0" applyFont="1" applyFill="1" applyBorder="1"/>
    <xf numFmtId="0" fontId="6" fillId="2" borderId="1" xfId="0" applyFont="1" applyFill="1" applyBorder="1"/>
    <xf numFmtId="0" fontId="6" fillId="2" borderId="6" xfId="0" applyFont="1" applyFill="1" applyBorder="1"/>
    <xf numFmtId="0" fontId="6" fillId="2" borderId="7" xfId="0" applyFont="1" applyFill="1" applyBorder="1" applyAlignment="1">
      <alignment horizontal="left" vertical="center"/>
    </xf>
    <xf numFmtId="168" fontId="6" fillId="3" borderId="0" xfId="2" applyNumberFormat="1" applyFont="1" applyFill="1"/>
    <xf numFmtId="10" fontId="6" fillId="3" borderId="0" xfId="2" applyNumberFormat="1" applyFont="1" applyFill="1"/>
    <xf numFmtId="0" fontId="7" fillId="2" borderId="6" xfId="0" applyFont="1" applyFill="1" applyBorder="1" applyAlignment="1">
      <alignment horizontal="right"/>
    </xf>
    <xf numFmtId="10" fontId="6" fillId="2" borderId="6" xfId="0" applyNumberFormat="1" applyFont="1" applyFill="1" applyBorder="1" applyAlignment="1">
      <alignment horizontal="right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2" borderId="5" xfId="0" applyFont="1" applyFill="1" applyBorder="1" applyAlignment="1">
      <alignment horizontal="left"/>
    </xf>
    <xf numFmtId="166" fontId="6" fillId="2" borderId="5" xfId="0" applyNumberFormat="1" applyFont="1" applyFill="1" applyBorder="1"/>
    <xf numFmtId="171" fontId="6" fillId="2" borderId="6" xfId="1" applyNumberFormat="1" applyFont="1" applyFill="1" applyBorder="1"/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indent="5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10" fontId="6" fillId="2" borderId="8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6" fillId="2" borderId="7" xfId="0" applyFont="1" applyFill="1" applyBorder="1" applyAlignment="1">
      <alignment horizontal="right"/>
    </xf>
    <xf numFmtId="0" fontId="6" fillId="2" borderId="6" xfId="1" applyNumberFormat="1" applyFont="1" applyFill="1" applyBorder="1"/>
    <xf numFmtId="0" fontId="6" fillId="2" borderId="6" xfId="0" applyNumberFormat="1" applyFont="1" applyFill="1" applyBorder="1"/>
    <xf numFmtId="9" fontId="6" fillId="2" borderId="6" xfId="0" applyNumberFormat="1" applyFont="1" applyFill="1" applyBorder="1" applyAlignment="1">
      <alignment horizontal="right"/>
    </xf>
    <xf numFmtId="0" fontId="6" fillId="2" borderId="0" xfId="0" applyFont="1" applyFill="1" applyBorder="1"/>
    <xf numFmtId="9" fontId="6" fillId="2" borderId="0" xfId="0" applyNumberFormat="1" applyFont="1" applyFill="1" applyBorder="1" applyAlignment="1">
      <alignment horizontal="right"/>
    </xf>
    <xf numFmtId="0" fontId="6" fillId="3" borderId="0" xfId="0" applyFont="1" applyFill="1" applyBorder="1"/>
    <xf numFmtId="9" fontId="6" fillId="2" borderId="1" xfId="0" applyNumberFormat="1" applyFont="1" applyFill="1" applyBorder="1" applyAlignment="1">
      <alignment horizontal="right"/>
    </xf>
    <xf numFmtId="44" fontId="6" fillId="2" borderId="0" xfId="1" applyFont="1" applyFill="1" applyBorder="1"/>
    <xf numFmtId="0" fontId="7" fillId="3" borderId="0" xfId="0" applyFont="1" applyFill="1" applyBorder="1" applyAlignment="1">
      <alignment horizontal="right" vertical="center"/>
    </xf>
    <xf numFmtId="0" fontId="10" fillId="3" borderId="0" xfId="0" applyFont="1" applyFill="1" applyBorder="1"/>
    <xf numFmtId="3" fontId="6" fillId="3" borderId="0" xfId="0" applyNumberFormat="1" applyFont="1" applyFill="1" applyBorder="1" applyAlignment="1">
      <alignment horizontal="right" vertical="center"/>
    </xf>
    <xf numFmtId="0" fontId="7" fillId="3" borderId="0" xfId="0" applyFont="1" applyFill="1" applyBorder="1"/>
    <xf numFmtId="0" fontId="7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/>
    </xf>
    <xf numFmtId="169" fontId="6" fillId="3" borderId="0" xfId="0" applyNumberFormat="1" applyFont="1" applyFill="1" applyBorder="1" applyAlignment="1">
      <alignment horizontal="left" vertical="center"/>
    </xf>
    <xf numFmtId="14" fontId="7" fillId="3" borderId="0" xfId="0" applyNumberFormat="1" applyFont="1" applyFill="1" applyBorder="1"/>
    <xf numFmtId="0" fontId="7" fillId="3" borderId="0" xfId="0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left"/>
    </xf>
    <xf numFmtId="1" fontId="6" fillId="3" borderId="0" xfId="0" applyNumberFormat="1" applyFont="1" applyFill="1" applyBorder="1" applyAlignment="1">
      <alignment horizontal="right"/>
    </xf>
    <xf numFmtId="168" fontId="6" fillId="3" borderId="0" xfId="2" applyNumberFormat="1" applyFont="1" applyFill="1" applyBorder="1" applyAlignment="1">
      <alignment horizontal="right"/>
    </xf>
    <xf numFmtId="0" fontId="10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 applyAlignment="1"/>
    <xf numFmtId="0" fontId="10" fillId="3" borderId="0" xfId="0" applyFont="1" applyFill="1" applyBorder="1" applyAlignment="1"/>
    <xf numFmtId="0" fontId="7" fillId="2" borderId="0" xfId="0" applyFont="1" applyFill="1" applyBorder="1" applyAlignment="1">
      <alignment horizontal="left"/>
    </xf>
    <xf numFmtId="10" fontId="6" fillId="2" borderId="0" xfId="0" applyNumberFormat="1" applyFont="1" applyFill="1" applyBorder="1" applyAlignment="1">
      <alignment horizontal="right"/>
    </xf>
    <xf numFmtId="168" fontId="6" fillId="3" borderId="0" xfId="2" applyNumberFormat="1" applyFont="1" applyFill="1" applyBorder="1" applyAlignment="1">
      <alignment horizontal="left"/>
    </xf>
    <xf numFmtId="41" fontId="6" fillId="3" borderId="0" xfId="3" applyFont="1" applyFill="1" applyBorder="1"/>
    <xf numFmtId="1" fontId="6" fillId="3" borderId="0" xfId="0" applyNumberFormat="1" applyFont="1" applyFill="1" applyBorder="1" applyAlignment="1">
      <alignment horizontal="left"/>
    </xf>
    <xf numFmtId="168" fontId="6" fillId="3" borderId="0" xfId="0" applyNumberFormat="1" applyFont="1" applyFill="1" applyBorder="1" applyAlignment="1">
      <alignment horizontal="left"/>
    </xf>
    <xf numFmtId="0" fontId="6" fillId="3" borderId="0" xfId="0" applyFont="1" applyFill="1" applyBorder="1" applyAlignment="1">
      <alignment horizontal="right"/>
    </xf>
    <xf numFmtId="14" fontId="6" fillId="3" borderId="0" xfId="0" applyNumberFormat="1" applyFont="1" applyFill="1" applyBorder="1" applyAlignment="1">
      <alignment horizontal="left"/>
    </xf>
    <xf numFmtId="10" fontId="6" fillId="3" borderId="0" xfId="2" applyNumberFormat="1" applyFont="1" applyFill="1" applyBorder="1" applyAlignment="1">
      <alignment horizontal="left"/>
    </xf>
    <xf numFmtId="170" fontId="6" fillId="3" borderId="0" xfId="0" applyNumberFormat="1" applyFont="1" applyFill="1" applyBorder="1" applyAlignment="1">
      <alignment horizontal="left"/>
    </xf>
    <xf numFmtId="43" fontId="6" fillId="3" borderId="0" xfId="0" applyNumberFormat="1" applyFont="1" applyFill="1" applyBorder="1" applyAlignment="1">
      <alignment horizontal="left"/>
    </xf>
    <xf numFmtId="44" fontId="6" fillId="3" borderId="0" xfId="0" applyNumberFormat="1" applyFont="1" applyFill="1" applyBorder="1"/>
    <xf numFmtId="0" fontId="7" fillId="3" borderId="0" xfId="0" applyFont="1" applyFill="1" applyBorder="1" applyAlignment="1">
      <alignment horizontal="right"/>
    </xf>
    <xf numFmtId="10" fontId="6" fillId="3" borderId="0" xfId="0" applyNumberFormat="1" applyFont="1" applyFill="1" applyBorder="1"/>
    <xf numFmtId="10" fontId="6" fillId="3" borderId="0" xfId="0" applyNumberFormat="1" applyFont="1" applyFill="1" applyBorder="1" applyAlignment="1">
      <alignment horizontal="right"/>
    </xf>
    <xf numFmtId="0" fontId="6" fillId="3" borderId="0" xfId="0" quotePrefix="1" applyFont="1" applyFill="1" applyBorder="1" applyAlignment="1">
      <alignment horizontal="right"/>
    </xf>
    <xf numFmtId="0" fontId="10" fillId="2" borderId="0" xfId="0" applyFont="1" applyFill="1" applyBorder="1"/>
    <xf numFmtId="0" fontId="7" fillId="2" borderId="7" xfId="0" applyFont="1" applyFill="1" applyBorder="1"/>
    <xf numFmtId="172" fontId="6" fillId="2" borderId="0" xfId="0" applyNumberFormat="1" applyFont="1" applyFill="1" applyBorder="1"/>
    <xf numFmtId="0" fontId="6" fillId="2" borderId="0" xfId="0" applyNumberFormat="1" applyFont="1" applyFill="1" applyBorder="1" applyAlignment="1">
      <alignment horizontal="right" vertical="center"/>
    </xf>
    <xf numFmtId="168" fontId="6" fillId="2" borderId="0" xfId="0" applyNumberFormat="1" applyFont="1" applyFill="1" applyBorder="1"/>
    <xf numFmtId="172" fontId="6" fillId="2" borderId="6" xfId="0" applyNumberFormat="1" applyFont="1" applyFill="1" applyBorder="1"/>
    <xf numFmtId="168" fontId="6" fillId="2" borderId="1" xfId="0" applyNumberFormat="1" applyFont="1" applyFill="1" applyBorder="1"/>
    <xf numFmtId="0" fontId="6" fillId="2" borderId="1" xfId="0" applyNumberFormat="1" applyFont="1" applyFill="1" applyBorder="1" applyAlignment="1">
      <alignment horizontal="right" vertical="center"/>
    </xf>
    <xf numFmtId="172" fontId="6" fillId="2" borderId="8" xfId="0" applyNumberFormat="1" applyFont="1" applyFill="1" applyBorder="1"/>
    <xf numFmtId="0" fontId="6" fillId="2" borderId="6" xfId="2" applyNumberFormat="1" applyFont="1" applyFill="1" applyBorder="1" applyAlignment="1">
      <alignment horizontal="right"/>
    </xf>
    <xf numFmtId="0" fontId="7" fillId="2" borderId="2" xfId="0" applyFont="1" applyFill="1" applyBorder="1" applyAlignment="1"/>
    <xf numFmtId="0" fontId="7" fillId="2" borderId="4" xfId="0" applyFont="1" applyFill="1" applyBorder="1" applyAlignment="1"/>
    <xf numFmtId="0" fontId="10" fillId="2" borderId="6" xfId="0" applyFont="1" applyFill="1" applyBorder="1"/>
    <xf numFmtId="172" fontId="6" fillId="2" borderId="1" xfId="0" applyNumberFormat="1" applyFont="1" applyFill="1" applyBorder="1"/>
    <xf numFmtId="0" fontId="7" fillId="2" borderId="0" xfId="0" applyFont="1" applyFill="1" applyBorder="1" applyAlignment="1">
      <alignment horizontal="right"/>
    </xf>
    <xf numFmtId="0" fontId="10" fillId="2" borderId="5" xfId="0" applyFont="1" applyFill="1" applyBorder="1"/>
    <xf numFmtId="0" fontId="10" fillId="2" borderId="7" xfId="0" applyFont="1" applyFill="1" applyBorder="1"/>
    <xf numFmtId="0" fontId="10" fillId="2" borderId="8" xfId="0" applyFont="1" applyFill="1" applyBorder="1"/>
    <xf numFmtId="0" fontId="10" fillId="2" borderId="1" xfId="0" applyFont="1" applyFill="1" applyBorder="1"/>
    <xf numFmtId="0" fontId="6" fillId="2" borderId="0" xfId="0" applyFont="1" applyFill="1" applyBorder="1" applyAlignment="1">
      <alignment horizontal="left" vertical="center"/>
    </xf>
    <xf numFmtId="166" fontId="6" fillId="2" borderId="0" xfId="2" applyNumberFormat="1" applyFont="1" applyFill="1" applyBorder="1" applyAlignment="1">
      <alignment horizontal="left" vertical="center"/>
    </xf>
    <xf numFmtId="171" fontId="6" fillId="2" borderId="0" xfId="0" applyNumberFormat="1" applyFont="1" applyFill="1" applyBorder="1"/>
    <xf numFmtId="44" fontId="6" fillId="2" borderId="6" xfId="1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0" fillId="2" borderId="8" xfId="0" applyFont="1" applyFill="1" applyBorder="1" applyAlignment="1">
      <alignment horizontal="left"/>
    </xf>
    <xf numFmtId="0" fontId="10" fillId="2" borderId="2" xfId="0" applyFont="1" applyFill="1" applyBorder="1"/>
    <xf numFmtId="0" fontId="10" fillId="2" borderId="4" xfId="0" applyFont="1" applyFill="1" applyBorder="1"/>
    <xf numFmtId="9" fontId="7" fillId="2" borderId="0" xfId="0" applyNumberFormat="1" applyFont="1" applyFill="1" applyBorder="1" applyAlignment="1">
      <alignment horizontal="right"/>
    </xf>
    <xf numFmtId="0" fontId="7" fillId="2" borderId="5" xfId="0" applyFont="1" applyFill="1" applyBorder="1" applyAlignment="1"/>
    <xf numFmtId="0" fontId="6" fillId="2" borderId="6" xfId="0" applyFont="1" applyFill="1" applyBorder="1" applyAlignment="1"/>
    <xf numFmtId="1" fontId="6" fillId="2" borderId="6" xfId="0" applyNumberFormat="1" applyFont="1" applyFill="1" applyBorder="1" applyAlignment="1">
      <alignment horizontal="left"/>
    </xf>
    <xf numFmtId="1" fontId="6" fillId="2" borderId="8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44" fontId="6" fillId="2" borderId="8" xfId="1" applyFont="1" applyFill="1" applyBorder="1" applyAlignment="1">
      <alignment horizontal="left"/>
    </xf>
    <xf numFmtId="14" fontId="6" fillId="2" borderId="0" xfId="0" applyNumberFormat="1" applyFont="1" applyFill="1" applyBorder="1" applyAlignment="1">
      <alignment horizontal="left"/>
    </xf>
    <xf numFmtId="41" fontId="6" fillId="2" borderId="0" xfId="3" applyFont="1" applyFill="1" applyBorder="1" applyAlignment="1">
      <alignment horizontal="left"/>
    </xf>
    <xf numFmtId="14" fontId="7" fillId="2" borderId="0" xfId="0" applyNumberFormat="1" applyFont="1" applyFill="1" applyBorder="1" applyAlignment="1">
      <alignment horizontal="left"/>
    </xf>
    <xf numFmtId="9" fontId="6" fillId="2" borderId="0" xfId="0" applyNumberFormat="1" applyFont="1" applyFill="1" applyBorder="1"/>
    <xf numFmtId="44" fontId="6" fillId="2" borderId="0" xfId="0" applyNumberFormat="1" applyFont="1" applyFill="1" applyBorder="1" applyAlignment="1">
      <alignment horizontal="left"/>
    </xf>
    <xf numFmtId="168" fontId="6" fillId="2" borderId="0" xfId="0" applyNumberFormat="1" applyFont="1" applyFill="1" applyBorder="1" applyAlignment="1">
      <alignment horizontal="left"/>
    </xf>
    <xf numFmtId="10" fontId="6" fillId="2" borderId="0" xfId="0" applyNumberFormat="1" applyFont="1" applyFill="1" applyBorder="1" applyAlignment="1">
      <alignment horizontal="left"/>
    </xf>
    <xf numFmtId="43" fontId="6" fillId="2" borderId="0" xfId="0" applyNumberFormat="1" applyFont="1" applyFill="1" applyBorder="1" applyAlignment="1">
      <alignment horizontal="left"/>
    </xf>
    <xf numFmtId="167" fontId="6" fillId="2" borderId="0" xfId="0" applyNumberFormat="1" applyFont="1" applyFill="1" applyBorder="1"/>
    <xf numFmtId="44" fontId="7" fillId="2" borderId="0" xfId="0" applyNumberFormat="1" applyFont="1" applyFill="1" applyBorder="1"/>
    <xf numFmtId="44" fontId="7" fillId="2" borderId="0" xfId="1" applyFont="1" applyFill="1" applyBorder="1"/>
    <xf numFmtId="10" fontId="6" fillId="2" borderId="0" xfId="2" applyNumberFormat="1" applyFont="1" applyFill="1" applyBorder="1"/>
    <xf numFmtId="168" fontId="6" fillId="2" borderId="0" xfId="2" applyNumberFormat="1" applyFont="1" applyFill="1" applyBorder="1"/>
    <xf numFmtId="0" fontId="6" fillId="2" borderId="0" xfId="2" applyNumberFormat="1" applyFont="1" applyFill="1" applyBorder="1"/>
    <xf numFmtId="14" fontId="6" fillId="2" borderId="0" xfId="0" applyNumberFormat="1" applyFont="1" applyFill="1" applyBorder="1"/>
    <xf numFmtId="168" fontId="6" fillId="2" borderId="6" xfId="2" applyNumberFormat="1" applyFont="1" applyFill="1" applyBorder="1"/>
    <xf numFmtId="14" fontId="7" fillId="2" borderId="5" xfId="0" applyNumberFormat="1" applyFont="1" applyFill="1" applyBorder="1" applyAlignment="1">
      <alignment horizontal="left"/>
    </xf>
    <xf numFmtId="168" fontId="6" fillId="2" borderId="6" xfId="2" applyNumberFormat="1" applyFont="1" applyFill="1" applyBorder="1" applyAlignment="1">
      <alignment horizontal="left"/>
    </xf>
    <xf numFmtId="14" fontId="7" fillId="2" borderId="7" xfId="0" applyNumberFormat="1" applyFont="1" applyFill="1" applyBorder="1" applyAlignment="1">
      <alignment horizontal="left"/>
    </xf>
    <xf numFmtId="167" fontId="6" fillId="2" borderId="1" xfId="2" applyNumberFormat="1" applyFont="1" applyFill="1" applyBorder="1"/>
    <xf numFmtId="167" fontId="6" fillId="2" borderId="5" xfId="0" applyNumberFormat="1" applyFont="1" applyFill="1" applyBorder="1"/>
    <xf numFmtId="167" fontId="6" fillId="2" borderId="0" xfId="0" applyNumberFormat="1" applyFont="1" applyFill="1" applyBorder="1" applyAlignment="1">
      <alignment horizontal="right"/>
    </xf>
    <xf numFmtId="9" fontId="7" fillId="2" borderId="5" xfId="0" applyNumberFormat="1" applyFont="1" applyFill="1" applyBorder="1"/>
    <xf numFmtId="0" fontId="0" fillId="3" borderId="0" xfId="0" applyFill="1" applyBorder="1"/>
    <xf numFmtId="0" fontId="11" fillId="3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vertical="top" wrapText="1"/>
    </xf>
    <xf numFmtId="0" fontId="0" fillId="2" borderId="0" xfId="0" applyFill="1" applyBorder="1"/>
    <xf numFmtId="0" fontId="12" fillId="2" borderId="0" xfId="0" applyFont="1" applyFill="1" applyBorder="1" applyAlignment="1">
      <alignment vertical="center" wrapText="1"/>
    </xf>
    <xf numFmtId="0" fontId="0" fillId="4" borderId="0" xfId="0" applyFill="1"/>
    <xf numFmtId="0" fontId="15" fillId="4" borderId="0" xfId="0" applyFont="1" applyFill="1" applyBorder="1" applyAlignment="1">
      <alignment vertical="center" wrapText="1"/>
    </xf>
    <xf numFmtId="0" fontId="16" fillId="4" borderId="0" xfId="0" applyFont="1" applyFill="1" applyBorder="1" applyAlignment="1">
      <alignment horizontal="center"/>
    </xf>
    <xf numFmtId="0" fontId="17" fillId="4" borderId="0" xfId="0" applyFont="1" applyFill="1" applyBorder="1" applyAlignment="1">
      <alignment vertical="center" wrapText="1"/>
    </xf>
    <xf numFmtId="0" fontId="0" fillId="2" borderId="3" xfId="0" applyFill="1" applyBorder="1"/>
    <xf numFmtId="0" fontId="0" fillId="2" borderId="4" xfId="0" applyFill="1" applyBorder="1"/>
    <xf numFmtId="0" fontId="13" fillId="2" borderId="5" xfId="0" applyFont="1" applyFill="1" applyBorder="1" applyAlignment="1">
      <alignment vertical="center" wrapText="1"/>
    </xf>
    <xf numFmtId="0" fontId="0" fillId="2" borderId="6" xfId="0" applyFill="1" applyBorder="1"/>
    <xf numFmtId="0" fontId="12" fillId="2" borderId="5" xfId="0" applyFont="1" applyFill="1" applyBorder="1" applyAlignment="1">
      <alignment vertical="center" wrapText="1"/>
    </xf>
    <xf numFmtId="0" fontId="0" fillId="4" borderId="0" xfId="0" applyFont="1" applyFill="1" applyBorder="1"/>
    <xf numFmtId="167" fontId="12" fillId="2" borderId="0" xfId="0" applyNumberFormat="1" applyFont="1" applyFill="1" applyBorder="1" applyAlignment="1">
      <alignment horizontal="right" vertical="center" wrapText="1"/>
    </xf>
    <xf numFmtId="0" fontId="14" fillId="2" borderId="0" xfId="0" applyFont="1" applyFill="1" applyBorder="1" applyAlignment="1">
      <alignment vertical="center" wrapText="1"/>
    </xf>
    <xf numFmtId="167" fontId="14" fillId="2" borderId="0" xfId="0" applyNumberFormat="1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/>
    </xf>
    <xf numFmtId="44" fontId="9" fillId="2" borderId="6" xfId="0" applyNumberFormat="1" applyFont="1" applyFill="1" applyBorder="1"/>
    <xf numFmtId="0" fontId="9" fillId="2" borderId="0" xfId="0" applyFont="1" applyFill="1" applyBorder="1"/>
    <xf numFmtId="166" fontId="9" fillId="2" borderId="0" xfId="0" applyNumberFormat="1" applyFont="1" applyFill="1" applyBorder="1"/>
    <xf numFmtId="0" fontId="11" fillId="2" borderId="7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7" xfId="0" applyFill="1" applyBorder="1"/>
    <xf numFmtId="0" fontId="17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17" fillId="4" borderId="0" xfId="0" applyFont="1" applyFill="1" applyBorder="1" applyAlignment="1">
      <alignment horizontal="center"/>
    </xf>
    <xf numFmtId="167" fontId="18" fillId="4" borderId="0" xfId="0" applyNumberFormat="1" applyFont="1" applyFill="1" applyBorder="1"/>
    <xf numFmtId="9" fontId="17" fillId="4" borderId="0" xfId="0" applyNumberFormat="1" applyFont="1" applyFill="1" applyBorder="1" applyAlignment="1">
      <alignment horizontal="right"/>
    </xf>
    <xf numFmtId="9" fontId="17" fillId="4" borderId="0" xfId="0" applyNumberFormat="1" applyFont="1" applyFill="1" applyBorder="1"/>
    <xf numFmtId="167" fontId="14" fillId="4" borderId="0" xfId="0" applyNumberFormat="1" applyFont="1" applyFill="1" applyBorder="1" applyAlignment="1">
      <alignment horizontal="right"/>
    </xf>
    <xf numFmtId="0" fontId="17" fillId="4" borderId="0" xfId="0" applyFont="1" applyFill="1" applyBorder="1" applyAlignment="1">
      <alignment horizontal="center" vertical="center" wrapText="1"/>
    </xf>
    <xf numFmtId="0" fontId="16" fillId="4" borderId="0" xfId="0" applyFont="1" applyFill="1" applyBorder="1"/>
    <xf numFmtId="0" fontId="11" fillId="2" borderId="6" xfId="0" applyFont="1" applyFill="1" applyBorder="1" applyAlignment="1">
      <alignment vertical="top" wrapText="1"/>
    </xf>
    <xf numFmtId="0" fontId="11" fillId="2" borderId="5" xfId="0" applyFont="1" applyFill="1" applyBorder="1" applyAlignment="1">
      <alignment vertical="top" wrapText="1"/>
    </xf>
    <xf numFmtId="0" fontId="11" fillId="2" borderId="8" xfId="0" applyFont="1" applyFill="1" applyBorder="1" applyAlignment="1">
      <alignment vertical="top" wrapText="1"/>
    </xf>
    <xf numFmtId="0" fontId="8" fillId="2" borderId="0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/>
    </xf>
    <xf numFmtId="41" fontId="18" fillId="4" borderId="0" xfId="3" applyFont="1" applyFill="1" applyBorder="1" applyAlignment="1">
      <alignment horizontal="center"/>
    </xf>
    <xf numFmtId="1" fontId="18" fillId="4" borderId="0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2" borderId="0" xfId="0" applyNumberFormat="1" applyFont="1" applyFill="1" applyBorder="1" applyAlignment="1">
      <alignment horizontal="right"/>
    </xf>
    <xf numFmtId="9" fontId="6" fillId="2" borderId="0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/>
    </xf>
    <xf numFmtId="167" fontId="7" fillId="2" borderId="0" xfId="0" applyNumberFormat="1" applyFont="1" applyFill="1" applyBorder="1" applyAlignment="1">
      <alignment horizontal="center"/>
    </xf>
    <xf numFmtId="10" fontId="6" fillId="2" borderId="0" xfId="0" applyNumberFormat="1" applyFont="1" applyFill="1" applyBorder="1" applyAlignment="1">
      <alignment horizontal="right"/>
    </xf>
    <xf numFmtId="14" fontId="7" fillId="2" borderId="5" xfId="0" applyNumberFormat="1" applyFont="1" applyFill="1" applyBorder="1" applyAlignment="1">
      <alignment horizontal="center"/>
    </xf>
    <xf numFmtId="14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44" fontId="6" fillId="2" borderId="0" xfId="1" applyFont="1" applyFill="1" applyBorder="1" applyAlignment="1">
      <alignment horizontal="left"/>
    </xf>
  </cellXfs>
  <cellStyles count="4">
    <cellStyle name="Comma [0]" xfId="3" builtinId="6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20000"/>
      <color rgb="FF118EFF"/>
      <color rgb="FF652B91"/>
      <color rgb="FF8A37E5"/>
      <color rgb="FF8B3DC9"/>
      <color rgb="FFFF3300"/>
      <color rgb="FF004E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75000"/>
                    <a:lumOff val="25000"/>
                  </a:schemeClr>
                </a:solidFill>
              </a:rPr>
              <a:t>Price vs.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rgbClr val="8B3DC9"/>
              </a:solidFill>
            </a:ln>
            <a:effectLst>
              <a:glow rad="63500">
                <a:srgbClr val="8B3DC9">
                  <a:alpha val="16000"/>
                </a:srgbClr>
              </a:glow>
            </a:effectLst>
          </c:spPr>
          <c:marker>
            <c:symbol val="circle"/>
            <c:size val="4"/>
            <c:spPr>
              <a:solidFill>
                <a:srgbClr val="0070C0"/>
              </a:solidFill>
              <a:ln>
                <a:noFill/>
              </a:ln>
              <a:effectLst>
                <a:glow rad="63500">
                  <a:srgbClr val="8B3DC9">
                    <a:alpha val="16000"/>
                  </a:srgbClr>
                </a:glow>
              </a:effectLst>
            </c:spPr>
          </c:marker>
          <c:cat>
            <c:numRef>
              <c:f>Work!$L$26:$L$40</c:f>
              <c:numCache>
                <c:formatCode>General</c:formatCode>
                <c:ptCount val="15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  <c:pt idx="9">
                  <c:v>950</c:v>
                </c:pt>
                <c:pt idx="10">
                  <c:v>1000</c:v>
                </c:pt>
                <c:pt idx="11">
                  <c:v>1050</c:v>
                </c:pt>
                <c:pt idx="12">
                  <c:v>1100</c:v>
                </c:pt>
                <c:pt idx="13">
                  <c:v>1150</c:v>
                </c:pt>
                <c:pt idx="14">
                  <c:v>1200</c:v>
                </c:pt>
              </c:numCache>
            </c:numRef>
          </c:cat>
          <c:val>
            <c:numRef>
              <c:f>Work!$M$26:$M$40</c:f>
              <c:numCache>
                <c:formatCode>General</c:formatCode>
                <c:ptCount val="15"/>
                <c:pt idx="0">
                  <c:v>104.73315460423105</c:v>
                </c:pt>
                <c:pt idx="1">
                  <c:v>103.35757217744765</c:v>
                </c:pt>
                <c:pt idx="2">
                  <c:v>102.00433455797652</c:v>
                </c:pt>
                <c:pt idx="3">
                  <c:v>100.67302121711893</c:v>
                </c:pt>
                <c:pt idx="4">
                  <c:v>99.363220566935794</c:v>
                </c:pt>
                <c:pt idx="5">
                  <c:v>98.074529748845649</c:v>
                </c:pt>
                <c:pt idx="6">
                  <c:v>96.806554427716819</c:v>
                </c:pt>
                <c:pt idx="7">
                  <c:v>95.558908591301048</c:v>
                </c:pt>
                <c:pt idx="8">
                  <c:v>94.331214354855803</c:v>
                </c:pt>
                <c:pt idx="9">
                  <c:v>93.123101770809598</c:v>
                </c:pt>
                <c:pt idx="10">
                  <c:v>91.934208643328162</c:v>
                </c:pt>
                <c:pt idx="11">
                  <c:v>90.764180347644597</c:v>
                </c:pt>
                <c:pt idx="12">
                  <c:v>89.612669654019371</c:v>
                </c:pt>
                <c:pt idx="13">
                  <c:v>88.479336556201616</c:v>
                </c:pt>
                <c:pt idx="14">
                  <c:v>87.363848104265429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BE-4A81-8DC7-FF61AE303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463872"/>
        <c:axId val="2110465952"/>
      </c:lineChart>
      <c:catAx>
        <c:axId val="211046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  <a:alpha val="73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465952"/>
        <c:crosses val="autoZero"/>
        <c:auto val="1"/>
        <c:lblAlgn val="ctr"/>
        <c:lblOffset val="1"/>
        <c:tickLblSkip val="2"/>
        <c:tickMarkSkip val="1"/>
        <c:noMultiLvlLbl val="0"/>
      </c:catAx>
      <c:valAx>
        <c:axId val="2110465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  <a:alpha val="78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46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Price vs.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rgbClr val="8B3DC9"/>
              </a:solidFill>
            </a:ln>
            <a:effectLst>
              <a:glow rad="63500">
                <a:srgbClr val="8B3DC9">
                  <a:alpha val="16000"/>
                </a:srgb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Work!$L$26:$L$40</c:f>
              <c:numCache>
                <c:formatCode>General</c:formatCode>
                <c:ptCount val="15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  <c:pt idx="9">
                  <c:v>950</c:v>
                </c:pt>
                <c:pt idx="10">
                  <c:v>1000</c:v>
                </c:pt>
                <c:pt idx="11">
                  <c:v>1050</c:v>
                </c:pt>
                <c:pt idx="12">
                  <c:v>1100</c:v>
                </c:pt>
                <c:pt idx="13">
                  <c:v>1150</c:v>
                </c:pt>
                <c:pt idx="14">
                  <c:v>1200</c:v>
                </c:pt>
              </c:numCache>
            </c:numRef>
          </c:cat>
          <c:val>
            <c:numRef>
              <c:f>Work!$M$26:$M$40</c:f>
              <c:numCache>
                <c:formatCode>General</c:formatCode>
                <c:ptCount val="15"/>
                <c:pt idx="0">
                  <c:v>104.73315460423105</c:v>
                </c:pt>
                <c:pt idx="1">
                  <c:v>103.35757217744765</c:v>
                </c:pt>
                <c:pt idx="2">
                  <c:v>102.00433455797652</c:v>
                </c:pt>
                <c:pt idx="3">
                  <c:v>100.67302121711893</c:v>
                </c:pt>
                <c:pt idx="4">
                  <c:v>99.363220566935794</c:v>
                </c:pt>
                <c:pt idx="5">
                  <c:v>98.074529748845649</c:v>
                </c:pt>
                <c:pt idx="6">
                  <c:v>96.806554427716819</c:v>
                </c:pt>
                <c:pt idx="7">
                  <c:v>95.558908591301048</c:v>
                </c:pt>
                <c:pt idx="8">
                  <c:v>94.331214354855803</c:v>
                </c:pt>
                <c:pt idx="9">
                  <c:v>93.123101770809598</c:v>
                </c:pt>
                <c:pt idx="10">
                  <c:v>91.934208643328162</c:v>
                </c:pt>
                <c:pt idx="11">
                  <c:v>90.764180347644597</c:v>
                </c:pt>
                <c:pt idx="12">
                  <c:v>89.612669654019371</c:v>
                </c:pt>
                <c:pt idx="13">
                  <c:v>88.479336556201616</c:v>
                </c:pt>
                <c:pt idx="14">
                  <c:v>87.363848104265429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81-44A7-9CDF-E0FA4EE3A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463872"/>
        <c:axId val="2110465952"/>
      </c:lineChart>
      <c:catAx>
        <c:axId val="211046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2">
                <a:alpha val="42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465952"/>
        <c:crosses val="autoZero"/>
        <c:auto val="1"/>
        <c:lblAlgn val="ctr"/>
        <c:lblOffset val="1"/>
        <c:tickLblSkip val="2"/>
        <c:tickMarkSkip val="1"/>
        <c:noMultiLvlLbl val="0"/>
      </c:catAx>
      <c:valAx>
        <c:axId val="2110465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2">
                <a:alpha val="44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46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Table of Contents'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About!A1"/><Relationship Id="rId2" Type="http://schemas.openxmlformats.org/officeDocument/2006/relationships/image" Target="../media/image1.png"/><Relationship Id="rId1" Type="http://schemas.openxmlformats.org/officeDocument/2006/relationships/hyperlink" Target="#'Cover Page'!A1"/><Relationship Id="rId6" Type="http://schemas.openxmlformats.org/officeDocument/2006/relationships/hyperlink" Target="#Work!A1"/><Relationship Id="rId5" Type="http://schemas.openxmlformats.org/officeDocument/2006/relationships/hyperlink" Target="#Dashboard!A1"/><Relationship Id="rId4" Type="http://schemas.openxmlformats.org/officeDocument/2006/relationships/hyperlink" Target="#Instruction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Cover Page'!A1"/><Relationship Id="rId7" Type="http://schemas.openxmlformats.org/officeDocument/2006/relationships/image" Target="../media/image3.png"/><Relationship Id="rId2" Type="http://schemas.openxmlformats.org/officeDocument/2006/relationships/hyperlink" Target="#Dashboard!A1"/><Relationship Id="rId1" Type="http://schemas.openxmlformats.org/officeDocument/2006/relationships/hyperlink" Target="#'Table of Contents'!A1"/><Relationship Id="rId6" Type="http://schemas.openxmlformats.org/officeDocument/2006/relationships/hyperlink" Target="https://www.linkedin.com/in/dtran421/" TargetMode="External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Cover Page'!A1"/><Relationship Id="rId1" Type="http://schemas.openxmlformats.org/officeDocument/2006/relationships/hyperlink" Target="#About!A1"/><Relationship Id="rId6" Type="http://schemas.openxmlformats.org/officeDocument/2006/relationships/chart" Target="../charts/chart1.xml"/><Relationship Id="rId5" Type="http://schemas.openxmlformats.org/officeDocument/2006/relationships/hyperlink" Target="#Instructions!A1"/><Relationship Id="rId4" Type="http://schemas.openxmlformats.org/officeDocument/2006/relationships/hyperlink" Target="#'Table of Contents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Cover Page'!A1"/><Relationship Id="rId1" Type="http://schemas.openxmlformats.org/officeDocument/2006/relationships/hyperlink" Target="#Dashboard!A1"/><Relationship Id="rId5" Type="http://schemas.openxmlformats.org/officeDocument/2006/relationships/hyperlink" Target="#Work!A1"/><Relationship Id="rId4" Type="http://schemas.openxmlformats.org/officeDocument/2006/relationships/hyperlink" Target="#'Table of Contents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Cover Page'!A1"/><Relationship Id="rId1" Type="http://schemas.openxmlformats.org/officeDocument/2006/relationships/hyperlink" Target="#Instructions!A1"/><Relationship Id="rId5" Type="http://schemas.openxmlformats.org/officeDocument/2006/relationships/chart" Target="../charts/chart2.xml"/><Relationship Id="rId4" Type="http://schemas.openxmlformats.org/officeDocument/2006/relationships/hyperlink" Target="#'Table of Contents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171451</xdr:colOff>
      <xdr:row>15</xdr:row>
      <xdr:rowOff>56933</xdr:rowOff>
    </xdr:from>
    <xdr:to>
      <xdr:col>15</xdr:col>
      <xdr:colOff>390525</xdr:colOff>
      <xdr:row>24</xdr:row>
      <xdr:rowOff>38317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623F77B-2207-4DDA-9E99-1124B980C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1" y="2914433"/>
          <a:ext cx="3267074" cy="1695884"/>
        </a:xfrm>
        <a:prstGeom prst="rect">
          <a:avLst/>
        </a:prstGeom>
      </xdr:spPr>
    </xdr:pic>
    <xdr:clientData/>
  </xdr:twoCellAnchor>
  <xdr:twoCellAnchor>
    <xdr:from>
      <xdr:col>3</xdr:col>
      <xdr:colOff>390524</xdr:colOff>
      <xdr:row>0</xdr:row>
      <xdr:rowOff>142874</xdr:rowOff>
    </xdr:from>
    <xdr:to>
      <xdr:col>21</xdr:col>
      <xdr:colOff>581026</xdr:colOff>
      <xdr:row>9</xdr:row>
      <xdr:rowOff>57149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9270BF8-7EB3-4769-BF95-671D248B321D}"/>
            </a:ext>
          </a:extLst>
        </xdr:cNvPr>
        <xdr:cNvSpPr txBox="1"/>
      </xdr:nvSpPr>
      <xdr:spPr>
        <a:xfrm>
          <a:off x="2219324" y="142874"/>
          <a:ext cx="11163302" cy="1628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6600" b="1" u="none">
              <a:solidFill>
                <a:schemeClr val="bg1"/>
              </a:solidFill>
            </a:rPr>
            <a:t>Driftwood Investment Group</a:t>
          </a:r>
        </a:p>
      </xdr:txBody>
    </xdr:sp>
    <xdr:clientData/>
  </xdr:twoCellAnchor>
  <xdr:twoCellAnchor>
    <xdr:from>
      <xdr:col>4</xdr:col>
      <xdr:colOff>342900</xdr:colOff>
      <xdr:row>29</xdr:row>
      <xdr:rowOff>66675</xdr:rowOff>
    </xdr:from>
    <xdr:to>
      <xdr:col>21</xdr:col>
      <xdr:colOff>171451</xdr:colOff>
      <xdr:row>37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43BB41C-8DE0-4937-9727-0E30E5F7F98F}"/>
            </a:ext>
          </a:extLst>
        </xdr:cNvPr>
        <xdr:cNvSpPr txBox="1"/>
      </xdr:nvSpPr>
      <xdr:spPr>
        <a:xfrm>
          <a:off x="2781300" y="5591175"/>
          <a:ext cx="10191751" cy="1628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i="1" u="none">
              <a:solidFill>
                <a:schemeClr val="bg1"/>
              </a:solidFill>
            </a:rPr>
            <a:t>The</a:t>
          </a:r>
          <a:r>
            <a:rPr lang="en-US" sz="4000" i="1" u="none" baseline="0">
              <a:solidFill>
                <a:schemeClr val="bg1"/>
              </a:solidFill>
            </a:rPr>
            <a:t> future is in our hands.</a:t>
          </a:r>
          <a:endParaRPr lang="en-US" sz="6600" i="1" u="none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0</xdr:colOff>
      <xdr:row>1</xdr:row>
      <xdr:rowOff>9525</xdr:rowOff>
    </xdr:from>
    <xdr:to>
      <xdr:col>24</xdr:col>
      <xdr:colOff>344436</xdr:colOff>
      <xdr:row>7</xdr:row>
      <xdr:rowOff>47625</xdr:rowOff>
    </xdr:to>
    <xdr:sp macro="" textlink="">
      <xdr:nvSpPr>
        <xdr:cNvPr id="14" name="Rectangle: Folded Corner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9408B6-DC96-4D1C-B061-2625A159F7EC}"/>
            </a:ext>
          </a:extLst>
        </xdr:cNvPr>
        <xdr:cNvSpPr/>
      </xdr:nvSpPr>
      <xdr:spPr>
        <a:xfrm>
          <a:off x="14020800" y="200025"/>
          <a:ext cx="954036" cy="1181100"/>
        </a:xfrm>
        <a:prstGeom prst="foldedCorner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bg1"/>
              </a:solidFill>
            </a:rPr>
            <a:t>Table</a:t>
          </a:r>
          <a:r>
            <a:rPr lang="en-US" sz="1400" baseline="0">
              <a:solidFill>
                <a:schemeClr val="bg1"/>
              </a:solidFill>
            </a:rPr>
            <a:t> of Contents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247650</xdr:colOff>
      <xdr:row>0</xdr:row>
      <xdr:rowOff>66675</xdr:rowOff>
    </xdr:from>
    <xdr:to>
      <xdr:col>13</xdr:col>
      <xdr:colOff>390525</xdr:colOff>
      <xdr:row>4</xdr:row>
      <xdr:rowOff>11705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EC0F99-54AB-411A-9B01-B8B4EEB65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0" y="66675"/>
          <a:ext cx="1362075" cy="707030"/>
        </a:xfrm>
        <a:prstGeom prst="rect">
          <a:avLst/>
        </a:prstGeom>
        <a:solidFill>
          <a:srgbClr val="7030A0"/>
        </a:solidFill>
      </xdr:spPr>
    </xdr:pic>
    <xdr:clientData/>
  </xdr:twoCellAnchor>
  <xdr:twoCellAnchor>
    <xdr:from>
      <xdr:col>0</xdr:col>
      <xdr:colOff>161925</xdr:colOff>
      <xdr:row>0</xdr:row>
      <xdr:rowOff>133350</xdr:rowOff>
    </xdr:from>
    <xdr:to>
      <xdr:col>2</xdr:col>
      <xdr:colOff>409575</xdr:colOff>
      <xdr:row>3</xdr:row>
      <xdr:rowOff>123825</xdr:rowOff>
    </xdr:to>
    <xdr:sp macro="" textlink="">
      <xdr:nvSpPr>
        <xdr:cNvPr id="3" name="Arrow: Striped Righ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81369D-FE79-4A94-A6EE-E5201EF8D643}"/>
            </a:ext>
          </a:extLst>
        </xdr:cNvPr>
        <xdr:cNvSpPr/>
      </xdr:nvSpPr>
      <xdr:spPr>
        <a:xfrm flipH="1">
          <a:off x="161925" y="133350"/>
          <a:ext cx="1466850" cy="561975"/>
        </a:xfrm>
        <a:prstGeom prst="striped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Previous Page</a:t>
          </a:r>
        </a:p>
      </xdr:txBody>
    </xdr:sp>
    <xdr:clientData/>
  </xdr:twoCellAnchor>
  <xdr:twoCellAnchor>
    <xdr:from>
      <xdr:col>22</xdr:col>
      <xdr:colOff>123825</xdr:colOff>
      <xdr:row>0</xdr:row>
      <xdr:rowOff>85725</xdr:rowOff>
    </xdr:from>
    <xdr:to>
      <xdr:col>24</xdr:col>
      <xdr:colOff>371475</xdr:colOff>
      <xdr:row>3</xdr:row>
      <xdr:rowOff>76200</xdr:rowOff>
    </xdr:to>
    <xdr:sp macro="" textlink="">
      <xdr:nvSpPr>
        <xdr:cNvPr id="4" name="Arrow: Striped Right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4E1599-D646-4FE8-8DBA-45113C0E0CEA}"/>
            </a:ext>
          </a:extLst>
        </xdr:cNvPr>
        <xdr:cNvSpPr/>
      </xdr:nvSpPr>
      <xdr:spPr>
        <a:xfrm>
          <a:off x="13535025" y="85725"/>
          <a:ext cx="1466850" cy="561975"/>
        </a:xfrm>
        <a:prstGeom prst="striped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Next Page</a:t>
          </a:r>
        </a:p>
      </xdr:txBody>
    </xdr:sp>
    <xdr:clientData/>
  </xdr:twoCellAnchor>
  <xdr:twoCellAnchor>
    <xdr:from>
      <xdr:col>7</xdr:col>
      <xdr:colOff>304800</xdr:colOff>
      <xdr:row>4</xdr:row>
      <xdr:rowOff>19050</xdr:rowOff>
    </xdr:from>
    <xdr:to>
      <xdr:col>17</xdr:col>
      <xdr:colOff>333375</xdr:colOff>
      <xdr:row>7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95C186F-7635-459A-BBED-1FFFD277B09E}"/>
            </a:ext>
          </a:extLst>
        </xdr:cNvPr>
        <xdr:cNvSpPr txBox="1"/>
      </xdr:nvSpPr>
      <xdr:spPr>
        <a:xfrm>
          <a:off x="4572000" y="781050"/>
          <a:ext cx="6124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 u="none">
              <a:solidFill>
                <a:schemeClr val="bg1"/>
              </a:solidFill>
            </a:rPr>
            <a:t>Table of Contents</a:t>
          </a:r>
        </a:p>
      </xdr:txBody>
    </xdr:sp>
    <xdr:clientData/>
  </xdr:twoCellAnchor>
  <xdr:twoCellAnchor>
    <xdr:from>
      <xdr:col>9</xdr:col>
      <xdr:colOff>171450</xdr:colOff>
      <xdr:row>8</xdr:row>
      <xdr:rowOff>19050</xdr:rowOff>
    </xdr:from>
    <xdr:to>
      <xdr:col>15</xdr:col>
      <xdr:colOff>438150</xdr:colOff>
      <xdr:row>10</xdr:row>
      <xdr:rowOff>180975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7186FEF-FEF3-492C-ADD1-92FDFC25817C}"/>
            </a:ext>
          </a:extLst>
        </xdr:cNvPr>
        <xdr:cNvSpPr/>
      </xdr:nvSpPr>
      <xdr:spPr>
        <a:xfrm>
          <a:off x="5657850" y="1543050"/>
          <a:ext cx="3924300" cy="542925"/>
        </a:xfrm>
        <a:prstGeom prst="roundRect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About</a:t>
          </a:r>
        </a:p>
      </xdr:txBody>
    </xdr:sp>
    <xdr:clientData/>
  </xdr:twoCellAnchor>
  <xdr:twoCellAnchor>
    <xdr:from>
      <xdr:col>9</xdr:col>
      <xdr:colOff>152400</xdr:colOff>
      <xdr:row>15</xdr:row>
      <xdr:rowOff>28575</xdr:rowOff>
    </xdr:from>
    <xdr:to>
      <xdr:col>15</xdr:col>
      <xdr:colOff>419100</xdr:colOff>
      <xdr:row>18</xdr:row>
      <xdr:rowOff>0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FC1F535-ED22-47DB-BF2F-2B1A9ED43889}"/>
            </a:ext>
          </a:extLst>
        </xdr:cNvPr>
        <xdr:cNvSpPr/>
      </xdr:nvSpPr>
      <xdr:spPr>
        <a:xfrm>
          <a:off x="5638800" y="2886075"/>
          <a:ext cx="3924300" cy="542925"/>
        </a:xfrm>
        <a:prstGeom prst="roundRect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aseline="0"/>
            <a:t>Instructions</a:t>
          </a:r>
          <a:endParaRPr lang="en-US" sz="2000"/>
        </a:p>
      </xdr:txBody>
    </xdr:sp>
    <xdr:clientData/>
  </xdr:twoCellAnchor>
  <xdr:twoCellAnchor>
    <xdr:from>
      <xdr:col>9</xdr:col>
      <xdr:colOff>152400</xdr:colOff>
      <xdr:row>11</xdr:row>
      <xdr:rowOff>114300</xdr:rowOff>
    </xdr:from>
    <xdr:to>
      <xdr:col>15</xdr:col>
      <xdr:colOff>419100</xdr:colOff>
      <xdr:row>14</xdr:row>
      <xdr:rowOff>85725</xdr:rowOff>
    </xdr:to>
    <xdr:sp macro="" textlink="">
      <xdr:nvSpPr>
        <xdr:cNvPr id="10" name="Rectangle: Rounded Corners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1EBACE3-2D3B-42D8-8245-22157E772F85}"/>
            </a:ext>
          </a:extLst>
        </xdr:cNvPr>
        <xdr:cNvSpPr/>
      </xdr:nvSpPr>
      <xdr:spPr>
        <a:xfrm>
          <a:off x="5638800" y="2209800"/>
          <a:ext cx="3924300" cy="542925"/>
        </a:xfrm>
        <a:prstGeom prst="roundRect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Dashboard</a:t>
          </a:r>
        </a:p>
      </xdr:txBody>
    </xdr:sp>
    <xdr:clientData/>
  </xdr:twoCellAnchor>
  <xdr:twoCellAnchor>
    <xdr:from>
      <xdr:col>9</xdr:col>
      <xdr:colOff>161925</xdr:colOff>
      <xdr:row>18</xdr:row>
      <xdr:rowOff>152400</xdr:rowOff>
    </xdr:from>
    <xdr:to>
      <xdr:col>15</xdr:col>
      <xdr:colOff>428625</xdr:colOff>
      <xdr:row>21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E0DFBEE-BC8B-485B-B568-16145B624710}"/>
            </a:ext>
          </a:extLst>
        </xdr:cNvPr>
        <xdr:cNvSpPr/>
      </xdr:nvSpPr>
      <xdr:spPr>
        <a:xfrm>
          <a:off x="5648325" y="3581400"/>
          <a:ext cx="3924300" cy="542925"/>
        </a:xfrm>
        <a:prstGeom prst="roundRect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Work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142874</xdr:colOff>
      <xdr:row>10</xdr:row>
      <xdr:rowOff>0</xdr:rowOff>
    </xdr:from>
    <xdr:to>
      <xdr:col>7</xdr:col>
      <xdr:colOff>476249</xdr:colOff>
      <xdr:row>17</xdr:row>
      <xdr:rowOff>38100</xdr:rowOff>
    </xdr:to>
    <xdr:sp macro="" textlink="">
      <xdr:nvSpPr>
        <xdr:cNvPr id="14" name="Rectangle: Top Corners Rounded 13">
          <a:extLst>
            <a:ext uri="{FF2B5EF4-FFF2-40B4-BE49-F238E27FC236}">
              <a16:creationId xmlns:a16="http://schemas.microsoft.com/office/drawing/2014/main" id="{94707971-14A5-4151-BEE3-B70428C8E0F7}"/>
            </a:ext>
          </a:extLst>
        </xdr:cNvPr>
        <xdr:cNvSpPr/>
      </xdr:nvSpPr>
      <xdr:spPr>
        <a:xfrm>
          <a:off x="1362074" y="1905000"/>
          <a:ext cx="3381375" cy="1371600"/>
        </a:xfrm>
        <a:prstGeom prst="round2SameRect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 b="1"/>
            <a:t>Duke</a:t>
          </a:r>
          <a:r>
            <a:rPr lang="en-US" sz="4000" b="1" baseline="0"/>
            <a:t> Tran</a:t>
          </a:r>
        </a:p>
        <a:p>
          <a:pPr algn="ctr"/>
          <a:r>
            <a:rPr lang="en-US" sz="2400" baseline="0"/>
            <a:t>Class of 2023</a:t>
          </a:r>
          <a:endParaRPr lang="en-US" sz="2400"/>
        </a:p>
      </xdr:txBody>
    </xdr:sp>
    <xdr:clientData/>
  </xdr:twoCellAnchor>
  <xdr:twoCellAnchor>
    <xdr:from>
      <xdr:col>0</xdr:col>
      <xdr:colOff>180975</xdr:colOff>
      <xdr:row>0</xdr:row>
      <xdr:rowOff>104775</xdr:rowOff>
    </xdr:from>
    <xdr:to>
      <xdr:col>2</xdr:col>
      <xdr:colOff>428625</xdr:colOff>
      <xdr:row>3</xdr:row>
      <xdr:rowOff>95250</xdr:rowOff>
    </xdr:to>
    <xdr:sp macro="" textlink="">
      <xdr:nvSpPr>
        <xdr:cNvPr id="9" name="Arrow: Striped Right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96CF80-AA96-4280-8B10-CD950B4057BC}"/>
            </a:ext>
          </a:extLst>
        </xdr:cNvPr>
        <xdr:cNvSpPr/>
      </xdr:nvSpPr>
      <xdr:spPr>
        <a:xfrm flipH="1">
          <a:off x="180975" y="104775"/>
          <a:ext cx="1466850" cy="561975"/>
        </a:xfrm>
        <a:prstGeom prst="striped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Previous Page</a:t>
          </a:r>
        </a:p>
      </xdr:txBody>
    </xdr:sp>
    <xdr:clientData/>
  </xdr:twoCellAnchor>
  <xdr:twoCellAnchor>
    <xdr:from>
      <xdr:col>22</xdr:col>
      <xdr:colOff>104775</xdr:colOff>
      <xdr:row>0</xdr:row>
      <xdr:rowOff>95250</xdr:rowOff>
    </xdr:from>
    <xdr:to>
      <xdr:col>24</xdr:col>
      <xdr:colOff>352425</xdr:colOff>
      <xdr:row>3</xdr:row>
      <xdr:rowOff>85725</xdr:rowOff>
    </xdr:to>
    <xdr:sp macro="" textlink="">
      <xdr:nvSpPr>
        <xdr:cNvPr id="11" name="Arrow: Striped Right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8634B6-F894-4394-A3EB-47FC030016C7}"/>
            </a:ext>
          </a:extLst>
        </xdr:cNvPr>
        <xdr:cNvSpPr/>
      </xdr:nvSpPr>
      <xdr:spPr>
        <a:xfrm>
          <a:off x="13515975" y="95250"/>
          <a:ext cx="1466850" cy="561975"/>
        </a:xfrm>
        <a:prstGeom prst="striped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Next Page</a:t>
          </a:r>
        </a:p>
      </xdr:txBody>
    </xdr:sp>
    <xdr:clientData/>
  </xdr:twoCellAnchor>
  <xdr:twoCellAnchor editAs="oneCell">
    <xdr:from>
      <xdr:col>11</xdr:col>
      <xdr:colOff>276225</xdr:colOff>
      <xdr:row>0</xdr:row>
      <xdr:rowOff>66675</xdr:rowOff>
    </xdr:from>
    <xdr:to>
      <xdr:col>13</xdr:col>
      <xdr:colOff>419100</xdr:colOff>
      <xdr:row>4</xdr:row>
      <xdr:rowOff>11705</xdr:rowOff>
    </xdr:to>
    <xdr:pic>
      <xdr:nvPicPr>
        <xdr:cNvPr id="12" name="Picture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C49ACD-44EE-4215-8A89-830E5EFCB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1825" y="66675"/>
          <a:ext cx="1362075" cy="707030"/>
        </a:xfrm>
        <a:prstGeom prst="rect">
          <a:avLst/>
        </a:prstGeom>
        <a:solidFill>
          <a:srgbClr val="7030A0"/>
        </a:solidFill>
      </xdr:spPr>
    </xdr:pic>
    <xdr:clientData/>
  </xdr:twoCellAnchor>
  <xdr:twoCellAnchor>
    <xdr:from>
      <xdr:col>2</xdr:col>
      <xdr:colOff>133351</xdr:colOff>
      <xdr:row>17</xdr:row>
      <xdr:rowOff>19043</xdr:rowOff>
    </xdr:from>
    <xdr:to>
      <xdr:col>7</xdr:col>
      <xdr:colOff>476250</xdr:colOff>
      <xdr:row>34</xdr:row>
      <xdr:rowOff>123822</xdr:rowOff>
    </xdr:to>
    <xdr:sp macro="" textlink="">
      <xdr:nvSpPr>
        <xdr:cNvPr id="4" name="Rectangle: Top Corners Rounded 3">
          <a:extLst>
            <a:ext uri="{FF2B5EF4-FFF2-40B4-BE49-F238E27FC236}">
              <a16:creationId xmlns:a16="http://schemas.microsoft.com/office/drawing/2014/main" id="{A94D3BD2-7901-454C-B18D-F21C04D0969C}"/>
            </a:ext>
          </a:extLst>
        </xdr:cNvPr>
        <xdr:cNvSpPr/>
      </xdr:nvSpPr>
      <xdr:spPr>
        <a:xfrm flipV="1">
          <a:off x="1352551" y="3257543"/>
          <a:ext cx="3390899" cy="3343279"/>
        </a:xfrm>
        <a:prstGeom prst="round2SameRect">
          <a:avLst>
            <a:gd name="adj1" fmla="val 11615"/>
            <a:gd name="adj2" fmla="val 0"/>
          </a:avLst>
        </a:prstGeom>
        <a:blipFill dpi="0" rotWithShape="0">
          <a:blip xmlns:r="http://schemas.openxmlformats.org/officeDocument/2006/relationships" r:embed="rId5"/>
          <a:srcRect/>
          <a:stretch>
            <a:fillRect/>
          </a:stretch>
        </a:blipFill>
        <a:ln>
          <a:solidFill>
            <a:schemeClr val="accent1">
              <a:shade val="50000"/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4</xdr:row>
      <xdr:rowOff>28575</xdr:rowOff>
    </xdr:from>
    <xdr:to>
      <xdr:col>17</xdr:col>
      <xdr:colOff>361950</xdr:colOff>
      <xdr:row>7</xdr:row>
      <xdr:rowOff>171450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AB1070-80CF-49E1-A823-8CEF41058967}"/>
            </a:ext>
          </a:extLst>
        </xdr:cNvPr>
        <xdr:cNvSpPr txBox="1"/>
      </xdr:nvSpPr>
      <xdr:spPr>
        <a:xfrm>
          <a:off x="4600575" y="790575"/>
          <a:ext cx="6124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 u="none">
              <a:solidFill>
                <a:schemeClr val="bg1"/>
              </a:solidFill>
            </a:rPr>
            <a:t>About</a:t>
          </a:r>
        </a:p>
      </xdr:txBody>
    </xdr:sp>
    <xdr:clientData/>
  </xdr:twoCellAnchor>
  <xdr:twoCellAnchor>
    <xdr:from>
      <xdr:col>9</xdr:col>
      <xdr:colOff>0</xdr:colOff>
      <xdr:row>15</xdr:row>
      <xdr:rowOff>142875</xdr:rowOff>
    </xdr:from>
    <xdr:to>
      <xdr:col>12</xdr:col>
      <xdr:colOff>161925</xdr:colOff>
      <xdr:row>37</xdr:row>
      <xdr:rowOff>152400</xdr:rowOff>
    </xdr:to>
    <xdr:sp macro="" textlink="">
      <xdr:nvSpPr>
        <xdr:cNvPr id="17" name="Flowchart: Off-page Connector 16">
          <a:extLst>
            <a:ext uri="{FF2B5EF4-FFF2-40B4-BE49-F238E27FC236}">
              <a16:creationId xmlns:a16="http://schemas.microsoft.com/office/drawing/2014/main" id="{37F3F98B-EEA8-4A7C-B399-6B1FB4634882}"/>
            </a:ext>
          </a:extLst>
        </xdr:cNvPr>
        <xdr:cNvSpPr/>
      </xdr:nvSpPr>
      <xdr:spPr>
        <a:xfrm>
          <a:off x="5486400" y="3000375"/>
          <a:ext cx="1990725" cy="4200525"/>
        </a:xfrm>
        <a:prstGeom prst="flowChartOffpageConnector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1"/>
        </a:p>
        <a:p>
          <a:pPr algn="l"/>
          <a:r>
            <a:rPr lang="en-US" sz="1200" b="1"/>
            <a:t>University</a:t>
          </a:r>
          <a:r>
            <a:rPr lang="en-US" sz="1200"/>
            <a:t>:</a:t>
          </a:r>
          <a:r>
            <a:rPr lang="en-US" sz="1200" baseline="0"/>
            <a:t> College of William &amp; Mary</a:t>
          </a:r>
        </a:p>
        <a:p>
          <a:pPr algn="l"/>
          <a:endParaRPr lang="en-US" sz="1200" baseline="0"/>
        </a:p>
        <a:p>
          <a:pPr algn="l"/>
          <a:r>
            <a:rPr lang="en-US" sz="1200" b="1" baseline="0"/>
            <a:t>Class</a:t>
          </a:r>
          <a:r>
            <a:rPr lang="en-US" sz="1200" baseline="0"/>
            <a:t>: 2023 (Junior)</a:t>
          </a:r>
        </a:p>
        <a:p>
          <a:pPr algn="l"/>
          <a:endParaRPr lang="en-US" sz="1200" baseline="0"/>
        </a:p>
        <a:p>
          <a:pPr algn="l"/>
          <a:r>
            <a:rPr lang="en-US" sz="1200" b="1" baseline="0"/>
            <a:t>Major</a:t>
          </a:r>
          <a:r>
            <a:rPr lang="en-US" sz="1200" baseline="0"/>
            <a:t>: Computer Science</a:t>
          </a:r>
        </a:p>
        <a:p>
          <a:pPr algn="l"/>
          <a:endParaRPr lang="en-US" sz="1200" baseline="0"/>
        </a:p>
        <a:p>
          <a:pPr algn="l"/>
          <a:r>
            <a:rPr lang="en-US" sz="1200" b="1" baseline="0"/>
            <a:t>Minor</a:t>
          </a:r>
          <a:r>
            <a:rPr lang="en-US" sz="1200" baseline="0"/>
            <a:t>: Finance</a:t>
          </a:r>
          <a:endParaRPr lang="en-US" sz="1200"/>
        </a:p>
      </xdr:txBody>
    </xdr:sp>
    <xdr:clientData/>
  </xdr:twoCellAnchor>
  <xdr:twoCellAnchor>
    <xdr:from>
      <xdr:col>8</xdr:col>
      <xdr:colOff>609599</xdr:colOff>
      <xdr:row>13</xdr:row>
      <xdr:rowOff>123825</xdr:rowOff>
    </xdr:from>
    <xdr:to>
      <xdr:col>12</xdr:col>
      <xdr:colOff>161924</xdr:colOff>
      <xdr:row>16</xdr:row>
      <xdr:rowOff>0</xdr:rowOff>
    </xdr:to>
    <xdr:sp macro="" textlink="">
      <xdr:nvSpPr>
        <xdr:cNvPr id="18" name="Rectangle: Top Corners Rounded 17">
          <a:extLst>
            <a:ext uri="{FF2B5EF4-FFF2-40B4-BE49-F238E27FC236}">
              <a16:creationId xmlns:a16="http://schemas.microsoft.com/office/drawing/2014/main" id="{69AB9889-5B1C-4B2A-99EC-F6AAB2D3F5F9}"/>
            </a:ext>
          </a:extLst>
        </xdr:cNvPr>
        <xdr:cNvSpPr/>
      </xdr:nvSpPr>
      <xdr:spPr>
        <a:xfrm>
          <a:off x="5486399" y="2600325"/>
          <a:ext cx="1990725" cy="447675"/>
        </a:xfrm>
        <a:prstGeom prst="round2SameRect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Background</a:t>
          </a:r>
          <a:endParaRPr lang="en-US" sz="1400" b="1"/>
        </a:p>
      </xdr:txBody>
    </xdr:sp>
    <xdr:clientData/>
  </xdr:twoCellAnchor>
  <xdr:twoCellAnchor>
    <xdr:from>
      <xdr:col>12</xdr:col>
      <xdr:colOff>466725</xdr:colOff>
      <xdr:row>15</xdr:row>
      <xdr:rowOff>152400</xdr:rowOff>
    </xdr:from>
    <xdr:to>
      <xdr:col>16</xdr:col>
      <xdr:colOff>19050</xdr:colOff>
      <xdr:row>37</xdr:row>
      <xdr:rowOff>142875</xdr:rowOff>
    </xdr:to>
    <xdr:sp macro="" textlink="">
      <xdr:nvSpPr>
        <xdr:cNvPr id="19" name="Flowchart: Off-page Connector 18">
          <a:extLst>
            <a:ext uri="{FF2B5EF4-FFF2-40B4-BE49-F238E27FC236}">
              <a16:creationId xmlns:a16="http://schemas.microsoft.com/office/drawing/2014/main" id="{AE647C5A-A0DE-4F66-B2DB-F2AE463AD6E6}"/>
            </a:ext>
          </a:extLst>
        </xdr:cNvPr>
        <xdr:cNvSpPr/>
      </xdr:nvSpPr>
      <xdr:spPr>
        <a:xfrm>
          <a:off x="7781925" y="3009900"/>
          <a:ext cx="1990725" cy="4181475"/>
        </a:xfrm>
        <a:prstGeom prst="flowChartOffpageConnector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1"/>
        </a:p>
        <a:p>
          <a:pPr algn="l"/>
          <a:r>
            <a:rPr lang="en-US" sz="1200" b="1" baseline="0"/>
            <a:t>Alpha Kappa Psi</a:t>
          </a:r>
        </a:p>
        <a:p>
          <a:pPr algn="l"/>
          <a:endParaRPr lang="en-US" sz="1200" b="1" baseline="0"/>
        </a:p>
        <a:p>
          <a:pPr algn="l"/>
          <a:r>
            <a:rPr lang="en-US" sz="1200" b="1" baseline="0"/>
            <a:t>Association for Computing Machinery</a:t>
          </a:r>
        </a:p>
        <a:p>
          <a:pPr algn="l"/>
          <a:endParaRPr lang="en-US" sz="1200" b="1" baseline="0"/>
        </a:p>
        <a:p>
          <a:pPr algn="l"/>
          <a:r>
            <a:rPr lang="en-US" sz="1200" b="1" baseline="0"/>
            <a:t>Developer Student Club</a:t>
          </a:r>
        </a:p>
        <a:p>
          <a:pPr algn="l"/>
          <a:endParaRPr lang="en-US" sz="1200" b="1" baseline="0"/>
        </a:p>
        <a:p>
          <a:pPr algn="l"/>
          <a:r>
            <a:rPr lang="en-US" sz="1200" b="1" baseline="0"/>
            <a:t>Mason Investment Club</a:t>
          </a:r>
        </a:p>
        <a:p>
          <a:pPr algn="l"/>
          <a:endParaRPr lang="en-US" sz="1200" b="1" baseline="0"/>
        </a:p>
      </xdr:txBody>
    </xdr:sp>
    <xdr:clientData/>
  </xdr:twoCellAnchor>
  <xdr:twoCellAnchor>
    <xdr:from>
      <xdr:col>12</xdr:col>
      <xdr:colOff>466724</xdr:colOff>
      <xdr:row>13</xdr:row>
      <xdr:rowOff>133350</xdr:rowOff>
    </xdr:from>
    <xdr:to>
      <xdr:col>16</xdr:col>
      <xdr:colOff>19049</xdr:colOff>
      <xdr:row>16</xdr:row>
      <xdr:rowOff>9525</xdr:rowOff>
    </xdr:to>
    <xdr:sp macro="" textlink="">
      <xdr:nvSpPr>
        <xdr:cNvPr id="20" name="Rectangle: Top Corners Rounded 19">
          <a:extLst>
            <a:ext uri="{FF2B5EF4-FFF2-40B4-BE49-F238E27FC236}">
              <a16:creationId xmlns:a16="http://schemas.microsoft.com/office/drawing/2014/main" id="{2D3C552D-9C4F-4843-B7C0-BBA811023332}"/>
            </a:ext>
          </a:extLst>
        </xdr:cNvPr>
        <xdr:cNvSpPr/>
      </xdr:nvSpPr>
      <xdr:spPr>
        <a:xfrm>
          <a:off x="7781924" y="2609850"/>
          <a:ext cx="1990725" cy="447675"/>
        </a:xfrm>
        <a:prstGeom prst="round2SameRect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Extracurriculars</a:t>
          </a:r>
          <a:endParaRPr lang="en-US" sz="1400" b="1"/>
        </a:p>
      </xdr:txBody>
    </xdr:sp>
    <xdr:clientData/>
  </xdr:twoCellAnchor>
  <xdr:twoCellAnchor>
    <xdr:from>
      <xdr:col>16</xdr:col>
      <xdr:colOff>257176</xdr:colOff>
      <xdr:row>15</xdr:row>
      <xdr:rowOff>161925</xdr:rowOff>
    </xdr:from>
    <xdr:to>
      <xdr:col>19</xdr:col>
      <xdr:colOff>466725</xdr:colOff>
      <xdr:row>37</xdr:row>
      <xdr:rowOff>152400</xdr:rowOff>
    </xdr:to>
    <xdr:sp macro="" textlink="">
      <xdr:nvSpPr>
        <xdr:cNvPr id="21" name="Flowchart: Off-page Connector 20">
          <a:extLst>
            <a:ext uri="{FF2B5EF4-FFF2-40B4-BE49-F238E27FC236}">
              <a16:creationId xmlns:a16="http://schemas.microsoft.com/office/drawing/2014/main" id="{F666BE77-997B-4CF0-9A3A-8D11B9D8F907}"/>
            </a:ext>
          </a:extLst>
        </xdr:cNvPr>
        <xdr:cNvSpPr/>
      </xdr:nvSpPr>
      <xdr:spPr>
        <a:xfrm>
          <a:off x="10010776" y="3019425"/>
          <a:ext cx="2038349" cy="4181475"/>
        </a:xfrm>
        <a:prstGeom prst="flowChartOffpageConnector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1"/>
        </a:p>
        <a:p>
          <a:pPr algn="l"/>
          <a:r>
            <a:rPr lang="en-US" sz="1200" b="1" baseline="0"/>
            <a:t>Alan B. Martin Entrepreneurship Center</a:t>
          </a:r>
          <a:r>
            <a:rPr lang="en-US" sz="1200" b="0" baseline="0"/>
            <a:t>, Technology Program Coordinator</a:t>
          </a:r>
          <a:endParaRPr lang="en-US" sz="1200" b="1" baseline="0"/>
        </a:p>
        <a:p>
          <a:pPr algn="l"/>
          <a:endParaRPr lang="en-US" sz="1200" b="1" baseline="0"/>
        </a:p>
        <a:p>
          <a:pPr algn="l"/>
          <a:r>
            <a:rPr lang="en-US" sz="1200" b="1" baseline="0"/>
            <a:t>Agency 1693</a:t>
          </a:r>
          <a:r>
            <a:rPr lang="en-US" sz="1200" b="0" baseline="0"/>
            <a:t>, Chief Financial Officer</a:t>
          </a:r>
          <a:endParaRPr lang="en-US" sz="1200" b="1" baseline="0"/>
        </a:p>
        <a:p>
          <a:pPr algn="l"/>
          <a:endParaRPr lang="en-US" sz="1200" b="1" baseline="0"/>
        </a:p>
        <a:p>
          <a:pPr algn="l"/>
          <a:r>
            <a:rPr lang="en-US" sz="1200" b="1" baseline="0"/>
            <a:t>NSF REU Site: HUMANS MOVE</a:t>
          </a:r>
          <a:r>
            <a:rPr lang="en-US" sz="1200" b="0" baseline="0"/>
            <a:t>, Research and Software Intern</a:t>
          </a:r>
          <a:endParaRPr lang="en-US" sz="1200" b="1" baseline="0"/>
        </a:p>
        <a:p>
          <a:pPr algn="l"/>
          <a:endParaRPr lang="en-US" sz="1200" b="1" baseline="0"/>
        </a:p>
        <a:p>
          <a:pPr algn="l"/>
          <a:r>
            <a:rPr lang="en-US" sz="1200" b="1" baseline="0"/>
            <a:t>Whispearrings</a:t>
          </a:r>
          <a:r>
            <a:rPr lang="en-US" sz="1200" b="0" baseline="0"/>
            <a:t>, Development Intern</a:t>
          </a:r>
          <a:endParaRPr lang="en-US" sz="1200" b="1" baseline="0"/>
        </a:p>
        <a:p>
          <a:pPr algn="l"/>
          <a:endParaRPr lang="en-US" sz="1200" b="1" baseline="0"/>
        </a:p>
      </xdr:txBody>
    </xdr:sp>
    <xdr:clientData/>
  </xdr:twoCellAnchor>
  <xdr:twoCellAnchor>
    <xdr:from>
      <xdr:col>16</xdr:col>
      <xdr:colOff>257175</xdr:colOff>
      <xdr:row>13</xdr:row>
      <xdr:rowOff>142875</xdr:rowOff>
    </xdr:from>
    <xdr:to>
      <xdr:col>19</xdr:col>
      <xdr:colOff>466724</xdr:colOff>
      <xdr:row>16</xdr:row>
      <xdr:rowOff>19050</xdr:rowOff>
    </xdr:to>
    <xdr:sp macro="" textlink="">
      <xdr:nvSpPr>
        <xdr:cNvPr id="22" name="Rectangle: Top Corners Rounded 21">
          <a:extLst>
            <a:ext uri="{FF2B5EF4-FFF2-40B4-BE49-F238E27FC236}">
              <a16:creationId xmlns:a16="http://schemas.microsoft.com/office/drawing/2014/main" id="{480AB196-94C2-4DA8-AD8D-F62F275EBF6A}"/>
            </a:ext>
          </a:extLst>
        </xdr:cNvPr>
        <xdr:cNvSpPr/>
      </xdr:nvSpPr>
      <xdr:spPr>
        <a:xfrm>
          <a:off x="10010775" y="2619375"/>
          <a:ext cx="2038349" cy="447675"/>
        </a:xfrm>
        <a:prstGeom prst="round2SameRect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Work Experience</a:t>
          </a:r>
          <a:endParaRPr lang="en-US" sz="1400" b="1"/>
        </a:p>
      </xdr:txBody>
    </xdr:sp>
    <xdr:clientData/>
  </xdr:twoCellAnchor>
  <xdr:twoCellAnchor>
    <xdr:from>
      <xdr:col>20</xdr:col>
      <xdr:colOff>95251</xdr:colOff>
      <xdr:row>15</xdr:row>
      <xdr:rowOff>161925</xdr:rowOff>
    </xdr:from>
    <xdr:to>
      <xdr:col>23</xdr:col>
      <xdr:colOff>257176</xdr:colOff>
      <xdr:row>37</xdr:row>
      <xdr:rowOff>152400</xdr:rowOff>
    </xdr:to>
    <xdr:sp macro="" textlink="">
      <xdr:nvSpPr>
        <xdr:cNvPr id="23" name="Flowchart: Off-page Connector 22">
          <a:extLst>
            <a:ext uri="{FF2B5EF4-FFF2-40B4-BE49-F238E27FC236}">
              <a16:creationId xmlns:a16="http://schemas.microsoft.com/office/drawing/2014/main" id="{CAA8197C-CBF0-479B-A9A8-AA82DFC250F3}"/>
            </a:ext>
          </a:extLst>
        </xdr:cNvPr>
        <xdr:cNvSpPr/>
      </xdr:nvSpPr>
      <xdr:spPr>
        <a:xfrm>
          <a:off x="12287251" y="3019425"/>
          <a:ext cx="1990725" cy="4181475"/>
        </a:xfrm>
        <a:prstGeom prst="flowChartOffpageConnector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1"/>
        </a:p>
        <a:p>
          <a:pPr algn="l"/>
          <a:r>
            <a:rPr lang="en-US" sz="1200" b="1" baseline="0"/>
            <a:t>Software Development/Engineering</a:t>
          </a:r>
        </a:p>
        <a:p>
          <a:pPr algn="l"/>
          <a:endParaRPr lang="en-US" sz="1200" b="1" baseline="0"/>
        </a:p>
        <a:p>
          <a:pPr algn="l"/>
          <a:r>
            <a:rPr lang="en-US" sz="1200" b="1" baseline="0"/>
            <a:t>Finance and Financial Analysis</a:t>
          </a:r>
        </a:p>
        <a:p>
          <a:pPr algn="l"/>
          <a:endParaRPr lang="en-US" sz="1200" b="1" baseline="0"/>
        </a:p>
        <a:p>
          <a:pPr algn="l"/>
          <a:r>
            <a:rPr lang="en-US" sz="1200" b="1" baseline="0"/>
            <a:t>Quantitative Analysis</a:t>
          </a:r>
        </a:p>
        <a:p>
          <a:pPr algn="l"/>
          <a:endParaRPr lang="en-US" sz="1200" b="1" baseline="0"/>
        </a:p>
        <a:p>
          <a:pPr algn="l"/>
          <a:r>
            <a:rPr lang="en-US" sz="1200" b="1" baseline="0"/>
            <a:t>AI and Machine Learning</a:t>
          </a:r>
        </a:p>
        <a:p>
          <a:pPr algn="l"/>
          <a:endParaRPr lang="en-US" sz="1200" b="1" baseline="0"/>
        </a:p>
        <a:p>
          <a:pPr algn="l"/>
          <a:r>
            <a:rPr lang="en-US" sz="1200" b="1" baseline="0"/>
            <a:t>Investment Banking</a:t>
          </a:r>
        </a:p>
        <a:p>
          <a:pPr algn="l"/>
          <a:endParaRPr lang="en-US" sz="1200" b="1" baseline="0"/>
        </a:p>
        <a:p>
          <a:pPr algn="l"/>
          <a:endParaRPr lang="en-US" sz="1200" b="1" baseline="0"/>
        </a:p>
        <a:p>
          <a:pPr algn="l"/>
          <a:endParaRPr lang="en-US" sz="1200" b="1" baseline="0"/>
        </a:p>
      </xdr:txBody>
    </xdr:sp>
    <xdr:clientData/>
  </xdr:twoCellAnchor>
  <xdr:twoCellAnchor>
    <xdr:from>
      <xdr:col>20</xdr:col>
      <xdr:colOff>95250</xdr:colOff>
      <xdr:row>13</xdr:row>
      <xdr:rowOff>142875</xdr:rowOff>
    </xdr:from>
    <xdr:to>
      <xdr:col>23</xdr:col>
      <xdr:colOff>257175</xdr:colOff>
      <xdr:row>16</xdr:row>
      <xdr:rowOff>19050</xdr:rowOff>
    </xdr:to>
    <xdr:sp macro="" textlink="">
      <xdr:nvSpPr>
        <xdr:cNvPr id="24" name="Rectangle: Top Corners Rounded 23">
          <a:extLst>
            <a:ext uri="{FF2B5EF4-FFF2-40B4-BE49-F238E27FC236}">
              <a16:creationId xmlns:a16="http://schemas.microsoft.com/office/drawing/2014/main" id="{BD08BE94-22A4-4C41-8A67-4D76A26E8068}"/>
            </a:ext>
          </a:extLst>
        </xdr:cNvPr>
        <xdr:cNvSpPr/>
      </xdr:nvSpPr>
      <xdr:spPr>
        <a:xfrm>
          <a:off x="12287250" y="2619375"/>
          <a:ext cx="1990725" cy="447675"/>
        </a:xfrm>
        <a:prstGeom prst="round2SameRect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Interests</a:t>
          </a:r>
          <a:endParaRPr lang="en-US" sz="1400" b="1"/>
        </a:p>
      </xdr:txBody>
    </xdr:sp>
    <xdr:clientData/>
  </xdr:twoCellAnchor>
  <xdr:twoCellAnchor>
    <xdr:from>
      <xdr:col>9</xdr:col>
      <xdr:colOff>66675</xdr:colOff>
      <xdr:row>7</xdr:row>
      <xdr:rowOff>180975</xdr:rowOff>
    </xdr:from>
    <xdr:to>
      <xdr:col>23</xdr:col>
      <xdr:colOff>200025</xdr:colOff>
      <xdr:row>13</xdr:row>
      <xdr:rowOff>57150</xdr:rowOff>
    </xdr:to>
    <xdr:sp macro="" textlink="">
      <xdr:nvSpPr>
        <xdr:cNvPr id="25" name="Ribbon: Tilted Up 24">
          <a:extLst>
            <a:ext uri="{FF2B5EF4-FFF2-40B4-BE49-F238E27FC236}">
              <a16:creationId xmlns:a16="http://schemas.microsoft.com/office/drawing/2014/main" id="{FB36BA4A-AAE7-4294-952A-D85025B4663F}"/>
            </a:ext>
          </a:extLst>
        </xdr:cNvPr>
        <xdr:cNvSpPr/>
      </xdr:nvSpPr>
      <xdr:spPr>
        <a:xfrm>
          <a:off x="5553075" y="1514475"/>
          <a:ext cx="8667750" cy="1019175"/>
        </a:xfrm>
        <a:prstGeom prst="ribbon2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600075</xdr:colOff>
      <xdr:row>9</xdr:row>
      <xdr:rowOff>47625</xdr:rowOff>
    </xdr:from>
    <xdr:to>
      <xdr:col>16</xdr:col>
      <xdr:colOff>66675</xdr:colOff>
      <xdr:row>11</xdr:row>
      <xdr:rowOff>28575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08D0A7C-768A-4AD1-87DA-4773F6C4BEB1}"/>
            </a:ext>
          </a:extLst>
        </xdr:cNvPr>
        <xdr:cNvSpPr txBox="1"/>
      </xdr:nvSpPr>
      <xdr:spPr>
        <a:xfrm>
          <a:off x="8524875" y="1762125"/>
          <a:ext cx="12954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LinkedIn:</a:t>
          </a:r>
        </a:p>
      </xdr:txBody>
    </xdr:sp>
    <xdr:clientData/>
  </xdr:twoCellAnchor>
  <xdr:twoCellAnchor>
    <xdr:from>
      <xdr:col>16</xdr:col>
      <xdr:colOff>9526</xdr:colOff>
      <xdr:row>9</xdr:row>
      <xdr:rowOff>9525</xdr:rowOff>
    </xdr:from>
    <xdr:to>
      <xdr:col>18</xdr:col>
      <xdr:colOff>457200</xdr:colOff>
      <xdr:row>11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9D4AA4F-2010-4A9F-8919-E65F6CEAD750}"/>
            </a:ext>
          </a:extLst>
        </xdr:cNvPr>
        <xdr:cNvSpPr/>
      </xdr:nvSpPr>
      <xdr:spPr>
        <a:xfrm>
          <a:off x="9763126" y="1724025"/>
          <a:ext cx="1666874" cy="409575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0070C0"/>
              </a:solidFill>
            </a:rPr>
            <a:t>@dtran421</a:t>
          </a:r>
        </a:p>
      </xdr:txBody>
    </xdr:sp>
    <xdr:clientData/>
  </xdr:twoCellAnchor>
  <xdr:twoCellAnchor editAs="oneCell">
    <xdr:from>
      <xdr:col>13</xdr:col>
      <xdr:colOff>447675</xdr:colOff>
      <xdr:row>9</xdr:row>
      <xdr:rowOff>66676</xdr:rowOff>
    </xdr:from>
    <xdr:to>
      <xdr:col>14</xdr:col>
      <xdr:colOff>152399</xdr:colOff>
      <xdr:row>11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B179876-B729-49B6-A066-ED21461D4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2475" y="1781176"/>
          <a:ext cx="314324" cy="314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152400</xdr:colOff>
      <xdr:row>4</xdr:row>
      <xdr:rowOff>38100</xdr:rowOff>
    </xdr:from>
    <xdr:to>
      <xdr:col>1</xdr:col>
      <xdr:colOff>496836</xdr:colOff>
      <xdr:row>10</xdr:row>
      <xdr:rowOff>76200</xdr:rowOff>
    </xdr:to>
    <xdr:sp macro="" textlink="">
      <xdr:nvSpPr>
        <xdr:cNvPr id="27" name="Rectangle: Folded Corner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A9DD2C-0F81-4902-8507-5C700C051178}"/>
            </a:ext>
          </a:extLst>
        </xdr:cNvPr>
        <xdr:cNvSpPr/>
      </xdr:nvSpPr>
      <xdr:spPr>
        <a:xfrm>
          <a:off x="152400" y="800100"/>
          <a:ext cx="954036" cy="1181100"/>
        </a:xfrm>
        <a:prstGeom prst="foldedCorner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bg1"/>
              </a:solidFill>
            </a:rPr>
            <a:t>Table</a:t>
          </a:r>
          <a:r>
            <a:rPr lang="en-US" sz="1400" baseline="0">
              <a:solidFill>
                <a:schemeClr val="bg1"/>
              </a:solidFill>
            </a:rPr>
            <a:t> of Contents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95250</xdr:rowOff>
    </xdr:from>
    <xdr:to>
      <xdr:col>2</xdr:col>
      <xdr:colOff>409575</xdr:colOff>
      <xdr:row>3</xdr:row>
      <xdr:rowOff>85725</xdr:rowOff>
    </xdr:to>
    <xdr:sp macro="" textlink="">
      <xdr:nvSpPr>
        <xdr:cNvPr id="2" name="Arrow: Striped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5EDB35-5970-465A-BC83-C245FC2B3E51}"/>
            </a:ext>
          </a:extLst>
        </xdr:cNvPr>
        <xdr:cNvSpPr/>
      </xdr:nvSpPr>
      <xdr:spPr>
        <a:xfrm flipH="1">
          <a:off x="161925" y="95250"/>
          <a:ext cx="1466850" cy="561975"/>
        </a:xfrm>
        <a:prstGeom prst="striped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Previous Page</a:t>
          </a:r>
        </a:p>
      </xdr:txBody>
    </xdr:sp>
    <xdr:clientData/>
  </xdr:twoCellAnchor>
  <xdr:twoCellAnchor editAs="oneCell">
    <xdr:from>
      <xdr:col>11</xdr:col>
      <xdr:colOff>276225</xdr:colOff>
      <xdr:row>0</xdr:row>
      <xdr:rowOff>47625</xdr:rowOff>
    </xdr:from>
    <xdr:to>
      <xdr:col>13</xdr:col>
      <xdr:colOff>419100</xdr:colOff>
      <xdr:row>3</xdr:row>
      <xdr:rowOff>183155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D4914A-80A2-4641-9F76-C815B135D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1825" y="47625"/>
          <a:ext cx="1362075" cy="707030"/>
        </a:xfrm>
        <a:prstGeom prst="rect">
          <a:avLst/>
        </a:prstGeom>
        <a:solidFill>
          <a:srgbClr val="7030A0"/>
        </a:solidFill>
      </xdr:spPr>
    </xdr:pic>
    <xdr:clientData/>
  </xdr:twoCellAnchor>
  <xdr:twoCellAnchor>
    <xdr:from>
      <xdr:col>8</xdr:col>
      <xdr:colOff>295275</xdr:colOff>
      <xdr:row>4</xdr:row>
      <xdr:rowOff>19050</xdr:rowOff>
    </xdr:from>
    <xdr:to>
      <xdr:col>16</xdr:col>
      <xdr:colOff>390525</xdr:colOff>
      <xdr:row>7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F66A2D-301A-4E79-A967-3E9BB8F5B2D9}"/>
            </a:ext>
          </a:extLst>
        </xdr:cNvPr>
        <xdr:cNvSpPr txBox="1"/>
      </xdr:nvSpPr>
      <xdr:spPr>
        <a:xfrm>
          <a:off x="5172075" y="781050"/>
          <a:ext cx="4972050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 u="none">
              <a:solidFill>
                <a:schemeClr val="bg1"/>
              </a:solidFill>
            </a:rPr>
            <a:t>Dashboard</a:t>
          </a:r>
        </a:p>
      </xdr:txBody>
    </xdr:sp>
    <xdr:clientData/>
  </xdr:twoCellAnchor>
  <xdr:twoCellAnchor>
    <xdr:from>
      <xdr:col>0</xdr:col>
      <xdr:colOff>133350</xdr:colOff>
      <xdr:row>4</xdr:row>
      <xdr:rowOff>28575</xdr:rowOff>
    </xdr:from>
    <xdr:to>
      <xdr:col>1</xdr:col>
      <xdr:colOff>477786</xdr:colOff>
      <xdr:row>10</xdr:row>
      <xdr:rowOff>66675</xdr:rowOff>
    </xdr:to>
    <xdr:sp macro="" textlink="">
      <xdr:nvSpPr>
        <xdr:cNvPr id="5" name="Rectangle: Folded Corner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A1A49B4-A667-4847-B131-B78E5B0C3FFF}"/>
            </a:ext>
          </a:extLst>
        </xdr:cNvPr>
        <xdr:cNvSpPr/>
      </xdr:nvSpPr>
      <xdr:spPr>
        <a:xfrm>
          <a:off x="133350" y="790575"/>
          <a:ext cx="954036" cy="1181100"/>
        </a:xfrm>
        <a:prstGeom prst="foldedCorner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bg1"/>
              </a:solidFill>
            </a:rPr>
            <a:t>Table</a:t>
          </a:r>
          <a:r>
            <a:rPr lang="en-US" sz="1400" baseline="0">
              <a:solidFill>
                <a:schemeClr val="bg1"/>
              </a:solidFill>
            </a:rPr>
            <a:t> of Contents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38101</xdr:colOff>
      <xdr:row>0</xdr:row>
      <xdr:rowOff>76200</xdr:rowOff>
    </xdr:from>
    <xdr:to>
      <xdr:col>24</xdr:col>
      <xdr:colOff>228601</xdr:colOff>
      <xdr:row>3</xdr:row>
      <xdr:rowOff>66675</xdr:rowOff>
    </xdr:to>
    <xdr:sp macro="" textlink="">
      <xdr:nvSpPr>
        <xdr:cNvPr id="7" name="Arrow: Striped Right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8F23CAE-4337-4C58-89F4-5B43612286A9}"/>
            </a:ext>
          </a:extLst>
        </xdr:cNvPr>
        <xdr:cNvSpPr/>
      </xdr:nvSpPr>
      <xdr:spPr>
        <a:xfrm>
          <a:off x="14220826" y="76200"/>
          <a:ext cx="1409700" cy="561975"/>
        </a:xfrm>
        <a:prstGeom prst="striped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Next Page</a:t>
          </a:r>
        </a:p>
      </xdr:txBody>
    </xdr:sp>
    <xdr:clientData/>
  </xdr:twoCellAnchor>
  <xdr:twoCellAnchor>
    <xdr:from>
      <xdr:col>6</xdr:col>
      <xdr:colOff>457199</xdr:colOff>
      <xdr:row>17</xdr:row>
      <xdr:rowOff>123825</xdr:rowOff>
    </xdr:from>
    <xdr:to>
      <xdr:col>14</xdr:col>
      <xdr:colOff>276224</xdr:colOff>
      <xdr:row>32</xdr:row>
      <xdr:rowOff>47625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FBDE560-5307-411F-80FC-2348BAB95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95250</xdr:rowOff>
    </xdr:from>
    <xdr:to>
      <xdr:col>2</xdr:col>
      <xdr:colOff>409575</xdr:colOff>
      <xdr:row>3</xdr:row>
      <xdr:rowOff>85725</xdr:rowOff>
    </xdr:to>
    <xdr:sp macro="" textlink="">
      <xdr:nvSpPr>
        <xdr:cNvPr id="2" name="Arrow: Striped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467E05-1C5D-4199-992A-6AF9F2D1FB26}"/>
            </a:ext>
          </a:extLst>
        </xdr:cNvPr>
        <xdr:cNvSpPr/>
      </xdr:nvSpPr>
      <xdr:spPr>
        <a:xfrm flipH="1">
          <a:off x="161925" y="95250"/>
          <a:ext cx="1466850" cy="561975"/>
        </a:xfrm>
        <a:prstGeom prst="striped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Previous Page</a:t>
          </a:r>
        </a:p>
      </xdr:txBody>
    </xdr:sp>
    <xdr:clientData/>
  </xdr:twoCellAnchor>
  <xdr:twoCellAnchor editAs="oneCell">
    <xdr:from>
      <xdr:col>11</xdr:col>
      <xdr:colOff>9525</xdr:colOff>
      <xdr:row>0</xdr:row>
      <xdr:rowOff>95250</xdr:rowOff>
    </xdr:from>
    <xdr:to>
      <xdr:col>12</xdr:col>
      <xdr:colOff>304800</xdr:colOff>
      <xdr:row>4</xdr:row>
      <xdr:rowOff>40280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7038B3-C21B-40FF-9F8D-A25467CC5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0" y="95250"/>
          <a:ext cx="1343025" cy="707030"/>
        </a:xfrm>
        <a:prstGeom prst="rect">
          <a:avLst/>
        </a:prstGeom>
        <a:solidFill>
          <a:srgbClr val="7030A0"/>
        </a:solidFill>
      </xdr:spPr>
    </xdr:pic>
    <xdr:clientData/>
  </xdr:twoCellAnchor>
  <xdr:twoCellAnchor>
    <xdr:from>
      <xdr:col>6</xdr:col>
      <xdr:colOff>266700</xdr:colOff>
      <xdr:row>4</xdr:row>
      <xdr:rowOff>95250</xdr:rowOff>
    </xdr:from>
    <xdr:to>
      <xdr:col>16</xdr:col>
      <xdr:colOff>295275</xdr:colOff>
      <xdr:row>8</xdr:row>
      <xdr:rowOff>47625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B459592-6DB9-482A-AAB1-09C6359FFA05}"/>
            </a:ext>
          </a:extLst>
        </xdr:cNvPr>
        <xdr:cNvSpPr txBox="1"/>
      </xdr:nvSpPr>
      <xdr:spPr>
        <a:xfrm>
          <a:off x="3924300" y="857250"/>
          <a:ext cx="73818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 u="none">
              <a:solidFill>
                <a:schemeClr val="bg1"/>
              </a:solidFill>
            </a:rPr>
            <a:t>Instructions</a:t>
          </a:r>
        </a:p>
      </xdr:txBody>
    </xdr:sp>
    <xdr:clientData/>
  </xdr:twoCellAnchor>
  <xdr:twoCellAnchor>
    <xdr:from>
      <xdr:col>0</xdr:col>
      <xdr:colOff>133350</xdr:colOff>
      <xdr:row>4</xdr:row>
      <xdr:rowOff>28575</xdr:rowOff>
    </xdr:from>
    <xdr:to>
      <xdr:col>1</xdr:col>
      <xdr:colOff>477786</xdr:colOff>
      <xdr:row>10</xdr:row>
      <xdr:rowOff>66675</xdr:rowOff>
    </xdr:to>
    <xdr:sp macro="" textlink="">
      <xdr:nvSpPr>
        <xdr:cNvPr id="5" name="Rectangle: Folded Corner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65AFE0C-F318-4B7F-B68C-FACD754B97A6}"/>
            </a:ext>
          </a:extLst>
        </xdr:cNvPr>
        <xdr:cNvSpPr/>
      </xdr:nvSpPr>
      <xdr:spPr>
        <a:xfrm>
          <a:off x="133350" y="790575"/>
          <a:ext cx="954036" cy="1181100"/>
        </a:xfrm>
        <a:prstGeom prst="foldedCorner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bg1"/>
              </a:solidFill>
            </a:rPr>
            <a:t>Table</a:t>
          </a:r>
          <a:r>
            <a:rPr lang="en-US" sz="1400" baseline="0">
              <a:solidFill>
                <a:schemeClr val="bg1"/>
              </a:solidFill>
            </a:rPr>
            <a:t> of Contents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8</xdr:row>
      <xdr:rowOff>152399</xdr:rowOff>
    </xdr:from>
    <xdr:to>
      <xdr:col>17</xdr:col>
      <xdr:colOff>0</xdr:colOff>
      <xdr:row>12</xdr:row>
      <xdr:rowOff>180974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93B1C10-8EF1-4F42-898F-3FCBECB12D77}"/>
            </a:ext>
          </a:extLst>
        </xdr:cNvPr>
        <xdr:cNvSpPr txBox="1"/>
      </xdr:nvSpPr>
      <xdr:spPr>
        <a:xfrm>
          <a:off x="3657600" y="1676399"/>
          <a:ext cx="7477125" cy="790575"/>
        </a:xfrm>
        <a:prstGeom prst="rect">
          <a:avLst/>
        </a:prstGeom>
        <a:solidFill>
          <a:srgbClr val="652B9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Individual assignment. Email your Excel file to: vladimir.atanasov@mason.wm.edu by 11:59 p.m. on Tuesday, Oct 19. Please name your submission file HW3_LastnameFirstname.xlsx, where Lastname and Firstname are your names.</a:t>
          </a:r>
        </a:p>
      </xdr:txBody>
    </xdr:sp>
    <xdr:clientData/>
  </xdr:twoCellAnchor>
  <xdr:twoCellAnchor>
    <xdr:from>
      <xdr:col>20</xdr:col>
      <xdr:colOff>142875</xdr:colOff>
      <xdr:row>0</xdr:row>
      <xdr:rowOff>76200</xdr:rowOff>
    </xdr:from>
    <xdr:to>
      <xdr:col>22</xdr:col>
      <xdr:colOff>390525</xdr:colOff>
      <xdr:row>3</xdr:row>
      <xdr:rowOff>66675</xdr:rowOff>
    </xdr:to>
    <xdr:sp macro="" textlink="">
      <xdr:nvSpPr>
        <xdr:cNvPr id="7" name="Arrow: Striped Right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0A9A184-140E-4193-9001-1146E472410C}"/>
            </a:ext>
          </a:extLst>
        </xdr:cNvPr>
        <xdr:cNvSpPr/>
      </xdr:nvSpPr>
      <xdr:spPr>
        <a:xfrm>
          <a:off x="13592175" y="76200"/>
          <a:ext cx="1466850" cy="561975"/>
        </a:xfrm>
        <a:prstGeom prst="striped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Next Page</a:t>
          </a:r>
        </a:p>
      </xdr:txBody>
    </xdr:sp>
    <xdr:clientData/>
  </xdr:twoCellAnchor>
  <xdr:twoCellAnchor>
    <xdr:from>
      <xdr:col>6</xdr:col>
      <xdr:colOff>0</xdr:colOff>
      <xdr:row>15</xdr:row>
      <xdr:rowOff>76200</xdr:rowOff>
    </xdr:from>
    <xdr:to>
      <xdr:col>17</xdr:col>
      <xdr:colOff>0</xdr:colOff>
      <xdr:row>23</xdr:row>
      <xdr:rowOff>38100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AADD2FE-9D3B-4C5D-A628-D0700C86812C}"/>
            </a:ext>
          </a:extLst>
        </xdr:cNvPr>
        <xdr:cNvSpPr txBox="1"/>
      </xdr:nvSpPr>
      <xdr:spPr>
        <a:xfrm>
          <a:off x="3657600" y="2933700"/>
          <a:ext cx="7743825" cy="1581150"/>
        </a:xfrm>
        <a:prstGeom prst="rect">
          <a:avLst/>
        </a:prstGeom>
        <a:solidFill>
          <a:srgbClr val="652B9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>
            <a:lnSpc>
              <a:spcPct val="100000"/>
            </a:lnSpc>
            <a:spcAft>
              <a:spcPts val="1200"/>
            </a:spcAft>
          </a:pPr>
          <a:r>
            <a:rPr lang="en-US" sz="1200" b="1">
              <a:solidFill>
                <a:schemeClr val="bg1"/>
              </a:solidFill>
            </a:rPr>
            <a:t>1. Credit spreads</a:t>
          </a:r>
        </a:p>
        <a:p>
          <a:pPr algn="l">
            <a:lnSpc>
              <a:spcPct val="100000"/>
            </a:lnSpc>
            <a:spcAft>
              <a:spcPts val="1200"/>
            </a:spcAft>
          </a:pPr>
          <a:r>
            <a:rPr lang="en-US" sz="1200" b="1">
              <a:solidFill>
                <a:schemeClr val="bg1"/>
              </a:solidFill>
            </a:rPr>
            <a:t>a) You are working on a high-yield bond desk and observe the swap zero curve below. A customer is requesting a quote for a 8% coupon, 3-years-to-maturity bond. You look-up the z-spread for such bonds and it is 750 BP. What price should you quote the customer? </a:t>
          </a:r>
        </a:p>
        <a:p>
          <a:pPr algn="l">
            <a:lnSpc>
              <a:spcPct val="100000"/>
            </a:lnSpc>
            <a:spcAft>
              <a:spcPts val="1200"/>
            </a:spcAft>
          </a:pPr>
          <a:r>
            <a:rPr lang="en-US" sz="1200" b="1">
              <a:solidFill>
                <a:schemeClr val="bg1"/>
              </a:solidFill>
            </a:rPr>
            <a:t>b) Several days later, bad news about the issuer causes the price of the same bond to drop to 90. What is the new z-spread on this bond, assuming that swap zero rates have remained the same?</a:t>
          </a:r>
        </a:p>
      </xdr:txBody>
    </xdr:sp>
    <xdr:clientData/>
  </xdr:twoCellAnchor>
  <xdr:twoCellAnchor>
    <xdr:from>
      <xdr:col>5</xdr:col>
      <xdr:colOff>590550</xdr:colOff>
      <xdr:row>35</xdr:row>
      <xdr:rowOff>0</xdr:rowOff>
    </xdr:from>
    <xdr:to>
      <xdr:col>16</xdr:col>
      <xdr:colOff>590550</xdr:colOff>
      <xdr:row>42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A9BE940-E248-4FC8-906A-6239BB522021}"/>
            </a:ext>
          </a:extLst>
        </xdr:cNvPr>
        <xdr:cNvSpPr txBox="1"/>
      </xdr:nvSpPr>
      <xdr:spPr>
        <a:xfrm>
          <a:off x="3638550" y="6810375"/>
          <a:ext cx="7962900" cy="1419225"/>
        </a:xfrm>
        <a:prstGeom prst="rect">
          <a:avLst/>
        </a:prstGeom>
        <a:solidFill>
          <a:srgbClr val="652B9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>
            <a:lnSpc>
              <a:spcPct val="100000"/>
            </a:lnSpc>
            <a:spcAft>
              <a:spcPts val="1200"/>
            </a:spcAft>
          </a:pPr>
          <a:r>
            <a:rPr lang="en-US" sz="1200" b="1">
              <a:solidFill>
                <a:schemeClr val="bg1"/>
              </a:solidFill>
            </a:rPr>
            <a:t>2. Risk-Neutral Valuation</a:t>
          </a:r>
        </a:p>
        <a:p>
          <a:pPr algn="l">
            <a:lnSpc>
              <a:spcPct val="100000"/>
            </a:lnSpc>
            <a:spcAft>
              <a:spcPts val="1200"/>
            </a:spcAft>
          </a:pPr>
          <a:r>
            <a:rPr lang="en-US" sz="1200" b="1">
              <a:solidFill>
                <a:schemeClr val="bg1"/>
              </a:solidFill>
            </a:rPr>
            <a:t>Discworld Inc., a US company, is issuing $100,000,000 in par value of a new 10-year maturity, 0% coupon rate senior unsecured bonds. S&amp;P has recently given a BB rating to both Discworld Inc. and this specific offering. The 10-year Treasury zero yield is 1.60%. Calculate how much money Discworld Inc. will be able to raise through this offering if credit rating agencies believe that 10-year default rates for BB rated non-financial companies are between 10% and 15% and recovery rates for similar issues have been between 30% and 45%.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95250</xdr:rowOff>
    </xdr:from>
    <xdr:to>
      <xdr:col>2</xdr:col>
      <xdr:colOff>409575</xdr:colOff>
      <xdr:row>3</xdr:row>
      <xdr:rowOff>85725</xdr:rowOff>
    </xdr:to>
    <xdr:sp macro="" textlink="">
      <xdr:nvSpPr>
        <xdr:cNvPr id="2" name="Arrow: Striped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358C04-B4EC-430C-BDAF-3286E5EF5963}"/>
            </a:ext>
          </a:extLst>
        </xdr:cNvPr>
        <xdr:cNvSpPr/>
      </xdr:nvSpPr>
      <xdr:spPr>
        <a:xfrm flipH="1">
          <a:off x="161925" y="95250"/>
          <a:ext cx="1466850" cy="561975"/>
        </a:xfrm>
        <a:prstGeom prst="striped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Previous Page</a:t>
          </a:r>
        </a:p>
      </xdr:txBody>
    </xdr:sp>
    <xdr:clientData/>
  </xdr:twoCellAnchor>
  <xdr:twoCellAnchor editAs="oneCell">
    <xdr:from>
      <xdr:col>7</xdr:col>
      <xdr:colOff>1000125</xdr:colOff>
      <xdr:row>0</xdr:row>
      <xdr:rowOff>82923</xdr:rowOff>
    </xdr:from>
    <xdr:to>
      <xdr:col>9</xdr:col>
      <xdr:colOff>234764</xdr:colOff>
      <xdr:row>3</xdr:row>
      <xdr:rowOff>183154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6708D7-4657-4D02-99EE-E01EB5114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575" y="82923"/>
          <a:ext cx="1358714" cy="700306"/>
        </a:xfrm>
        <a:prstGeom prst="rect">
          <a:avLst/>
        </a:prstGeom>
        <a:solidFill>
          <a:srgbClr val="7030A0"/>
        </a:solidFill>
      </xdr:spPr>
    </xdr:pic>
    <xdr:clientData/>
  </xdr:twoCellAnchor>
  <xdr:twoCellAnchor>
    <xdr:from>
      <xdr:col>7</xdr:col>
      <xdr:colOff>578786</xdr:colOff>
      <xdr:row>3</xdr:row>
      <xdr:rowOff>197782</xdr:rowOff>
    </xdr:from>
    <xdr:to>
      <xdr:col>9</xdr:col>
      <xdr:colOff>556374</xdr:colOff>
      <xdr:row>7</xdr:row>
      <xdr:rowOff>138952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C201CAB-008F-4151-8101-00FBB2BD8C53}"/>
            </a:ext>
          </a:extLst>
        </xdr:cNvPr>
        <xdr:cNvSpPr txBox="1"/>
      </xdr:nvSpPr>
      <xdr:spPr>
        <a:xfrm>
          <a:off x="6465236" y="797857"/>
          <a:ext cx="2101663" cy="7412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 u="none">
              <a:solidFill>
                <a:schemeClr val="bg1"/>
              </a:solidFill>
            </a:rPr>
            <a:t>Work</a:t>
          </a:r>
        </a:p>
      </xdr:txBody>
    </xdr:sp>
    <xdr:clientData/>
  </xdr:twoCellAnchor>
  <xdr:twoCellAnchor>
    <xdr:from>
      <xdr:col>0</xdr:col>
      <xdr:colOff>133350</xdr:colOff>
      <xdr:row>4</xdr:row>
      <xdr:rowOff>28575</xdr:rowOff>
    </xdr:from>
    <xdr:to>
      <xdr:col>1</xdr:col>
      <xdr:colOff>477786</xdr:colOff>
      <xdr:row>10</xdr:row>
      <xdr:rowOff>66675</xdr:rowOff>
    </xdr:to>
    <xdr:sp macro="" textlink="">
      <xdr:nvSpPr>
        <xdr:cNvPr id="5" name="Rectangle: Folded Corner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91A5879-C8EA-43A5-8E36-DA467BFD592D}"/>
            </a:ext>
          </a:extLst>
        </xdr:cNvPr>
        <xdr:cNvSpPr/>
      </xdr:nvSpPr>
      <xdr:spPr>
        <a:xfrm>
          <a:off x="133350" y="790575"/>
          <a:ext cx="954036" cy="1228725"/>
        </a:xfrm>
        <a:prstGeom prst="foldedCorner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bg1"/>
              </a:solidFill>
            </a:rPr>
            <a:t>Table</a:t>
          </a:r>
          <a:r>
            <a:rPr lang="en-US" sz="1400" baseline="0">
              <a:solidFill>
                <a:schemeClr val="bg1"/>
              </a:solidFill>
            </a:rPr>
            <a:t> of Contents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171450</xdr:colOff>
      <xdr:row>24</xdr:row>
      <xdr:rowOff>90487</xdr:rowOff>
    </xdr:from>
    <xdr:to>
      <xdr:col>20</xdr:col>
      <xdr:colOff>476250</xdr:colOff>
      <xdr:row>38</xdr:row>
      <xdr:rowOff>14287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C31021-EFE5-4087-88F8-F4D01EC85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E1CE-0688-4655-8373-5330C76DAC29}">
  <sheetPr>
    <tabColor rgb="FF652B91"/>
    <pageSetUpPr autoPageBreaks="0"/>
  </sheetPr>
  <dimension ref="A1"/>
  <sheetViews>
    <sheetView showGridLines="0" tabSelected="1" zoomScaleNormal="100" workbookViewId="0"/>
  </sheetViews>
  <sheetFormatPr defaultColWidth="9.140625" defaultRowHeight="15" x14ac:dyDescent="0.25"/>
  <cols>
    <col min="1" max="8" width="9.140625" style="1"/>
    <col min="9" max="9" width="9.140625" style="1" customWidth="1"/>
    <col min="10" max="16384" width="9.140625" style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D0ED-8C1B-4F62-B421-8F3A378464E1}">
  <sheetPr>
    <tabColor rgb="FF0070C0"/>
  </sheetPr>
  <dimension ref="A1"/>
  <sheetViews>
    <sheetView showGridLines="0" workbookViewId="0"/>
  </sheetViews>
  <sheetFormatPr defaultColWidth="9.140625" defaultRowHeight="15" x14ac:dyDescent="0.25"/>
  <cols>
    <col min="1" max="16384" width="9.140625" style="2"/>
  </cols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C104-F9E4-4F6B-BE3E-16BD94B3E8AD}">
  <sheetPr>
    <tabColor rgb="FF0070C0"/>
    <pageSetUpPr autoPageBreaks="0"/>
  </sheetPr>
  <dimension ref="A1"/>
  <sheetViews>
    <sheetView showGridLines="0" zoomScaleNormal="100" workbookViewId="0"/>
  </sheetViews>
  <sheetFormatPr defaultColWidth="9.140625" defaultRowHeight="15" x14ac:dyDescent="0.25"/>
  <cols>
    <col min="1" max="16384" width="9.140625" style="2"/>
  </cols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739C-9F21-48CB-8CAD-BAEE2ED4B49B}">
  <sheetPr>
    <tabColor rgb="FF0070C0"/>
  </sheetPr>
  <dimension ref="C9:Z48"/>
  <sheetViews>
    <sheetView topLeftCell="A10" workbookViewId="0">
      <selection activeCell="U38" sqref="U38"/>
    </sheetView>
  </sheetViews>
  <sheetFormatPr defaultColWidth="9.140625" defaultRowHeight="15" x14ac:dyDescent="0.25"/>
  <cols>
    <col min="1" max="3" width="9.140625" style="2"/>
    <col min="4" max="5" width="9.140625" style="2" customWidth="1"/>
    <col min="6" max="6" width="12" style="2" bestFit="1" customWidth="1"/>
    <col min="7" max="10" width="9.140625" style="2" customWidth="1"/>
    <col min="11" max="12" width="9.140625" style="2"/>
    <col min="13" max="17" width="9.140625" style="2" customWidth="1"/>
    <col min="18" max="18" width="9.28515625" style="2" bestFit="1" customWidth="1"/>
    <col min="19" max="19" width="10.5703125" style="2" bestFit="1" customWidth="1"/>
    <col min="20" max="20" width="18" style="2" bestFit="1" customWidth="1"/>
    <col min="21" max="24" width="10.5703125" style="2" bestFit="1" customWidth="1"/>
    <col min="25" max="16384" width="9.140625" style="2"/>
  </cols>
  <sheetData>
    <row r="9" spans="3:26" ht="15.75" thickBot="1" x14ac:dyDescent="0.3"/>
    <row r="10" spans="3:26" ht="18.75" customHeight="1" thickTop="1" x14ac:dyDescent="0.25">
      <c r="D10" s="160"/>
      <c r="E10" s="195" t="s">
        <v>43</v>
      </c>
      <c r="F10" s="195"/>
      <c r="G10" s="195"/>
      <c r="H10" s="195"/>
      <c r="I10" s="195"/>
      <c r="J10" s="195"/>
      <c r="K10" s="195"/>
      <c r="L10" s="195"/>
      <c r="M10" s="195"/>
      <c r="N10" s="195"/>
      <c r="O10" s="161"/>
      <c r="Q10" s="160"/>
      <c r="R10" s="195" t="s">
        <v>42</v>
      </c>
      <c r="S10" s="195"/>
      <c r="T10" s="195"/>
      <c r="U10" s="195"/>
      <c r="V10" s="195"/>
      <c r="W10" s="195"/>
      <c r="X10" s="195"/>
      <c r="Y10" s="195"/>
      <c r="Z10" s="161"/>
    </row>
    <row r="11" spans="3:26" ht="30" customHeight="1" x14ac:dyDescent="0.25">
      <c r="C11" s="148"/>
      <c r="D11" s="162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63"/>
      <c r="Q11" s="178"/>
      <c r="R11" s="196"/>
      <c r="S11" s="196"/>
      <c r="T11" s="196"/>
      <c r="U11" s="196"/>
      <c r="V11" s="196"/>
      <c r="W11" s="196"/>
      <c r="X11" s="196"/>
      <c r="Y11" s="196"/>
      <c r="Z11" s="163"/>
    </row>
    <row r="12" spans="3:26" ht="15.75" customHeight="1" x14ac:dyDescent="0.25">
      <c r="C12" s="148"/>
      <c r="D12" s="164"/>
      <c r="E12" s="154"/>
      <c r="F12" s="154"/>
      <c r="G12" s="154"/>
      <c r="H12" s="154"/>
      <c r="I12" s="154"/>
      <c r="J12" s="155"/>
      <c r="K12" s="154"/>
      <c r="L12" s="154"/>
      <c r="M12" s="154"/>
      <c r="N12" s="154"/>
      <c r="O12" s="163"/>
      <c r="Q12" s="178"/>
      <c r="R12" s="165"/>
      <c r="S12" s="157"/>
      <c r="T12" s="157"/>
      <c r="U12" s="157"/>
      <c r="V12" s="157"/>
      <c r="W12" s="157"/>
      <c r="X12" s="181"/>
      <c r="Y12" s="181"/>
      <c r="Z12" s="163"/>
    </row>
    <row r="13" spans="3:26" ht="15.75" customHeight="1" x14ac:dyDescent="0.3">
      <c r="C13" s="148"/>
      <c r="D13" s="164"/>
      <c r="E13" s="154"/>
      <c r="F13" s="154"/>
      <c r="G13" s="165"/>
      <c r="H13" s="157"/>
      <c r="I13" s="157"/>
      <c r="J13" s="157"/>
      <c r="K13" s="157"/>
      <c r="L13" s="157"/>
      <c r="M13" s="154"/>
      <c r="N13" s="154"/>
      <c r="O13" s="163"/>
      <c r="Q13" s="178"/>
      <c r="R13" s="165"/>
      <c r="S13" s="156"/>
      <c r="T13" s="187" t="s">
        <v>9</v>
      </c>
      <c r="U13" s="200">
        <f>Work!$M$45</f>
        <v>1083.0876288553393</v>
      </c>
      <c r="V13" s="200"/>
      <c r="W13" s="157"/>
      <c r="X13" s="181"/>
      <c r="Y13" s="181"/>
      <c r="Z13" s="163"/>
    </row>
    <row r="14" spans="3:26" ht="15.75" customHeight="1" x14ac:dyDescent="0.3">
      <c r="C14" s="148"/>
      <c r="D14" s="164"/>
      <c r="E14" s="154"/>
      <c r="F14" s="154"/>
      <c r="G14" s="165"/>
      <c r="H14" s="159" t="s">
        <v>10</v>
      </c>
      <c r="I14" s="197">
        <f>Work!M13</f>
        <v>98.074529748845649</v>
      </c>
      <c r="J14" s="197"/>
      <c r="K14" s="158"/>
      <c r="L14" s="157"/>
      <c r="M14" s="154"/>
      <c r="N14" s="154"/>
      <c r="O14" s="163"/>
      <c r="Q14" s="178"/>
      <c r="R14" s="165"/>
      <c r="S14" s="157"/>
      <c r="T14" s="157"/>
      <c r="U14" s="157"/>
      <c r="V14" s="157"/>
      <c r="W14" s="157"/>
      <c r="X14" s="181"/>
      <c r="Y14" s="181"/>
      <c r="Z14" s="163"/>
    </row>
    <row r="15" spans="3:26" ht="15.75" customHeight="1" x14ac:dyDescent="0.25">
      <c r="C15" s="148"/>
      <c r="D15" s="164"/>
      <c r="E15" s="154"/>
      <c r="F15" s="154"/>
      <c r="G15" s="165"/>
      <c r="H15" s="157"/>
      <c r="I15" s="157"/>
      <c r="J15" s="157"/>
      <c r="K15" s="157"/>
      <c r="L15" s="157"/>
      <c r="M15" s="154"/>
      <c r="N15" s="154"/>
      <c r="O15" s="163"/>
      <c r="Q15" s="178"/>
      <c r="R15" s="154"/>
      <c r="S15" s="154"/>
      <c r="T15" s="154"/>
      <c r="U15" s="154"/>
      <c r="V15" s="154"/>
      <c r="W15" s="154"/>
      <c r="X15" s="154"/>
      <c r="Y15" s="154"/>
      <c r="Z15" s="163"/>
    </row>
    <row r="16" spans="3:26" ht="15.75" customHeight="1" thickBot="1" x14ac:dyDescent="0.3">
      <c r="C16" s="148"/>
      <c r="D16" s="164"/>
      <c r="E16" s="155"/>
      <c r="F16" s="155"/>
      <c r="G16" s="155"/>
      <c r="H16" s="155"/>
      <c r="I16" s="155"/>
      <c r="J16" s="155"/>
      <c r="K16" s="154"/>
      <c r="L16" s="154"/>
      <c r="M16" s="154"/>
      <c r="N16" s="154"/>
      <c r="O16" s="163"/>
      <c r="Q16" s="179"/>
      <c r="R16" s="176"/>
      <c r="S16" s="176"/>
      <c r="T16" s="176"/>
      <c r="U16" s="176"/>
      <c r="V16" s="176"/>
      <c r="W16" s="176"/>
      <c r="X16" s="176"/>
      <c r="Y16" s="176"/>
      <c r="Z16" s="177"/>
    </row>
    <row r="17" spans="3:26" ht="15.75" customHeight="1" thickTop="1" x14ac:dyDescent="0.25">
      <c r="C17" s="148"/>
      <c r="D17" s="164"/>
      <c r="E17" s="155"/>
      <c r="F17" s="155"/>
      <c r="G17" s="155"/>
      <c r="H17" s="155"/>
      <c r="I17" s="155"/>
      <c r="J17" s="155"/>
      <c r="K17" s="154"/>
      <c r="L17" s="154"/>
      <c r="M17" s="154"/>
      <c r="N17" s="154"/>
      <c r="O17" s="163"/>
    </row>
    <row r="18" spans="3:26" ht="12.75" customHeight="1" thickBot="1" x14ac:dyDescent="0.3">
      <c r="C18" s="148"/>
      <c r="D18" s="164"/>
      <c r="E18" s="194" t="s">
        <v>15</v>
      </c>
      <c r="F18" s="194"/>
      <c r="G18" s="155"/>
      <c r="H18" s="155"/>
      <c r="I18" s="155"/>
      <c r="J18" s="155"/>
      <c r="K18" s="154"/>
      <c r="L18" s="154"/>
      <c r="M18" s="154"/>
      <c r="N18" s="154"/>
      <c r="O18" s="163"/>
    </row>
    <row r="19" spans="3:26" ht="32.25" customHeight="1" thickTop="1" x14ac:dyDescent="0.25">
      <c r="C19" s="148"/>
      <c r="D19" s="164"/>
      <c r="E19" s="155" t="s">
        <v>14</v>
      </c>
      <c r="F19" s="166" t="s">
        <v>10</v>
      </c>
      <c r="G19" s="155"/>
      <c r="H19" s="155"/>
      <c r="I19" s="155"/>
      <c r="J19" s="155"/>
      <c r="K19" s="154"/>
      <c r="L19" s="154"/>
      <c r="M19" s="154"/>
      <c r="N19" s="154"/>
      <c r="O19" s="163"/>
      <c r="Q19" s="160"/>
      <c r="R19" s="195" t="s">
        <v>44</v>
      </c>
      <c r="S19" s="195"/>
      <c r="T19" s="195"/>
      <c r="U19" s="195"/>
      <c r="V19" s="195"/>
      <c r="W19" s="195"/>
      <c r="X19" s="195"/>
      <c r="Y19" s="195"/>
      <c r="Z19" s="161"/>
    </row>
    <row r="20" spans="3:26" ht="19.5" customHeight="1" x14ac:dyDescent="0.25">
      <c r="C20" s="148"/>
      <c r="D20" s="164"/>
      <c r="E20" s="167">
        <v>500</v>
      </c>
      <c r="F20" s="168">
        <v>104.73315460423105</v>
      </c>
      <c r="G20" s="155"/>
      <c r="H20" s="155"/>
      <c r="I20" s="155"/>
      <c r="J20" s="155"/>
      <c r="K20" s="154"/>
      <c r="L20" s="154"/>
      <c r="M20" s="154"/>
      <c r="N20" s="192"/>
      <c r="O20" s="193"/>
      <c r="Q20" s="178"/>
      <c r="R20" s="196"/>
      <c r="S20" s="196"/>
      <c r="T20" s="196"/>
      <c r="U20" s="196"/>
      <c r="V20" s="196"/>
      <c r="W20" s="196"/>
      <c r="X20" s="196"/>
      <c r="Y20" s="196"/>
      <c r="Z20" s="163"/>
    </row>
    <row r="21" spans="3:26" ht="15.75" customHeight="1" x14ac:dyDescent="0.25">
      <c r="C21" s="148"/>
      <c r="D21" s="164"/>
      <c r="E21" s="167">
        <v>550</v>
      </c>
      <c r="F21" s="168">
        <v>103.35757217744765</v>
      </c>
      <c r="G21" s="155"/>
      <c r="H21" s="155"/>
      <c r="I21" s="155"/>
      <c r="J21" s="155"/>
      <c r="K21" s="154"/>
      <c r="L21" s="154"/>
      <c r="M21" s="154"/>
      <c r="N21" s="169"/>
      <c r="O21" s="170"/>
      <c r="Q21" s="178"/>
      <c r="R21" s="154"/>
      <c r="S21" s="154"/>
      <c r="T21" s="154"/>
      <c r="U21" s="154"/>
      <c r="V21" s="154"/>
      <c r="W21" s="154"/>
      <c r="X21" s="154"/>
      <c r="Y21" s="154"/>
      <c r="Z21" s="163"/>
    </row>
    <row r="22" spans="3:26" ht="15.75" customHeight="1" x14ac:dyDescent="0.25">
      <c r="C22" s="148"/>
      <c r="D22" s="164"/>
      <c r="E22" s="167">
        <v>600</v>
      </c>
      <c r="F22" s="168">
        <v>102.00433455797652</v>
      </c>
      <c r="G22" s="155"/>
      <c r="H22" s="155"/>
      <c r="I22" s="155"/>
      <c r="J22" s="155"/>
      <c r="K22" s="154"/>
      <c r="L22" s="154"/>
      <c r="M22" s="154"/>
      <c r="N22" s="152"/>
      <c r="O22" s="171"/>
      <c r="Q22" s="178"/>
      <c r="R22" s="165"/>
      <c r="S22" s="157"/>
      <c r="T22" s="157"/>
      <c r="U22" s="157"/>
      <c r="V22" s="157"/>
      <c r="W22" s="157"/>
      <c r="X22" s="181"/>
      <c r="Y22" s="181"/>
      <c r="Z22" s="163"/>
    </row>
    <row r="23" spans="3:26" ht="15.75" customHeight="1" x14ac:dyDescent="0.3">
      <c r="C23" s="148"/>
      <c r="D23" s="164"/>
      <c r="E23" s="167">
        <v>650</v>
      </c>
      <c r="F23" s="168">
        <v>100.67302121711893</v>
      </c>
      <c r="G23" s="155"/>
      <c r="H23" s="155"/>
      <c r="I23" s="155"/>
      <c r="J23" s="155"/>
      <c r="K23" s="154"/>
      <c r="L23" s="154"/>
      <c r="M23" s="154"/>
      <c r="N23" s="152"/>
      <c r="O23" s="171"/>
      <c r="Q23" s="178"/>
      <c r="R23" s="165"/>
      <c r="S23" s="181"/>
      <c r="T23" s="180" t="s">
        <v>32</v>
      </c>
      <c r="U23" s="199">
        <f>Work!$M$74</f>
        <v>80578868.805993319</v>
      </c>
      <c r="V23" s="199"/>
      <c r="W23" s="157"/>
      <c r="X23" s="181"/>
      <c r="Y23" s="181"/>
      <c r="Z23" s="163"/>
    </row>
    <row r="24" spans="3:26" ht="16.5" customHeight="1" x14ac:dyDescent="0.25">
      <c r="C24" s="149"/>
      <c r="D24" s="164"/>
      <c r="E24" s="167">
        <v>700</v>
      </c>
      <c r="F24" s="168">
        <v>99.363220566935794</v>
      </c>
      <c r="G24" s="155"/>
      <c r="H24" s="155"/>
      <c r="I24" s="155"/>
      <c r="J24" s="155"/>
      <c r="K24" s="154"/>
      <c r="L24" s="154"/>
      <c r="M24" s="154"/>
      <c r="N24" s="152"/>
      <c r="O24" s="171"/>
      <c r="Q24" s="178"/>
      <c r="R24" s="165"/>
      <c r="S24" s="157"/>
      <c r="T24" s="157"/>
      <c r="U24" s="157"/>
      <c r="V24" s="157"/>
      <c r="W24" s="157"/>
      <c r="X24" s="181"/>
      <c r="Y24" s="181"/>
      <c r="Z24" s="163"/>
    </row>
    <row r="25" spans="3:26" ht="15.75" customHeight="1" x14ac:dyDescent="0.25">
      <c r="C25" s="149"/>
      <c r="D25" s="164"/>
      <c r="E25" s="167">
        <v>750</v>
      </c>
      <c r="F25" s="168">
        <v>98.074529748845649</v>
      </c>
      <c r="G25" s="155"/>
      <c r="H25" s="155"/>
      <c r="I25" s="155"/>
      <c r="J25" s="155"/>
      <c r="K25" s="154"/>
      <c r="L25" s="154"/>
      <c r="M25" s="154"/>
      <c r="N25" s="152"/>
      <c r="O25" s="171"/>
      <c r="Q25" s="178"/>
      <c r="R25" s="154"/>
      <c r="S25" s="154"/>
      <c r="T25" s="154"/>
      <c r="U25" s="154"/>
      <c r="V25" s="154"/>
      <c r="W25" s="154"/>
      <c r="X25" s="154"/>
      <c r="Y25" s="154"/>
      <c r="Z25" s="163"/>
    </row>
    <row r="26" spans="3:26" ht="15.75" customHeight="1" x14ac:dyDescent="0.25">
      <c r="C26" s="149"/>
      <c r="D26" s="164"/>
      <c r="E26" s="167">
        <v>800</v>
      </c>
      <c r="F26" s="168">
        <v>96.806554427716819</v>
      </c>
      <c r="G26" s="155"/>
      <c r="H26" s="155"/>
      <c r="I26" s="155"/>
      <c r="J26" s="155"/>
      <c r="K26" s="154"/>
      <c r="L26" s="154"/>
      <c r="M26" s="154"/>
      <c r="N26" s="152"/>
      <c r="O26" s="171"/>
      <c r="Q26" s="178"/>
      <c r="R26" s="154"/>
      <c r="S26" s="154"/>
      <c r="T26" s="154"/>
      <c r="U26" s="154"/>
      <c r="V26" s="154"/>
      <c r="W26" s="154"/>
      <c r="X26" s="154"/>
      <c r="Y26" s="154"/>
      <c r="Z26" s="163"/>
    </row>
    <row r="27" spans="3:26" ht="15" customHeight="1" x14ac:dyDescent="0.3">
      <c r="C27" s="149"/>
      <c r="D27" s="164"/>
      <c r="E27" s="167">
        <v>850</v>
      </c>
      <c r="F27" s="168">
        <v>95.558908591301048</v>
      </c>
      <c r="G27" s="155"/>
      <c r="H27" s="155"/>
      <c r="I27" s="155"/>
      <c r="J27" s="155"/>
      <c r="K27" s="154"/>
      <c r="L27" s="154"/>
      <c r="M27" s="154"/>
      <c r="N27" s="172"/>
      <c r="O27" s="171"/>
      <c r="Q27" s="178"/>
      <c r="R27" s="198" t="s">
        <v>15</v>
      </c>
      <c r="S27" s="198"/>
      <c r="T27" s="198"/>
      <c r="U27" s="198"/>
      <c r="V27" s="198"/>
      <c r="W27" s="198"/>
      <c r="X27" s="198"/>
      <c r="Y27" s="198"/>
      <c r="Z27" s="163"/>
    </row>
    <row r="28" spans="3:26" ht="15" customHeight="1" x14ac:dyDescent="0.3">
      <c r="C28" s="149"/>
      <c r="D28" s="164"/>
      <c r="E28" s="167">
        <v>900</v>
      </c>
      <c r="F28" s="168">
        <v>94.331214354855803</v>
      </c>
      <c r="G28" s="155"/>
      <c r="H28" s="155"/>
      <c r="I28" s="155"/>
      <c r="J28" s="155"/>
      <c r="K28" s="154"/>
      <c r="L28" s="154"/>
      <c r="M28" s="154"/>
      <c r="N28" s="154"/>
      <c r="O28" s="163"/>
      <c r="Q28" s="178"/>
      <c r="R28" s="182"/>
      <c r="S28" s="182"/>
      <c r="T28" s="182"/>
      <c r="U28" s="182"/>
      <c r="V28" s="182"/>
      <c r="W28" s="182"/>
      <c r="X28" s="182"/>
      <c r="Y28" s="188"/>
      <c r="Z28" s="163"/>
    </row>
    <row r="29" spans="3:26" ht="15" customHeight="1" x14ac:dyDescent="0.3">
      <c r="C29" s="149"/>
      <c r="D29" s="164"/>
      <c r="E29" s="167">
        <v>950</v>
      </c>
      <c r="F29" s="168">
        <v>93.123101770809598</v>
      </c>
      <c r="G29" s="155"/>
      <c r="H29" s="155"/>
      <c r="I29" s="155"/>
      <c r="J29" s="155"/>
      <c r="K29" s="154"/>
      <c r="L29" s="154"/>
      <c r="M29" s="154"/>
      <c r="N29" s="154"/>
      <c r="O29" s="163"/>
      <c r="Q29" s="178"/>
      <c r="R29" s="183"/>
      <c r="S29" s="184">
        <v>0.1</v>
      </c>
      <c r="T29" s="184">
        <v>0.11</v>
      </c>
      <c r="U29" s="184">
        <v>0.12</v>
      </c>
      <c r="V29" s="184">
        <v>0.13</v>
      </c>
      <c r="W29" s="184">
        <v>0.14000000000000001</v>
      </c>
      <c r="X29" s="184">
        <v>0.15</v>
      </c>
      <c r="Y29" s="188"/>
      <c r="Z29" s="163"/>
    </row>
    <row r="30" spans="3:26" ht="15" customHeight="1" x14ac:dyDescent="0.3">
      <c r="C30" s="149"/>
      <c r="D30" s="164"/>
      <c r="E30" s="167">
        <v>1000</v>
      </c>
      <c r="F30" s="168">
        <v>91.934208643328162</v>
      </c>
      <c r="G30" s="155"/>
      <c r="H30" s="155"/>
      <c r="I30" s="155"/>
      <c r="J30" s="155"/>
      <c r="K30" s="154"/>
      <c r="L30" s="154"/>
      <c r="M30" s="154"/>
      <c r="N30" s="154"/>
      <c r="O30" s="163"/>
      <c r="Q30" s="178"/>
      <c r="R30" s="185">
        <v>0.3</v>
      </c>
      <c r="S30" s="186">
        <v>79.299839142406128</v>
      </c>
      <c r="T30" s="186">
        <v>78.702958632732106</v>
      </c>
      <c r="U30" s="186">
        <v>78.106078123058083</v>
      </c>
      <c r="V30" s="186">
        <v>77.50919761338406</v>
      </c>
      <c r="W30" s="186">
        <v>76.912317103710038</v>
      </c>
      <c r="X30" s="186">
        <v>76.315436594036015</v>
      </c>
      <c r="Y30" s="188"/>
      <c r="Z30" s="163"/>
    </row>
    <row r="31" spans="3:26" ht="15" customHeight="1" x14ac:dyDescent="0.3">
      <c r="C31" s="149"/>
      <c r="D31" s="164"/>
      <c r="E31" s="167">
        <v>1050</v>
      </c>
      <c r="F31" s="168">
        <v>90.764180347644597</v>
      </c>
      <c r="G31" s="155"/>
      <c r="H31" s="155"/>
      <c r="I31" s="155"/>
      <c r="J31" s="155"/>
      <c r="K31" s="154"/>
      <c r="L31" s="154"/>
      <c r="M31" s="154"/>
      <c r="N31" s="154"/>
      <c r="O31" s="163"/>
      <c r="Q31" s="178"/>
      <c r="R31" s="185">
        <v>0.31</v>
      </c>
      <c r="S31" s="186">
        <v>79.385107786645278</v>
      </c>
      <c r="T31" s="186">
        <v>78.796754141395169</v>
      </c>
      <c r="U31" s="186">
        <v>78.20840049614506</v>
      </c>
      <c r="V31" s="186">
        <v>77.620046850894951</v>
      </c>
      <c r="W31" s="186">
        <v>77.031693205644842</v>
      </c>
      <c r="X31" s="186">
        <v>76.443339560394733</v>
      </c>
      <c r="Y31" s="188"/>
      <c r="Z31" s="163"/>
    </row>
    <row r="32" spans="3:26" ht="15" customHeight="1" x14ac:dyDescent="0.3">
      <c r="C32" s="149"/>
      <c r="D32" s="164"/>
      <c r="E32" s="167">
        <v>1100</v>
      </c>
      <c r="F32" s="168">
        <v>89.612669654019371</v>
      </c>
      <c r="G32" s="155"/>
      <c r="H32" s="155"/>
      <c r="I32" s="155"/>
      <c r="J32" s="155"/>
      <c r="K32" s="154"/>
      <c r="L32" s="154"/>
      <c r="M32" s="154"/>
      <c r="N32" s="154"/>
      <c r="O32" s="163"/>
      <c r="Q32" s="178"/>
      <c r="R32" s="185">
        <v>0.32</v>
      </c>
      <c r="S32" s="186">
        <v>79.470376430884428</v>
      </c>
      <c r="T32" s="186">
        <v>78.890549650058233</v>
      </c>
      <c r="U32" s="186">
        <v>78.310722869232038</v>
      </c>
      <c r="V32" s="186">
        <v>77.730896088405842</v>
      </c>
      <c r="W32" s="186">
        <v>77.151069307579647</v>
      </c>
      <c r="X32" s="186">
        <v>76.571242526753451</v>
      </c>
      <c r="Y32" s="188"/>
      <c r="Z32" s="163"/>
    </row>
    <row r="33" spans="3:26" ht="15.75" customHeight="1" x14ac:dyDescent="0.3">
      <c r="C33" s="149"/>
      <c r="D33" s="164"/>
      <c r="E33" s="167">
        <v>1150</v>
      </c>
      <c r="F33" s="168">
        <v>88.479336556201616</v>
      </c>
      <c r="G33" s="155"/>
      <c r="H33" s="155"/>
      <c r="I33" s="155"/>
      <c r="J33" s="155"/>
      <c r="K33" s="154"/>
      <c r="L33" s="150"/>
      <c r="M33" s="151"/>
      <c r="N33" s="154"/>
      <c r="O33" s="163"/>
      <c r="Q33" s="178"/>
      <c r="R33" s="185">
        <v>0.33</v>
      </c>
      <c r="S33" s="186">
        <v>79.555645075123564</v>
      </c>
      <c r="T33" s="186">
        <v>78.984345158721283</v>
      </c>
      <c r="U33" s="186">
        <v>78.413045242319001</v>
      </c>
      <c r="V33" s="186">
        <v>77.841745325916733</v>
      </c>
      <c r="W33" s="186">
        <v>77.270445409514451</v>
      </c>
      <c r="X33" s="186">
        <v>76.699145493112169</v>
      </c>
      <c r="Y33" s="188"/>
      <c r="Z33" s="163"/>
    </row>
    <row r="34" spans="3:26" ht="15.75" customHeight="1" x14ac:dyDescent="0.3">
      <c r="C34" s="149"/>
      <c r="D34" s="164"/>
      <c r="E34" s="167">
        <v>1200</v>
      </c>
      <c r="F34" s="168">
        <v>87.363848104265429</v>
      </c>
      <c r="G34" s="155"/>
      <c r="H34" s="155"/>
      <c r="I34" s="155"/>
      <c r="J34" s="155"/>
      <c r="K34" s="154"/>
      <c r="L34" s="152"/>
      <c r="M34" s="173"/>
      <c r="N34" s="154"/>
      <c r="O34" s="163"/>
      <c r="Q34" s="178"/>
      <c r="R34" s="185">
        <v>0.34</v>
      </c>
      <c r="S34" s="186">
        <v>79.640913719362729</v>
      </c>
      <c r="T34" s="186">
        <v>79.078140667384346</v>
      </c>
      <c r="U34" s="186">
        <v>78.515367615405992</v>
      </c>
      <c r="V34" s="186">
        <v>77.952594563427624</v>
      </c>
      <c r="W34" s="186">
        <v>77.389821511449256</v>
      </c>
      <c r="X34" s="186">
        <v>76.827048459470888</v>
      </c>
      <c r="Y34" s="188"/>
      <c r="Z34" s="163"/>
    </row>
    <row r="35" spans="3:26" ht="18.75" x14ac:dyDescent="0.3">
      <c r="C35" s="149"/>
      <c r="D35" s="190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89"/>
      <c r="P35" s="149"/>
      <c r="Q35" s="178"/>
      <c r="R35" s="185">
        <v>0.35</v>
      </c>
      <c r="S35" s="186">
        <v>79.726182363601865</v>
      </c>
      <c r="T35" s="186">
        <v>79.17193617604741</v>
      </c>
      <c r="U35" s="186">
        <v>78.61768998849297</v>
      </c>
      <c r="V35" s="186">
        <v>78.063443800938515</v>
      </c>
      <c r="W35" s="186">
        <v>77.50919761338406</v>
      </c>
      <c r="X35" s="186">
        <v>76.954951425829606</v>
      </c>
      <c r="Y35" s="188"/>
      <c r="Z35" s="163"/>
    </row>
    <row r="36" spans="3:26" ht="18.75" x14ac:dyDescent="0.3">
      <c r="D36" s="190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89"/>
      <c r="P36" s="149"/>
      <c r="Q36" s="178"/>
      <c r="R36" s="185">
        <v>0.36</v>
      </c>
      <c r="S36" s="186">
        <v>79.811451007841001</v>
      </c>
      <c r="T36" s="186">
        <v>79.265731684710474</v>
      </c>
      <c r="U36" s="186">
        <v>78.720012361579933</v>
      </c>
      <c r="V36" s="186">
        <v>78.174293038449406</v>
      </c>
      <c r="W36" s="186">
        <v>77.628573715318865</v>
      </c>
      <c r="X36" s="186">
        <v>77.082854392188338</v>
      </c>
      <c r="Y36" s="188"/>
      <c r="Z36" s="163"/>
    </row>
    <row r="37" spans="3:26" ht="18.75" x14ac:dyDescent="0.3">
      <c r="D37" s="190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89"/>
      <c r="P37" s="149"/>
      <c r="Q37" s="178"/>
      <c r="R37" s="185">
        <v>0.37</v>
      </c>
      <c r="S37" s="186">
        <v>79.896719652080165</v>
      </c>
      <c r="T37" s="186">
        <v>79.359527193373538</v>
      </c>
      <c r="U37" s="186">
        <v>78.82233473466691</v>
      </c>
      <c r="V37" s="186">
        <v>78.285142275960297</v>
      </c>
      <c r="W37" s="186">
        <v>77.747949817253669</v>
      </c>
      <c r="X37" s="186">
        <v>77.210757358547042</v>
      </c>
      <c r="Y37" s="188"/>
      <c r="Z37" s="163"/>
    </row>
    <row r="38" spans="3:26" ht="18.75" x14ac:dyDescent="0.3">
      <c r="D38" s="190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89"/>
      <c r="P38" s="149"/>
      <c r="Q38" s="178"/>
      <c r="R38" s="185">
        <v>0.38</v>
      </c>
      <c r="S38" s="186">
        <v>79.981988296319301</v>
      </c>
      <c r="T38" s="186">
        <v>79.453322702036601</v>
      </c>
      <c r="U38" s="186">
        <v>78.924657107753887</v>
      </c>
      <c r="V38" s="186">
        <v>78.395991513471174</v>
      </c>
      <c r="W38" s="186">
        <v>77.867325919188474</v>
      </c>
      <c r="X38" s="186">
        <v>77.338660324905774</v>
      </c>
      <c r="Y38" s="188"/>
      <c r="Z38" s="163"/>
    </row>
    <row r="39" spans="3:26" ht="18.75" x14ac:dyDescent="0.3">
      <c r="D39" s="190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89"/>
      <c r="P39" s="149"/>
      <c r="Q39" s="178"/>
      <c r="R39" s="185">
        <v>0.39</v>
      </c>
      <c r="S39" s="186">
        <v>80.067256940558451</v>
      </c>
      <c r="T39" s="186">
        <v>79.547118210699665</v>
      </c>
      <c r="U39" s="186">
        <v>79.026979480840865</v>
      </c>
      <c r="V39" s="186">
        <v>78.506840750982064</v>
      </c>
      <c r="W39" s="186">
        <v>77.986702021123293</v>
      </c>
      <c r="X39" s="186">
        <v>77.466563291264478</v>
      </c>
      <c r="Y39" s="188"/>
      <c r="Z39" s="163"/>
    </row>
    <row r="40" spans="3:26" ht="18.75" x14ac:dyDescent="0.3">
      <c r="D40" s="190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89"/>
      <c r="P40" s="149"/>
      <c r="Q40" s="178"/>
      <c r="R40" s="185">
        <v>0.4</v>
      </c>
      <c r="S40" s="186">
        <v>80.152525584797601</v>
      </c>
      <c r="T40" s="186">
        <v>79.640913719362729</v>
      </c>
      <c r="U40" s="186">
        <v>79.129301853927842</v>
      </c>
      <c r="V40" s="186">
        <v>78.61768998849297</v>
      </c>
      <c r="W40" s="186">
        <v>78.106078123058083</v>
      </c>
      <c r="X40" s="186">
        <v>77.59446625762321</v>
      </c>
      <c r="Y40" s="188"/>
      <c r="Z40" s="163"/>
    </row>
    <row r="41" spans="3:26" ht="18.75" x14ac:dyDescent="0.3">
      <c r="D41" s="190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89"/>
      <c r="P41" s="149"/>
      <c r="Q41" s="178"/>
      <c r="R41" s="185">
        <v>0.41</v>
      </c>
      <c r="S41" s="186">
        <v>80.237794229036737</v>
      </c>
      <c r="T41" s="186">
        <v>79.734709228025778</v>
      </c>
      <c r="U41" s="186">
        <v>79.231624227014819</v>
      </c>
      <c r="V41" s="186">
        <v>78.728539226003846</v>
      </c>
      <c r="W41" s="186">
        <v>78.225454224992887</v>
      </c>
      <c r="X41" s="186">
        <v>77.722369223981929</v>
      </c>
      <c r="Y41" s="188"/>
      <c r="Z41" s="163"/>
    </row>
    <row r="42" spans="3:26" ht="18.75" x14ac:dyDescent="0.3">
      <c r="D42" s="190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89"/>
      <c r="P42" s="149"/>
      <c r="Q42" s="178"/>
      <c r="R42" s="185">
        <v>0.42</v>
      </c>
      <c r="S42" s="186">
        <v>80.323062873275887</v>
      </c>
      <c r="T42" s="186">
        <v>79.828504736688842</v>
      </c>
      <c r="U42" s="186">
        <v>79.333946600101783</v>
      </c>
      <c r="V42" s="186">
        <v>78.839388463514737</v>
      </c>
      <c r="W42" s="186">
        <v>78.344830326927692</v>
      </c>
      <c r="X42" s="186">
        <v>77.850272190340647</v>
      </c>
      <c r="Y42" s="188"/>
      <c r="Z42" s="163"/>
    </row>
    <row r="43" spans="3:26" ht="18.75" x14ac:dyDescent="0.3">
      <c r="D43" s="190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89"/>
      <c r="P43" s="149"/>
      <c r="Q43" s="178"/>
      <c r="R43" s="185">
        <v>0.43</v>
      </c>
      <c r="S43" s="186">
        <v>80.408331517515037</v>
      </c>
      <c r="T43" s="186">
        <v>79.922300245351906</v>
      </c>
      <c r="U43" s="186">
        <v>79.43626897318876</v>
      </c>
      <c r="V43" s="186">
        <v>78.950237701025642</v>
      </c>
      <c r="W43" s="186">
        <v>78.464206428862497</v>
      </c>
      <c r="X43" s="186">
        <v>77.978175156699365</v>
      </c>
      <c r="Y43" s="188"/>
      <c r="Z43" s="163"/>
    </row>
    <row r="44" spans="3:26" ht="18.75" x14ac:dyDescent="0.3">
      <c r="D44" s="190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89"/>
      <c r="P44" s="149"/>
      <c r="Q44" s="178"/>
      <c r="R44" s="185">
        <v>0.44</v>
      </c>
      <c r="S44" s="186">
        <v>80.493600161754188</v>
      </c>
      <c r="T44" s="186">
        <v>80.01609575401497</v>
      </c>
      <c r="U44" s="186">
        <v>79.538591346275751</v>
      </c>
      <c r="V44" s="186">
        <v>79.061086938536519</v>
      </c>
      <c r="W44" s="186">
        <v>78.583582530797301</v>
      </c>
      <c r="X44" s="186">
        <v>78.106078123058083</v>
      </c>
      <c r="Y44" s="188"/>
      <c r="Z44" s="163"/>
    </row>
    <row r="45" spans="3:26" ht="18.75" x14ac:dyDescent="0.3">
      <c r="D45" s="190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89"/>
      <c r="P45" s="149"/>
      <c r="Q45" s="178"/>
      <c r="R45" s="185">
        <v>0.45</v>
      </c>
      <c r="S45" s="186">
        <v>80.578868805993324</v>
      </c>
      <c r="T45" s="186">
        <v>80.109891262678033</v>
      </c>
      <c r="U45" s="186">
        <v>79.640913719362729</v>
      </c>
      <c r="V45" s="186">
        <v>79.17193617604741</v>
      </c>
      <c r="W45" s="186">
        <v>78.702958632732106</v>
      </c>
      <c r="X45" s="186">
        <v>78.233981089416801</v>
      </c>
      <c r="Y45" s="181"/>
      <c r="Z45" s="163"/>
    </row>
    <row r="46" spans="3:26" ht="15.75" thickBot="1" x14ac:dyDescent="0.3">
      <c r="D46" s="174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91"/>
      <c r="P46" s="149"/>
      <c r="Q46" s="178"/>
      <c r="R46" s="181"/>
      <c r="S46" s="181"/>
      <c r="T46" s="181"/>
      <c r="U46" s="181"/>
      <c r="V46" s="181"/>
      <c r="W46" s="181"/>
      <c r="X46" s="181"/>
      <c r="Y46" s="181"/>
      <c r="Z46" s="163"/>
    </row>
    <row r="47" spans="3:26" ht="16.5" thickTop="1" thickBot="1" x14ac:dyDescent="0.3">
      <c r="Q47" s="179"/>
      <c r="R47" s="176"/>
      <c r="S47" s="176"/>
      <c r="T47" s="176"/>
      <c r="U47" s="176"/>
      <c r="V47" s="176"/>
      <c r="W47" s="176"/>
      <c r="X47" s="176"/>
      <c r="Y47" s="176"/>
      <c r="Z47" s="177"/>
    </row>
    <row r="48" spans="3:26" ht="15.75" thickTop="1" x14ac:dyDescent="0.25"/>
  </sheetData>
  <mergeCells count="9">
    <mergeCell ref="N20:O20"/>
    <mergeCell ref="E18:F18"/>
    <mergeCell ref="E10:N11"/>
    <mergeCell ref="I14:J14"/>
    <mergeCell ref="R27:Y27"/>
    <mergeCell ref="R19:Y20"/>
    <mergeCell ref="U23:V23"/>
    <mergeCell ref="U13:V13"/>
    <mergeCell ref="R10:Y11"/>
  </mergeCells>
  <conditionalFormatting sqref="S30:X45">
    <cfRule type="colorScale" priority="1">
      <colorScale>
        <cfvo type="min"/>
        <cfvo type="percentile" val="50"/>
        <cfvo type="max"/>
        <color rgb="FF920000"/>
        <color rgb="FF8B3DC9"/>
        <color rgb="FF118EFF"/>
      </colorScale>
    </cfRule>
  </conditionalFormatting>
  <pageMargins left="0.7" right="0.7" top="0.75" bottom="0.75" header="0.3" footer="0.3"/>
  <pageSetup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5EEF-EB0C-41A1-8106-DB22811B615C}">
  <sheetPr>
    <tabColor rgb="FF0070C0"/>
  </sheetPr>
  <dimension ref="G16:R32"/>
  <sheetViews>
    <sheetView topLeftCell="A13" workbookViewId="0"/>
  </sheetViews>
  <sheetFormatPr defaultColWidth="9.140625" defaultRowHeight="15" x14ac:dyDescent="0.25"/>
  <cols>
    <col min="1" max="10" width="9.140625" style="2"/>
    <col min="11" max="11" width="12.42578125" style="2" bestFit="1" customWidth="1"/>
    <col min="12" max="12" width="15.7109375" style="2" bestFit="1" customWidth="1"/>
    <col min="13" max="13" width="15" style="2" bestFit="1" customWidth="1"/>
    <col min="14" max="14" width="12.28515625" style="2" bestFit="1" customWidth="1"/>
    <col min="15" max="16384" width="9.140625" style="2"/>
  </cols>
  <sheetData>
    <row r="16" spans="8:18" ht="15.75" customHeight="1" x14ac:dyDescent="0.25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7:18" ht="16.5" customHeight="1" x14ac:dyDescent="0.25"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7:18" ht="16.5" customHeight="1" x14ac:dyDescent="0.25">
      <c r="G18" s="8"/>
      <c r="H18" s="9"/>
      <c r="I18" s="9"/>
    </row>
    <row r="19" spans="7:18" ht="15.75" x14ac:dyDescent="0.25">
      <c r="G19" s="10"/>
      <c r="H19" s="11"/>
      <c r="I19" s="12"/>
      <c r="J19" s="13"/>
      <c r="K19" s="13"/>
      <c r="L19" s="13"/>
      <c r="M19" s="13"/>
    </row>
    <row r="20" spans="7:18" ht="15.75" x14ac:dyDescent="0.25">
      <c r="G20" s="10"/>
      <c r="H20" s="11"/>
      <c r="I20" s="12"/>
      <c r="J20" s="14"/>
      <c r="K20" s="15"/>
      <c r="L20" s="16"/>
      <c r="M20" s="17"/>
    </row>
    <row r="21" spans="7:18" ht="15.75" x14ac:dyDescent="0.25">
      <c r="G21" s="10"/>
      <c r="H21" s="11"/>
      <c r="I21" s="12"/>
      <c r="J21" s="14"/>
      <c r="K21" s="15"/>
      <c r="L21" s="16"/>
      <c r="M21" s="17"/>
    </row>
    <row r="22" spans="7:18" ht="15.75" x14ac:dyDescent="0.25">
      <c r="G22" s="10"/>
      <c r="H22" s="11"/>
      <c r="I22" s="12"/>
      <c r="J22" s="14"/>
      <c r="K22" s="18"/>
      <c r="L22" s="16"/>
      <c r="M22" s="17"/>
    </row>
    <row r="23" spans="7:18" ht="15.75" x14ac:dyDescent="0.25">
      <c r="G23" s="10"/>
      <c r="H23" s="11"/>
      <c r="I23" s="12"/>
      <c r="J23" s="14"/>
      <c r="K23" s="15"/>
      <c r="L23" s="16"/>
      <c r="M23" s="17"/>
    </row>
    <row r="24" spans="7:18" ht="16.5" thickBot="1" x14ac:dyDescent="0.3">
      <c r="G24" s="39"/>
      <c r="H24" s="1"/>
      <c r="I24" s="1"/>
      <c r="J24" s="40"/>
      <c r="K24" s="41"/>
      <c r="L24" s="42"/>
      <c r="M24" s="43"/>
      <c r="N24" s="1"/>
      <c r="O24" s="1"/>
      <c r="P24" s="1"/>
      <c r="Q24" s="1"/>
    </row>
    <row r="25" spans="7:18" ht="16.5" thickTop="1" x14ac:dyDescent="0.25">
      <c r="G25" s="44"/>
      <c r="H25" s="1"/>
      <c r="I25" s="1"/>
      <c r="J25" s="1"/>
      <c r="K25" s="45" t="s">
        <v>3</v>
      </c>
      <c r="L25" s="46" t="s">
        <v>4</v>
      </c>
      <c r="M25" s="1"/>
      <c r="N25" s="1"/>
      <c r="O25" s="1"/>
      <c r="P25" s="1"/>
      <c r="Q25" s="1"/>
    </row>
    <row r="26" spans="7:18" ht="15.75" x14ac:dyDescent="0.25">
      <c r="G26" s="44"/>
      <c r="H26" s="1"/>
      <c r="I26" s="1"/>
      <c r="J26" s="1"/>
      <c r="K26" s="48">
        <v>0.5</v>
      </c>
      <c r="L26" s="32">
        <v>2E-3</v>
      </c>
      <c r="M26" s="1"/>
      <c r="N26" s="1"/>
      <c r="O26" s="1"/>
      <c r="P26" s="1"/>
      <c r="Q26" s="1"/>
    </row>
    <row r="27" spans="7:18" ht="15.75" x14ac:dyDescent="0.25">
      <c r="G27" s="44"/>
      <c r="H27" s="1"/>
      <c r="I27" s="1"/>
      <c r="J27" s="1"/>
      <c r="K27" s="48">
        <v>1</v>
      </c>
      <c r="L27" s="32">
        <v>3.0000000000000001E-3</v>
      </c>
      <c r="M27" s="1"/>
      <c r="N27" s="1"/>
      <c r="O27" s="1"/>
      <c r="P27" s="1"/>
      <c r="Q27" s="1"/>
    </row>
    <row r="28" spans="7:18" ht="15.75" x14ac:dyDescent="0.25">
      <c r="G28" s="44"/>
      <c r="H28" s="1"/>
      <c r="I28" s="1"/>
      <c r="J28" s="1"/>
      <c r="K28" s="48">
        <v>1.5</v>
      </c>
      <c r="L28" s="32">
        <v>5.0000000000000001E-3</v>
      </c>
      <c r="M28" s="1"/>
      <c r="N28" s="1"/>
      <c r="O28" s="1"/>
      <c r="P28" s="1"/>
      <c r="Q28" s="1"/>
    </row>
    <row r="29" spans="7:18" ht="15.75" x14ac:dyDescent="0.25">
      <c r="G29" s="1"/>
      <c r="H29" s="1"/>
      <c r="I29" s="1"/>
      <c r="J29" s="1"/>
      <c r="K29" s="48">
        <v>2</v>
      </c>
      <c r="L29" s="32">
        <v>8.0000000000000002E-3</v>
      </c>
      <c r="M29" s="1"/>
      <c r="N29" s="1"/>
      <c r="O29" s="1"/>
      <c r="P29" s="1"/>
      <c r="Q29" s="1"/>
    </row>
    <row r="30" spans="7:18" ht="15.75" x14ac:dyDescent="0.25">
      <c r="G30" s="1"/>
      <c r="H30" s="1"/>
      <c r="I30" s="1"/>
      <c r="J30" s="1"/>
      <c r="K30" s="48">
        <v>2.5</v>
      </c>
      <c r="L30" s="32">
        <v>1.0999999999999999E-2</v>
      </c>
      <c r="M30" s="1"/>
      <c r="N30" s="1"/>
      <c r="O30" s="1"/>
      <c r="P30" s="1"/>
      <c r="Q30" s="1"/>
    </row>
    <row r="31" spans="7:18" ht="16.5" thickBot="1" x14ac:dyDescent="0.3">
      <c r="G31" s="1"/>
      <c r="H31" s="1"/>
      <c r="I31" s="1"/>
      <c r="J31" s="1"/>
      <c r="K31" s="49">
        <v>3</v>
      </c>
      <c r="L31" s="47">
        <v>1.2999999999999999E-2</v>
      </c>
      <c r="M31" s="1"/>
      <c r="N31" s="1"/>
      <c r="O31" s="1"/>
      <c r="P31" s="1"/>
      <c r="Q31" s="1"/>
    </row>
    <row r="32" spans="7:18" ht="15.75" thickTop="1" x14ac:dyDescent="0.25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323A-DC0A-4030-BAFE-8B554F2233E6}">
  <sheetPr>
    <tabColor rgb="FF0070C0"/>
  </sheetPr>
  <dimension ref="D9:V143"/>
  <sheetViews>
    <sheetView topLeftCell="A64" zoomScaleNormal="100" workbookViewId="0">
      <selection activeCell="O74" sqref="O74"/>
    </sheetView>
  </sheetViews>
  <sheetFormatPr defaultColWidth="9.140625" defaultRowHeight="15.75" x14ac:dyDescent="0.25"/>
  <cols>
    <col min="1" max="3" width="9.140625" style="21"/>
    <col min="4" max="4" width="9.140625" style="21" customWidth="1"/>
    <col min="5" max="5" width="22.7109375" style="21" customWidth="1"/>
    <col min="6" max="6" width="15.5703125" style="21" bestFit="1" customWidth="1"/>
    <col min="7" max="7" width="13.42578125" style="21" customWidth="1"/>
    <col min="8" max="8" width="16.140625" style="21" bestFit="1" customWidth="1"/>
    <col min="9" max="9" width="15.7109375" style="21" bestFit="1" customWidth="1"/>
    <col min="10" max="11" width="9.140625" style="21" customWidth="1"/>
    <col min="12" max="12" width="13.42578125" style="21" bestFit="1" customWidth="1"/>
    <col min="13" max="13" width="15.7109375" style="21" bestFit="1" customWidth="1"/>
    <col min="14" max="22" width="9.140625" style="21" customWidth="1"/>
    <col min="23" max="16384" width="9.140625" style="21"/>
  </cols>
  <sheetData>
    <row r="9" spans="4:21" x14ac:dyDescent="0.25">
      <c r="D9" s="4"/>
      <c r="G9" s="4"/>
      <c r="H9" s="4"/>
      <c r="I9" s="4"/>
      <c r="J9" s="4"/>
      <c r="K9" s="4"/>
      <c r="N9" s="5"/>
      <c r="O9" s="5"/>
    </row>
    <row r="10" spans="4:21" x14ac:dyDescent="0.25">
      <c r="H10" s="4"/>
      <c r="I10" s="4"/>
      <c r="J10" s="4"/>
      <c r="K10" s="4"/>
      <c r="N10" s="4"/>
    </row>
    <row r="11" spans="4:21" ht="16.5" thickBot="1" x14ac:dyDescent="0.3">
      <c r="H11" s="20"/>
      <c r="I11" s="4"/>
      <c r="J11" s="20"/>
      <c r="K11" s="4"/>
    </row>
    <row r="12" spans="4:21" ht="16.5" thickTop="1" x14ac:dyDescent="0.25">
      <c r="D12" s="33"/>
      <c r="E12" s="202" t="s">
        <v>12</v>
      </c>
      <c r="F12" s="206"/>
      <c r="G12" s="58"/>
      <c r="H12" s="202" t="s">
        <v>12</v>
      </c>
      <c r="I12" s="206"/>
      <c r="J12" s="74"/>
      <c r="K12" s="59"/>
      <c r="L12" s="202" t="s">
        <v>11</v>
      </c>
      <c r="M12" s="203"/>
      <c r="N12" s="116"/>
      <c r="O12" s="116"/>
      <c r="P12" s="116"/>
      <c r="Q12" s="116"/>
      <c r="R12" s="116"/>
      <c r="S12" s="116"/>
      <c r="T12" s="116"/>
      <c r="U12" s="117"/>
    </row>
    <row r="13" spans="4:21" x14ac:dyDescent="0.25">
      <c r="D13" s="34"/>
      <c r="E13" s="23" t="s">
        <v>9</v>
      </c>
      <c r="F13" s="50">
        <v>750</v>
      </c>
      <c r="G13" s="60"/>
      <c r="H13" s="211" t="s">
        <v>19</v>
      </c>
      <c r="I13" s="212"/>
      <c r="J13" s="62"/>
      <c r="K13" s="59"/>
      <c r="L13" s="23" t="s">
        <v>10</v>
      </c>
      <c r="M13" s="53" cm="1">
        <f t="array" ref="M13">SUMPRODUCT(G25:G30*H25:H30)</f>
        <v>98.074529748845649</v>
      </c>
      <c r="N13" s="91"/>
      <c r="O13" s="91"/>
      <c r="P13" s="91"/>
      <c r="Q13" s="91"/>
      <c r="R13" s="91"/>
      <c r="S13" s="91"/>
      <c r="T13" s="91"/>
      <c r="U13" s="103"/>
    </row>
    <row r="14" spans="4:21" x14ac:dyDescent="0.25">
      <c r="D14" s="34"/>
      <c r="E14" s="23" t="s">
        <v>3</v>
      </c>
      <c r="F14" s="51">
        <v>3</v>
      </c>
      <c r="G14" s="60"/>
      <c r="H14" s="36" t="s">
        <v>3</v>
      </c>
      <c r="I14" s="7" t="s">
        <v>4</v>
      </c>
      <c r="J14" s="65"/>
      <c r="K14" s="59"/>
      <c r="L14" s="106"/>
      <c r="M14" s="91"/>
      <c r="N14" s="91"/>
      <c r="O14" s="91"/>
      <c r="P14" s="91"/>
      <c r="Q14" s="91"/>
      <c r="R14" s="91"/>
      <c r="S14" s="91"/>
      <c r="T14" s="91"/>
      <c r="U14" s="103"/>
    </row>
    <row r="15" spans="4:21" x14ac:dyDescent="0.25">
      <c r="D15" s="34"/>
      <c r="E15" s="23" t="s">
        <v>5</v>
      </c>
      <c r="F15" s="52">
        <v>0.08</v>
      </c>
      <c r="G15" s="60"/>
      <c r="H15" s="48">
        <v>0.5</v>
      </c>
      <c r="I15" s="32">
        <v>2E-3</v>
      </c>
      <c r="J15" s="65"/>
      <c r="K15" s="59"/>
      <c r="L15" s="106"/>
      <c r="M15" s="91"/>
      <c r="N15" s="91"/>
      <c r="O15" s="91"/>
      <c r="P15" s="91"/>
      <c r="Q15" s="91"/>
      <c r="R15" s="91"/>
      <c r="S15" s="91"/>
      <c r="T15" s="91"/>
      <c r="U15" s="103"/>
    </row>
    <row r="16" spans="4:21" x14ac:dyDescent="0.25">
      <c r="D16" s="34"/>
      <c r="E16" s="22"/>
      <c r="F16" s="38"/>
      <c r="G16" s="60"/>
      <c r="H16" s="48">
        <v>1</v>
      </c>
      <c r="I16" s="32">
        <v>3.0000000000000001E-3</v>
      </c>
      <c r="J16" s="65"/>
      <c r="K16" s="59"/>
      <c r="L16" s="106"/>
      <c r="M16" s="91"/>
      <c r="N16" s="91"/>
      <c r="O16" s="91"/>
      <c r="P16" s="91"/>
      <c r="Q16" s="91"/>
      <c r="R16" s="91"/>
      <c r="S16" s="91"/>
      <c r="T16" s="91"/>
      <c r="U16" s="103"/>
    </row>
    <row r="17" spans="4:21" x14ac:dyDescent="0.25">
      <c r="D17" s="34"/>
      <c r="E17" s="22"/>
      <c r="F17" s="100"/>
      <c r="G17" s="60"/>
      <c r="H17" s="48">
        <v>1.5</v>
      </c>
      <c r="I17" s="32">
        <v>5.0000000000000001E-3</v>
      </c>
      <c r="J17" s="65"/>
      <c r="K17" s="59"/>
      <c r="L17" s="106"/>
      <c r="M17" s="91"/>
      <c r="N17" s="91"/>
      <c r="O17" s="91"/>
      <c r="P17" s="91"/>
      <c r="Q17" s="91"/>
      <c r="R17" s="91"/>
      <c r="S17" s="91"/>
      <c r="T17" s="91"/>
      <c r="U17" s="103"/>
    </row>
    <row r="18" spans="4:21" x14ac:dyDescent="0.25">
      <c r="E18" s="22"/>
      <c r="F18" s="27"/>
      <c r="G18" s="59"/>
      <c r="H18" s="48">
        <v>2</v>
      </c>
      <c r="I18" s="32">
        <v>8.0000000000000002E-3</v>
      </c>
      <c r="J18" s="65"/>
      <c r="K18" s="59"/>
      <c r="L18" s="106"/>
      <c r="M18" s="91"/>
      <c r="N18" s="91"/>
      <c r="O18" s="91"/>
      <c r="P18" s="91"/>
      <c r="Q18" s="91"/>
      <c r="R18" s="91"/>
      <c r="S18" s="91"/>
      <c r="T18" s="91"/>
      <c r="U18" s="103"/>
    </row>
    <row r="19" spans="4:21" x14ac:dyDescent="0.25">
      <c r="E19" s="22"/>
      <c r="F19" s="27"/>
      <c r="G19" s="59"/>
      <c r="H19" s="48">
        <v>2.5</v>
      </c>
      <c r="I19" s="32">
        <v>1.0999999999999999E-2</v>
      </c>
      <c r="J19" s="65"/>
      <c r="K19" s="59"/>
      <c r="L19" s="106"/>
      <c r="M19" s="91"/>
      <c r="N19" s="91"/>
      <c r="O19" s="91"/>
      <c r="P19" s="91"/>
      <c r="Q19" s="91"/>
      <c r="R19" s="91"/>
      <c r="S19" s="91"/>
      <c r="T19" s="91"/>
      <c r="U19" s="103"/>
    </row>
    <row r="20" spans="4:21" ht="16.5" thickBot="1" x14ac:dyDescent="0.3">
      <c r="E20" s="107"/>
      <c r="F20" s="108"/>
      <c r="G20" s="59"/>
      <c r="H20" s="49">
        <v>3</v>
      </c>
      <c r="I20" s="47">
        <v>1.2999999999999999E-2</v>
      </c>
      <c r="J20" s="65"/>
      <c r="K20" s="61"/>
      <c r="L20" s="92"/>
      <c r="M20" s="109"/>
      <c r="N20" s="109"/>
      <c r="O20" s="109"/>
      <c r="P20" s="109"/>
      <c r="Q20" s="109"/>
      <c r="R20" s="109"/>
      <c r="S20" s="109"/>
      <c r="T20" s="109"/>
      <c r="U20" s="108"/>
    </row>
    <row r="21" spans="4:21" ht="16.5" thickTop="1" x14ac:dyDescent="0.25">
      <c r="G21" s="59"/>
      <c r="H21" s="55"/>
      <c r="I21" s="64"/>
      <c r="J21" s="65"/>
      <c r="K21" s="66"/>
      <c r="L21" s="20"/>
    </row>
    <row r="22" spans="4:21" ht="16.5" thickBot="1" x14ac:dyDescent="0.3">
      <c r="D22" s="33"/>
    </row>
    <row r="23" spans="4:21" ht="16.5" thickTop="1" x14ac:dyDescent="0.25">
      <c r="D23" s="35"/>
      <c r="E23" s="202" t="s">
        <v>13</v>
      </c>
      <c r="F23" s="203"/>
      <c r="G23" s="203"/>
      <c r="H23" s="203"/>
      <c r="I23" s="206"/>
      <c r="J23" s="65"/>
      <c r="K23" s="67"/>
      <c r="L23" s="213" t="s">
        <v>11</v>
      </c>
      <c r="M23" s="214"/>
      <c r="N23" s="214"/>
      <c r="O23" s="214"/>
      <c r="P23" s="214"/>
      <c r="Q23" s="214"/>
      <c r="R23" s="214"/>
      <c r="S23" s="214"/>
      <c r="T23" s="214"/>
      <c r="U23" s="215"/>
    </row>
    <row r="24" spans="4:21" x14ac:dyDescent="0.25">
      <c r="D24" s="35"/>
      <c r="E24" s="36" t="s">
        <v>3</v>
      </c>
      <c r="F24" s="75" t="s">
        <v>6</v>
      </c>
      <c r="G24" s="75" t="s">
        <v>8</v>
      </c>
      <c r="H24" s="105" t="s">
        <v>7</v>
      </c>
      <c r="I24" s="31"/>
      <c r="J24" s="65"/>
      <c r="K24" s="19"/>
      <c r="L24" s="216" t="s">
        <v>15</v>
      </c>
      <c r="M24" s="217"/>
      <c r="N24" s="91"/>
      <c r="O24" s="91"/>
      <c r="P24" s="91"/>
      <c r="Q24" s="91"/>
      <c r="R24" s="91"/>
      <c r="S24" s="91"/>
      <c r="T24" s="91"/>
      <c r="U24" s="103"/>
    </row>
    <row r="25" spans="4:21" x14ac:dyDescent="0.25">
      <c r="D25" s="35"/>
      <c r="E25" s="48">
        <v>0.5</v>
      </c>
      <c r="F25" s="95">
        <f t="shared" ref="F25:F30" si="0">I15+$F$13/10000</f>
        <v>7.6999999999999999E-2</v>
      </c>
      <c r="G25" s="94" cm="1">
        <f t="array" ref="G25">_xlfn.IFS(E25&lt;$F$14,100*$F$15/2,E25=$F$14,100+$F$15*100/2,E25&gt;$F$14,0)</f>
        <v>4</v>
      </c>
      <c r="H25" s="93">
        <f>1/(1+F25/2)^(E25*2)</f>
        <v>0.96292729898892637</v>
      </c>
      <c r="I25" s="96"/>
      <c r="K25" s="59"/>
      <c r="L25" s="23" t="s">
        <v>14</v>
      </c>
      <c r="M25" s="53">
        <f>M13</f>
        <v>98.074529748845649</v>
      </c>
      <c r="N25" s="91"/>
      <c r="O25" s="91"/>
      <c r="P25" s="91"/>
      <c r="Q25" s="91"/>
      <c r="R25" s="91"/>
      <c r="S25" s="91"/>
      <c r="T25" s="91"/>
      <c r="U25" s="103"/>
    </row>
    <row r="26" spans="4:21" x14ac:dyDescent="0.25">
      <c r="D26" s="35"/>
      <c r="E26" s="48">
        <v>1</v>
      </c>
      <c r="F26" s="95">
        <f t="shared" si="0"/>
        <v>7.8E-2</v>
      </c>
      <c r="G26" s="94" cm="1">
        <f t="array" ref="G26">_xlfn.IFS(E26&lt;$F$14,100*$F$15/2,E26=$F$14,100+$F$15*100/2,E26&gt;$F$14,0)</f>
        <v>4</v>
      </c>
      <c r="H26" s="93">
        <f t="shared" ref="H26:H30" si="1">1/(1+F26/2)^(E26*2)</f>
        <v>0.92633677343933118</v>
      </c>
      <c r="I26" s="96"/>
      <c r="K26" s="59"/>
      <c r="L26" s="23">
        <v>500</v>
      </c>
      <c r="M26" s="53">
        <f t="dataTable" ref="M26:M40" dt2D="0" dtr="0" r1="F13"/>
        <v>104.73315460423105</v>
      </c>
      <c r="N26" s="91"/>
      <c r="O26" s="91"/>
      <c r="P26" s="91"/>
      <c r="Q26" s="91"/>
      <c r="R26" s="91"/>
      <c r="S26" s="91"/>
      <c r="T26" s="91"/>
      <c r="U26" s="103"/>
    </row>
    <row r="27" spans="4:21" x14ac:dyDescent="0.25">
      <c r="D27" s="35"/>
      <c r="E27" s="48">
        <v>1.5</v>
      </c>
      <c r="F27" s="95">
        <f t="shared" si="0"/>
        <v>0.08</v>
      </c>
      <c r="G27" s="94" cm="1">
        <f t="array" ref="G27">_xlfn.IFS(E27&lt;$F$14,100*$F$15/2,E27=$F$14,100+$F$15*100/2,E27&gt;$F$14,0)</f>
        <v>4</v>
      </c>
      <c r="H27" s="93">
        <f t="shared" si="1"/>
        <v>0.88899635867091487</v>
      </c>
      <c r="I27" s="96"/>
      <c r="K27" s="59"/>
      <c r="L27" s="23">
        <v>550</v>
      </c>
      <c r="M27" s="53">
        <v>103.35757217744765</v>
      </c>
      <c r="N27" s="91"/>
      <c r="O27" s="91"/>
      <c r="P27" s="91"/>
      <c r="Q27" s="91"/>
      <c r="R27" s="91"/>
      <c r="S27" s="91"/>
      <c r="T27" s="91"/>
      <c r="U27" s="103"/>
    </row>
    <row r="28" spans="4:21" x14ac:dyDescent="0.25">
      <c r="E28" s="48">
        <v>2</v>
      </c>
      <c r="F28" s="95">
        <f t="shared" si="0"/>
        <v>8.299999999999999E-2</v>
      </c>
      <c r="G28" s="94" cm="1">
        <f t="array" ref="G28">_xlfn.IFS(E28&lt;$F$14,100*$F$15/2,E28=$F$14,100+$F$15*100/2,E28&gt;$F$14,0)</f>
        <v>4</v>
      </c>
      <c r="H28" s="93">
        <f t="shared" si="1"/>
        <v>0.84989035930071699</v>
      </c>
      <c r="I28" s="96"/>
      <c r="K28" s="59"/>
      <c r="L28" s="23">
        <v>600</v>
      </c>
      <c r="M28" s="53">
        <v>102.00433455797652</v>
      </c>
      <c r="N28" s="91"/>
      <c r="O28" s="91"/>
      <c r="P28" s="91"/>
      <c r="Q28" s="91"/>
      <c r="R28" s="91"/>
      <c r="S28" s="91"/>
      <c r="T28" s="91"/>
      <c r="U28" s="103"/>
    </row>
    <row r="29" spans="4:21" x14ac:dyDescent="0.25">
      <c r="D29" s="4"/>
      <c r="E29" s="48">
        <v>2.5</v>
      </c>
      <c r="F29" s="95">
        <f t="shared" si="0"/>
        <v>8.5999999999999993E-2</v>
      </c>
      <c r="G29" s="94" cm="1">
        <f t="array" ref="G29">_xlfn.IFS(E29&lt;$F$14,100*$F$15/2,E29=$F$14,100+$F$15*100/2,E29&gt;$F$14,0)</f>
        <v>4</v>
      </c>
      <c r="H29" s="93">
        <f t="shared" si="1"/>
        <v>0.81017429123901974</v>
      </c>
      <c r="I29" s="96"/>
      <c r="K29" s="73"/>
      <c r="L29" s="23">
        <v>650</v>
      </c>
      <c r="M29" s="53">
        <v>100.67302121711893</v>
      </c>
      <c r="N29" s="91"/>
      <c r="O29" s="91"/>
      <c r="P29" s="91"/>
      <c r="Q29" s="91"/>
      <c r="R29" s="91"/>
      <c r="S29" s="91"/>
      <c r="T29" s="91"/>
      <c r="U29" s="103"/>
    </row>
    <row r="30" spans="4:21" x14ac:dyDescent="0.25">
      <c r="D30" s="4"/>
      <c r="E30" s="48">
        <v>3</v>
      </c>
      <c r="F30" s="95">
        <f t="shared" si="0"/>
        <v>8.7999999999999995E-2</v>
      </c>
      <c r="G30" s="94" cm="1">
        <f t="array" ref="G30">_xlfn.IFS(E30&lt;$F$14,100*$F$15/2,E30=$F$14,100+$F$15*100/2,E30&gt;$F$14,0)</f>
        <v>104</v>
      </c>
      <c r="H30" s="93">
        <f t="shared" si="1"/>
        <v>0.7723195136758656</v>
      </c>
      <c r="I30" s="96"/>
      <c r="K30" s="68"/>
      <c r="L30" s="23">
        <v>700</v>
      </c>
      <c r="M30" s="53">
        <v>99.363220566935794</v>
      </c>
      <c r="N30" s="91"/>
      <c r="O30" s="91"/>
      <c r="P30" s="91"/>
      <c r="Q30" s="91"/>
      <c r="R30" s="91"/>
      <c r="S30" s="91"/>
      <c r="T30" s="91"/>
      <c r="U30" s="103"/>
    </row>
    <row r="31" spans="4:21" x14ac:dyDescent="0.25">
      <c r="D31" s="33"/>
      <c r="E31" s="22"/>
      <c r="F31" s="53"/>
      <c r="G31" s="91"/>
      <c r="H31" s="110"/>
      <c r="I31" s="113"/>
      <c r="J31" s="69"/>
      <c r="K31" s="70"/>
      <c r="L31" s="23">
        <v>750</v>
      </c>
      <c r="M31" s="53">
        <v>98.074529748845649</v>
      </c>
      <c r="N31" s="91"/>
      <c r="O31" s="91"/>
      <c r="P31" s="91"/>
      <c r="Q31" s="91"/>
      <c r="R31" s="91"/>
      <c r="S31" s="91"/>
      <c r="T31" s="91"/>
      <c r="U31" s="103"/>
    </row>
    <row r="32" spans="4:21" x14ac:dyDescent="0.25">
      <c r="D32" s="35"/>
      <c r="E32" s="22"/>
      <c r="F32" s="53"/>
      <c r="G32" s="91"/>
      <c r="H32" s="111"/>
      <c r="I32" s="113"/>
      <c r="J32" s="69"/>
      <c r="K32" s="70"/>
      <c r="L32" s="23">
        <v>800</v>
      </c>
      <c r="M32" s="53">
        <v>96.806554427716819</v>
      </c>
      <c r="N32" s="91"/>
      <c r="O32" s="91"/>
      <c r="P32" s="91"/>
      <c r="Q32" s="91"/>
      <c r="R32" s="91"/>
      <c r="S32" s="91"/>
      <c r="T32" s="91"/>
      <c r="U32" s="103"/>
    </row>
    <row r="33" spans="4:21" x14ac:dyDescent="0.25">
      <c r="D33" s="35"/>
      <c r="E33" s="22"/>
      <c r="F33" s="112"/>
      <c r="G33" s="91"/>
      <c r="H33" s="111"/>
      <c r="I33" s="113"/>
      <c r="J33" s="69"/>
      <c r="K33" s="70"/>
      <c r="L33" s="23">
        <v>850</v>
      </c>
      <c r="M33" s="53">
        <v>95.558908591301048</v>
      </c>
      <c r="N33" s="91"/>
      <c r="O33" s="91"/>
      <c r="P33" s="91"/>
      <c r="Q33" s="91"/>
      <c r="R33" s="91"/>
      <c r="S33" s="91"/>
      <c r="T33" s="91"/>
      <c r="U33" s="103"/>
    </row>
    <row r="34" spans="4:21" x14ac:dyDescent="0.25">
      <c r="D34" s="35"/>
      <c r="E34" s="22"/>
      <c r="F34" s="53"/>
      <c r="G34" s="91"/>
      <c r="H34" s="111"/>
      <c r="I34" s="113"/>
      <c r="J34" s="69"/>
      <c r="K34" s="70"/>
      <c r="L34" s="23">
        <v>900</v>
      </c>
      <c r="M34" s="53">
        <v>94.331214354855803</v>
      </c>
      <c r="N34" s="91"/>
      <c r="O34" s="91"/>
      <c r="P34" s="91"/>
      <c r="Q34" s="91"/>
      <c r="R34" s="91"/>
      <c r="S34" s="91"/>
      <c r="T34" s="91"/>
      <c r="U34" s="103"/>
    </row>
    <row r="35" spans="4:21" x14ac:dyDescent="0.25">
      <c r="D35" s="35"/>
      <c r="E35" s="106"/>
      <c r="F35" s="91"/>
      <c r="G35" s="91"/>
      <c r="H35" s="110"/>
      <c r="I35" s="113"/>
      <c r="J35" s="69"/>
      <c r="K35" s="70"/>
      <c r="L35" s="23">
        <v>950</v>
      </c>
      <c r="M35" s="53">
        <v>93.123101770809598</v>
      </c>
      <c r="N35" s="91"/>
      <c r="O35" s="91"/>
      <c r="P35" s="91"/>
      <c r="Q35" s="91"/>
      <c r="R35" s="91"/>
      <c r="S35" s="91"/>
      <c r="T35" s="91"/>
      <c r="U35" s="103"/>
    </row>
    <row r="36" spans="4:21" x14ac:dyDescent="0.25">
      <c r="D36" s="35"/>
      <c r="E36" s="106"/>
      <c r="F36" s="91"/>
      <c r="G36" s="91"/>
      <c r="H36" s="110"/>
      <c r="I36" s="113"/>
      <c r="J36" s="69"/>
      <c r="K36" s="70"/>
      <c r="L36" s="23">
        <v>1000</v>
      </c>
      <c r="M36" s="53">
        <v>91.934208643328162</v>
      </c>
      <c r="N36" s="91"/>
      <c r="O36" s="91"/>
      <c r="P36" s="91"/>
      <c r="Q36" s="91"/>
      <c r="R36" s="91"/>
      <c r="S36" s="91"/>
      <c r="T36" s="91"/>
      <c r="U36" s="103"/>
    </row>
    <row r="37" spans="4:21" x14ac:dyDescent="0.25">
      <c r="E37" s="106"/>
      <c r="F37" s="91"/>
      <c r="G37" s="91"/>
      <c r="H37" s="110"/>
      <c r="I37" s="113"/>
      <c r="J37" s="69"/>
      <c r="K37" s="70"/>
      <c r="L37" s="23">
        <v>1050</v>
      </c>
      <c r="M37" s="53">
        <v>90.764180347644597</v>
      </c>
      <c r="N37" s="91"/>
      <c r="O37" s="91"/>
      <c r="P37" s="91"/>
      <c r="Q37" s="91"/>
      <c r="R37" s="91"/>
      <c r="S37" s="91"/>
      <c r="T37" s="91"/>
      <c r="U37" s="103"/>
    </row>
    <row r="38" spans="4:21" x14ac:dyDescent="0.25">
      <c r="E38" s="24"/>
      <c r="F38" s="53"/>
      <c r="G38" s="91"/>
      <c r="H38" s="53"/>
      <c r="I38" s="114"/>
      <c r="J38" s="71"/>
      <c r="K38" s="70"/>
      <c r="L38" s="23">
        <v>1100</v>
      </c>
      <c r="M38" s="53">
        <v>89.612669654019371</v>
      </c>
      <c r="N38" s="91"/>
      <c r="O38" s="91"/>
      <c r="P38" s="91"/>
      <c r="Q38" s="91"/>
      <c r="R38" s="91"/>
      <c r="S38" s="91"/>
      <c r="T38" s="91"/>
      <c r="U38" s="103"/>
    </row>
    <row r="39" spans="4:21" x14ac:dyDescent="0.25">
      <c r="E39" s="24"/>
      <c r="F39" s="53"/>
      <c r="G39" s="91"/>
      <c r="H39" s="53"/>
      <c r="I39" s="114"/>
      <c r="J39" s="71"/>
      <c r="K39" s="70"/>
      <c r="L39" s="23">
        <v>1150</v>
      </c>
      <c r="M39" s="53">
        <v>88.479336556201616</v>
      </c>
      <c r="N39" s="91"/>
      <c r="O39" s="91"/>
      <c r="P39" s="91"/>
      <c r="Q39" s="91"/>
      <c r="R39" s="91"/>
      <c r="S39" s="91"/>
      <c r="T39" s="91"/>
      <c r="U39" s="103"/>
    </row>
    <row r="40" spans="4:21" ht="16.5" thickBot="1" x14ac:dyDescent="0.3">
      <c r="E40" s="28"/>
      <c r="F40" s="26"/>
      <c r="G40" s="109"/>
      <c r="H40" s="26"/>
      <c r="I40" s="115"/>
      <c r="J40" s="71"/>
      <c r="K40" s="70"/>
      <c r="L40" s="92">
        <v>1200</v>
      </c>
      <c r="M40" s="26">
        <v>87.363848104265429</v>
      </c>
      <c r="N40" s="109"/>
      <c r="O40" s="109"/>
      <c r="P40" s="109"/>
      <c r="Q40" s="109"/>
      <c r="R40" s="109"/>
      <c r="S40" s="109"/>
      <c r="T40" s="109"/>
      <c r="U40" s="108"/>
    </row>
    <row r="41" spans="4:21" ht="16.5" thickTop="1" x14ac:dyDescent="0.25">
      <c r="G41" s="59"/>
      <c r="H41" s="55"/>
      <c r="I41" s="64"/>
      <c r="J41" s="64"/>
      <c r="K41" s="70"/>
    </row>
    <row r="42" spans="4:21" x14ac:dyDescent="0.25">
      <c r="G42" s="59"/>
      <c r="H42" s="55"/>
      <c r="I42" s="64"/>
      <c r="J42" s="64"/>
      <c r="K42" s="70"/>
    </row>
    <row r="43" spans="4:21" ht="16.5" thickBot="1" x14ac:dyDescent="0.3"/>
    <row r="44" spans="4:21" ht="16.5" thickTop="1" x14ac:dyDescent="0.25">
      <c r="E44" s="202" t="s">
        <v>16</v>
      </c>
      <c r="F44" s="206"/>
      <c r="H44" s="202" t="s">
        <v>16</v>
      </c>
      <c r="I44" s="206"/>
      <c r="L44" s="202" t="s">
        <v>21</v>
      </c>
      <c r="M44" s="203"/>
      <c r="N44" s="116"/>
      <c r="O44" s="116"/>
      <c r="P44" s="116"/>
      <c r="Q44" s="116"/>
      <c r="R44" s="116"/>
      <c r="S44" s="116"/>
      <c r="T44" s="116"/>
      <c r="U44" s="117"/>
    </row>
    <row r="45" spans="4:21" x14ac:dyDescent="0.25">
      <c r="E45" s="23" t="s">
        <v>17</v>
      </c>
      <c r="F45" s="27">
        <v>90</v>
      </c>
      <c r="H45" s="211" t="s">
        <v>19</v>
      </c>
      <c r="I45" s="212"/>
      <c r="L45" s="23" t="s">
        <v>22</v>
      </c>
      <c r="M45" s="133">
        <v>1083.0876288553393</v>
      </c>
      <c r="N45" s="91"/>
      <c r="O45" s="91"/>
      <c r="P45" s="91"/>
      <c r="Q45" s="91"/>
      <c r="R45" s="91"/>
      <c r="S45" s="91"/>
      <c r="T45" s="91"/>
      <c r="U45" s="103"/>
    </row>
    <row r="46" spans="4:21" x14ac:dyDescent="0.25">
      <c r="E46" s="119" t="s">
        <v>3</v>
      </c>
      <c r="F46" s="120">
        <v>3</v>
      </c>
      <c r="G46" s="73"/>
      <c r="H46" s="36" t="s">
        <v>3</v>
      </c>
      <c r="I46" s="7" t="s">
        <v>4</v>
      </c>
      <c r="J46" s="59"/>
      <c r="K46" s="59"/>
      <c r="L46" s="106"/>
      <c r="M46" s="91"/>
      <c r="N46" s="91"/>
      <c r="O46" s="91"/>
      <c r="P46" s="91"/>
      <c r="Q46" s="91"/>
      <c r="R46" s="91"/>
      <c r="S46" s="91"/>
      <c r="T46" s="91"/>
      <c r="U46" s="103"/>
    </row>
    <row r="47" spans="4:21" x14ac:dyDescent="0.25">
      <c r="E47" s="23" t="s">
        <v>18</v>
      </c>
      <c r="F47" s="52">
        <v>0.08</v>
      </c>
      <c r="G47" s="68"/>
      <c r="H47" s="48">
        <v>0.5</v>
      </c>
      <c r="I47" s="32">
        <v>2E-3</v>
      </c>
      <c r="J47" s="59"/>
      <c r="K47" s="59"/>
      <c r="L47" s="106"/>
      <c r="M47" s="91"/>
      <c r="N47" s="91"/>
      <c r="O47" s="91"/>
      <c r="P47" s="91"/>
      <c r="Q47" s="91"/>
      <c r="R47" s="91"/>
      <c r="S47" s="91"/>
      <c r="T47" s="91"/>
      <c r="U47" s="103"/>
    </row>
    <row r="48" spans="4:21" x14ac:dyDescent="0.25">
      <c r="E48" s="22"/>
      <c r="F48" s="121"/>
      <c r="G48" s="80"/>
      <c r="H48" s="48">
        <v>1</v>
      </c>
      <c r="I48" s="32">
        <v>3.0000000000000001E-3</v>
      </c>
      <c r="J48" s="59"/>
      <c r="K48" s="59"/>
      <c r="L48" s="106"/>
      <c r="M48" s="91"/>
      <c r="N48" s="91"/>
      <c r="O48" s="91"/>
      <c r="P48" s="91"/>
      <c r="Q48" s="91"/>
      <c r="R48" s="91"/>
      <c r="S48" s="91"/>
      <c r="T48" s="91"/>
      <c r="U48" s="103"/>
    </row>
    <row r="49" spans="5:22" x14ac:dyDescent="0.25">
      <c r="E49" s="37"/>
      <c r="F49" s="121"/>
      <c r="G49" s="80"/>
      <c r="H49" s="48">
        <v>1.5</v>
      </c>
      <c r="I49" s="32">
        <v>5.0000000000000001E-3</v>
      </c>
      <c r="J49" s="59"/>
      <c r="K49" s="59"/>
      <c r="L49" s="106"/>
      <c r="M49" s="91"/>
      <c r="N49" s="91"/>
      <c r="O49" s="91"/>
      <c r="P49" s="91"/>
      <c r="Q49" s="91"/>
      <c r="R49" s="91"/>
      <c r="S49" s="91"/>
      <c r="T49" s="91"/>
      <c r="U49" s="103"/>
    </row>
    <row r="50" spans="5:22" x14ac:dyDescent="0.25">
      <c r="E50" s="37"/>
      <c r="F50" s="121"/>
      <c r="G50" s="80"/>
      <c r="H50" s="48">
        <v>2</v>
      </c>
      <c r="I50" s="32">
        <v>8.0000000000000002E-3</v>
      </c>
      <c r="J50" s="59"/>
      <c r="K50" s="59"/>
      <c r="L50" s="106"/>
      <c r="M50" s="91"/>
      <c r="N50" s="91"/>
      <c r="O50" s="91"/>
      <c r="P50" s="91"/>
      <c r="Q50" s="91"/>
      <c r="R50" s="91"/>
      <c r="S50" s="91"/>
      <c r="T50" s="91"/>
      <c r="U50" s="103"/>
    </row>
    <row r="51" spans="5:22" x14ac:dyDescent="0.25">
      <c r="E51" s="37"/>
      <c r="F51" s="121"/>
      <c r="G51" s="80"/>
      <c r="H51" s="48">
        <v>2.5</v>
      </c>
      <c r="I51" s="32">
        <v>1.0999999999999999E-2</v>
      </c>
      <c r="J51" s="59"/>
      <c r="K51" s="59"/>
      <c r="L51" s="106"/>
      <c r="M51" s="91"/>
      <c r="N51" s="91"/>
      <c r="O51" s="91"/>
      <c r="P51" s="91"/>
      <c r="Q51" s="91"/>
      <c r="R51" s="91"/>
      <c r="S51" s="91"/>
      <c r="T51" s="91"/>
      <c r="U51" s="103"/>
    </row>
    <row r="52" spans="5:22" ht="16.5" thickBot="1" x14ac:dyDescent="0.3">
      <c r="E52" s="25"/>
      <c r="F52" s="122"/>
      <c r="G52" s="80"/>
      <c r="H52" s="49">
        <v>3</v>
      </c>
      <c r="I52" s="47">
        <v>1.2999999999999999E-2</v>
      </c>
      <c r="J52" s="59"/>
      <c r="K52" s="59"/>
      <c r="L52" s="23"/>
      <c r="M52" s="91"/>
      <c r="N52" s="91"/>
      <c r="O52" s="91"/>
      <c r="P52" s="91"/>
      <c r="Q52" s="91"/>
      <c r="R52" s="91"/>
      <c r="S52" s="91"/>
      <c r="T52" s="91"/>
      <c r="U52" s="103"/>
    </row>
    <row r="53" spans="5:22" ht="16.5" thickTop="1" x14ac:dyDescent="0.25">
      <c r="E53" s="55"/>
      <c r="F53" s="79"/>
      <c r="G53" s="80"/>
      <c r="H53" s="59"/>
      <c r="I53" s="59"/>
      <c r="J53" s="59"/>
      <c r="K53" s="59"/>
      <c r="L53" s="106"/>
      <c r="M53" s="91"/>
      <c r="N53" s="91"/>
      <c r="O53" s="91"/>
      <c r="P53" s="91"/>
      <c r="Q53" s="91"/>
      <c r="R53" s="91"/>
      <c r="S53" s="91"/>
      <c r="T53" s="91"/>
      <c r="U53" s="103"/>
    </row>
    <row r="54" spans="5:22" x14ac:dyDescent="0.25">
      <c r="E54" s="55"/>
      <c r="F54" s="79"/>
      <c r="G54" s="80"/>
      <c r="H54" s="59"/>
      <c r="I54" s="59"/>
      <c r="J54" s="59"/>
      <c r="K54" s="59"/>
      <c r="L54" s="106"/>
      <c r="M54" s="91"/>
      <c r="N54" s="91"/>
      <c r="O54" s="91"/>
      <c r="P54" s="91"/>
      <c r="Q54" s="91"/>
      <c r="R54" s="91"/>
      <c r="S54" s="91"/>
      <c r="T54" s="91"/>
      <c r="U54" s="103"/>
    </row>
    <row r="55" spans="5:22" ht="16.5" thickBot="1" x14ac:dyDescent="0.3">
      <c r="J55" s="59"/>
      <c r="K55" s="59"/>
      <c r="L55" s="106"/>
      <c r="M55" s="91"/>
      <c r="N55" s="91"/>
      <c r="O55" s="91"/>
      <c r="P55" s="91"/>
      <c r="Q55" s="91"/>
      <c r="R55" s="91"/>
      <c r="S55" s="91"/>
      <c r="T55" s="91"/>
      <c r="U55" s="103"/>
    </row>
    <row r="56" spans="5:22" ht="16.5" thickTop="1" x14ac:dyDescent="0.25">
      <c r="E56" s="202" t="s">
        <v>20</v>
      </c>
      <c r="F56" s="203"/>
      <c r="G56" s="203"/>
      <c r="H56" s="203"/>
      <c r="I56" s="206"/>
      <c r="J56" s="59"/>
      <c r="K56" s="59"/>
      <c r="L56" s="106"/>
      <c r="M56" s="91"/>
      <c r="N56" s="91"/>
      <c r="O56" s="91"/>
      <c r="P56" s="91"/>
      <c r="Q56" s="91"/>
      <c r="R56" s="91"/>
      <c r="S56" s="139"/>
      <c r="T56" s="137"/>
      <c r="U56" s="140"/>
      <c r="V56" s="30"/>
    </row>
    <row r="57" spans="5:22" x14ac:dyDescent="0.25">
      <c r="E57" s="23" t="s">
        <v>23</v>
      </c>
      <c r="F57" s="53">
        <f>SUMPRODUCT(G64:G69, H64:H69)</f>
        <v>90.000113950712716</v>
      </c>
      <c r="G57" s="91"/>
      <c r="H57" s="111"/>
      <c r="I57" s="113"/>
      <c r="J57" s="59"/>
      <c r="K57" s="59"/>
      <c r="L57" s="106"/>
      <c r="M57" s="91"/>
      <c r="N57" s="91"/>
      <c r="O57" s="91"/>
      <c r="P57" s="91"/>
      <c r="Q57" s="91"/>
      <c r="R57" s="91"/>
      <c r="S57" s="53"/>
      <c r="T57" s="91"/>
      <c r="U57" s="103"/>
    </row>
    <row r="58" spans="5:22" x14ac:dyDescent="0.25">
      <c r="E58" s="207" t="s">
        <v>24</v>
      </c>
      <c r="F58" s="209">
        <f>F57-F45</f>
        <v>1.139507127163597E-4</v>
      </c>
      <c r="G58" s="91"/>
      <c r="H58" s="110"/>
      <c r="I58" s="113"/>
      <c r="J58" s="59"/>
      <c r="K58" s="59"/>
      <c r="L58" s="106"/>
      <c r="M58" s="91"/>
      <c r="N58" s="91"/>
      <c r="O58" s="91"/>
      <c r="P58" s="91"/>
      <c r="Q58" s="91"/>
      <c r="R58" s="91"/>
      <c r="S58" s="137"/>
      <c r="T58" s="91"/>
      <c r="U58" s="103"/>
    </row>
    <row r="59" spans="5:22" ht="19.5" customHeight="1" thickBot="1" x14ac:dyDescent="0.3">
      <c r="E59" s="208"/>
      <c r="F59" s="210"/>
      <c r="G59" s="109"/>
      <c r="H59" s="123"/>
      <c r="I59" s="124"/>
      <c r="J59" s="59"/>
      <c r="K59" s="59"/>
      <c r="L59" s="106"/>
      <c r="M59" s="91"/>
      <c r="N59" s="91"/>
      <c r="O59" s="91"/>
      <c r="P59" s="91"/>
      <c r="Q59" s="91"/>
      <c r="R59" s="91"/>
      <c r="S59" s="137"/>
      <c r="T59" s="91"/>
      <c r="U59" s="103"/>
    </row>
    <row r="60" spans="5:22" ht="16.5" thickTop="1" x14ac:dyDescent="0.25">
      <c r="J60" s="59"/>
      <c r="K60" s="59"/>
      <c r="L60" s="106"/>
      <c r="M60" s="91"/>
      <c r="N60" s="91"/>
      <c r="O60" s="91"/>
      <c r="P60" s="91"/>
      <c r="Q60" s="91"/>
      <c r="R60" s="91"/>
      <c r="S60" s="136"/>
      <c r="T60" s="91"/>
      <c r="U60" s="103"/>
    </row>
    <row r="61" spans="5:22" ht="16.5" thickBot="1" x14ac:dyDescent="0.3">
      <c r="J61" s="59"/>
      <c r="K61" s="59"/>
      <c r="L61" s="106"/>
      <c r="M61" s="91"/>
      <c r="N61" s="91"/>
      <c r="O61" s="91"/>
      <c r="P61" s="91"/>
      <c r="Q61" s="91"/>
      <c r="R61" s="91"/>
      <c r="S61" s="53"/>
      <c r="T61" s="91"/>
      <c r="U61" s="103"/>
    </row>
    <row r="62" spans="5:22" ht="16.5" thickTop="1" x14ac:dyDescent="0.25">
      <c r="E62" s="202" t="s">
        <v>20</v>
      </c>
      <c r="F62" s="203"/>
      <c r="G62" s="203"/>
      <c r="H62" s="203"/>
      <c r="I62" s="206"/>
      <c r="J62" s="59"/>
      <c r="K62" s="59"/>
      <c r="L62" s="106"/>
      <c r="M62" s="91"/>
      <c r="N62" s="91"/>
      <c r="O62" s="91"/>
      <c r="P62" s="91"/>
      <c r="Q62" s="91"/>
      <c r="R62" s="91"/>
      <c r="S62" s="137"/>
      <c r="T62" s="91"/>
      <c r="U62" s="103"/>
    </row>
    <row r="63" spans="5:22" x14ac:dyDescent="0.25">
      <c r="E63" s="36" t="s">
        <v>3</v>
      </c>
      <c r="F63" s="75" t="s">
        <v>6</v>
      </c>
      <c r="G63" s="75" t="s">
        <v>8</v>
      </c>
      <c r="H63" s="105" t="s">
        <v>7</v>
      </c>
      <c r="I63" s="31"/>
      <c r="J63" s="59"/>
      <c r="K63" s="59"/>
      <c r="L63" s="106"/>
      <c r="M63" s="91"/>
      <c r="N63" s="91"/>
      <c r="O63" s="91"/>
      <c r="P63" s="91"/>
      <c r="Q63" s="91"/>
      <c r="R63" s="91"/>
      <c r="S63" s="137"/>
      <c r="T63" s="91"/>
      <c r="U63" s="103"/>
    </row>
    <row r="64" spans="5:22" x14ac:dyDescent="0.25">
      <c r="E64" s="48">
        <v>0.5</v>
      </c>
      <c r="F64" s="95">
        <f t="shared" ref="F64:F69" si="2">I47+$M$45/10000</f>
        <v>0.11030876288553393</v>
      </c>
      <c r="G64" s="94" cm="1">
        <f t="array" ref="G64">_xlfn.IFS(E64&lt;$F$14,100*$F$15/2,E64=$F$14,100+$F$15*100/2,E64&gt;$F$14,0)</f>
        <v>4</v>
      </c>
      <c r="H64" s="93">
        <f>1/(1+F64/2)^(E64*2)</f>
        <v>0.94772861449207879</v>
      </c>
      <c r="I64" s="96"/>
      <c r="J64" s="59"/>
      <c r="K64" s="59"/>
      <c r="L64" s="106"/>
      <c r="M64" s="91"/>
      <c r="N64" s="91"/>
      <c r="O64" s="91"/>
      <c r="P64" s="91"/>
      <c r="Q64" s="91"/>
      <c r="R64" s="91"/>
      <c r="S64" s="136"/>
      <c r="T64" s="91"/>
      <c r="U64" s="103"/>
    </row>
    <row r="65" spans="5:21" x14ac:dyDescent="0.25">
      <c r="E65" s="48">
        <v>1</v>
      </c>
      <c r="F65" s="95">
        <f t="shared" si="2"/>
        <v>0.11130876288553393</v>
      </c>
      <c r="G65" s="94" cm="1">
        <f t="array" ref="G65">_xlfn.IFS(E65&lt;$F$14,100*$F$15/2,E65=$F$14,100+$F$15*100/2,E65&gt;$F$14,0)</f>
        <v>4</v>
      </c>
      <c r="H65" s="93">
        <f t="shared" ref="H65:H69" si="3">1/(1+F65/2)^(E65*2)</f>
        <v>0.89733889148761725</v>
      </c>
      <c r="I65" s="96"/>
      <c r="J65" s="59"/>
      <c r="K65" s="59"/>
      <c r="L65" s="106"/>
      <c r="M65" s="91"/>
      <c r="N65" s="91"/>
      <c r="O65" s="91"/>
      <c r="P65" s="91"/>
      <c r="Q65" s="91"/>
      <c r="R65" s="91"/>
      <c r="S65" s="53"/>
      <c r="T65" s="91"/>
      <c r="U65" s="103"/>
    </row>
    <row r="66" spans="5:21" x14ac:dyDescent="0.25">
      <c r="E66" s="48">
        <v>1.5</v>
      </c>
      <c r="F66" s="95">
        <f t="shared" si="2"/>
        <v>0.11330876288553393</v>
      </c>
      <c r="G66" s="94" cm="1">
        <f t="array" ref="G66">_xlfn.IFS(E66&lt;$F$14,100*$F$15/2,E66=$F$14,100+$F$15*100/2,E66&gt;$F$14,0)</f>
        <v>4</v>
      </c>
      <c r="H66" s="93">
        <f t="shared" si="3"/>
        <v>0.84761986315566551</v>
      </c>
      <c r="I66" s="96"/>
      <c r="J66" s="59"/>
      <c r="K66" s="59"/>
      <c r="L66" s="106"/>
      <c r="M66" s="91"/>
      <c r="N66" s="91"/>
      <c r="O66" s="91"/>
      <c r="P66" s="91"/>
      <c r="Q66" s="91"/>
      <c r="R66" s="91"/>
      <c r="S66" s="137"/>
      <c r="T66" s="91"/>
      <c r="U66" s="103"/>
    </row>
    <row r="67" spans="5:21" ht="15.75" customHeight="1" x14ac:dyDescent="0.25">
      <c r="E67" s="48">
        <v>2</v>
      </c>
      <c r="F67" s="95">
        <f t="shared" si="2"/>
        <v>0.11630876288553393</v>
      </c>
      <c r="G67" s="94" cm="1">
        <f t="array" ref="G67">_xlfn.IFS(E67&lt;$F$14,100*$F$15/2,E67=$F$14,100+$F$15*100/2,E67&gt;$F$14,0)</f>
        <v>4</v>
      </c>
      <c r="H67" s="93">
        <f t="shared" si="3"/>
        <v>0.79763437444424867</v>
      </c>
      <c r="I67" s="96"/>
      <c r="J67" s="59"/>
      <c r="K67" s="59"/>
      <c r="L67" s="106"/>
      <c r="M67" s="91"/>
      <c r="N67" s="91"/>
      <c r="O67" s="91"/>
      <c r="P67" s="91"/>
      <c r="Q67" s="91"/>
      <c r="R67" s="91"/>
      <c r="S67" s="137"/>
      <c r="T67" s="91"/>
      <c r="U67" s="103"/>
    </row>
    <row r="68" spans="5:21" x14ac:dyDescent="0.25">
      <c r="E68" s="48">
        <v>2.5</v>
      </c>
      <c r="F68" s="95">
        <f t="shared" si="2"/>
        <v>0.11930876288553392</v>
      </c>
      <c r="G68" s="94" cm="1">
        <f t="array" ref="G68">_xlfn.IFS(E68&lt;$F$14,100*$F$15/2,E68=$F$14,100+$F$15*100/2,E68&gt;$F$14,0)</f>
        <v>4</v>
      </c>
      <c r="H68" s="93">
        <f t="shared" si="3"/>
        <v>0.74847760263560792</v>
      </c>
      <c r="I68" s="96"/>
      <c r="J68" s="59"/>
      <c r="K68" s="59"/>
      <c r="L68" s="106"/>
      <c r="M68" s="91"/>
      <c r="N68" s="91"/>
      <c r="O68" s="91"/>
      <c r="P68" s="91"/>
      <c r="Q68" s="91"/>
      <c r="R68" s="91"/>
      <c r="S68" s="136"/>
      <c r="T68" s="91"/>
      <c r="U68" s="103"/>
    </row>
    <row r="69" spans="5:21" ht="16.5" thickBot="1" x14ac:dyDescent="0.3">
      <c r="E69" s="49">
        <v>3</v>
      </c>
      <c r="F69" s="97">
        <f t="shared" si="2"/>
        <v>0.12130876288553392</v>
      </c>
      <c r="G69" s="98" cm="1">
        <f t="array" ref="G69">_xlfn.IFS(E69&lt;$F$14,100*$F$15/2,E69=$F$14,100+$F$15*100/2,E69&gt;$F$14,0)</f>
        <v>104</v>
      </c>
      <c r="H69" s="104">
        <f t="shared" si="3"/>
        <v>0.70235496697934452</v>
      </c>
      <c r="I69" s="99"/>
      <c r="J69" s="59"/>
      <c r="K69" s="59"/>
      <c r="L69" s="107"/>
      <c r="M69" s="109"/>
      <c r="N69" s="109"/>
      <c r="O69" s="109"/>
      <c r="P69" s="109"/>
      <c r="Q69" s="109"/>
      <c r="R69" s="109"/>
      <c r="S69" s="26"/>
      <c r="T69" s="109"/>
      <c r="U69" s="108"/>
    </row>
    <row r="70" spans="5:21" ht="16.5" thickTop="1" x14ac:dyDescent="0.25">
      <c r="J70" s="73"/>
      <c r="K70" s="73"/>
      <c r="L70" s="59"/>
      <c r="M70" s="201"/>
      <c r="N70" s="201"/>
      <c r="O70" s="201"/>
      <c r="P70" s="201"/>
      <c r="Q70" s="201"/>
      <c r="R70" s="201"/>
      <c r="S70" s="29"/>
    </row>
    <row r="71" spans="5:21" x14ac:dyDescent="0.25">
      <c r="J71" s="62"/>
      <c r="K71" s="62"/>
      <c r="L71" s="59"/>
      <c r="M71" s="62"/>
      <c r="N71" s="62"/>
      <c r="O71" s="62"/>
      <c r="P71" s="62"/>
      <c r="Q71" s="62"/>
      <c r="R71" s="62"/>
      <c r="S71" s="29"/>
    </row>
    <row r="72" spans="5:21" ht="16.5" thickBot="1" x14ac:dyDescent="0.3">
      <c r="J72" s="77"/>
      <c r="K72" s="83"/>
      <c r="L72" s="59"/>
      <c r="M72" s="82"/>
      <c r="N72" s="82"/>
      <c r="O72" s="64"/>
      <c r="P72" s="84"/>
      <c r="Q72" s="64"/>
      <c r="R72" s="85"/>
      <c r="S72" s="30"/>
    </row>
    <row r="73" spans="5:21" ht="16.5" thickTop="1" x14ac:dyDescent="0.25">
      <c r="E73" s="202" t="s">
        <v>0</v>
      </c>
      <c r="F73" s="203"/>
      <c r="G73" s="203"/>
      <c r="H73" s="101"/>
      <c r="I73" s="102"/>
      <c r="J73" s="77"/>
      <c r="K73" s="83"/>
      <c r="L73" s="202" t="s">
        <v>2</v>
      </c>
      <c r="M73" s="203"/>
      <c r="N73" s="101"/>
      <c r="O73" s="101"/>
      <c r="P73" s="101"/>
      <c r="Q73" s="101"/>
      <c r="R73" s="101"/>
      <c r="S73" s="101"/>
      <c r="T73" s="101"/>
      <c r="U73" s="102"/>
    </row>
    <row r="74" spans="5:21" x14ac:dyDescent="0.25">
      <c r="E74" s="141" t="s">
        <v>25</v>
      </c>
      <c r="F74" s="223">
        <v>100000000</v>
      </c>
      <c r="G74" s="223"/>
      <c r="H74" s="125"/>
      <c r="I74" s="142"/>
      <c r="J74" s="77"/>
      <c r="K74" s="83"/>
      <c r="L74" s="23" t="s">
        <v>32</v>
      </c>
      <c r="M74" s="126">
        <f>F88/100*F74</f>
        <v>80578868.805993319</v>
      </c>
      <c r="N74" s="125"/>
      <c r="O74" s="129"/>
      <c r="P74" s="130"/>
      <c r="Q74" s="131"/>
      <c r="R74" s="132"/>
      <c r="S74" s="137"/>
      <c r="T74" s="91"/>
      <c r="U74" s="103"/>
    </row>
    <row r="75" spans="5:21" x14ac:dyDescent="0.25">
      <c r="E75" s="141" t="s">
        <v>3</v>
      </c>
      <c r="F75" s="204">
        <v>10</v>
      </c>
      <c r="G75" s="204"/>
      <c r="H75" s="125"/>
      <c r="I75" s="142"/>
      <c r="J75" s="77"/>
      <c r="K75" s="83"/>
      <c r="L75" s="106"/>
      <c r="M75" s="125"/>
      <c r="N75" s="125"/>
      <c r="O75" s="129"/>
      <c r="P75" s="130"/>
      <c r="Q75" s="131"/>
      <c r="R75" s="132"/>
      <c r="S75" s="137"/>
      <c r="T75" s="91"/>
      <c r="U75" s="103"/>
    </row>
    <row r="76" spans="5:21" x14ac:dyDescent="0.25">
      <c r="E76" s="141" t="s">
        <v>18</v>
      </c>
      <c r="F76" s="205">
        <v>0</v>
      </c>
      <c r="G76" s="205"/>
      <c r="H76" s="125"/>
      <c r="I76" s="142"/>
      <c r="J76" s="77"/>
      <c r="K76" s="83"/>
      <c r="L76" s="211" t="s">
        <v>15</v>
      </c>
      <c r="M76" s="221"/>
      <c r="N76" s="221"/>
      <c r="O76" s="221"/>
      <c r="P76" s="221"/>
      <c r="Q76" s="221"/>
      <c r="R76" s="221"/>
      <c r="S76" s="136"/>
      <c r="T76" s="91"/>
      <c r="U76" s="103"/>
    </row>
    <row r="77" spans="5:21" x14ac:dyDescent="0.25">
      <c r="E77" s="141" t="s">
        <v>26</v>
      </c>
      <c r="F77" s="218">
        <v>1.6E-2</v>
      </c>
      <c r="G77" s="218"/>
      <c r="H77" s="125"/>
      <c r="I77" s="142"/>
      <c r="J77" s="77"/>
      <c r="K77" s="83"/>
      <c r="L77" s="145">
        <f>F88</f>
        <v>80.578868805993324</v>
      </c>
      <c r="M77" s="118">
        <v>0.1</v>
      </c>
      <c r="N77" s="118">
        <v>0.11</v>
      </c>
      <c r="O77" s="118">
        <v>0.12</v>
      </c>
      <c r="P77" s="118">
        <v>0.13</v>
      </c>
      <c r="Q77" s="118">
        <v>0.14000000000000001</v>
      </c>
      <c r="R77" s="118">
        <v>0.15</v>
      </c>
      <c r="S77" s="91"/>
      <c r="T77" s="91"/>
      <c r="U77" s="103"/>
    </row>
    <row r="78" spans="5:21" x14ac:dyDescent="0.25">
      <c r="E78" s="141"/>
      <c r="F78" s="76"/>
      <c r="G78" s="76"/>
      <c r="H78" s="125"/>
      <c r="I78" s="142"/>
      <c r="J78" s="77"/>
      <c r="K78" s="83"/>
      <c r="L78" s="147">
        <v>0.3</v>
      </c>
      <c r="M78" s="146">
        <f t="dataTable" ref="M78:R93" dt2D="1" dtr="1" r1="F82" r2="F83"/>
        <v>79.299839142406128</v>
      </c>
      <c r="N78" s="146">
        <v>78.702958632732106</v>
      </c>
      <c r="O78" s="146">
        <v>78.106078123058083</v>
      </c>
      <c r="P78" s="146">
        <v>77.50919761338406</v>
      </c>
      <c r="Q78" s="146">
        <v>76.912317103710038</v>
      </c>
      <c r="R78" s="146">
        <v>76.315436594036015</v>
      </c>
      <c r="S78" s="91"/>
      <c r="T78" s="91"/>
      <c r="U78" s="103"/>
    </row>
    <row r="79" spans="5:21" x14ac:dyDescent="0.25">
      <c r="E79" s="106"/>
      <c r="F79" s="127" t="s">
        <v>27</v>
      </c>
      <c r="G79" s="127" t="s">
        <v>28</v>
      </c>
      <c r="H79" s="125"/>
      <c r="I79" s="142"/>
      <c r="J79" s="77"/>
      <c r="K79" s="83"/>
      <c r="L79" s="147">
        <v>0.31</v>
      </c>
      <c r="M79" s="146">
        <v>79.385107786645278</v>
      </c>
      <c r="N79" s="146">
        <v>78.796754141395169</v>
      </c>
      <c r="O79" s="146">
        <v>78.20840049614506</v>
      </c>
      <c r="P79" s="146">
        <v>77.620046850894951</v>
      </c>
      <c r="Q79" s="146">
        <v>77.031693205644842</v>
      </c>
      <c r="R79" s="146">
        <v>76.443339560394733</v>
      </c>
      <c r="S79" s="91"/>
      <c r="T79" s="91"/>
      <c r="U79" s="103"/>
    </row>
    <row r="80" spans="5:21" x14ac:dyDescent="0.25">
      <c r="E80" s="141" t="s">
        <v>29</v>
      </c>
      <c r="F80" s="54">
        <v>0.1</v>
      </c>
      <c r="G80" s="54">
        <v>0.15</v>
      </c>
      <c r="H80" s="91"/>
      <c r="I80" s="103"/>
      <c r="J80" s="77"/>
      <c r="K80" s="83"/>
      <c r="L80" s="147">
        <v>0.32</v>
      </c>
      <c r="M80" s="146">
        <v>79.470376430884428</v>
      </c>
      <c r="N80" s="146">
        <v>78.890549650058233</v>
      </c>
      <c r="O80" s="146">
        <v>78.310722869232038</v>
      </c>
      <c r="P80" s="146">
        <v>77.730896088405842</v>
      </c>
      <c r="Q80" s="146">
        <v>77.151069307579647</v>
      </c>
      <c r="R80" s="146">
        <v>76.571242526753451</v>
      </c>
      <c r="S80" s="91"/>
      <c r="T80" s="91"/>
      <c r="U80" s="103"/>
    </row>
    <row r="81" spans="5:21" x14ac:dyDescent="0.25">
      <c r="E81" s="23" t="s">
        <v>30</v>
      </c>
      <c r="F81" s="54">
        <v>0.3</v>
      </c>
      <c r="G81" s="54">
        <v>0.45</v>
      </c>
      <c r="H81" s="91"/>
      <c r="I81" s="103"/>
      <c r="J81" s="77"/>
      <c r="K81" s="83"/>
      <c r="L81" s="147">
        <v>0.33</v>
      </c>
      <c r="M81" s="146">
        <v>79.555645075123564</v>
      </c>
      <c r="N81" s="146">
        <v>78.984345158721283</v>
      </c>
      <c r="O81" s="146">
        <v>78.413045242319001</v>
      </c>
      <c r="P81" s="146">
        <v>77.841745325916733</v>
      </c>
      <c r="Q81" s="146">
        <v>77.270445409514451</v>
      </c>
      <c r="R81" s="146">
        <v>76.699145493112169</v>
      </c>
      <c r="S81" s="91"/>
      <c r="T81" s="91"/>
      <c r="U81" s="103"/>
    </row>
    <row r="82" spans="5:21" x14ac:dyDescent="0.25">
      <c r="E82" s="23" t="s">
        <v>31</v>
      </c>
      <c r="F82" s="54">
        <v>0.1</v>
      </c>
      <c r="G82" s="54"/>
      <c r="H82" s="91"/>
      <c r="I82" s="103"/>
      <c r="J82" s="77"/>
      <c r="K82" s="83"/>
      <c r="L82" s="147">
        <v>0.34</v>
      </c>
      <c r="M82" s="146">
        <v>79.640913719362729</v>
      </c>
      <c r="N82" s="146">
        <v>79.078140667384346</v>
      </c>
      <c r="O82" s="146">
        <v>78.515367615405992</v>
      </c>
      <c r="P82" s="146">
        <v>77.952594563427624</v>
      </c>
      <c r="Q82" s="146">
        <v>77.389821511449256</v>
      </c>
      <c r="R82" s="146">
        <v>76.827048459470888</v>
      </c>
      <c r="S82" s="91"/>
      <c r="T82" s="91"/>
      <c r="U82" s="103"/>
    </row>
    <row r="83" spans="5:21" ht="16.5" thickBot="1" x14ac:dyDescent="0.3">
      <c r="E83" s="92" t="s">
        <v>35</v>
      </c>
      <c r="F83" s="56">
        <v>0.45</v>
      </c>
      <c r="G83" s="56"/>
      <c r="H83" s="109"/>
      <c r="I83" s="108"/>
      <c r="J83" s="59"/>
      <c r="K83" s="59"/>
      <c r="L83" s="147">
        <v>0.35</v>
      </c>
      <c r="M83" s="146">
        <v>79.726182363601865</v>
      </c>
      <c r="N83" s="146">
        <v>79.17193617604741</v>
      </c>
      <c r="O83" s="146">
        <v>78.61768998849297</v>
      </c>
      <c r="P83" s="146">
        <v>78.063443800938515</v>
      </c>
      <c r="Q83" s="146">
        <v>77.50919761338406</v>
      </c>
      <c r="R83" s="146">
        <v>76.954951425829606</v>
      </c>
      <c r="S83" s="91"/>
      <c r="T83" s="91"/>
      <c r="U83" s="103"/>
    </row>
    <row r="84" spans="5:21" ht="16.5" thickTop="1" x14ac:dyDescent="0.25">
      <c r="E84" s="59"/>
      <c r="F84" s="59"/>
      <c r="G84" s="59"/>
      <c r="H84" s="61"/>
      <c r="I84" s="61"/>
      <c r="J84" s="59"/>
      <c r="K84" s="59"/>
      <c r="L84" s="147">
        <v>0.36</v>
      </c>
      <c r="M84" s="146">
        <v>79.811451007841001</v>
      </c>
      <c r="N84" s="146">
        <v>79.265731684710474</v>
      </c>
      <c r="O84" s="146">
        <v>78.720012361579933</v>
      </c>
      <c r="P84" s="146">
        <v>78.174293038449406</v>
      </c>
      <c r="Q84" s="146">
        <v>77.628573715318865</v>
      </c>
      <c r="R84" s="146">
        <v>77.082854392188338</v>
      </c>
      <c r="S84" s="91"/>
      <c r="T84" s="91"/>
      <c r="U84" s="103"/>
    </row>
    <row r="85" spans="5:21" ht="16.5" thickBot="1" x14ac:dyDescent="0.3">
      <c r="E85" s="73"/>
      <c r="F85" s="73"/>
      <c r="G85" s="73"/>
      <c r="H85" s="59"/>
      <c r="I85" s="59"/>
      <c r="J85" s="61"/>
      <c r="K85" s="59"/>
      <c r="L85" s="147">
        <v>0.37</v>
      </c>
      <c r="M85" s="146">
        <v>79.896719652080165</v>
      </c>
      <c r="N85" s="146">
        <v>79.359527193373538</v>
      </c>
      <c r="O85" s="146">
        <v>78.82233473466691</v>
      </c>
      <c r="P85" s="146">
        <v>78.285142275960297</v>
      </c>
      <c r="Q85" s="146">
        <v>77.747949817253669</v>
      </c>
      <c r="R85" s="146">
        <v>77.210757358547042</v>
      </c>
      <c r="S85" s="91"/>
      <c r="T85" s="91"/>
      <c r="U85" s="103"/>
    </row>
    <row r="86" spans="5:21" ht="16.5" thickTop="1" x14ac:dyDescent="0.25">
      <c r="E86" s="202" t="s">
        <v>1</v>
      </c>
      <c r="F86" s="203"/>
      <c r="G86" s="203"/>
      <c r="H86" s="116"/>
      <c r="I86" s="117"/>
      <c r="J86" s="59"/>
      <c r="K86" s="59"/>
      <c r="L86" s="147">
        <v>0.38</v>
      </c>
      <c r="M86" s="146">
        <v>79.981988296319301</v>
      </c>
      <c r="N86" s="146">
        <v>79.453322702036601</v>
      </c>
      <c r="O86" s="146">
        <v>78.924657107753887</v>
      </c>
      <c r="P86" s="146">
        <v>78.395991513471174</v>
      </c>
      <c r="Q86" s="146">
        <v>77.867325919188474</v>
      </c>
      <c r="R86" s="146">
        <v>77.338660324905774</v>
      </c>
      <c r="S86" s="91"/>
      <c r="T86" s="91"/>
      <c r="U86" s="103"/>
    </row>
    <row r="87" spans="5:21" x14ac:dyDescent="0.25">
      <c r="E87" s="141" t="s">
        <v>33</v>
      </c>
      <c r="F87" s="53">
        <f>F82*F83*100+(1-F82)*100</f>
        <v>94.5</v>
      </c>
      <c r="G87" s="57"/>
      <c r="H87" s="91"/>
      <c r="I87" s="103"/>
      <c r="J87" s="59"/>
      <c r="K87" s="59"/>
      <c r="L87" s="147">
        <v>0.39</v>
      </c>
      <c r="M87" s="146">
        <v>80.067256940558451</v>
      </c>
      <c r="N87" s="146">
        <v>79.547118210699665</v>
      </c>
      <c r="O87" s="146">
        <v>79.026979480840865</v>
      </c>
      <c r="P87" s="146">
        <v>78.506840750982064</v>
      </c>
      <c r="Q87" s="146">
        <v>77.986702021123293</v>
      </c>
      <c r="R87" s="146">
        <v>77.466563291264478</v>
      </c>
      <c r="S87" s="91"/>
      <c r="T87" s="91"/>
      <c r="U87" s="103"/>
    </row>
    <row r="88" spans="5:21" x14ac:dyDescent="0.25">
      <c r="E88" s="141" t="s">
        <v>34</v>
      </c>
      <c r="F88" s="133">
        <f>-PV(F77/2, F75*2, 0, F87)</f>
        <v>80.578868805993324</v>
      </c>
      <c r="G88" s="57"/>
      <c r="H88" s="91"/>
      <c r="I88" s="103"/>
      <c r="J88" s="59"/>
      <c r="K88" s="59"/>
      <c r="L88" s="147">
        <v>0.4</v>
      </c>
      <c r="M88" s="146">
        <v>80.152525584797601</v>
      </c>
      <c r="N88" s="146">
        <v>79.640913719362729</v>
      </c>
      <c r="O88" s="146">
        <v>79.129301853927842</v>
      </c>
      <c r="P88" s="146">
        <v>78.61768998849297</v>
      </c>
      <c r="Q88" s="146">
        <v>78.106078123058083</v>
      </c>
      <c r="R88" s="146">
        <v>77.59446625762321</v>
      </c>
      <c r="S88" s="91"/>
      <c r="T88" s="91"/>
      <c r="U88" s="103"/>
    </row>
    <row r="89" spans="5:21" x14ac:dyDescent="0.25">
      <c r="E89" s="106"/>
      <c r="F89" s="91"/>
      <c r="G89" s="91"/>
      <c r="H89" s="91"/>
      <c r="I89" s="103"/>
      <c r="J89" s="59"/>
      <c r="K89" s="59"/>
      <c r="L89" s="147">
        <v>0.41</v>
      </c>
      <c r="M89" s="146">
        <v>80.237794229036737</v>
      </c>
      <c r="N89" s="146">
        <v>79.734709228025778</v>
      </c>
      <c r="O89" s="146">
        <v>79.231624227014819</v>
      </c>
      <c r="P89" s="146">
        <v>78.728539226003846</v>
      </c>
      <c r="Q89" s="146">
        <v>78.225454224992887</v>
      </c>
      <c r="R89" s="146">
        <v>77.722369223981929</v>
      </c>
      <c r="S89" s="91"/>
      <c r="T89" s="91"/>
      <c r="U89" s="103"/>
    </row>
    <row r="90" spans="5:21" x14ac:dyDescent="0.25">
      <c r="E90" s="219" t="s">
        <v>36</v>
      </c>
      <c r="F90" s="220"/>
      <c r="G90" s="220"/>
      <c r="H90" s="91"/>
      <c r="I90" s="103"/>
      <c r="J90" s="59"/>
      <c r="K90" s="59"/>
      <c r="L90" s="147">
        <v>0.42</v>
      </c>
      <c r="M90" s="146">
        <v>80.323062873275887</v>
      </c>
      <c r="N90" s="146">
        <v>79.828504736688842</v>
      </c>
      <c r="O90" s="146">
        <v>79.333946600101783</v>
      </c>
      <c r="P90" s="146">
        <v>78.839388463514737</v>
      </c>
      <c r="Q90" s="146">
        <v>78.344830326927692</v>
      </c>
      <c r="R90" s="146">
        <v>77.850272190340647</v>
      </c>
      <c r="S90" s="91"/>
      <c r="T90" s="91"/>
      <c r="U90" s="103"/>
    </row>
    <row r="91" spans="5:21" x14ac:dyDescent="0.25">
      <c r="E91" s="106"/>
      <c r="F91" s="134" t="s">
        <v>40</v>
      </c>
      <c r="G91" s="135" t="s">
        <v>41</v>
      </c>
      <c r="H91" s="91"/>
      <c r="I91" s="103"/>
      <c r="J91" s="59"/>
      <c r="K91" s="59"/>
      <c r="L91" s="147">
        <v>0.43</v>
      </c>
      <c r="M91" s="146">
        <v>80.408331517515037</v>
      </c>
      <c r="N91" s="146">
        <v>79.922300245351906</v>
      </c>
      <c r="O91" s="146">
        <v>79.43626897318876</v>
      </c>
      <c r="P91" s="146">
        <v>78.950237701025642</v>
      </c>
      <c r="Q91" s="146">
        <v>78.464206428862497</v>
      </c>
      <c r="R91" s="146">
        <v>77.978175156699365</v>
      </c>
      <c r="S91" s="91"/>
      <c r="T91" s="91"/>
      <c r="U91" s="103"/>
    </row>
    <row r="92" spans="5:21" x14ac:dyDescent="0.25">
      <c r="E92" s="141" t="s">
        <v>38</v>
      </c>
      <c r="F92" s="128">
        <f>F82</f>
        <v>0.1</v>
      </c>
      <c r="G92" s="138">
        <f>F83*G93</f>
        <v>45</v>
      </c>
      <c r="H92" s="91"/>
      <c r="I92" s="103"/>
      <c r="J92" s="59"/>
      <c r="K92" s="59"/>
      <c r="L92" s="147">
        <v>0.44</v>
      </c>
      <c r="M92" s="146">
        <v>80.493600161754188</v>
      </c>
      <c r="N92" s="146">
        <v>80.01609575401497</v>
      </c>
      <c r="O92" s="146">
        <v>79.538591346275751</v>
      </c>
      <c r="P92" s="146">
        <v>79.061086938536519</v>
      </c>
      <c r="Q92" s="146">
        <v>78.583582530797301</v>
      </c>
      <c r="R92" s="146">
        <v>78.106078123058083</v>
      </c>
      <c r="S92" s="91"/>
      <c r="T92" s="91"/>
      <c r="U92" s="103"/>
    </row>
    <row r="93" spans="5:21" x14ac:dyDescent="0.25">
      <c r="E93" s="141" t="s">
        <v>37</v>
      </c>
      <c r="F93" s="128">
        <f>(1-F92)</f>
        <v>0.9</v>
      </c>
      <c r="G93" s="138">
        <v>100</v>
      </c>
      <c r="H93" s="91"/>
      <c r="I93" s="103"/>
      <c r="J93" s="59"/>
      <c r="K93" s="59"/>
      <c r="L93" s="147">
        <v>0.45</v>
      </c>
      <c r="M93" s="146">
        <v>80.578868805993324</v>
      </c>
      <c r="N93" s="146">
        <v>80.109891262678033</v>
      </c>
      <c r="O93" s="146">
        <v>79.640913719362729</v>
      </c>
      <c r="P93" s="146">
        <v>79.17193617604741</v>
      </c>
      <c r="Q93" s="146">
        <v>78.702958632732106</v>
      </c>
      <c r="R93" s="146">
        <v>78.233981089416801</v>
      </c>
      <c r="S93" s="91"/>
      <c r="T93" s="91"/>
      <c r="U93" s="103"/>
    </row>
    <row r="94" spans="5:21" x14ac:dyDescent="0.25">
      <c r="E94" s="106"/>
      <c r="F94" s="91"/>
      <c r="G94" s="57"/>
      <c r="H94" s="91"/>
      <c r="I94" s="103"/>
      <c r="J94" s="59"/>
      <c r="K94" s="59"/>
      <c r="L94" s="106"/>
      <c r="M94" s="91"/>
      <c r="N94" s="91"/>
      <c r="O94" s="91"/>
      <c r="P94" s="91"/>
      <c r="Q94" s="91"/>
      <c r="R94" s="91"/>
      <c r="S94" s="91"/>
      <c r="T94" s="91"/>
      <c r="U94" s="103"/>
    </row>
    <row r="95" spans="5:21" ht="16.5" thickBot="1" x14ac:dyDescent="0.3">
      <c r="E95" s="143" t="s">
        <v>39</v>
      </c>
      <c r="F95" s="144">
        <f>SUMPRODUCT(F92:F93, G92:G93)</f>
        <v>94.5</v>
      </c>
      <c r="G95" s="6"/>
      <c r="H95" s="109"/>
      <c r="I95" s="108"/>
      <c r="J95" s="59"/>
      <c r="K95" s="59"/>
      <c r="L95" s="107"/>
      <c r="M95" s="109"/>
      <c r="N95" s="109"/>
      <c r="O95" s="109"/>
      <c r="P95" s="109"/>
      <c r="Q95" s="109"/>
      <c r="R95" s="109"/>
      <c r="S95" s="109"/>
      <c r="T95" s="109"/>
      <c r="U95" s="108"/>
    </row>
    <row r="96" spans="5:21" ht="16.5" thickTop="1" x14ac:dyDescent="0.25">
      <c r="E96" s="82"/>
      <c r="F96" s="86"/>
      <c r="G96" s="1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</row>
    <row r="97" spans="5:18" x14ac:dyDescent="0.25">
      <c r="E97" s="82"/>
      <c r="F97" s="86"/>
      <c r="G97" s="1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</row>
    <row r="98" spans="5:18" x14ac:dyDescent="0.25">
      <c r="E98" s="82"/>
      <c r="F98" s="86"/>
      <c r="G98" s="1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</row>
    <row r="99" spans="5:18" x14ac:dyDescent="0.25">
      <c r="E99" s="82"/>
      <c r="F99" s="86"/>
      <c r="G99" s="1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</row>
    <row r="100" spans="5:18" x14ac:dyDescent="0.25"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</row>
    <row r="101" spans="5:18" x14ac:dyDescent="0.25"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</row>
    <row r="102" spans="5:18" x14ac:dyDescent="0.25">
      <c r="E102" s="59"/>
      <c r="F102" s="59"/>
      <c r="G102" s="59"/>
      <c r="H102" s="59"/>
      <c r="I102" s="67"/>
      <c r="J102" s="59"/>
      <c r="K102" s="59"/>
      <c r="L102" s="59"/>
      <c r="M102" s="59"/>
      <c r="N102" s="59"/>
      <c r="O102" s="59"/>
      <c r="P102" s="59"/>
      <c r="Q102" s="59"/>
      <c r="R102" s="59"/>
    </row>
    <row r="103" spans="5:18" x14ac:dyDescent="0.25">
      <c r="E103" s="59"/>
      <c r="F103" s="59"/>
      <c r="G103" s="59"/>
      <c r="H103" s="59"/>
      <c r="I103" s="61"/>
      <c r="J103" s="67"/>
      <c r="K103" s="59"/>
      <c r="L103" s="59"/>
      <c r="M103" s="59"/>
      <c r="N103" s="59"/>
      <c r="O103" s="59"/>
      <c r="P103" s="59"/>
      <c r="Q103" s="59"/>
      <c r="R103" s="59"/>
    </row>
    <row r="104" spans="5:18" x14ac:dyDescent="0.25">
      <c r="E104" s="222"/>
      <c r="F104" s="222"/>
      <c r="G104" s="222"/>
      <c r="H104" s="59"/>
      <c r="I104" s="55"/>
      <c r="J104" s="55"/>
      <c r="K104" s="59"/>
      <c r="L104" s="59"/>
      <c r="M104" s="59"/>
      <c r="N104" s="59"/>
      <c r="O104" s="59"/>
      <c r="P104" s="59"/>
      <c r="Q104" s="59"/>
      <c r="R104" s="59"/>
    </row>
    <row r="105" spans="5:18" x14ac:dyDescent="0.25">
      <c r="E105" s="63"/>
      <c r="F105" s="87"/>
      <c r="G105" s="87"/>
      <c r="H105" s="59"/>
      <c r="I105" s="55"/>
      <c r="J105" s="88"/>
      <c r="K105" s="59"/>
      <c r="L105" s="59"/>
      <c r="M105" s="59"/>
      <c r="N105" s="59"/>
      <c r="O105" s="59"/>
      <c r="P105" s="59"/>
      <c r="Q105" s="59"/>
      <c r="R105" s="59"/>
    </row>
    <row r="106" spans="5:18" x14ac:dyDescent="0.25">
      <c r="E106" s="63"/>
      <c r="F106" s="78"/>
      <c r="G106" s="78"/>
      <c r="H106" s="59"/>
      <c r="I106" s="59"/>
      <c r="J106" s="88"/>
      <c r="K106" s="59"/>
      <c r="L106" s="59"/>
      <c r="M106" s="59"/>
      <c r="N106" s="59"/>
      <c r="O106" s="59"/>
      <c r="P106" s="59"/>
      <c r="Q106" s="59"/>
      <c r="R106" s="59"/>
    </row>
    <row r="107" spans="5:18" x14ac:dyDescent="0.25">
      <c r="E107" s="63"/>
      <c r="F107" s="88"/>
      <c r="G107" s="88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</row>
    <row r="108" spans="5:18" x14ac:dyDescent="0.25">
      <c r="E108" s="63"/>
      <c r="F108" s="88"/>
      <c r="G108" s="88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</row>
    <row r="109" spans="5:18" x14ac:dyDescent="0.25">
      <c r="E109" s="63"/>
      <c r="F109" s="81"/>
      <c r="G109" s="81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</row>
    <row r="110" spans="5:18" x14ac:dyDescent="0.25">
      <c r="E110" s="63"/>
      <c r="F110" s="55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</row>
    <row r="111" spans="5:18" x14ac:dyDescent="0.25">
      <c r="E111" s="63"/>
      <c r="F111" s="81"/>
      <c r="G111" s="59"/>
      <c r="H111" s="61"/>
      <c r="I111" s="72"/>
      <c r="J111" s="59"/>
      <c r="K111" s="59"/>
      <c r="L111" s="59"/>
      <c r="M111" s="59"/>
      <c r="N111" s="59"/>
      <c r="O111" s="59"/>
      <c r="P111" s="59"/>
      <c r="Q111" s="59"/>
      <c r="R111" s="59"/>
    </row>
    <row r="112" spans="5:18" x14ac:dyDescent="0.25">
      <c r="E112" s="59"/>
      <c r="F112" s="59"/>
      <c r="G112" s="59"/>
      <c r="H112" s="59"/>
      <c r="I112" s="72"/>
      <c r="J112" s="72"/>
      <c r="K112" s="72"/>
      <c r="L112" s="72"/>
      <c r="M112" s="72"/>
      <c r="N112" s="59"/>
      <c r="O112" s="59"/>
      <c r="P112" s="59"/>
      <c r="Q112" s="59"/>
      <c r="R112" s="59"/>
    </row>
    <row r="113" spans="5:18" x14ac:dyDescent="0.25">
      <c r="E113" s="201"/>
      <c r="F113" s="201"/>
      <c r="G113" s="201"/>
      <c r="H113" s="59"/>
      <c r="I113" s="55"/>
      <c r="J113" s="72"/>
      <c r="K113" s="59"/>
      <c r="L113" s="72"/>
      <c r="M113" s="72"/>
      <c r="N113" s="59"/>
      <c r="O113" s="59"/>
      <c r="P113" s="59"/>
      <c r="Q113" s="59"/>
      <c r="R113" s="59"/>
    </row>
    <row r="114" spans="5:18" x14ac:dyDescent="0.25">
      <c r="E114" s="55"/>
      <c r="F114" s="87"/>
      <c r="G114" s="87"/>
      <c r="H114" s="59"/>
      <c r="I114" s="55"/>
      <c r="J114" s="88"/>
      <c r="K114" s="55"/>
      <c r="L114" s="55"/>
      <c r="M114" s="88"/>
      <c r="N114" s="59"/>
      <c r="O114" s="59"/>
      <c r="P114" s="59"/>
      <c r="Q114" s="59"/>
      <c r="R114" s="59"/>
    </row>
    <row r="115" spans="5:18" x14ac:dyDescent="0.25">
      <c r="E115" s="55"/>
      <c r="F115" s="81"/>
      <c r="G115" s="81"/>
      <c r="H115" s="59"/>
      <c r="I115" s="55"/>
      <c r="J115" s="88"/>
      <c r="K115" s="55"/>
      <c r="L115" s="55"/>
      <c r="M115" s="81"/>
      <c r="N115" s="59"/>
      <c r="O115" s="59"/>
      <c r="P115" s="59"/>
      <c r="Q115" s="59"/>
      <c r="R115" s="59"/>
    </row>
    <row r="116" spans="5:18" x14ac:dyDescent="0.25">
      <c r="E116" s="55"/>
      <c r="F116" s="89"/>
      <c r="G116" s="89"/>
      <c r="H116" s="59"/>
      <c r="I116" s="55"/>
      <c r="J116" s="90"/>
      <c r="K116" s="55"/>
      <c r="L116" s="55"/>
      <c r="M116" s="88"/>
      <c r="N116" s="59"/>
      <c r="O116" s="59"/>
      <c r="P116" s="59"/>
      <c r="Q116" s="59"/>
      <c r="R116" s="59"/>
    </row>
    <row r="117" spans="5:18" x14ac:dyDescent="0.25">
      <c r="E117" s="55"/>
      <c r="F117" s="89"/>
      <c r="G117" s="89"/>
      <c r="H117" s="59"/>
      <c r="I117" s="55"/>
      <c r="J117" s="88"/>
      <c r="K117" s="55"/>
      <c r="L117" s="55"/>
      <c r="M117" s="88"/>
      <c r="N117" s="59"/>
      <c r="O117" s="59"/>
      <c r="P117" s="59"/>
      <c r="Q117" s="59"/>
      <c r="R117" s="59"/>
    </row>
    <row r="118" spans="5:18" x14ac:dyDescent="0.25">
      <c r="E118" s="55"/>
      <c r="F118" s="81"/>
      <c r="G118" s="81"/>
      <c r="H118" s="59"/>
      <c r="I118" s="55"/>
      <c r="J118" s="88"/>
      <c r="K118" s="55"/>
      <c r="L118" s="55"/>
      <c r="M118" s="88"/>
      <c r="N118" s="59"/>
      <c r="O118" s="59"/>
      <c r="P118" s="59"/>
      <c r="Q118" s="59"/>
      <c r="R118" s="59"/>
    </row>
    <row r="119" spans="5:18" x14ac:dyDescent="0.25">
      <c r="E119" s="59"/>
      <c r="F119" s="59"/>
      <c r="G119" s="59"/>
      <c r="H119" s="59"/>
      <c r="I119" s="55"/>
      <c r="J119" s="88"/>
      <c r="K119" s="55"/>
      <c r="L119" s="55"/>
      <c r="M119" s="88"/>
      <c r="N119" s="59"/>
      <c r="O119" s="59"/>
      <c r="P119" s="59"/>
      <c r="Q119" s="59"/>
      <c r="R119" s="59"/>
    </row>
    <row r="120" spans="5:18" x14ac:dyDescent="0.25">
      <c r="E120" s="59"/>
      <c r="F120" s="59"/>
      <c r="G120" s="59"/>
      <c r="H120" s="59"/>
      <c r="I120" s="59"/>
      <c r="J120" s="19"/>
      <c r="K120" s="55"/>
      <c r="L120" s="55"/>
      <c r="M120" s="19"/>
      <c r="N120" s="59"/>
      <c r="O120" s="59"/>
      <c r="P120" s="59"/>
      <c r="Q120" s="59"/>
      <c r="R120" s="59"/>
    </row>
    <row r="121" spans="5:18" x14ac:dyDescent="0.25"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</row>
    <row r="122" spans="5:18" x14ac:dyDescent="0.25">
      <c r="E122" s="59"/>
      <c r="F122" s="59"/>
      <c r="G122" s="59"/>
      <c r="H122" s="72"/>
      <c r="I122" s="72"/>
      <c r="J122" s="59"/>
      <c r="K122" s="59"/>
      <c r="L122" s="59"/>
      <c r="M122" s="59"/>
      <c r="N122" s="59"/>
      <c r="O122" s="59"/>
      <c r="P122" s="59"/>
      <c r="Q122" s="59"/>
      <c r="R122" s="59"/>
    </row>
    <row r="123" spans="5:18" x14ac:dyDescent="0.25">
      <c r="E123" s="59"/>
      <c r="F123" s="59"/>
      <c r="G123" s="59"/>
      <c r="H123" s="201"/>
      <c r="I123" s="201"/>
      <c r="J123" s="59"/>
      <c r="K123" s="59"/>
      <c r="L123" s="59"/>
      <c r="M123" s="59"/>
      <c r="N123" s="59"/>
      <c r="O123" s="59"/>
      <c r="P123" s="59"/>
      <c r="Q123" s="59"/>
      <c r="R123" s="59"/>
    </row>
    <row r="124" spans="5:18" x14ac:dyDescent="0.25">
      <c r="E124" s="72"/>
      <c r="F124" s="72"/>
      <c r="G124" s="72"/>
      <c r="H124" s="55"/>
      <c r="I124" s="88"/>
      <c r="J124" s="59"/>
      <c r="K124" s="59"/>
      <c r="L124" s="59"/>
      <c r="M124" s="59"/>
      <c r="N124" s="59"/>
      <c r="O124" s="59"/>
      <c r="P124" s="59"/>
      <c r="Q124" s="59"/>
      <c r="R124" s="59"/>
    </row>
    <row r="125" spans="5:18" x14ac:dyDescent="0.25">
      <c r="E125" s="201"/>
      <c r="F125" s="201"/>
      <c r="G125" s="61"/>
      <c r="H125" s="55"/>
      <c r="I125" s="55"/>
      <c r="J125" s="59"/>
      <c r="K125" s="59"/>
      <c r="L125" s="59"/>
      <c r="M125" s="59"/>
      <c r="N125" s="59"/>
      <c r="O125" s="59"/>
      <c r="P125" s="59"/>
      <c r="Q125" s="59"/>
      <c r="R125" s="59"/>
    </row>
    <row r="126" spans="5:18" x14ac:dyDescent="0.25">
      <c r="E126" s="55"/>
      <c r="F126" s="88"/>
      <c r="G126" s="55"/>
      <c r="H126" s="55"/>
      <c r="I126" s="55"/>
      <c r="J126" s="59"/>
      <c r="K126" s="59"/>
      <c r="L126" s="59"/>
      <c r="M126" s="59"/>
      <c r="N126" s="59"/>
      <c r="O126" s="59"/>
      <c r="P126" s="59"/>
      <c r="Q126" s="59"/>
      <c r="R126" s="59"/>
    </row>
    <row r="127" spans="5:18" x14ac:dyDescent="0.25">
      <c r="E127" s="55"/>
      <c r="F127" s="55"/>
      <c r="G127" s="55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</row>
    <row r="128" spans="5:18" x14ac:dyDescent="0.25">
      <c r="E128" s="55"/>
      <c r="F128" s="19"/>
      <c r="G128" s="55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</row>
    <row r="129" spans="5:18" x14ac:dyDescent="0.25"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</row>
    <row r="130" spans="5:18" x14ac:dyDescent="0.25">
      <c r="E130" s="59"/>
      <c r="F130" s="59"/>
      <c r="G130" s="59"/>
      <c r="H130" s="72"/>
      <c r="I130" s="72"/>
      <c r="J130" s="59"/>
      <c r="K130" s="59"/>
      <c r="L130" s="59"/>
      <c r="M130" s="59"/>
      <c r="N130" s="59"/>
      <c r="O130" s="59"/>
      <c r="P130" s="59"/>
      <c r="Q130" s="59"/>
      <c r="R130" s="59"/>
    </row>
    <row r="131" spans="5:18" x14ac:dyDescent="0.25">
      <c r="E131" s="59"/>
      <c r="F131" s="59"/>
      <c r="G131" s="59"/>
      <c r="H131" s="201"/>
      <c r="I131" s="201"/>
      <c r="J131" s="59"/>
      <c r="K131" s="59"/>
      <c r="L131" s="59"/>
      <c r="M131" s="59"/>
      <c r="N131" s="59"/>
      <c r="O131" s="59"/>
      <c r="P131" s="59"/>
      <c r="Q131" s="59"/>
      <c r="R131" s="59"/>
    </row>
    <row r="132" spans="5:18" x14ac:dyDescent="0.25">
      <c r="E132" s="72"/>
      <c r="F132" s="72"/>
      <c r="G132" s="72"/>
      <c r="H132" s="55"/>
      <c r="I132" s="88"/>
      <c r="J132" s="59"/>
      <c r="K132" s="59"/>
      <c r="L132" s="59"/>
      <c r="M132" s="59"/>
      <c r="N132" s="59"/>
      <c r="O132" s="59"/>
      <c r="P132" s="59"/>
      <c r="Q132" s="59"/>
      <c r="R132" s="59"/>
    </row>
    <row r="133" spans="5:18" x14ac:dyDescent="0.25">
      <c r="E133" s="201"/>
      <c r="F133" s="201"/>
      <c r="G133" s="59"/>
      <c r="H133" s="55"/>
      <c r="I133" s="81"/>
      <c r="J133" s="59"/>
      <c r="K133" s="59"/>
      <c r="L133" s="59"/>
      <c r="M133" s="59"/>
      <c r="N133" s="59"/>
      <c r="O133" s="59"/>
      <c r="P133" s="59"/>
      <c r="Q133" s="59"/>
      <c r="R133" s="59"/>
    </row>
    <row r="134" spans="5:18" x14ac:dyDescent="0.25">
      <c r="E134" s="55"/>
      <c r="F134" s="88"/>
      <c r="G134" s="55"/>
      <c r="H134" s="55"/>
      <c r="I134" s="88"/>
      <c r="J134" s="59"/>
      <c r="K134" s="59"/>
      <c r="L134" s="59"/>
      <c r="M134" s="59"/>
      <c r="N134" s="59"/>
      <c r="O134" s="59"/>
      <c r="P134" s="59"/>
      <c r="Q134" s="59"/>
      <c r="R134" s="59"/>
    </row>
    <row r="135" spans="5:18" x14ac:dyDescent="0.25">
      <c r="E135" s="55"/>
      <c r="F135" s="88"/>
      <c r="G135" s="55"/>
      <c r="H135" s="55"/>
      <c r="I135" s="88"/>
      <c r="J135" s="59"/>
      <c r="K135" s="59"/>
      <c r="L135" s="59"/>
      <c r="M135" s="59"/>
      <c r="N135" s="59"/>
      <c r="O135" s="59"/>
      <c r="P135" s="59"/>
      <c r="Q135" s="59"/>
      <c r="R135" s="59"/>
    </row>
    <row r="136" spans="5:18" x14ac:dyDescent="0.25">
      <c r="E136" s="55"/>
      <c r="F136" s="90"/>
      <c r="G136" s="55"/>
      <c r="H136" s="55"/>
      <c r="I136" s="88"/>
      <c r="J136" s="59"/>
      <c r="K136" s="59"/>
      <c r="L136" s="59"/>
      <c r="M136" s="59"/>
      <c r="N136" s="59"/>
      <c r="O136" s="59"/>
      <c r="P136" s="59"/>
      <c r="Q136" s="59"/>
      <c r="R136" s="59"/>
    </row>
    <row r="137" spans="5:18" x14ac:dyDescent="0.25">
      <c r="E137" s="55"/>
      <c r="F137" s="88"/>
      <c r="G137" s="55"/>
      <c r="H137" s="55"/>
      <c r="I137" s="19"/>
      <c r="J137" s="59"/>
      <c r="K137" s="59"/>
      <c r="L137" s="59"/>
      <c r="M137" s="59"/>
      <c r="N137" s="59"/>
      <c r="O137" s="59"/>
      <c r="P137" s="59"/>
      <c r="Q137" s="59"/>
      <c r="R137" s="59"/>
    </row>
    <row r="138" spans="5:18" x14ac:dyDescent="0.25">
      <c r="E138" s="55"/>
      <c r="F138" s="88"/>
      <c r="G138" s="55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</row>
    <row r="139" spans="5:18" x14ac:dyDescent="0.25">
      <c r="E139" s="55"/>
      <c r="F139" s="19"/>
      <c r="G139" s="55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</row>
    <row r="140" spans="5:18" x14ac:dyDescent="0.25"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</row>
    <row r="141" spans="5:18" x14ac:dyDescent="0.25"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</row>
    <row r="142" spans="5:18" x14ac:dyDescent="0.25">
      <c r="E142" s="201"/>
      <c r="F142" s="201"/>
      <c r="G142" s="59"/>
      <c r="J142" s="59"/>
      <c r="K142" s="59"/>
      <c r="L142" s="59"/>
      <c r="M142" s="59"/>
      <c r="N142" s="59"/>
      <c r="O142" s="59"/>
      <c r="P142" s="59"/>
      <c r="Q142" s="59"/>
      <c r="R142" s="59"/>
    </row>
    <row r="143" spans="5:18" x14ac:dyDescent="0.25">
      <c r="E143" s="55"/>
      <c r="F143" s="19"/>
      <c r="G143" s="59"/>
    </row>
  </sheetData>
  <mergeCells count="32">
    <mergeCell ref="E142:F142"/>
    <mergeCell ref="E104:G104"/>
    <mergeCell ref="E113:G113"/>
    <mergeCell ref="E125:F125"/>
    <mergeCell ref="H123:I123"/>
    <mergeCell ref="F77:G77"/>
    <mergeCell ref="E90:G90"/>
    <mergeCell ref="E86:G86"/>
    <mergeCell ref="L73:M73"/>
    <mergeCell ref="E133:F133"/>
    <mergeCell ref="H131:I131"/>
    <mergeCell ref="L76:R76"/>
    <mergeCell ref="E23:I23"/>
    <mergeCell ref="L12:M12"/>
    <mergeCell ref="L23:U23"/>
    <mergeCell ref="L24:M24"/>
    <mergeCell ref="E12:F12"/>
    <mergeCell ref="H12:I12"/>
    <mergeCell ref="H13:I13"/>
    <mergeCell ref="L44:M44"/>
    <mergeCell ref="E56:I56"/>
    <mergeCell ref="E58:E59"/>
    <mergeCell ref="E62:I62"/>
    <mergeCell ref="F58:F59"/>
    <mergeCell ref="E44:F44"/>
    <mergeCell ref="H44:I44"/>
    <mergeCell ref="H45:I45"/>
    <mergeCell ref="M70:R70"/>
    <mergeCell ref="E73:G73"/>
    <mergeCell ref="F74:G74"/>
    <mergeCell ref="F75:G75"/>
    <mergeCell ref="F76:G76"/>
  </mergeCells>
  <conditionalFormatting sqref="M78:R93">
    <cfRule type="colorScale" priority="1">
      <colorScale>
        <cfvo type="min"/>
        <cfvo type="percentile" val="50"/>
        <cfvo type="max"/>
        <color rgb="FF920000"/>
        <color rgb="FF8B3DC9"/>
        <color rgb="FF118EFF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Page</vt:lpstr>
      <vt:lpstr>Table of Contents</vt:lpstr>
      <vt:lpstr>About</vt:lpstr>
      <vt:lpstr>Dashboard</vt:lpstr>
      <vt:lpstr>Instructions</vt:lpstr>
      <vt:lpstr>Work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Duke Tran</dc:creator>
  <cp:keywords/>
  <dc:description/>
  <cp:lastModifiedBy>Duke Tran</cp:lastModifiedBy>
  <cp:revision/>
  <dcterms:created xsi:type="dcterms:W3CDTF">2021-09-05T19:15:12Z</dcterms:created>
  <dcterms:modified xsi:type="dcterms:W3CDTF">2021-10-27T01:14:55Z</dcterms:modified>
  <cp:category/>
  <cp:contentStatus/>
</cp:coreProperties>
</file>