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et\Downloads\"/>
    </mc:Choice>
  </mc:AlternateContent>
  <xr:revisionPtr revIDLastSave="0" documentId="13_ncr:1_{BCAD0B02-1CA9-4137-AE46-E5DF0185FF0F}" xr6:coauthVersionLast="46" xr6:coauthVersionMax="47" xr10:uidLastSave="{00000000-0000-0000-0000-000000000000}"/>
  <bookViews>
    <workbookView xWindow="28680" yWindow="-120" windowWidth="19440" windowHeight="15000" firstSheet="1" activeTab="6" xr2:uid="{1BD4CBEB-D0B5-4753-86D7-2D12CEE50938}"/>
  </bookViews>
  <sheets>
    <sheet name="Cover Page" sheetId="1" r:id="rId1"/>
    <sheet name="Table of Contents" sheetId="3" r:id="rId2"/>
    <sheet name="About" sheetId="2" r:id="rId3"/>
    <sheet name="Dashboard" sheetId="8" r:id="rId4"/>
    <sheet name="Instructions" sheetId="9" r:id="rId5"/>
    <sheet name="Returns" sheetId="12" r:id="rId6"/>
    <sheet name="Performance" sheetId="10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3" i="10" l="1"/>
  <c r="P72" i="10"/>
  <c r="AB65" i="10"/>
  <c r="AA65" i="10"/>
  <c r="AA59" i="10"/>
  <c r="AA58" i="10"/>
  <c r="AA57" i="10"/>
  <c r="AA56" i="10"/>
  <c r="AA55" i="10"/>
  <c r="AA54" i="10"/>
  <c r="AA53" i="10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65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38" i="12"/>
  <c r="L291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68" i="12"/>
  <c r="L242" i="12"/>
  <c r="L243" i="12"/>
  <c r="S13" i="12" s="1"/>
  <c r="L244" i="12"/>
  <c r="L245" i="12"/>
  <c r="L246" i="12"/>
  <c r="L247" i="12"/>
  <c r="S17" i="12" s="1"/>
  <c r="L248" i="12"/>
  <c r="L249" i="12"/>
  <c r="L250" i="12"/>
  <c r="L251" i="12"/>
  <c r="S21" i="12" s="1"/>
  <c r="L252" i="12"/>
  <c r="L253" i="12"/>
  <c r="L254" i="12"/>
  <c r="L255" i="12"/>
  <c r="S25" i="12" s="1"/>
  <c r="L256" i="12"/>
  <c r="L257" i="12"/>
  <c r="L258" i="12"/>
  <c r="L259" i="12"/>
  <c r="S29" i="12" s="1"/>
  <c r="L260" i="12"/>
  <c r="L261" i="12"/>
  <c r="L262" i="12"/>
  <c r="L263" i="12"/>
  <c r="S33" i="12" s="1"/>
  <c r="L241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R23" i="12" s="1"/>
  <c r="L227" i="12"/>
  <c r="L228" i="12"/>
  <c r="L229" i="12"/>
  <c r="L230" i="12"/>
  <c r="L231" i="12"/>
  <c r="L232" i="12"/>
  <c r="L233" i="12"/>
  <c r="L234" i="12"/>
  <c r="R31" i="12" s="1"/>
  <c r="L235" i="12"/>
  <c r="L236" i="12"/>
  <c r="L214" i="12"/>
  <c r="L101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78" i="12"/>
  <c r="L74" i="12"/>
  <c r="L52" i="12"/>
  <c r="L53" i="12"/>
  <c r="L54" i="12"/>
  <c r="L55" i="12"/>
  <c r="P15" i="12" s="1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5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11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68" i="12"/>
  <c r="Y414" i="12"/>
  <c r="Y415" i="12"/>
  <c r="Y416" i="12"/>
  <c r="Y417" i="12"/>
  <c r="Y418" i="12"/>
  <c r="Y419" i="12"/>
  <c r="Y420" i="12"/>
  <c r="Y421" i="12"/>
  <c r="Y422" i="12"/>
  <c r="Y423" i="12"/>
  <c r="Y424" i="12"/>
  <c r="Y425" i="12"/>
  <c r="Y426" i="12"/>
  <c r="Y427" i="12"/>
  <c r="Y428" i="12"/>
  <c r="Y429" i="12"/>
  <c r="Y430" i="12"/>
  <c r="Y431" i="12"/>
  <c r="Y432" i="12"/>
  <c r="Y433" i="12"/>
  <c r="Y434" i="12"/>
  <c r="Y413" i="12"/>
  <c r="X413" i="12"/>
  <c r="X414" i="12"/>
  <c r="X415" i="12"/>
  <c r="X416" i="12"/>
  <c r="X417" i="12"/>
  <c r="X418" i="12"/>
  <c r="X419" i="12"/>
  <c r="X420" i="12"/>
  <c r="X421" i="12"/>
  <c r="X422" i="12"/>
  <c r="X423" i="12"/>
  <c r="X424" i="12"/>
  <c r="X425" i="12"/>
  <c r="X426" i="12"/>
  <c r="X427" i="12"/>
  <c r="X428" i="12"/>
  <c r="X429" i="12"/>
  <c r="X430" i="12"/>
  <c r="X431" i="12"/>
  <c r="X432" i="12"/>
  <c r="X433" i="12"/>
  <c r="X434" i="12"/>
  <c r="X412" i="12"/>
  <c r="T413" i="12"/>
  <c r="T414" i="12"/>
  <c r="T415" i="12"/>
  <c r="T416" i="12"/>
  <c r="T417" i="12"/>
  <c r="T418" i="12"/>
  <c r="T419" i="12"/>
  <c r="T420" i="12"/>
  <c r="T421" i="12"/>
  <c r="T422" i="12"/>
  <c r="T423" i="12"/>
  <c r="T424" i="12"/>
  <c r="T425" i="12"/>
  <c r="T426" i="12"/>
  <c r="T427" i="12"/>
  <c r="T428" i="12"/>
  <c r="T429" i="12"/>
  <c r="T430" i="12"/>
  <c r="T431" i="12"/>
  <c r="T432" i="12"/>
  <c r="T433" i="12"/>
  <c r="T434" i="12"/>
  <c r="T412" i="12"/>
  <c r="S413" i="12"/>
  <c r="S414" i="12"/>
  <c r="S415" i="12"/>
  <c r="S416" i="12"/>
  <c r="S417" i="12"/>
  <c r="S418" i="12"/>
  <c r="S419" i="12"/>
  <c r="S420" i="12"/>
  <c r="S421" i="12"/>
  <c r="S422" i="12"/>
  <c r="S423" i="12"/>
  <c r="S424" i="12"/>
  <c r="S425" i="12"/>
  <c r="S426" i="12"/>
  <c r="S427" i="12"/>
  <c r="S428" i="12"/>
  <c r="S429" i="12"/>
  <c r="S430" i="12"/>
  <c r="S431" i="12"/>
  <c r="S432" i="12"/>
  <c r="S433" i="12"/>
  <c r="S434" i="12"/>
  <c r="S412" i="12"/>
  <c r="Q434" i="12"/>
  <c r="Q433" i="12"/>
  <c r="Q432" i="12"/>
  <c r="Q431" i="12"/>
  <c r="Q430" i="12"/>
  <c r="Q429" i="12"/>
  <c r="Q428" i="12"/>
  <c r="Q427" i="12"/>
  <c r="V426" i="12"/>
  <c r="U426" i="12"/>
  <c r="Q426" i="12"/>
  <c r="Q425" i="12"/>
  <c r="Q424" i="12"/>
  <c r="Q423" i="12"/>
  <c r="Q422" i="12"/>
  <c r="Q421" i="12"/>
  <c r="W421" i="12" s="1"/>
  <c r="Q420" i="12"/>
  <c r="Q419" i="12"/>
  <c r="W419" i="12" s="1"/>
  <c r="Q418" i="12"/>
  <c r="Q417" i="12"/>
  <c r="Q416" i="12"/>
  <c r="Q415" i="12"/>
  <c r="W415" i="12" s="1"/>
  <c r="Q414" i="12"/>
  <c r="Q413" i="12"/>
  <c r="Q412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68" i="12"/>
  <c r="Y380" i="12"/>
  <c r="Y381" i="12"/>
  <c r="Y382" i="12"/>
  <c r="Y383" i="12"/>
  <c r="Y384" i="12"/>
  <c r="Y385" i="12"/>
  <c r="Y386" i="12"/>
  <c r="Y387" i="12"/>
  <c r="Y388" i="12"/>
  <c r="Y389" i="12"/>
  <c r="Y390" i="12"/>
  <c r="Y391" i="12"/>
  <c r="Y392" i="12"/>
  <c r="Y393" i="12"/>
  <c r="Y394" i="12"/>
  <c r="Y395" i="12"/>
  <c r="Y396" i="12"/>
  <c r="Y397" i="12"/>
  <c r="Y398" i="12"/>
  <c r="Y399" i="12"/>
  <c r="Y400" i="12"/>
  <c r="Y379" i="12"/>
  <c r="X379" i="12"/>
  <c r="X380" i="12"/>
  <c r="X381" i="12"/>
  <c r="X382" i="12"/>
  <c r="X383" i="12"/>
  <c r="X384" i="12"/>
  <c r="X385" i="12"/>
  <c r="X386" i="12"/>
  <c r="X387" i="12"/>
  <c r="X388" i="12"/>
  <c r="X389" i="12"/>
  <c r="X390" i="12"/>
  <c r="X391" i="12"/>
  <c r="X392" i="12"/>
  <c r="X393" i="12"/>
  <c r="X394" i="12"/>
  <c r="X395" i="12"/>
  <c r="X396" i="12"/>
  <c r="X397" i="12"/>
  <c r="X398" i="12"/>
  <c r="X399" i="12"/>
  <c r="X400" i="12"/>
  <c r="X378" i="12"/>
  <c r="U392" i="12"/>
  <c r="T379" i="12"/>
  <c r="T380" i="12"/>
  <c r="T381" i="12"/>
  <c r="T382" i="12"/>
  <c r="T383" i="12"/>
  <c r="T384" i="12"/>
  <c r="T385" i="12"/>
  <c r="T386" i="12"/>
  <c r="T387" i="12"/>
  <c r="T388" i="12"/>
  <c r="T389" i="12"/>
  <c r="T390" i="12"/>
  <c r="T391" i="12"/>
  <c r="T392" i="12"/>
  <c r="T393" i="12"/>
  <c r="T394" i="12"/>
  <c r="T395" i="12"/>
  <c r="T396" i="12"/>
  <c r="T397" i="12"/>
  <c r="T398" i="12"/>
  <c r="T399" i="12"/>
  <c r="T400" i="12"/>
  <c r="T378" i="12"/>
  <c r="S379" i="12"/>
  <c r="S380" i="12"/>
  <c r="S381" i="12"/>
  <c r="S382" i="12"/>
  <c r="S383" i="12"/>
  <c r="S384" i="12"/>
  <c r="S385" i="12"/>
  <c r="S386" i="12"/>
  <c r="S387" i="12"/>
  <c r="S388" i="12"/>
  <c r="S389" i="12"/>
  <c r="S390" i="12"/>
  <c r="S391" i="12"/>
  <c r="S392" i="12"/>
  <c r="S393" i="12"/>
  <c r="S394" i="12"/>
  <c r="S395" i="12"/>
  <c r="S396" i="12"/>
  <c r="S397" i="12"/>
  <c r="S398" i="12"/>
  <c r="S399" i="12"/>
  <c r="S400" i="12"/>
  <c r="S378" i="12"/>
  <c r="Q400" i="12"/>
  <c r="W400" i="12" s="1"/>
  <c r="Q399" i="12"/>
  <c r="Q398" i="12"/>
  <c r="Q397" i="12"/>
  <c r="Q396" i="12"/>
  <c r="W396" i="12" s="1"/>
  <c r="Q395" i="12"/>
  <c r="Q394" i="12"/>
  <c r="Q393" i="12"/>
  <c r="V392" i="12"/>
  <c r="Q392" i="12"/>
  <c r="Q391" i="12"/>
  <c r="W391" i="12" s="1"/>
  <c r="Q390" i="12"/>
  <c r="Q389" i="12"/>
  <c r="Q388" i="12"/>
  <c r="Q387" i="12"/>
  <c r="W387" i="12" s="1"/>
  <c r="Q386" i="12"/>
  <c r="Q385" i="12"/>
  <c r="Q384" i="12"/>
  <c r="Q383" i="12"/>
  <c r="W383" i="12" s="1"/>
  <c r="Q382" i="12"/>
  <c r="Q381" i="12"/>
  <c r="Q380" i="12"/>
  <c r="Q379" i="12"/>
  <c r="W379" i="12" s="1"/>
  <c r="Q37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68" i="12"/>
  <c r="Y346" i="12"/>
  <c r="Y347" i="12"/>
  <c r="Y348" i="12"/>
  <c r="Y349" i="12"/>
  <c r="Y350" i="12"/>
  <c r="Y351" i="12"/>
  <c r="Y352" i="12"/>
  <c r="Y353" i="12"/>
  <c r="Y354" i="12"/>
  <c r="Y355" i="12"/>
  <c r="Y356" i="12"/>
  <c r="Y357" i="12"/>
  <c r="Y358" i="12"/>
  <c r="Y359" i="12"/>
  <c r="Y360" i="12"/>
  <c r="Y361" i="12"/>
  <c r="Y362" i="12"/>
  <c r="Y363" i="12"/>
  <c r="Y364" i="12"/>
  <c r="Y365" i="12"/>
  <c r="Y366" i="12"/>
  <c r="Y345" i="12"/>
  <c r="W364" i="12"/>
  <c r="W365" i="12"/>
  <c r="W366" i="12"/>
  <c r="X366" i="12" s="1"/>
  <c r="W363" i="12"/>
  <c r="X345" i="12"/>
  <c r="X346" i="12"/>
  <c r="X347" i="12"/>
  <c r="X348" i="12"/>
  <c r="X349" i="12"/>
  <c r="X350" i="12"/>
  <c r="X351" i="12"/>
  <c r="X352" i="12"/>
  <c r="X353" i="12"/>
  <c r="X354" i="12"/>
  <c r="X355" i="12"/>
  <c r="X356" i="12"/>
  <c r="X357" i="12"/>
  <c r="X358" i="12"/>
  <c r="X359" i="12"/>
  <c r="X360" i="12"/>
  <c r="X361" i="12"/>
  <c r="X362" i="12"/>
  <c r="X363" i="12"/>
  <c r="X364" i="12"/>
  <c r="X365" i="12"/>
  <c r="X344" i="12"/>
  <c r="U358" i="12"/>
  <c r="T345" i="12"/>
  <c r="T346" i="12"/>
  <c r="T347" i="12"/>
  <c r="T348" i="12"/>
  <c r="T349" i="12"/>
  <c r="T350" i="12"/>
  <c r="T351" i="12"/>
  <c r="T352" i="12"/>
  <c r="T353" i="12"/>
  <c r="T354" i="12"/>
  <c r="T355" i="12"/>
  <c r="T356" i="12"/>
  <c r="T357" i="12"/>
  <c r="T358" i="12"/>
  <c r="T359" i="12"/>
  <c r="T360" i="12"/>
  <c r="T361" i="12"/>
  <c r="T362" i="12"/>
  <c r="T363" i="12"/>
  <c r="T364" i="12"/>
  <c r="T365" i="12"/>
  <c r="T366" i="12"/>
  <c r="T344" i="12"/>
  <c r="S345" i="12"/>
  <c r="S346" i="12"/>
  <c r="S347" i="12"/>
  <c r="S348" i="12"/>
  <c r="S349" i="12"/>
  <c r="S350" i="12"/>
  <c r="S351" i="12"/>
  <c r="S352" i="12"/>
  <c r="S353" i="12"/>
  <c r="S354" i="12"/>
  <c r="S355" i="12"/>
  <c r="S356" i="12"/>
  <c r="S357" i="12"/>
  <c r="S358" i="12"/>
  <c r="S359" i="12"/>
  <c r="S360" i="12"/>
  <c r="S361" i="12"/>
  <c r="S362" i="12"/>
  <c r="S363" i="12"/>
  <c r="S364" i="12"/>
  <c r="S365" i="12"/>
  <c r="S366" i="12"/>
  <c r="S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V358" i="12"/>
  <c r="W357" i="12"/>
  <c r="W355" i="12"/>
  <c r="W353" i="12"/>
  <c r="W351" i="12"/>
  <c r="W349" i="12"/>
  <c r="W347" i="12"/>
  <c r="W345" i="12"/>
  <c r="Q344" i="12"/>
  <c r="H268" i="12"/>
  <c r="U324" i="12"/>
  <c r="T312" i="12"/>
  <c r="T313" i="12"/>
  <c r="T316" i="12"/>
  <c r="T317" i="12"/>
  <c r="T320" i="12"/>
  <c r="T321" i="12"/>
  <c r="T324" i="12"/>
  <c r="T325" i="12"/>
  <c r="T328" i="12"/>
  <c r="T329" i="12"/>
  <c r="T332" i="12"/>
  <c r="T310" i="12"/>
  <c r="S312" i="12"/>
  <c r="S313" i="12"/>
  <c r="S314" i="12"/>
  <c r="S316" i="12"/>
  <c r="S317" i="12"/>
  <c r="W317" i="12" s="1"/>
  <c r="X317" i="12" s="1"/>
  <c r="S318" i="12"/>
  <c r="S320" i="12"/>
  <c r="S321" i="12"/>
  <c r="W321" i="12" s="1"/>
  <c r="X321" i="12" s="1"/>
  <c r="S322" i="12"/>
  <c r="S324" i="12"/>
  <c r="S325" i="12"/>
  <c r="S326" i="12"/>
  <c r="S328" i="12"/>
  <c r="S329" i="12"/>
  <c r="S330" i="12"/>
  <c r="S332" i="12"/>
  <c r="W332" i="12" s="1"/>
  <c r="X332" i="12" s="1"/>
  <c r="S310" i="12"/>
  <c r="Q311" i="12"/>
  <c r="Q312" i="12"/>
  <c r="Q313" i="12"/>
  <c r="Q314" i="12"/>
  <c r="T314" i="12" s="1"/>
  <c r="Q315" i="12"/>
  <c r="Q316" i="12"/>
  <c r="Q317" i="12"/>
  <c r="Q318" i="12"/>
  <c r="T318" i="12" s="1"/>
  <c r="Q319" i="12"/>
  <c r="Q320" i="12"/>
  <c r="Q321" i="12"/>
  <c r="Q322" i="12"/>
  <c r="T322" i="12" s="1"/>
  <c r="Q323" i="12"/>
  <c r="Q324" i="12"/>
  <c r="Q325" i="12"/>
  <c r="Q326" i="12"/>
  <c r="T326" i="12" s="1"/>
  <c r="Q327" i="12"/>
  <c r="Q328" i="12"/>
  <c r="Q329" i="12"/>
  <c r="Q330" i="12"/>
  <c r="T330" i="12" s="1"/>
  <c r="Q331" i="12"/>
  <c r="Q332" i="12"/>
  <c r="V324" i="12"/>
  <c r="W313" i="12"/>
  <c r="X313" i="12" s="1"/>
  <c r="Q310" i="12"/>
  <c r="G268" i="12"/>
  <c r="U290" i="12"/>
  <c r="T278" i="12"/>
  <c r="T282" i="12"/>
  <c r="T285" i="12"/>
  <c r="T286" i="12"/>
  <c r="T289" i="12"/>
  <c r="T290" i="12"/>
  <c r="T293" i="12"/>
  <c r="T294" i="12"/>
  <c r="T297" i="12"/>
  <c r="T298" i="12"/>
  <c r="S278" i="12"/>
  <c r="S279" i="12"/>
  <c r="S282" i="12"/>
  <c r="S283" i="12"/>
  <c r="S286" i="12"/>
  <c r="S290" i="12"/>
  <c r="S294" i="12"/>
  <c r="S298" i="12"/>
  <c r="Q298" i="12"/>
  <c r="Q297" i="12"/>
  <c r="S297" i="12" s="1"/>
  <c r="Q296" i="12"/>
  <c r="S296" i="12" s="1"/>
  <c r="Q295" i="12"/>
  <c r="T295" i="12" s="1"/>
  <c r="Q294" i="12"/>
  <c r="Q293" i="12"/>
  <c r="S293" i="12" s="1"/>
  <c r="Q292" i="12"/>
  <c r="S292" i="12" s="1"/>
  <c r="Q291" i="12"/>
  <c r="T291" i="12" s="1"/>
  <c r="Q290" i="12"/>
  <c r="Q289" i="12"/>
  <c r="S289" i="12" s="1"/>
  <c r="Q288" i="12"/>
  <c r="S288" i="12" s="1"/>
  <c r="Q287" i="12"/>
  <c r="T287" i="12" s="1"/>
  <c r="Q286" i="12"/>
  <c r="Q285" i="12"/>
  <c r="S285" i="12" s="1"/>
  <c r="V290" i="12"/>
  <c r="Q284" i="12"/>
  <c r="Q283" i="12"/>
  <c r="T283" i="12" s="1"/>
  <c r="Q282" i="12"/>
  <c r="Q281" i="12"/>
  <c r="S281" i="12" s="1"/>
  <c r="Q280" i="12"/>
  <c r="Q279" i="12"/>
  <c r="T279" i="12" s="1"/>
  <c r="Q278" i="12"/>
  <c r="Q277" i="12"/>
  <c r="S277" i="12" s="1"/>
  <c r="Q276" i="12"/>
  <c r="T276" i="12" s="1"/>
  <c r="S26" i="12"/>
  <c r="R20" i="12"/>
  <c r="R27" i="12"/>
  <c r="R28" i="12"/>
  <c r="I468" i="12"/>
  <c r="I467" i="12"/>
  <c r="I466" i="12"/>
  <c r="I465" i="12"/>
  <c r="H465" i="12"/>
  <c r="G465" i="12"/>
  <c r="S32" i="12"/>
  <c r="S31" i="12"/>
  <c r="S30" i="12"/>
  <c r="S28" i="12"/>
  <c r="S27" i="12"/>
  <c r="S24" i="12"/>
  <c r="S23" i="12"/>
  <c r="S22" i="12"/>
  <c r="S20" i="12"/>
  <c r="S19" i="12"/>
  <c r="S18" i="12"/>
  <c r="S16" i="12"/>
  <c r="S15" i="12"/>
  <c r="S14" i="12"/>
  <c r="S12" i="12"/>
  <c r="G241" i="12"/>
  <c r="R33" i="12"/>
  <c r="R32" i="12"/>
  <c r="R30" i="12"/>
  <c r="R29" i="12"/>
  <c r="R26" i="12"/>
  <c r="R25" i="12"/>
  <c r="R24" i="12"/>
  <c r="R22" i="12"/>
  <c r="R21" i="12"/>
  <c r="R19" i="12"/>
  <c r="R18" i="12"/>
  <c r="R17" i="12"/>
  <c r="R16" i="12"/>
  <c r="R15" i="12"/>
  <c r="R14" i="12"/>
  <c r="R13" i="12"/>
  <c r="R12" i="12"/>
  <c r="H214" i="12"/>
  <c r="G214" i="12"/>
  <c r="J78" i="12"/>
  <c r="T200" i="12"/>
  <c r="S193" i="12"/>
  <c r="S205" i="12"/>
  <c r="S209" i="12"/>
  <c r="Q210" i="12"/>
  <c r="Q209" i="12"/>
  <c r="T209" i="12" s="1"/>
  <c r="Q208" i="12"/>
  <c r="S208" i="12" s="1"/>
  <c r="Q207" i="12"/>
  <c r="S207" i="12" s="1"/>
  <c r="Q206" i="12"/>
  <c r="Q205" i="12"/>
  <c r="T205" i="12" s="1"/>
  <c r="Q204" i="12"/>
  <c r="S204" i="12" s="1"/>
  <c r="Q203" i="12"/>
  <c r="S203" i="12" s="1"/>
  <c r="Q202" i="12"/>
  <c r="Q201" i="12"/>
  <c r="T201" i="12" s="1"/>
  <c r="Q200" i="12"/>
  <c r="S200" i="12" s="1"/>
  <c r="Q199" i="12"/>
  <c r="S199" i="12" s="1"/>
  <c r="Q198" i="12"/>
  <c r="Q197" i="12"/>
  <c r="T197" i="12" s="1"/>
  <c r="V196" i="12"/>
  <c r="U196" i="12"/>
  <c r="Q196" i="12"/>
  <c r="Q195" i="12"/>
  <c r="Q194" i="12"/>
  <c r="Q193" i="12"/>
  <c r="Q192" i="12"/>
  <c r="Q191" i="12"/>
  <c r="Q190" i="12"/>
  <c r="Q189" i="12"/>
  <c r="S189" i="12" s="1"/>
  <c r="Q188" i="12"/>
  <c r="I78" i="12"/>
  <c r="V162" i="12"/>
  <c r="T155" i="12"/>
  <c r="T166" i="12"/>
  <c r="Q176" i="12"/>
  <c r="T176" i="12" s="1"/>
  <c r="Q175" i="12"/>
  <c r="Q174" i="12"/>
  <c r="S174" i="12" s="1"/>
  <c r="Q173" i="12"/>
  <c r="T173" i="12" s="1"/>
  <c r="Q172" i="12"/>
  <c r="S172" i="12" s="1"/>
  <c r="Q171" i="12"/>
  <c r="S171" i="12" s="1"/>
  <c r="Q170" i="12"/>
  <c r="S170" i="12" s="1"/>
  <c r="Q169" i="12"/>
  <c r="T169" i="12" s="1"/>
  <c r="Q168" i="12"/>
  <c r="T168" i="12" s="1"/>
  <c r="Q167" i="12"/>
  <c r="T167" i="12" s="1"/>
  <c r="Q166" i="12"/>
  <c r="S166" i="12" s="1"/>
  <c r="Q165" i="12"/>
  <c r="T165" i="12" s="1"/>
  <c r="Q164" i="12"/>
  <c r="T164" i="12" s="1"/>
  <c r="Q163" i="12"/>
  <c r="T163" i="12" s="1"/>
  <c r="U162" i="12"/>
  <c r="Q162" i="12"/>
  <c r="Q161" i="12"/>
  <c r="S161" i="12" s="1"/>
  <c r="Q160" i="12"/>
  <c r="S160" i="12" s="1"/>
  <c r="Q159" i="12"/>
  <c r="S159" i="12" s="1"/>
  <c r="Q158" i="12"/>
  <c r="Q157" i="12"/>
  <c r="S157" i="12" s="1"/>
  <c r="Q156" i="12"/>
  <c r="T156" i="12" s="1"/>
  <c r="Q155" i="12"/>
  <c r="Q154" i="12"/>
  <c r="T154" i="12" s="1"/>
  <c r="H78" i="12"/>
  <c r="T121" i="12"/>
  <c r="T125" i="12"/>
  <c r="T129" i="12"/>
  <c r="T133" i="12"/>
  <c r="T137" i="12"/>
  <c r="T141" i="12"/>
  <c r="G78" i="12"/>
  <c r="U94" i="12"/>
  <c r="Q142" i="12"/>
  <c r="T142" i="12" s="1"/>
  <c r="Q141" i="12"/>
  <c r="S141" i="12" s="1"/>
  <c r="Q140" i="12"/>
  <c r="Q139" i="12"/>
  <c r="T139" i="12" s="1"/>
  <c r="Q138" i="12"/>
  <c r="T138" i="12" s="1"/>
  <c r="Q137" i="12"/>
  <c r="S137" i="12" s="1"/>
  <c r="Q136" i="12"/>
  <c r="Q135" i="12"/>
  <c r="T135" i="12" s="1"/>
  <c r="Q134" i="12"/>
  <c r="S134" i="12" s="1"/>
  <c r="Q133" i="12"/>
  <c r="S133" i="12" s="1"/>
  <c r="Q132" i="12"/>
  <c r="Q131" i="12"/>
  <c r="T131" i="12" s="1"/>
  <c r="Q130" i="12"/>
  <c r="T130" i="12" s="1"/>
  <c r="Q129" i="12"/>
  <c r="S129" i="12" s="1"/>
  <c r="Q128" i="12"/>
  <c r="Q127" i="12"/>
  <c r="S127" i="12" s="1"/>
  <c r="Q126" i="12"/>
  <c r="T126" i="12" s="1"/>
  <c r="Q125" i="12"/>
  <c r="S125" i="12" s="1"/>
  <c r="Q124" i="12"/>
  <c r="Q123" i="12"/>
  <c r="S123" i="12" s="1"/>
  <c r="Q122" i="12"/>
  <c r="T122" i="12" s="1"/>
  <c r="Q121" i="12"/>
  <c r="S121" i="12" s="1"/>
  <c r="Q120" i="12"/>
  <c r="T120" i="12" s="1"/>
  <c r="V94" i="12"/>
  <c r="T94" i="12"/>
  <c r="T101" i="12"/>
  <c r="T106" i="12"/>
  <c r="S102" i="12"/>
  <c r="W102" i="12" s="1"/>
  <c r="X102" i="12" s="1"/>
  <c r="Y102" i="12" s="1"/>
  <c r="G94" i="12" s="1"/>
  <c r="Q86" i="12"/>
  <c r="S86" i="12" s="1"/>
  <c r="W86" i="12" s="1"/>
  <c r="X86" i="12" s="1"/>
  <c r="Q87" i="12"/>
  <c r="T87" i="12" s="1"/>
  <c r="Q88" i="12"/>
  <c r="S88" i="12" s="1"/>
  <c r="W88" i="12" s="1"/>
  <c r="X88" i="12" s="1"/>
  <c r="Q89" i="12"/>
  <c r="S89" i="12" s="1"/>
  <c r="W89" i="12" s="1"/>
  <c r="X89" i="12" s="1"/>
  <c r="Q90" i="12"/>
  <c r="S90" i="12" s="1"/>
  <c r="W90" i="12" s="1"/>
  <c r="X90" i="12" s="1"/>
  <c r="Q91" i="12"/>
  <c r="T91" i="12" s="1"/>
  <c r="Q92" i="12"/>
  <c r="S92" i="12" s="1"/>
  <c r="W92" i="12" s="1"/>
  <c r="X92" i="12" s="1"/>
  <c r="Q93" i="12"/>
  <c r="S93" i="12" s="1"/>
  <c r="W93" i="12" s="1"/>
  <c r="X93" i="12" s="1"/>
  <c r="Q94" i="12"/>
  <c r="S94" i="12" s="1"/>
  <c r="W94" i="12" s="1"/>
  <c r="X94" i="12" s="1"/>
  <c r="Y94" i="12" s="1"/>
  <c r="G86" i="12" s="1"/>
  <c r="Q95" i="12"/>
  <c r="Q96" i="12"/>
  <c r="Q97" i="12"/>
  <c r="S97" i="12" s="1"/>
  <c r="W97" i="12" s="1"/>
  <c r="X97" i="12" s="1"/>
  <c r="Q98" i="12"/>
  <c r="T98" i="12" s="1"/>
  <c r="Q99" i="12"/>
  <c r="T99" i="12" s="1"/>
  <c r="Q100" i="12"/>
  <c r="Q101" i="12"/>
  <c r="S101" i="12" s="1"/>
  <c r="W101" i="12" s="1"/>
  <c r="X101" i="12" s="1"/>
  <c r="Q102" i="12"/>
  <c r="T102" i="12" s="1"/>
  <c r="Q103" i="12"/>
  <c r="T103" i="12" s="1"/>
  <c r="Q104" i="12"/>
  <c r="Q105" i="12"/>
  <c r="S105" i="12" s="1"/>
  <c r="W105" i="12" s="1"/>
  <c r="X105" i="12" s="1"/>
  <c r="Q106" i="12"/>
  <c r="S106" i="12" s="1"/>
  <c r="W106" i="12" s="1"/>
  <c r="X106" i="12" s="1"/>
  <c r="Q107" i="12"/>
  <c r="T107" i="12" s="1"/>
  <c r="Q108" i="12"/>
  <c r="P12" i="12"/>
  <c r="P13" i="12"/>
  <c r="P14" i="12"/>
  <c r="P16" i="12"/>
  <c r="P17" i="12"/>
  <c r="P18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G59" i="12"/>
  <c r="G58" i="12"/>
  <c r="M45" i="12"/>
  <c r="L45" i="12"/>
  <c r="L44" i="12"/>
  <c r="L43" i="12"/>
  <c r="L42" i="12"/>
  <c r="L41" i="12"/>
  <c r="M40" i="12"/>
  <c r="L40" i="12"/>
  <c r="I40" i="12"/>
  <c r="L39" i="12"/>
  <c r="I39" i="12"/>
  <c r="L38" i="12"/>
  <c r="I38" i="12"/>
  <c r="L37" i="12"/>
  <c r="I37" i="12"/>
  <c r="L36" i="12"/>
  <c r="I36" i="12"/>
  <c r="M35" i="12"/>
  <c r="L35" i="12"/>
  <c r="L34" i="12"/>
  <c r="L33" i="12"/>
  <c r="L32" i="12"/>
  <c r="L31" i="12"/>
  <c r="M30" i="12"/>
  <c r="L30" i="12"/>
  <c r="L29" i="12"/>
  <c r="L28" i="12"/>
  <c r="L27" i="12"/>
  <c r="L26" i="12"/>
  <c r="M25" i="12"/>
  <c r="L25" i="12"/>
  <c r="L24" i="12"/>
  <c r="L23" i="12"/>
  <c r="L22" i="12"/>
  <c r="L21" i="12"/>
  <c r="M20" i="12"/>
  <c r="L20" i="12"/>
  <c r="L19" i="12"/>
  <c r="L18" i="12"/>
  <c r="L17" i="12"/>
  <c r="L16" i="12"/>
  <c r="M15" i="12"/>
  <c r="L15" i="12"/>
  <c r="L14" i="12"/>
  <c r="L13" i="12"/>
  <c r="L12" i="12"/>
  <c r="L11" i="12"/>
  <c r="W57" i="10"/>
  <c r="W61" i="10"/>
  <c r="W65" i="10"/>
  <c r="W69" i="10"/>
  <c r="N100" i="10"/>
  <c r="M100" i="10"/>
  <c r="L100" i="10"/>
  <c r="K100" i="10"/>
  <c r="N99" i="10"/>
  <c r="M99" i="10"/>
  <c r="L99" i="10"/>
  <c r="W68" i="10" s="1"/>
  <c r="K99" i="10"/>
  <c r="N98" i="10"/>
  <c r="M98" i="10"/>
  <c r="L98" i="10"/>
  <c r="W67" i="10" s="1"/>
  <c r="K98" i="10"/>
  <c r="N97" i="10"/>
  <c r="M97" i="10"/>
  <c r="L97" i="10"/>
  <c r="K97" i="10"/>
  <c r="N96" i="10"/>
  <c r="M96" i="10"/>
  <c r="L96" i="10"/>
  <c r="K96" i="10"/>
  <c r="N95" i="10"/>
  <c r="M95" i="10"/>
  <c r="L95" i="10"/>
  <c r="W64" i="10" s="1"/>
  <c r="K95" i="10"/>
  <c r="N94" i="10"/>
  <c r="M94" i="10"/>
  <c r="L94" i="10"/>
  <c r="W63" i="10" s="1"/>
  <c r="K94" i="10"/>
  <c r="N93" i="10"/>
  <c r="M93" i="10"/>
  <c r="L93" i="10"/>
  <c r="K93" i="10"/>
  <c r="N92" i="10"/>
  <c r="M92" i="10"/>
  <c r="L92" i="10"/>
  <c r="K92" i="10"/>
  <c r="N91" i="10"/>
  <c r="M91" i="10"/>
  <c r="L91" i="10"/>
  <c r="W60" i="10" s="1"/>
  <c r="K91" i="10"/>
  <c r="N90" i="10"/>
  <c r="M90" i="10"/>
  <c r="L90" i="10"/>
  <c r="W59" i="10" s="1"/>
  <c r="K90" i="10"/>
  <c r="N89" i="10"/>
  <c r="M89" i="10"/>
  <c r="L89" i="10"/>
  <c r="K89" i="10"/>
  <c r="N88" i="10"/>
  <c r="M88" i="10"/>
  <c r="L88" i="10"/>
  <c r="K88" i="10"/>
  <c r="N87" i="10"/>
  <c r="M87" i="10"/>
  <c r="L87" i="10"/>
  <c r="W56" i="10" s="1"/>
  <c r="K87" i="10"/>
  <c r="N86" i="10"/>
  <c r="M86" i="10"/>
  <c r="L86" i="10"/>
  <c r="W55" i="10" s="1"/>
  <c r="K86" i="10"/>
  <c r="N85" i="10"/>
  <c r="M85" i="10"/>
  <c r="L85" i="10"/>
  <c r="K85" i="10"/>
  <c r="N84" i="10"/>
  <c r="M84" i="10"/>
  <c r="L84" i="10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K84" i="10"/>
  <c r="N83" i="10"/>
  <c r="M83" i="10"/>
  <c r="L83" i="10"/>
  <c r="K83" i="10"/>
  <c r="N82" i="10"/>
  <c r="M82" i="10"/>
  <c r="L82" i="10"/>
  <c r="K82" i="10"/>
  <c r="N81" i="10"/>
  <c r="M81" i="10"/>
  <c r="L81" i="10"/>
  <c r="K81" i="10"/>
  <c r="N80" i="10"/>
  <c r="M80" i="10"/>
  <c r="L80" i="10"/>
  <c r="K80" i="10"/>
  <c r="N79" i="10"/>
  <c r="M79" i="10"/>
  <c r="L79" i="10"/>
  <c r="K79" i="10"/>
  <c r="N78" i="10"/>
  <c r="M78" i="10"/>
  <c r="L78" i="10"/>
  <c r="K78" i="10"/>
  <c r="N77" i="10"/>
  <c r="M77" i="10"/>
  <c r="L77" i="10"/>
  <c r="K77" i="10"/>
  <c r="N76" i="10"/>
  <c r="M76" i="10"/>
  <c r="L76" i="10"/>
  <c r="K76" i="10"/>
  <c r="N75" i="10"/>
  <c r="M75" i="10"/>
  <c r="L75" i="10"/>
  <c r="K75" i="10"/>
  <c r="N74" i="10"/>
  <c r="M74" i="10"/>
  <c r="L74" i="10"/>
  <c r="K74" i="10"/>
  <c r="N73" i="10"/>
  <c r="M73" i="10"/>
  <c r="L73" i="10"/>
  <c r="K73" i="10"/>
  <c r="N72" i="10"/>
  <c r="M72" i="10"/>
  <c r="L72" i="10"/>
  <c r="K72" i="10"/>
  <c r="N71" i="10"/>
  <c r="M71" i="10"/>
  <c r="L71" i="10"/>
  <c r="K71" i="10"/>
  <c r="N70" i="10"/>
  <c r="M70" i="10"/>
  <c r="L70" i="10"/>
  <c r="K70" i="10"/>
  <c r="N69" i="10"/>
  <c r="M69" i="10"/>
  <c r="L69" i="10"/>
  <c r="K69" i="10"/>
  <c r="N68" i="10"/>
  <c r="M68" i="10"/>
  <c r="L68" i="10"/>
  <c r="K68" i="10"/>
  <c r="N67" i="10"/>
  <c r="M67" i="10"/>
  <c r="L67" i="10"/>
  <c r="K67" i="10"/>
  <c r="N66" i="10"/>
  <c r="M66" i="10"/>
  <c r="L66" i="10"/>
  <c r="K66" i="10"/>
  <c r="N65" i="10"/>
  <c r="M65" i="10"/>
  <c r="L65" i="10"/>
  <c r="K65" i="10"/>
  <c r="N64" i="10"/>
  <c r="M64" i="10"/>
  <c r="L64" i="10"/>
  <c r="K64" i="10"/>
  <c r="N63" i="10"/>
  <c r="M63" i="10"/>
  <c r="L63" i="10"/>
  <c r="K63" i="10"/>
  <c r="N62" i="10"/>
  <c r="M62" i="10"/>
  <c r="L62" i="10"/>
  <c r="K62" i="10"/>
  <c r="N61" i="10"/>
  <c r="M61" i="10"/>
  <c r="L61" i="10"/>
  <c r="K61" i="10"/>
  <c r="N60" i="10"/>
  <c r="M60" i="10"/>
  <c r="L60" i="10"/>
  <c r="K60" i="10"/>
  <c r="N59" i="10"/>
  <c r="M59" i="10"/>
  <c r="L59" i="10"/>
  <c r="K59" i="10"/>
  <c r="N58" i="10"/>
  <c r="M58" i="10"/>
  <c r="L58" i="10"/>
  <c r="K58" i="10"/>
  <c r="N57" i="10"/>
  <c r="M57" i="10"/>
  <c r="L57" i="10"/>
  <c r="K57" i="10"/>
  <c r="N56" i="10"/>
  <c r="M56" i="10"/>
  <c r="L56" i="10"/>
  <c r="K56" i="10"/>
  <c r="N55" i="10"/>
  <c r="M55" i="10"/>
  <c r="L55" i="10"/>
  <c r="K55" i="10"/>
  <c r="N54" i="10"/>
  <c r="M54" i="10"/>
  <c r="L54" i="10"/>
  <c r="K54" i="10"/>
  <c r="M45" i="10"/>
  <c r="I40" i="10"/>
  <c r="I39" i="10"/>
  <c r="I38" i="10"/>
  <c r="I37" i="10"/>
  <c r="M40" i="10"/>
  <c r="I36" i="10"/>
  <c r="M20" i="10"/>
  <c r="L11" i="10"/>
  <c r="M15" i="10"/>
  <c r="M30" i="10"/>
  <c r="M25" i="10"/>
  <c r="M35" i="10"/>
  <c r="L42" i="10"/>
  <c r="L43" i="10"/>
  <c r="L44" i="10"/>
  <c r="L45" i="10"/>
  <c r="L41" i="10"/>
  <c r="L37" i="10"/>
  <c r="L38" i="10"/>
  <c r="L39" i="10"/>
  <c r="L40" i="10"/>
  <c r="L36" i="10"/>
  <c r="L32" i="10"/>
  <c r="L33" i="10"/>
  <c r="L34" i="10"/>
  <c r="L35" i="10"/>
  <c r="L31" i="10"/>
  <c r="L27" i="10"/>
  <c r="L28" i="10"/>
  <c r="L29" i="10"/>
  <c r="L30" i="10"/>
  <c r="L26" i="10"/>
  <c r="L22" i="10"/>
  <c r="L23" i="10"/>
  <c r="L24" i="10"/>
  <c r="L25" i="10"/>
  <c r="L21" i="10"/>
  <c r="L17" i="10"/>
  <c r="L18" i="10"/>
  <c r="L19" i="10"/>
  <c r="L20" i="10"/>
  <c r="L16" i="10"/>
  <c r="P19" i="12" l="1"/>
  <c r="W413" i="12"/>
  <c r="W417" i="12"/>
  <c r="W425" i="12"/>
  <c r="W423" i="12"/>
  <c r="W412" i="12"/>
  <c r="W428" i="12"/>
  <c r="W430" i="12"/>
  <c r="W432" i="12"/>
  <c r="W434" i="12"/>
  <c r="W414" i="12"/>
  <c r="W416" i="12"/>
  <c r="W418" i="12"/>
  <c r="W420" i="12"/>
  <c r="W422" i="12"/>
  <c r="W424" i="12"/>
  <c r="W426" i="12"/>
  <c r="W427" i="12"/>
  <c r="W429" i="12"/>
  <c r="W431" i="12"/>
  <c r="W433" i="12"/>
  <c r="W381" i="12"/>
  <c r="W385" i="12"/>
  <c r="W394" i="12"/>
  <c r="W398" i="12"/>
  <c r="W389" i="12"/>
  <c r="W378" i="12"/>
  <c r="I469" i="12"/>
  <c r="W380" i="12"/>
  <c r="I470" i="12" s="1"/>
  <c r="W382" i="12"/>
  <c r="W384" i="12"/>
  <c r="W386" i="12"/>
  <c r="W388" i="12"/>
  <c r="W390" i="12"/>
  <c r="W392" i="12"/>
  <c r="W393" i="12"/>
  <c r="W395" i="12"/>
  <c r="W397" i="12"/>
  <c r="W399" i="12"/>
  <c r="W360" i="12"/>
  <c r="W362" i="12"/>
  <c r="Y321" i="12"/>
  <c r="H279" i="12" s="1"/>
  <c r="T95" i="12"/>
  <c r="S95" i="12"/>
  <c r="W95" i="12" s="1"/>
  <c r="X95" i="12" s="1"/>
  <c r="S142" i="12"/>
  <c r="S130" i="12"/>
  <c r="S98" i="12"/>
  <c r="W98" i="12" s="1"/>
  <c r="X98" i="12" s="1"/>
  <c r="Y98" i="12" s="1"/>
  <c r="G90" i="12" s="1"/>
  <c r="S139" i="12"/>
  <c r="S126" i="12"/>
  <c r="S176" i="12"/>
  <c r="S280" i="12"/>
  <c r="W280" i="12" s="1"/>
  <c r="X280" i="12" s="1"/>
  <c r="Y280" i="12" s="1"/>
  <c r="G272" i="12" s="1"/>
  <c r="T280" i="12"/>
  <c r="S284" i="12"/>
  <c r="T284" i="12"/>
  <c r="S276" i="12"/>
  <c r="W276" i="12" s="1"/>
  <c r="X276" i="12" s="1"/>
  <c r="S291" i="12"/>
  <c r="S138" i="12"/>
  <c r="S122" i="12"/>
  <c r="W122" i="12" s="1"/>
  <c r="X122" i="12" s="1"/>
  <c r="T134" i="12"/>
  <c r="S168" i="12"/>
  <c r="S156" i="12"/>
  <c r="W156" i="12" s="1"/>
  <c r="X156" i="12" s="1"/>
  <c r="Y156" i="12" s="1"/>
  <c r="I80" i="12" s="1"/>
  <c r="T160" i="12"/>
  <c r="Y89" i="12"/>
  <c r="G81" i="12" s="1"/>
  <c r="S91" i="12"/>
  <c r="W91" i="12" s="1"/>
  <c r="X91" i="12" s="1"/>
  <c r="Y92" i="12" s="1"/>
  <c r="G84" i="12" s="1"/>
  <c r="S131" i="12"/>
  <c r="S175" i="12"/>
  <c r="T175" i="12"/>
  <c r="S164" i="12"/>
  <c r="T171" i="12"/>
  <c r="S295" i="12"/>
  <c r="W295" i="12" s="1"/>
  <c r="X295" i="12" s="1"/>
  <c r="Y295" i="12" s="1"/>
  <c r="G287" i="12" s="1"/>
  <c r="S287" i="12"/>
  <c r="S331" i="12"/>
  <c r="W331" i="12" s="1"/>
  <c r="X331" i="12" s="1"/>
  <c r="T331" i="12"/>
  <c r="S327" i="12"/>
  <c r="W327" i="12" s="1"/>
  <c r="X327" i="12" s="1"/>
  <c r="Y327" i="12" s="1"/>
  <c r="H285" i="12" s="1"/>
  <c r="T327" i="12"/>
  <c r="S323" i="12"/>
  <c r="W323" i="12" s="1"/>
  <c r="X323" i="12" s="1"/>
  <c r="T323" i="12"/>
  <c r="S319" i="12"/>
  <c r="W319" i="12" s="1"/>
  <c r="X319" i="12" s="1"/>
  <c r="T319" i="12"/>
  <c r="S315" i="12"/>
  <c r="W315" i="12" s="1"/>
  <c r="X315" i="12" s="1"/>
  <c r="T315" i="12"/>
  <c r="S311" i="12"/>
  <c r="W311" i="12" s="1"/>
  <c r="X311" i="12" s="1"/>
  <c r="T311" i="12"/>
  <c r="T281" i="12"/>
  <c r="T277" i="12"/>
  <c r="T296" i="12"/>
  <c r="T292" i="12"/>
  <c r="T288" i="12"/>
  <c r="T208" i="12"/>
  <c r="Y93" i="12"/>
  <c r="G85" i="12" s="1"/>
  <c r="Y90" i="12"/>
  <c r="G82" i="12" s="1"/>
  <c r="T105" i="12"/>
  <c r="T97" i="12"/>
  <c r="S197" i="12"/>
  <c r="W197" i="12" s="1"/>
  <c r="X197" i="12" s="1"/>
  <c r="T204" i="12"/>
  <c r="W286" i="12"/>
  <c r="X286" i="12" s="1"/>
  <c r="W328" i="12"/>
  <c r="X328" i="12" s="1"/>
  <c r="W344" i="12"/>
  <c r="W346" i="12"/>
  <c r="W348" i="12"/>
  <c r="I438" i="12" s="1"/>
  <c r="W350" i="12"/>
  <c r="W352" i="12"/>
  <c r="W354" i="12"/>
  <c r="W356" i="12"/>
  <c r="W358" i="12"/>
  <c r="W359" i="12"/>
  <c r="W361" i="12"/>
  <c r="W330" i="12"/>
  <c r="X330" i="12" s="1"/>
  <c r="W326" i="12"/>
  <c r="X326" i="12" s="1"/>
  <c r="W310" i="12"/>
  <c r="X310" i="12" s="1"/>
  <c r="W312" i="12"/>
  <c r="X312" i="12" s="1"/>
  <c r="W314" i="12"/>
  <c r="W316" i="12"/>
  <c r="X316" i="12" s="1"/>
  <c r="Y316" i="12" s="1"/>
  <c r="H274" i="12" s="1"/>
  <c r="W318" i="12"/>
  <c r="X318" i="12" s="1"/>
  <c r="Y318" i="12" s="1"/>
  <c r="H276" i="12" s="1"/>
  <c r="W320" i="12"/>
  <c r="X320" i="12" s="1"/>
  <c r="W322" i="12"/>
  <c r="X322" i="12" s="1"/>
  <c r="Y322" i="12" s="1"/>
  <c r="H280" i="12" s="1"/>
  <c r="W324" i="12"/>
  <c r="W325" i="12"/>
  <c r="X325" i="12" s="1"/>
  <c r="W329" i="12"/>
  <c r="X329" i="12" s="1"/>
  <c r="W288" i="12"/>
  <c r="X288" i="12" s="1"/>
  <c r="Y288" i="12" s="1"/>
  <c r="G280" i="12" s="1"/>
  <c r="W290" i="12"/>
  <c r="X290" i="12" s="1"/>
  <c r="W292" i="12"/>
  <c r="X292" i="12" s="1"/>
  <c r="Y292" i="12" s="1"/>
  <c r="G284" i="12" s="1"/>
  <c r="W294" i="12"/>
  <c r="X294" i="12" s="1"/>
  <c r="Y294" i="12" s="1"/>
  <c r="G286" i="12" s="1"/>
  <c r="W296" i="12"/>
  <c r="X296" i="12" s="1"/>
  <c r="W277" i="12"/>
  <c r="X277" i="12" s="1"/>
  <c r="W279" i="12"/>
  <c r="X279" i="12" s="1"/>
  <c r="W281" i="12"/>
  <c r="X281" i="12" s="1"/>
  <c r="W283" i="12"/>
  <c r="X283" i="12" s="1"/>
  <c r="W298" i="12"/>
  <c r="X298" i="12" s="1"/>
  <c r="W278" i="12"/>
  <c r="X278" i="12" s="1"/>
  <c r="Y278" i="12" s="1"/>
  <c r="G270" i="12" s="1"/>
  <c r="W282" i="12"/>
  <c r="X282" i="12" s="1"/>
  <c r="Y282" i="12" s="1"/>
  <c r="G274" i="12" s="1"/>
  <c r="W284" i="12"/>
  <c r="X284" i="12" s="1"/>
  <c r="W285" i="12"/>
  <c r="X285" i="12" s="1"/>
  <c r="Y285" i="12" s="1"/>
  <c r="G277" i="12" s="1"/>
  <c r="W287" i="12"/>
  <c r="X287" i="12" s="1"/>
  <c r="Y287" i="12" s="1"/>
  <c r="G279" i="12" s="1"/>
  <c r="W289" i="12"/>
  <c r="X289" i="12" s="1"/>
  <c r="Y289" i="12" s="1"/>
  <c r="G281" i="12" s="1"/>
  <c r="W291" i="12"/>
  <c r="X291" i="12" s="1"/>
  <c r="Y291" i="12" s="1"/>
  <c r="G283" i="12" s="1"/>
  <c r="W293" i="12"/>
  <c r="X293" i="12" s="1"/>
  <c r="Y293" i="12" s="1"/>
  <c r="G285" i="12" s="1"/>
  <c r="W297" i="12"/>
  <c r="X297" i="12" s="1"/>
  <c r="Y297" i="12" s="1"/>
  <c r="G289" i="12" s="1"/>
  <c r="T93" i="12"/>
  <c r="S124" i="12"/>
  <c r="T124" i="12"/>
  <c r="S132" i="12"/>
  <c r="T132" i="12"/>
  <c r="S140" i="12"/>
  <c r="T140" i="12"/>
  <c r="S154" i="12"/>
  <c r="W154" i="12" s="1"/>
  <c r="X154" i="12" s="1"/>
  <c r="S169" i="12"/>
  <c r="S192" i="12"/>
  <c r="T192" i="12"/>
  <c r="S198" i="12"/>
  <c r="W198" i="12" s="1"/>
  <c r="X198" i="12" s="1"/>
  <c r="Y198" i="12" s="1"/>
  <c r="J88" i="12" s="1"/>
  <c r="T198" i="12"/>
  <c r="S206" i="12"/>
  <c r="W206" i="12" s="1"/>
  <c r="X206" i="12" s="1"/>
  <c r="T206" i="12"/>
  <c r="S96" i="12"/>
  <c r="W96" i="12" s="1"/>
  <c r="X96" i="12" s="1"/>
  <c r="Y96" i="12" s="1"/>
  <c r="G88" i="12" s="1"/>
  <c r="T96" i="12"/>
  <c r="S107" i="12"/>
  <c r="W107" i="12" s="1"/>
  <c r="X107" i="12" s="1"/>
  <c r="Y107" i="12" s="1"/>
  <c r="G99" i="12" s="1"/>
  <c r="Y91" i="12"/>
  <c r="G83" i="12" s="1"/>
  <c r="T90" i="12"/>
  <c r="P11" i="12"/>
  <c r="Y106" i="12"/>
  <c r="G98" i="12" s="1"/>
  <c r="T89" i="12"/>
  <c r="S120" i="12"/>
  <c r="W120" i="12" s="1"/>
  <c r="X120" i="12" s="1"/>
  <c r="S135" i="12"/>
  <c r="W135" i="12" s="1"/>
  <c r="X135" i="12" s="1"/>
  <c r="Y135" i="12" s="1"/>
  <c r="H93" i="12" s="1"/>
  <c r="S173" i="12"/>
  <c r="S165" i="12"/>
  <c r="W165" i="12" s="1"/>
  <c r="X165" i="12" s="1"/>
  <c r="S108" i="12"/>
  <c r="W108" i="12" s="1"/>
  <c r="X108" i="12" s="1"/>
  <c r="T108" i="12"/>
  <c r="S104" i="12"/>
  <c r="W104" i="12" s="1"/>
  <c r="X104" i="12" s="1"/>
  <c r="T104" i="12"/>
  <c r="S100" i="12"/>
  <c r="W100" i="12" s="1"/>
  <c r="X100" i="12" s="1"/>
  <c r="Y101" i="12" s="1"/>
  <c r="G93" i="12" s="1"/>
  <c r="T100" i="12"/>
  <c r="T86" i="12"/>
  <c r="S128" i="12"/>
  <c r="W128" i="12" s="1"/>
  <c r="X128" i="12" s="1"/>
  <c r="T128" i="12"/>
  <c r="S136" i="12"/>
  <c r="W136" i="12" s="1"/>
  <c r="X136" i="12" s="1"/>
  <c r="T136" i="12"/>
  <c r="S158" i="12"/>
  <c r="W158" i="12" s="1"/>
  <c r="X158" i="12" s="1"/>
  <c r="T158" i="12"/>
  <c r="T162" i="12"/>
  <c r="S162" i="12"/>
  <c r="S188" i="12"/>
  <c r="W188" i="12" s="1"/>
  <c r="X188" i="12" s="1"/>
  <c r="T188" i="12"/>
  <c r="S196" i="12"/>
  <c r="W196" i="12" s="1"/>
  <c r="X196" i="12" s="1"/>
  <c r="T196" i="12"/>
  <c r="S202" i="12"/>
  <c r="W202" i="12" s="1"/>
  <c r="X202" i="12" s="1"/>
  <c r="T202" i="12"/>
  <c r="S99" i="12"/>
  <c r="W99" i="12" s="1"/>
  <c r="X99" i="12" s="1"/>
  <c r="Y105" i="12"/>
  <c r="G97" i="12" s="1"/>
  <c r="Y97" i="12"/>
  <c r="G89" i="12" s="1"/>
  <c r="S103" i="12"/>
  <c r="W103" i="12" s="1"/>
  <c r="X103" i="12" s="1"/>
  <c r="Y103" i="12" s="1"/>
  <c r="G95" i="12" s="1"/>
  <c r="Y95" i="12"/>
  <c r="G87" i="12" s="1"/>
  <c r="S87" i="12"/>
  <c r="W87" i="12" s="1"/>
  <c r="X87" i="12" s="1"/>
  <c r="Y87" i="12" s="1"/>
  <c r="G79" i="12" s="1"/>
  <c r="W123" i="12"/>
  <c r="X123" i="12" s="1"/>
  <c r="T123" i="12"/>
  <c r="W127" i="12"/>
  <c r="X127" i="12" s="1"/>
  <c r="Y127" i="12" s="1"/>
  <c r="H85" i="12" s="1"/>
  <c r="T127" i="12"/>
  <c r="W155" i="12"/>
  <c r="X155" i="12" s="1"/>
  <c r="T159" i="12"/>
  <c r="T92" i="12"/>
  <c r="T88" i="12"/>
  <c r="Q11" i="12"/>
  <c r="S167" i="12"/>
  <c r="S163" i="12"/>
  <c r="W163" i="12" s="1"/>
  <c r="X163" i="12" s="1"/>
  <c r="S155" i="12"/>
  <c r="T174" i="12"/>
  <c r="S190" i="12"/>
  <c r="T190" i="12"/>
  <c r="S194" i="12"/>
  <c r="T194" i="12"/>
  <c r="W159" i="12"/>
  <c r="X159" i="12" s="1"/>
  <c r="T170" i="12"/>
  <c r="W157" i="12"/>
  <c r="X157" i="12" s="1"/>
  <c r="T157" i="12"/>
  <c r="W161" i="12"/>
  <c r="X161" i="12" s="1"/>
  <c r="T161" i="12"/>
  <c r="W164" i="12"/>
  <c r="X164" i="12" s="1"/>
  <c r="W168" i="12"/>
  <c r="X168" i="12" s="1"/>
  <c r="W172" i="12"/>
  <c r="X172" i="12" s="1"/>
  <c r="W176" i="12"/>
  <c r="X176" i="12" s="1"/>
  <c r="T172" i="12"/>
  <c r="W191" i="12"/>
  <c r="X191" i="12" s="1"/>
  <c r="S191" i="12"/>
  <c r="T191" i="12"/>
  <c r="S195" i="12"/>
  <c r="W195" i="12" s="1"/>
  <c r="X195" i="12" s="1"/>
  <c r="T195" i="12"/>
  <c r="S201" i="12"/>
  <c r="W201" i="12" s="1"/>
  <c r="X201" i="12" s="1"/>
  <c r="T207" i="12"/>
  <c r="T203" i="12"/>
  <c r="T199" i="12"/>
  <c r="W189" i="12"/>
  <c r="X189" i="12" s="1"/>
  <c r="W193" i="12"/>
  <c r="X193" i="12" s="1"/>
  <c r="T210" i="12"/>
  <c r="S210" i="12"/>
  <c r="W210" i="12" s="1"/>
  <c r="X210" i="12" s="1"/>
  <c r="Y210" i="12" s="1"/>
  <c r="J100" i="12" s="1"/>
  <c r="T193" i="12"/>
  <c r="T189" i="12"/>
  <c r="W204" i="12"/>
  <c r="X204" i="12" s="1"/>
  <c r="W208" i="12"/>
  <c r="X208" i="12" s="1"/>
  <c r="W200" i="12"/>
  <c r="X200" i="12" s="1"/>
  <c r="W192" i="12"/>
  <c r="X192" i="12" s="1"/>
  <c r="W199" i="12"/>
  <c r="X199" i="12" s="1"/>
  <c r="W203" i="12"/>
  <c r="X203" i="12" s="1"/>
  <c r="W205" i="12"/>
  <c r="X205" i="12" s="1"/>
  <c r="Y205" i="12" s="1"/>
  <c r="J95" i="12" s="1"/>
  <c r="W207" i="12"/>
  <c r="X207" i="12" s="1"/>
  <c r="W209" i="12"/>
  <c r="X209" i="12" s="1"/>
  <c r="W190" i="12"/>
  <c r="X190" i="12" s="1"/>
  <c r="W194" i="12"/>
  <c r="X194" i="12" s="1"/>
  <c r="Y194" i="12" s="1"/>
  <c r="J84" i="12" s="1"/>
  <c r="W166" i="12"/>
  <c r="X166" i="12" s="1"/>
  <c r="W170" i="12"/>
  <c r="X170" i="12" s="1"/>
  <c r="Y170" i="12" s="1"/>
  <c r="I94" i="12" s="1"/>
  <c r="W174" i="12"/>
  <c r="X174" i="12" s="1"/>
  <c r="Y174" i="12" s="1"/>
  <c r="I98" i="12" s="1"/>
  <c r="W160" i="12"/>
  <c r="X160" i="12" s="1"/>
  <c r="Y160" i="12" s="1"/>
  <c r="I84" i="12" s="1"/>
  <c r="W162" i="12"/>
  <c r="X162" i="12" s="1"/>
  <c r="Y162" i="12" s="1"/>
  <c r="I86" i="12" s="1"/>
  <c r="W167" i="12"/>
  <c r="X167" i="12" s="1"/>
  <c r="Y167" i="12" s="1"/>
  <c r="I91" i="12" s="1"/>
  <c r="W169" i="12"/>
  <c r="X169" i="12" s="1"/>
  <c r="W171" i="12"/>
  <c r="X171" i="12" s="1"/>
  <c r="W173" i="12"/>
  <c r="X173" i="12" s="1"/>
  <c r="Y173" i="12" s="1"/>
  <c r="I97" i="12" s="1"/>
  <c r="W175" i="12"/>
  <c r="X175" i="12" s="1"/>
  <c r="Y175" i="12" s="1"/>
  <c r="I99" i="12" s="1"/>
  <c r="W125" i="12"/>
  <c r="X125" i="12" s="1"/>
  <c r="W121" i="12"/>
  <c r="X121" i="12" s="1"/>
  <c r="W130" i="12"/>
  <c r="X130" i="12" s="1"/>
  <c r="W132" i="12"/>
  <c r="X132" i="12" s="1"/>
  <c r="W134" i="12"/>
  <c r="X134" i="12" s="1"/>
  <c r="W138" i="12"/>
  <c r="X138" i="12" s="1"/>
  <c r="W140" i="12"/>
  <c r="X140" i="12" s="1"/>
  <c r="W142" i="12"/>
  <c r="X142" i="12" s="1"/>
  <c r="W124" i="12"/>
  <c r="X124" i="12" s="1"/>
  <c r="Y124" i="12" s="1"/>
  <c r="H82" i="12" s="1"/>
  <c r="W126" i="12"/>
  <c r="X126" i="12" s="1"/>
  <c r="Y126" i="12" s="1"/>
  <c r="H84" i="12" s="1"/>
  <c r="W129" i="12"/>
  <c r="X129" i="12" s="1"/>
  <c r="W131" i="12"/>
  <c r="X131" i="12" s="1"/>
  <c r="Y131" i="12" s="1"/>
  <c r="H89" i="12" s="1"/>
  <c r="W133" i="12"/>
  <c r="X133" i="12" s="1"/>
  <c r="W137" i="12"/>
  <c r="X137" i="12" s="1"/>
  <c r="W139" i="12"/>
  <c r="X139" i="12" s="1"/>
  <c r="Y139" i="12" s="1"/>
  <c r="H97" i="12" s="1"/>
  <c r="W141" i="12"/>
  <c r="X141" i="12" s="1"/>
  <c r="W66" i="10"/>
  <c r="W62" i="10"/>
  <c r="W58" i="10"/>
  <c r="W54" i="10"/>
  <c r="L14" i="10"/>
  <c r="L15" i="10"/>
  <c r="L13" i="10"/>
  <c r="L12" i="10"/>
  <c r="I471" i="12" l="1"/>
  <c r="J438" i="12"/>
  <c r="I472" i="12"/>
  <c r="Y319" i="12"/>
  <c r="H277" i="12" s="1"/>
  <c r="Y328" i="12"/>
  <c r="H286" i="12" s="1"/>
  <c r="Y296" i="12"/>
  <c r="G288" i="12" s="1"/>
  <c r="Y311" i="12"/>
  <c r="H269" i="12" s="1"/>
  <c r="Y195" i="12"/>
  <c r="J85" i="12" s="1"/>
  <c r="Y281" i="12"/>
  <c r="G273" i="12" s="1"/>
  <c r="J214" i="12"/>
  <c r="X324" i="12"/>
  <c r="Y324" i="12" s="1"/>
  <c r="H282" i="12" s="1"/>
  <c r="Y326" i="12"/>
  <c r="H284" i="12" s="1"/>
  <c r="Y171" i="12"/>
  <c r="I95" i="12" s="1"/>
  <c r="Y199" i="12"/>
  <c r="J89" i="12" s="1"/>
  <c r="Y163" i="12"/>
  <c r="I87" i="12" s="1"/>
  <c r="Y128" i="12"/>
  <c r="H86" i="12" s="1"/>
  <c r="Q19" i="12" s="1"/>
  <c r="W19" i="12" s="1"/>
  <c r="Q61" i="10" s="1"/>
  <c r="Y165" i="12"/>
  <c r="I89" i="12" s="1"/>
  <c r="Y279" i="12"/>
  <c r="G271" i="12" s="1"/>
  <c r="Y329" i="12"/>
  <c r="H287" i="12" s="1"/>
  <c r="H438" i="12"/>
  <c r="X314" i="12"/>
  <c r="Y314" i="12" s="1"/>
  <c r="H272" i="12" s="1"/>
  <c r="Y330" i="12"/>
  <c r="H288" i="12" s="1"/>
  <c r="Y286" i="12"/>
  <c r="G278" i="12" s="1"/>
  <c r="Y315" i="12"/>
  <c r="H273" i="12" s="1"/>
  <c r="Y323" i="12"/>
  <c r="H281" i="12" s="1"/>
  <c r="Y331" i="12"/>
  <c r="H289" i="12" s="1"/>
  <c r="Y332" i="12"/>
  <c r="H290" i="12" s="1"/>
  <c r="Y317" i="12"/>
  <c r="H275" i="12" s="1"/>
  <c r="Y283" i="12"/>
  <c r="G275" i="12" s="1"/>
  <c r="Q22" i="12"/>
  <c r="W22" i="12" s="1"/>
  <c r="Q64" i="10" s="1"/>
  <c r="Y137" i="12"/>
  <c r="H95" i="12" s="1"/>
  <c r="Q28" i="12" s="1"/>
  <c r="W28" i="12" s="1"/>
  <c r="Q17" i="12"/>
  <c r="W17" i="12" s="1"/>
  <c r="Q59" i="10" s="1"/>
  <c r="Y158" i="12"/>
  <c r="I82" i="12" s="1"/>
  <c r="Y169" i="12"/>
  <c r="I93" i="12" s="1"/>
  <c r="Y207" i="12"/>
  <c r="J97" i="12" s="1"/>
  <c r="Q30" i="12" s="1"/>
  <c r="W30" i="12" s="1"/>
  <c r="Y201" i="12"/>
  <c r="J91" i="12" s="1"/>
  <c r="Y99" i="12"/>
  <c r="G91" i="12" s="1"/>
  <c r="Y284" i="12"/>
  <c r="G276" i="12" s="1"/>
  <c r="Y298" i="12"/>
  <c r="G290" i="12" s="1"/>
  <c r="Y277" i="12"/>
  <c r="G269" i="12" s="1"/>
  <c r="Y290" i="12"/>
  <c r="G282" i="12" s="1"/>
  <c r="Y320" i="12"/>
  <c r="H278" i="12" s="1"/>
  <c r="Y312" i="12"/>
  <c r="H270" i="12" s="1"/>
  <c r="Y313" i="12"/>
  <c r="H271" i="12" s="1"/>
  <c r="J241" i="12"/>
  <c r="G438" i="12"/>
  <c r="H241" i="12"/>
  <c r="Y196" i="12"/>
  <c r="J86" i="12" s="1"/>
  <c r="Y176" i="12"/>
  <c r="I100" i="12" s="1"/>
  <c r="Y202" i="12"/>
  <c r="J92" i="12" s="1"/>
  <c r="Y129" i="12"/>
  <c r="H87" i="12" s="1"/>
  <c r="Y122" i="12"/>
  <c r="H80" i="12" s="1"/>
  <c r="Y138" i="12"/>
  <c r="H96" i="12" s="1"/>
  <c r="Y130" i="12"/>
  <c r="H88" i="12" s="1"/>
  <c r="Y197" i="12"/>
  <c r="J87" i="12" s="1"/>
  <c r="Y200" i="12"/>
  <c r="J90" i="12" s="1"/>
  <c r="Y172" i="12"/>
  <c r="I96" i="12" s="1"/>
  <c r="Y161" i="12"/>
  <c r="I85" i="12" s="1"/>
  <c r="Q18" i="12" s="1"/>
  <c r="W18" i="12" s="1"/>
  <c r="Q60" i="10" s="1"/>
  <c r="Y159" i="12"/>
  <c r="I83" i="12" s="1"/>
  <c r="Y104" i="12"/>
  <c r="G96" i="12" s="1"/>
  <c r="Y132" i="12"/>
  <c r="H90" i="12" s="1"/>
  <c r="Y189" i="12"/>
  <c r="J79" i="12" s="1"/>
  <c r="Y136" i="12"/>
  <c r="H94" i="12" s="1"/>
  <c r="Y190" i="12"/>
  <c r="J80" i="12" s="1"/>
  <c r="Y203" i="12"/>
  <c r="J93" i="12" s="1"/>
  <c r="Q26" i="12" s="1"/>
  <c r="W26" i="12" s="1"/>
  <c r="Q68" i="10" s="1"/>
  <c r="Y208" i="12"/>
  <c r="J98" i="12" s="1"/>
  <c r="Y191" i="12"/>
  <c r="J81" i="12" s="1"/>
  <c r="Y168" i="12"/>
  <c r="I92" i="12" s="1"/>
  <c r="Y155" i="12"/>
  <c r="I79" i="12" s="1"/>
  <c r="Y123" i="12"/>
  <c r="H81" i="12" s="1"/>
  <c r="Y206" i="12"/>
  <c r="J96" i="12" s="1"/>
  <c r="Y140" i="12"/>
  <c r="H98" i="12" s="1"/>
  <c r="Y121" i="12"/>
  <c r="H79" i="12" s="1"/>
  <c r="Q12" i="12" s="1"/>
  <c r="W12" i="12" s="1"/>
  <c r="Q54" i="10" s="1"/>
  <c r="Y166" i="12"/>
  <c r="I90" i="12" s="1"/>
  <c r="Y141" i="12"/>
  <c r="H99" i="12" s="1"/>
  <c r="Y133" i="12"/>
  <c r="H91" i="12" s="1"/>
  <c r="Q24" i="12" s="1"/>
  <c r="W24" i="12" s="1"/>
  <c r="Q66" i="10" s="1"/>
  <c r="Y142" i="12"/>
  <c r="H100" i="12" s="1"/>
  <c r="Y134" i="12"/>
  <c r="H92" i="12" s="1"/>
  <c r="Y125" i="12"/>
  <c r="H83" i="12" s="1"/>
  <c r="Y209" i="12"/>
  <c r="J99" i="12" s="1"/>
  <c r="Y192" i="12"/>
  <c r="J82" i="12" s="1"/>
  <c r="Q15" i="12" s="1"/>
  <c r="W15" i="12" s="1"/>
  <c r="Q57" i="10" s="1"/>
  <c r="Y204" i="12"/>
  <c r="J94" i="12" s="1"/>
  <c r="Y193" i="12"/>
  <c r="J83" i="12" s="1"/>
  <c r="Y164" i="12"/>
  <c r="I88" i="12" s="1"/>
  <c r="Y157" i="12"/>
  <c r="I81" i="12" s="1"/>
  <c r="Y100" i="12"/>
  <c r="G92" i="12" s="1"/>
  <c r="Y108" i="12"/>
  <c r="G100" i="12" s="1"/>
  <c r="Y88" i="12"/>
  <c r="G80" i="12" s="1"/>
  <c r="Q13" i="12" s="1"/>
  <c r="W13" i="12" s="1"/>
  <c r="Q55" i="10" s="1"/>
  <c r="X61" i="10" l="1"/>
  <c r="V61" i="10"/>
  <c r="V66" i="10"/>
  <c r="X66" i="10"/>
  <c r="X55" i="10"/>
  <c r="V55" i="10"/>
  <c r="X59" i="10"/>
  <c r="V59" i="10"/>
  <c r="V60" i="10"/>
  <c r="X60" i="10"/>
  <c r="V64" i="10"/>
  <c r="X64" i="10"/>
  <c r="X57" i="10"/>
  <c r="V57" i="10"/>
  <c r="V54" i="10"/>
  <c r="X54" i="10"/>
  <c r="X68" i="10"/>
  <c r="V68" i="10"/>
  <c r="L488" i="12"/>
  <c r="L461" i="12"/>
  <c r="Q33" i="12"/>
  <c r="W33" i="12" s="1"/>
  <c r="Q32" i="12"/>
  <c r="W32" i="12" s="1"/>
  <c r="Q27" i="12"/>
  <c r="W27" i="12" s="1"/>
  <c r="Q69" i="10" s="1"/>
  <c r="Q20" i="12"/>
  <c r="W20" i="12" s="1"/>
  <c r="Q62" i="10" s="1"/>
  <c r="I241" i="12"/>
  <c r="Q25" i="12"/>
  <c r="W25" i="12" s="1"/>
  <c r="Q67" i="10" s="1"/>
  <c r="I214" i="12"/>
  <c r="R11" i="12" s="1"/>
  <c r="Y325" i="12"/>
  <c r="H283" i="12" s="1"/>
  <c r="S11" i="12"/>
  <c r="Q21" i="12"/>
  <c r="W21" i="12" s="1"/>
  <c r="Q63" i="10" s="1"/>
  <c r="Q23" i="12"/>
  <c r="W23" i="12" s="1"/>
  <c r="Q65" i="10" s="1"/>
  <c r="Q16" i="12"/>
  <c r="W16" i="12" s="1"/>
  <c r="Q58" i="10" s="1"/>
  <c r="Q31" i="12"/>
  <c r="W31" i="12" s="1"/>
  <c r="Q29" i="12"/>
  <c r="W29" i="12" s="1"/>
  <c r="W11" i="12" l="1"/>
  <c r="Q53" i="10" s="1"/>
  <c r="V53" i="10" s="1"/>
  <c r="X63" i="10"/>
  <c r="V63" i="10"/>
  <c r="X67" i="10"/>
  <c r="V67" i="10"/>
  <c r="V58" i="10"/>
  <c r="X58" i="10"/>
  <c r="V62" i="10"/>
  <c r="X62" i="10"/>
  <c r="X65" i="10"/>
  <c r="V65" i="10"/>
  <c r="X69" i="10"/>
  <c r="V69" i="10"/>
  <c r="L237" i="12"/>
  <c r="L264" i="12"/>
  <c r="Q14" i="12"/>
  <c r="W14" i="12" s="1"/>
  <c r="Q56" i="10" s="1"/>
  <c r="X53" i="10" l="1"/>
  <c r="S53" i="10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X56" i="10"/>
  <c r="AC65" i="10" s="1"/>
  <c r="V56" i="10"/>
</calcChain>
</file>

<file path=xl/sharedStrings.xml><?xml version="1.0" encoding="utf-8"?>
<sst xmlns="http://schemas.openxmlformats.org/spreadsheetml/2006/main" count="531" uniqueCount="138">
  <si>
    <t>Summary</t>
  </si>
  <si>
    <t>Agency</t>
  </si>
  <si>
    <t>CMBS</t>
  </si>
  <si>
    <t>MBS Passthrough</t>
  </si>
  <si>
    <t>Treasury</t>
  </si>
  <si>
    <t>Bucket/Segment</t>
  </si>
  <si>
    <t>Bloomberg Ticker</t>
  </si>
  <si>
    <t>CUSIP or identifier</t>
  </si>
  <si>
    <t>Price</t>
  </si>
  <si>
    <t>Par Amount</t>
  </si>
  <si>
    <t>Invoice Amount</t>
  </si>
  <si>
    <t>Amount for the Segment</t>
  </si>
  <si>
    <t>Actual Dollars Spent</t>
  </si>
  <si>
    <t>Corporates (Financial)</t>
  </si>
  <si>
    <t>Corporates (Industrial)</t>
  </si>
  <si>
    <t>Corporates (Utility)</t>
  </si>
  <si>
    <t>GS 0 7/8 05/09/2029 REGS Corp</t>
  </si>
  <si>
    <t>BS2666631</t>
  </si>
  <si>
    <t>172967NB3</t>
  </si>
  <si>
    <t>C 4.15 PERP Corp</t>
  </si>
  <si>
    <t>14040HCH6</t>
  </si>
  <si>
    <t>COF 1.878 11/02/27 Corp</t>
  </si>
  <si>
    <t>MS 1.102 04/29/33 Corp</t>
  </si>
  <si>
    <t>BHF 4.7 06/22/47 Corp</t>
  </si>
  <si>
    <t>10922NAF0</t>
  </si>
  <si>
    <t>BS1444345</t>
  </si>
  <si>
    <t>GE 4.35 05/01/50 Corp</t>
  </si>
  <si>
    <t>RTX 3.03 03/15/52 Corp</t>
  </si>
  <si>
    <t>369604BY8</t>
  </si>
  <si>
    <t>75513ECP4</t>
  </si>
  <si>
    <t>BA 2.196 02/04/26 Corp</t>
  </si>
  <si>
    <t>097023DG7</t>
  </si>
  <si>
    <t>LMT 3.55 01/15/26 Corp</t>
  </si>
  <si>
    <t>539830BH1</t>
  </si>
  <si>
    <t>TWI 7 04/30/28 Corp</t>
  </si>
  <si>
    <t>88830MAM4</t>
  </si>
  <si>
    <t>3133ENDR8</t>
  </si>
  <si>
    <t>FFCB 0.4 11/09/23 Corp</t>
  </si>
  <si>
    <t>FNMA 6 5/8 11/15/30 Corp</t>
  </si>
  <si>
    <t>31359MGK3</t>
  </si>
  <si>
    <t>FHLB 3 1/4 11/16/28 Corp</t>
  </si>
  <si>
    <t>3130AFFX0</t>
  </si>
  <si>
    <t>TVA 1 1/2 09/15/31 Corp</t>
  </si>
  <si>
    <t>880591EX6</t>
  </si>
  <si>
    <t>FNMA 6 1/4 05/15/29 Corp</t>
  </si>
  <si>
    <t>31359MEU3</t>
  </si>
  <si>
    <t>FN MA4503 Mtge</t>
  </si>
  <si>
    <t>31418EAD2</t>
  </si>
  <si>
    <t>FR RB5138 Mtge</t>
  </si>
  <si>
    <t>3133KYV71</t>
  </si>
  <si>
    <t>FR SD8183 Mtge</t>
  </si>
  <si>
    <t>3132DWCU5</t>
  </si>
  <si>
    <t>FN MA4467 Mtge</t>
  </si>
  <si>
    <t>31418D6D9</t>
  </si>
  <si>
    <t>FR ZT0542 Mtge</t>
  </si>
  <si>
    <t>3132ACS76</t>
  </si>
  <si>
    <t>FNA 2021-M14 A1 Mtge</t>
  </si>
  <si>
    <t>3136BHSH3</t>
  </si>
  <si>
    <t>GNR 2021-141 AD Mtge</t>
  </si>
  <si>
    <t>38381DA42</t>
  </si>
  <si>
    <t>FHMS K744 A1 Mtge</t>
  </si>
  <si>
    <t>3137H1Z25</t>
  </si>
  <si>
    <t>FREMF 2021-K130 A1 Mtge</t>
  </si>
  <si>
    <t>30321VAA8</t>
  </si>
  <si>
    <t>ECMFH MTEB A Mtge</t>
  </si>
  <si>
    <t>29508NAY1</t>
  </si>
  <si>
    <t>T 1 1/4 08/15/31 Govt</t>
  </si>
  <si>
    <t>91282CCS8</t>
  </si>
  <si>
    <t>T 0 5/8 10/15/24 Govt</t>
  </si>
  <si>
    <t>91282CDB4</t>
  </si>
  <si>
    <t>T 1 3/8 10/31/28 Govt</t>
  </si>
  <si>
    <t>91282CDF5</t>
  </si>
  <si>
    <t>T 1 7/8 11/15/51 Govt</t>
  </si>
  <si>
    <t>912810TB4</t>
  </si>
  <si>
    <t>T 1 5/8 05/15/31 Govt</t>
  </si>
  <si>
    <t>91282CCB5</t>
  </si>
  <si>
    <t>EIX 5 PERP Corp</t>
  </si>
  <si>
    <t>281020AT4</t>
  </si>
  <si>
    <t>AEP 3 7/8 02/15/62 Corp</t>
  </si>
  <si>
    <t>025537AU5</t>
  </si>
  <si>
    <t>341081GE1</t>
  </si>
  <si>
    <t>NEE 2 7/8 12/04/51 Corp</t>
  </si>
  <si>
    <t>PEG 0.841 11/08/23 Corp</t>
  </si>
  <si>
    <t>744573AT3</t>
  </si>
  <si>
    <t>D 2.3 11/15/31 Corp</t>
  </si>
  <si>
    <t>927804GE8</t>
  </si>
  <si>
    <t>INPUTS</t>
  </si>
  <si>
    <t>BENCHMARK RETURNS</t>
  </si>
  <si>
    <t>Date</t>
  </si>
  <si>
    <t>AGG US Equity</t>
  </si>
  <si>
    <t>LBUSTRUU Index</t>
  </si>
  <si>
    <t>GB1M Index</t>
  </si>
  <si>
    <t>AGG Return US Equity</t>
  </si>
  <si>
    <t>LBUSTRUU Return</t>
  </si>
  <si>
    <t>Risk-free rate</t>
  </si>
  <si>
    <t>Portfolio Returns</t>
  </si>
  <si>
    <t>value of 100 in index</t>
  </si>
  <si>
    <t>Benchmark - risk-free</t>
  </si>
  <si>
    <t>Table Return Attribution</t>
  </si>
  <si>
    <t>Entire Portfolio</t>
  </si>
  <si>
    <t>Bucket</t>
  </si>
  <si>
    <t>Cumulative Return</t>
  </si>
  <si>
    <t>Performance Measures</t>
  </si>
  <si>
    <t>Sharpe Ratio</t>
  </si>
  <si>
    <t>Alpha</t>
  </si>
  <si>
    <t>Information Ratio</t>
  </si>
  <si>
    <t>value of 100 in portfolio</t>
  </si>
  <si>
    <t>CUSIP</t>
  </si>
  <si>
    <t>Original Par amount</t>
  </si>
  <si>
    <t>CPN</t>
  </si>
  <si>
    <t>Issue Date</t>
  </si>
  <si>
    <t>Payment frequency</t>
  </si>
  <si>
    <t>Daycount</t>
  </si>
  <si>
    <t>30/360</t>
  </si>
  <si>
    <t>Standard settlement</t>
  </si>
  <si>
    <t>Trade Date</t>
  </si>
  <si>
    <t>PX_LAST</t>
  </si>
  <si>
    <t>MTG_FACTOR</t>
  </si>
  <si>
    <t>Settlement Date</t>
  </si>
  <si>
    <t>Previous Pmt Date</t>
  </si>
  <si>
    <t>Accrint (30/360)</t>
  </si>
  <si>
    <t>Accrint (act/act)</t>
  </si>
  <si>
    <t>CPN Cash payment</t>
  </si>
  <si>
    <t>Principal Cash Pmt</t>
  </si>
  <si>
    <t>Dirty Price</t>
  </si>
  <si>
    <t>Invoice Value of the Bond</t>
  </si>
  <si>
    <t>t+1</t>
  </si>
  <si>
    <t>Return</t>
  </si>
  <si>
    <t>Corporates (Indusrial)</t>
  </si>
  <si>
    <t>Agency Returns</t>
  </si>
  <si>
    <t>CMBS Returns</t>
  </si>
  <si>
    <t>Corporates (Financial) Returns</t>
  </si>
  <si>
    <t>Corporates (Indusrial) Returns</t>
  </si>
  <si>
    <t>MBS Passthrough Returns</t>
  </si>
  <si>
    <t>Treasury Returns</t>
  </si>
  <si>
    <t>Corporates (Utility) Returns</t>
  </si>
  <si>
    <t>Diff Portf - Benchmark</t>
  </si>
  <si>
    <t>Diff Portf - risk-free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</si>
</sst>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%"/>
    <numFmt numFmtId="166" formatCode="0.0000"/>
    <numFmt numFmtId="167" formatCode="0.000%"/>
    <numFmt numFmtId="168" formatCode="0.00000%"/>
    <numFmt numFmtId="169" formatCode="_(* #,##0.000_);_(* \(#,##0.000\);_(* &quot;-&quot;??_);_(@_)"/>
  </numFmts>
  <fonts count="2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52B9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2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14" fontId="4" fillId="3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14" fontId="2" fillId="3" borderId="0" xfId="0" applyNumberFormat="1" applyFont="1" applyFill="1" applyAlignment="1">
      <alignment horizontal="right" vertical="center" wrapText="1"/>
    </xf>
    <xf numFmtId="3" fontId="2" fillId="3" borderId="0" xfId="0" applyNumberFormat="1" applyFont="1" applyFill="1" applyAlignment="1">
      <alignment horizontal="right" vertical="center" wrapText="1"/>
    </xf>
    <xf numFmtId="44" fontId="6" fillId="3" borderId="0" xfId="1" applyFont="1" applyFill="1" applyBorder="1"/>
    <xf numFmtId="0" fontId="10" fillId="3" borderId="0" xfId="0" applyFont="1" applyFill="1"/>
    <xf numFmtId="0" fontId="6" fillId="3" borderId="0" xfId="0" applyFont="1" applyFill="1" applyBorder="1"/>
    <xf numFmtId="0" fontId="10" fillId="3" borderId="0" xfId="0" applyFont="1" applyFill="1" applyBorder="1"/>
    <xf numFmtId="0" fontId="7" fillId="3" borderId="0" xfId="0" applyFont="1" applyFill="1" applyBorder="1"/>
    <xf numFmtId="0" fontId="7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 vertical="center"/>
    </xf>
    <xf numFmtId="167" fontId="6" fillId="3" borderId="0" xfId="2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/>
    <xf numFmtId="0" fontId="10" fillId="3" borderId="0" xfId="0" applyFont="1" applyFill="1" applyBorder="1" applyAlignment="1"/>
    <xf numFmtId="41" fontId="6" fillId="3" borderId="0" xfId="3" applyFont="1" applyFill="1" applyBorder="1"/>
    <xf numFmtId="167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14" fontId="6" fillId="3" borderId="0" xfId="0" applyNumberFormat="1" applyFont="1" applyFill="1" applyBorder="1" applyAlignment="1">
      <alignment horizontal="left"/>
    </xf>
    <xf numFmtId="168" fontId="6" fillId="3" borderId="0" xfId="0" applyNumberFormat="1" applyFont="1" applyFill="1" applyBorder="1" applyAlignment="1">
      <alignment horizontal="left"/>
    </xf>
    <xf numFmtId="43" fontId="6" fillId="3" borderId="0" xfId="0" applyNumberFormat="1" applyFont="1" applyFill="1" applyBorder="1" applyAlignment="1">
      <alignment horizontal="left"/>
    </xf>
    <xf numFmtId="44" fontId="6" fillId="3" borderId="0" xfId="0" applyNumberFormat="1" applyFont="1" applyFill="1" applyBorder="1"/>
    <xf numFmtId="0" fontId="7" fillId="3" borderId="0" xfId="0" applyFont="1" applyFill="1" applyBorder="1" applyAlignment="1">
      <alignment horizontal="right"/>
    </xf>
    <xf numFmtId="10" fontId="6" fillId="3" borderId="0" xfId="0" applyNumberFormat="1" applyFont="1" applyFill="1" applyBorder="1"/>
    <xf numFmtId="10" fontId="6" fillId="3" borderId="0" xfId="0" applyNumberFormat="1" applyFont="1" applyFill="1" applyBorder="1" applyAlignment="1">
      <alignment horizontal="right"/>
    </xf>
    <xf numFmtId="0" fontId="6" fillId="3" borderId="0" xfId="0" quotePrefix="1" applyFont="1" applyFill="1" applyBorder="1" applyAlignment="1">
      <alignment horizontal="right"/>
    </xf>
    <xf numFmtId="0" fontId="0" fillId="3" borderId="0" xfId="0" applyFill="1" applyBorder="1"/>
    <xf numFmtId="0" fontId="11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horizontal="center" vertical="center"/>
    </xf>
    <xf numFmtId="0" fontId="19" fillId="3" borderId="0" xfId="0" applyFont="1" applyFill="1"/>
    <xf numFmtId="0" fontId="20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right" vertical="center" wrapText="1"/>
    </xf>
    <xf numFmtId="14" fontId="20" fillId="3" borderId="0" xfId="0" applyNumberFormat="1" applyFont="1" applyFill="1" applyAlignment="1">
      <alignment horizontal="right" vertical="center" wrapText="1"/>
    </xf>
    <xf numFmtId="3" fontId="20" fillId="3" borderId="0" xfId="0" applyNumberFormat="1" applyFont="1" applyFill="1" applyAlignment="1">
      <alignment horizontal="right" vertical="center" wrapText="1"/>
    </xf>
    <xf numFmtId="0" fontId="19" fillId="3" borderId="0" xfId="0" applyFont="1" applyFill="1" applyBorder="1"/>
    <xf numFmtId="0" fontId="20" fillId="3" borderId="0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right" vertical="center" wrapText="1"/>
    </xf>
    <xf numFmtId="14" fontId="20" fillId="3" borderId="0" xfId="0" applyNumberFormat="1" applyFont="1" applyFill="1" applyBorder="1" applyAlignment="1">
      <alignment horizontal="right" vertical="center" wrapText="1"/>
    </xf>
    <xf numFmtId="164" fontId="20" fillId="3" borderId="0" xfId="0" applyNumberFormat="1" applyFont="1" applyFill="1" applyBorder="1" applyAlignment="1">
      <alignment horizontal="right" vertical="center" wrapText="1"/>
    </xf>
    <xf numFmtId="3" fontId="20" fillId="3" borderId="0" xfId="0" applyNumberFormat="1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 indent="5"/>
    </xf>
    <xf numFmtId="0" fontId="21" fillId="3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right"/>
    </xf>
    <xf numFmtId="10" fontId="22" fillId="3" borderId="0" xfId="0" applyNumberFormat="1" applyFont="1" applyFill="1" applyBorder="1" applyAlignment="1">
      <alignment horizontal="right"/>
    </xf>
    <xf numFmtId="167" fontId="6" fillId="3" borderId="0" xfId="2" applyNumberFormat="1" applyFont="1" applyFill="1" applyBorder="1"/>
    <xf numFmtId="10" fontId="6" fillId="3" borderId="0" xfId="2" applyNumberFormat="1" applyFont="1" applyFill="1" applyBorder="1"/>
    <xf numFmtId="44" fontId="6" fillId="3" borderId="0" xfId="0" applyNumberFormat="1" applyFont="1" applyFill="1" applyBorder="1" applyAlignment="1">
      <alignment horizontal="left"/>
    </xf>
    <xf numFmtId="10" fontId="6" fillId="3" borderId="0" xfId="0" applyNumberFormat="1" applyFont="1" applyFill="1" applyBorder="1" applyAlignment="1">
      <alignment horizontal="left"/>
    </xf>
    <xf numFmtId="9" fontId="7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 applyBorder="1" applyAlignment="1">
      <alignment horizontal="right"/>
    </xf>
    <xf numFmtId="14" fontId="7" fillId="3" borderId="0" xfId="0" applyNumberFormat="1" applyFont="1" applyFill="1" applyBorder="1" applyAlignment="1">
      <alignment horizontal="left"/>
    </xf>
    <xf numFmtId="44" fontId="7" fillId="3" borderId="0" xfId="0" applyNumberFormat="1" applyFont="1" applyFill="1" applyBorder="1"/>
    <xf numFmtId="44" fontId="7" fillId="3" borderId="0" xfId="1" applyFont="1" applyFill="1" applyBorder="1"/>
    <xf numFmtId="9" fontId="6" fillId="3" borderId="0" xfId="0" applyNumberFormat="1" applyFont="1" applyFill="1" applyBorder="1"/>
    <xf numFmtId="0" fontId="6" fillId="3" borderId="0" xfId="2" applyNumberFormat="1" applyFont="1" applyFill="1" applyBorder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165" fontId="6" fillId="3" borderId="0" xfId="0" applyNumberFormat="1" applyFont="1" applyFill="1" applyBorder="1"/>
    <xf numFmtId="9" fontId="7" fillId="3" borderId="0" xfId="0" applyNumberFormat="1" applyFont="1" applyFill="1" applyBorder="1"/>
    <xf numFmtId="166" fontId="6" fillId="3" borderId="0" xfId="2" applyNumberFormat="1" applyFont="1" applyFill="1" applyBorder="1"/>
    <xf numFmtId="0" fontId="12" fillId="3" borderId="0" xfId="0" applyFont="1" applyFill="1" applyBorder="1" applyAlignment="1">
      <alignment vertical="center" wrapText="1"/>
    </xf>
    <xf numFmtId="0" fontId="0" fillId="3" borderId="0" xfId="0" applyFont="1" applyFill="1" applyBorder="1"/>
    <xf numFmtId="0" fontId="15" fillId="3" borderId="0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vertical="center" wrapText="1"/>
    </xf>
    <xf numFmtId="166" fontId="14" fillId="3" borderId="0" xfId="0" applyNumberFormat="1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6" fillId="3" borderId="0" xfId="0" applyFont="1" applyFill="1" applyBorder="1"/>
    <xf numFmtId="166" fontId="18" fillId="3" borderId="0" xfId="0" applyNumberFormat="1" applyFont="1" applyFill="1" applyBorder="1"/>
    <xf numFmtId="9" fontId="17" fillId="3" borderId="0" xfId="0" applyNumberFormat="1" applyFont="1" applyFill="1" applyBorder="1" applyAlignment="1">
      <alignment horizontal="right"/>
    </xf>
    <xf numFmtId="9" fontId="17" fillId="3" borderId="0" xfId="0" applyNumberFormat="1" applyFont="1" applyFill="1" applyBorder="1"/>
    <xf numFmtId="166" fontId="14" fillId="3" borderId="0" xfId="0" applyNumberFormat="1" applyFont="1" applyFill="1" applyBorder="1" applyAlignment="1">
      <alignment horizontal="right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165" fontId="9" fillId="3" borderId="0" xfId="0" applyNumberFormat="1" applyFont="1" applyFill="1" applyBorder="1"/>
    <xf numFmtId="0" fontId="13" fillId="3" borderId="0" xfId="0" applyFont="1" applyFill="1" applyBorder="1" applyAlignment="1">
      <alignment vertical="center" wrapText="1"/>
    </xf>
    <xf numFmtId="44" fontId="9" fillId="3" borderId="0" xfId="0" applyNumberFormat="1" applyFont="1" applyFill="1" applyBorder="1"/>
    <xf numFmtId="0" fontId="8" fillId="3" borderId="0" xfId="0" applyFont="1" applyFill="1" applyBorder="1" applyAlignment="1"/>
    <xf numFmtId="0" fontId="17" fillId="3" borderId="0" xfId="0" applyFont="1" applyFill="1" applyBorder="1" applyAlignment="1"/>
    <xf numFmtId="41" fontId="18" fillId="3" borderId="0" xfId="3" applyFont="1" applyFill="1" applyBorder="1" applyAlignment="1"/>
    <xf numFmtId="1" fontId="18" fillId="3" borderId="0" xfId="0" applyNumberFormat="1" applyFont="1" applyFill="1" applyBorder="1" applyAlignment="1"/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4" fontId="7" fillId="3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/>
    <xf numFmtId="43" fontId="10" fillId="3" borderId="0" xfId="0" applyNumberFormat="1" applyFont="1" applyFill="1" applyBorder="1" applyAlignment="1"/>
    <xf numFmtId="44" fontId="10" fillId="3" borderId="0" xfId="0" applyNumberFormat="1" applyFont="1" applyFill="1" applyBorder="1" applyAlignment="1"/>
    <xf numFmtId="44" fontId="6" fillId="4" borderId="0" xfId="0" applyNumberFormat="1" applyFont="1" applyFill="1" applyBorder="1" applyAlignment="1"/>
    <xf numFmtId="43" fontId="10" fillId="3" borderId="0" xfId="0" applyNumberFormat="1" applyFont="1" applyFill="1"/>
    <xf numFmtId="44" fontId="6" fillId="4" borderId="0" xfId="1" applyFont="1" applyFill="1" applyBorder="1" applyAlignment="1"/>
    <xf numFmtId="0" fontId="6" fillId="4" borderId="0" xfId="0" applyFont="1" applyFill="1" applyBorder="1" applyAlignment="1">
      <alignment horizontal="left"/>
    </xf>
    <xf numFmtId="169" fontId="10" fillId="3" borderId="0" xfId="0" applyNumberFormat="1" applyFont="1" applyFill="1" applyBorder="1" applyAlignment="1"/>
    <xf numFmtId="44" fontId="10" fillId="3" borderId="0" xfId="0" applyNumberFormat="1" applyFont="1" applyFill="1" applyBorder="1"/>
    <xf numFmtId="44" fontId="0" fillId="3" borderId="0" xfId="0" applyNumberFormat="1" applyFill="1" applyBorder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3" xfId="0" applyFont="1" applyFill="1" applyBorder="1" applyAlignment="1"/>
    <xf numFmtId="0" fontId="6" fillId="4" borderId="4" xfId="0" applyFont="1" applyFill="1" applyBorder="1" applyAlignment="1"/>
    <xf numFmtId="0" fontId="6" fillId="4" borderId="5" xfId="0" applyFont="1" applyFill="1" applyBorder="1" applyAlignment="1"/>
    <xf numFmtId="44" fontId="6" fillId="4" borderId="5" xfId="0" applyNumberFormat="1" applyFont="1" applyFill="1" applyBorder="1" applyAlignment="1"/>
    <xf numFmtId="44" fontId="6" fillId="4" borderId="5" xfId="1" applyFont="1" applyFill="1" applyBorder="1" applyAlignment="1"/>
    <xf numFmtId="0" fontId="6" fillId="4" borderId="6" xfId="0" applyFont="1" applyFill="1" applyBorder="1" applyAlignment="1"/>
    <xf numFmtId="0" fontId="6" fillId="4" borderId="7" xfId="0" applyFont="1" applyFill="1" applyBorder="1" applyAlignment="1"/>
    <xf numFmtId="44" fontId="6" fillId="4" borderId="7" xfId="1" applyFont="1" applyFill="1" applyBorder="1" applyAlignment="1"/>
    <xf numFmtId="44" fontId="6" fillId="4" borderId="7" xfId="0" applyNumberFormat="1" applyFont="1" applyFill="1" applyBorder="1" applyAlignment="1"/>
    <xf numFmtId="44" fontId="6" fillId="4" borderId="8" xfId="0" applyNumberFormat="1" applyFont="1" applyFill="1" applyBorder="1" applyAlignment="1"/>
    <xf numFmtId="0" fontId="7" fillId="3" borderId="0" xfId="0" applyFont="1" applyFill="1" applyBorder="1" applyAlignment="1">
      <alignment horizontal="center"/>
    </xf>
    <xf numFmtId="0" fontId="6" fillId="3" borderId="0" xfId="0" applyFont="1" applyFill="1"/>
    <xf numFmtId="0" fontId="7" fillId="4" borderId="12" xfId="0" applyFont="1" applyFill="1" applyBorder="1"/>
    <xf numFmtId="0" fontId="7" fillId="4" borderId="0" xfId="0" applyFont="1" applyFill="1"/>
    <xf numFmtId="0" fontId="7" fillId="4" borderId="13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6" fillId="4" borderId="13" xfId="0" applyFont="1" applyFill="1" applyBorder="1"/>
    <xf numFmtId="14" fontId="6" fillId="4" borderId="12" xfId="0" applyNumberFormat="1" applyFont="1" applyFill="1" applyBorder="1"/>
    <xf numFmtId="167" fontId="6" fillId="4" borderId="0" xfId="2" applyNumberFormat="1" applyFont="1" applyFill="1" applyBorder="1"/>
    <xf numFmtId="167" fontId="6" fillId="4" borderId="13" xfId="2" applyNumberFormat="1" applyFont="1" applyFill="1" applyBorder="1"/>
    <xf numFmtId="14" fontId="6" fillId="4" borderId="14" xfId="0" applyNumberFormat="1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167" fontId="6" fillId="4" borderId="15" xfId="2" applyNumberFormat="1" applyFont="1" applyFill="1" applyBorder="1"/>
    <xf numFmtId="167" fontId="6" fillId="4" borderId="16" xfId="2" applyNumberFormat="1" applyFont="1" applyFill="1" applyBorder="1"/>
    <xf numFmtId="167" fontId="6" fillId="3" borderId="0" xfId="0" applyNumberFormat="1" applyFont="1" applyFill="1" applyBorder="1"/>
    <xf numFmtId="2" fontId="6" fillId="3" borderId="0" xfId="0" applyNumberFormat="1" applyFont="1" applyFill="1" applyBorder="1"/>
    <xf numFmtId="43" fontId="6" fillId="3" borderId="0" xfId="4" applyFont="1" applyFill="1" applyBorder="1"/>
    <xf numFmtId="0" fontId="9" fillId="3" borderId="0" xfId="0" applyFont="1" applyFill="1"/>
    <xf numFmtId="169" fontId="9" fillId="3" borderId="0" xfId="4" applyNumberFormat="1" applyFont="1" applyFill="1"/>
    <xf numFmtId="43" fontId="9" fillId="3" borderId="0" xfId="0" applyNumberFormat="1" applyFont="1" applyFill="1"/>
    <xf numFmtId="14" fontId="6" fillId="4" borderId="0" xfId="0" applyNumberFormat="1" applyFont="1" applyFill="1" applyBorder="1"/>
    <xf numFmtId="0" fontId="6" fillId="4" borderId="0" xfId="0" applyFont="1" applyFill="1" applyBorder="1"/>
    <xf numFmtId="10" fontId="6" fillId="4" borderId="0" xfId="2" applyNumberFormat="1" applyFont="1" applyFill="1" applyBorder="1"/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43" fontId="6" fillId="3" borderId="0" xfId="0" applyNumberFormat="1" applyFont="1" applyFill="1"/>
    <xf numFmtId="0" fontId="7" fillId="4" borderId="0" xfId="0" applyFont="1" applyFill="1" applyBorder="1"/>
    <xf numFmtId="0" fontId="6" fillId="3" borderId="0" xfId="0" applyFont="1" applyFill="1" applyBorder="1" applyAlignment="1"/>
    <xf numFmtId="44" fontId="6" fillId="3" borderId="0" xfId="1" applyFont="1" applyFill="1" applyBorder="1" applyAlignment="1"/>
    <xf numFmtId="0" fontId="6" fillId="3" borderId="0" xfId="2" applyNumberFormat="1" applyFont="1" applyFill="1"/>
    <xf numFmtId="15" fontId="6" fillId="3" borderId="0" xfId="0" applyNumberFormat="1" applyFont="1" applyFill="1"/>
    <xf numFmtId="43" fontId="6" fillId="3" borderId="0" xfId="4" applyFont="1" applyFill="1"/>
    <xf numFmtId="14" fontId="6" fillId="3" borderId="0" xfId="0" applyNumberFormat="1" applyFont="1" applyFill="1"/>
    <xf numFmtId="169" fontId="6" fillId="3" borderId="0" xfId="4" applyNumberFormat="1" applyFont="1" applyFill="1"/>
    <xf numFmtId="14" fontId="6" fillId="3" borderId="0" xfId="0" applyNumberFormat="1" applyFont="1" applyFill="1" applyBorder="1"/>
    <xf numFmtId="44" fontId="6" fillId="3" borderId="0" xfId="0" applyNumberFormat="1" applyFont="1" applyFill="1"/>
    <xf numFmtId="0" fontId="10" fillId="4" borderId="0" xfId="0" applyFont="1" applyFill="1" applyBorder="1"/>
    <xf numFmtId="0" fontId="10" fillId="4" borderId="6" xfId="0" applyFont="1" applyFill="1" applyBorder="1"/>
    <xf numFmtId="0" fontId="10" fillId="4" borderId="7" xfId="0" applyFont="1" applyFill="1" applyBorder="1"/>
    <xf numFmtId="0" fontId="7" fillId="4" borderId="1" xfId="0" applyFont="1" applyFill="1" applyBorder="1"/>
    <xf numFmtId="0" fontId="7" fillId="4" borderId="3" xfId="0" applyFont="1" applyFill="1" applyBorder="1"/>
    <xf numFmtId="14" fontId="6" fillId="4" borderId="4" xfId="0" applyNumberFormat="1" applyFont="1" applyFill="1" applyBorder="1"/>
    <xf numFmtId="10" fontId="6" fillId="4" borderId="0" xfId="0" applyNumberFormat="1" applyFont="1" applyFill="1" applyBorder="1"/>
    <xf numFmtId="9" fontId="6" fillId="4" borderId="0" xfId="0" applyNumberFormat="1" applyFont="1" applyFill="1" applyBorder="1"/>
    <xf numFmtId="10" fontId="6" fillId="4" borderId="5" xfId="0" applyNumberFormat="1" applyFont="1" applyFill="1" applyBorder="1"/>
    <xf numFmtId="169" fontId="6" fillId="4" borderId="7" xfId="4" applyNumberFormat="1" applyFont="1" applyFill="1" applyBorder="1"/>
    <xf numFmtId="10" fontId="6" fillId="4" borderId="8" xfId="0" applyNumberFormat="1" applyFont="1" applyFill="1" applyBorder="1"/>
    <xf numFmtId="0" fontId="7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7" fillId="4" borderId="4" xfId="0" applyFont="1" applyFill="1" applyBorder="1"/>
    <xf numFmtId="0" fontId="6" fillId="4" borderId="5" xfId="2" applyNumberFormat="1" applyFont="1" applyFill="1" applyBorder="1"/>
    <xf numFmtId="15" fontId="6" fillId="4" borderId="5" xfId="0" applyNumberFormat="1" applyFont="1" applyFill="1" applyBorder="1"/>
    <xf numFmtId="43" fontId="6" fillId="4" borderId="5" xfId="4" applyFont="1" applyFill="1" applyBorder="1"/>
    <xf numFmtId="0" fontId="6" fillId="4" borderId="5" xfId="0" applyFont="1" applyFill="1" applyBorder="1"/>
    <xf numFmtId="0" fontId="7" fillId="4" borderId="6" xfId="0" applyFont="1" applyFill="1" applyBorder="1"/>
    <xf numFmtId="0" fontId="6" fillId="4" borderId="8" xfId="0" applyFont="1" applyFill="1" applyBorder="1"/>
    <xf numFmtId="0" fontId="7" fillId="4" borderId="2" xfId="0" applyFont="1" applyFill="1" applyBorder="1"/>
    <xf numFmtId="169" fontId="6" fillId="4" borderId="0" xfId="4" applyNumberFormat="1" applyFont="1" applyFill="1" applyBorder="1"/>
    <xf numFmtId="43" fontId="6" fillId="4" borderId="0" xfId="0" applyNumberFormat="1" applyFont="1" applyFill="1" applyBorder="1"/>
    <xf numFmtId="10" fontId="6" fillId="4" borderId="5" xfId="2" applyNumberFormat="1" applyFont="1" applyFill="1" applyBorder="1"/>
    <xf numFmtId="44" fontId="6" fillId="4" borderId="0" xfId="0" applyNumberFormat="1" applyFont="1" applyFill="1" applyBorder="1"/>
    <xf numFmtId="14" fontId="6" fillId="4" borderId="6" xfId="0" applyNumberFormat="1" applyFont="1" applyFill="1" applyBorder="1"/>
    <xf numFmtId="0" fontId="6" fillId="4" borderId="7" xfId="0" applyFont="1" applyFill="1" applyBorder="1"/>
    <xf numFmtId="14" fontId="6" fillId="4" borderId="7" xfId="0" applyNumberFormat="1" applyFont="1" applyFill="1" applyBorder="1"/>
    <xf numFmtId="43" fontId="6" fillId="4" borderId="7" xfId="0" applyNumberFormat="1" applyFont="1" applyFill="1" applyBorder="1"/>
    <xf numFmtId="10" fontId="6" fillId="4" borderId="8" xfId="2" applyNumberFormat="1" applyFont="1" applyFill="1" applyBorder="1"/>
    <xf numFmtId="2" fontId="6" fillId="4" borderId="5" xfId="0" applyNumberFormat="1" applyFont="1" applyFill="1" applyBorder="1"/>
    <xf numFmtId="0" fontId="7" fillId="4" borderId="2" xfId="0" applyFont="1" applyFill="1" applyBorder="1" applyAlignment="1">
      <alignment horizontal="left"/>
    </xf>
    <xf numFmtId="10" fontId="6" fillId="4" borderId="7" xfId="0" applyNumberFormat="1" applyFont="1" applyFill="1" applyBorder="1"/>
    <xf numFmtId="10" fontId="6" fillId="4" borderId="0" xfId="0" applyNumberFormat="1" applyFont="1" applyFill="1" applyBorder="1" applyAlignment="1"/>
    <xf numFmtId="10" fontId="6" fillId="4" borderId="7" xfId="0" applyNumberFormat="1" applyFont="1" applyFill="1" applyBorder="1" applyAlignment="1"/>
    <xf numFmtId="0" fontId="6" fillId="4" borderId="6" xfId="0" applyFont="1" applyFill="1" applyBorder="1"/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44" fontId="6" fillId="4" borderId="0" xfId="1" applyFont="1" applyFill="1" applyBorder="1"/>
    <xf numFmtId="167" fontId="6" fillId="4" borderId="0" xfId="0" applyNumberFormat="1" applyFont="1" applyFill="1" applyBorder="1"/>
    <xf numFmtId="2" fontId="6" fillId="4" borderId="0" xfId="0" applyNumberFormat="1" applyFont="1" applyFill="1" applyBorder="1"/>
    <xf numFmtId="10" fontId="6" fillId="4" borderId="7" xfId="2" applyNumberFormat="1" applyFont="1" applyFill="1" applyBorder="1"/>
    <xf numFmtId="44" fontId="6" fillId="4" borderId="7" xfId="1" applyFont="1" applyFill="1" applyBorder="1"/>
    <xf numFmtId="167" fontId="6" fillId="4" borderId="7" xfId="0" applyNumberFormat="1" applyFont="1" applyFill="1" applyBorder="1"/>
    <xf numFmtId="0" fontId="12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center"/>
    </xf>
    <xf numFmtId="0" fontId="8" fillId="3" borderId="0" xfId="0" applyFont="1" applyFill="1" applyBorder="1"/>
    <xf numFmtId="0" fontId="10" fillId="4" borderId="5" xfId="0" applyFont="1" applyFill="1" applyBorder="1"/>
    <xf numFmtId="10" fontId="7" fillId="3" borderId="0" xfId="0" applyNumberFormat="1" applyFont="1" applyFill="1" applyBorder="1" applyAlignment="1">
      <alignment horizontal="center"/>
    </xf>
    <xf numFmtId="0" fontId="7" fillId="4" borderId="5" xfId="0" applyFont="1" applyFill="1" applyBorder="1"/>
  </cellXfs>
  <cellStyles count="5">
    <cellStyle name="Comma" xfId="4" builtinId="3"/>
    <cellStyle name="Comma [0]" xfId="3" builtinId="6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8A37E5"/>
      <color rgb="FF118EFF"/>
      <color rgb="FF8B3DC9"/>
      <color rgb="FF920000"/>
      <color rgb="FF652B91"/>
      <color rgb="FFFF3300"/>
      <color rgb="FF004E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Correlation</a:t>
            </a:r>
            <a:r>
              <a:rPr lang="en-US" baseline="0">
                <a:solidFill>
                  <a:schemeClr val="bg1"/>
                </a:solidFill>
              </a:rPr>
              <a:t> with the LBUSTRUU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</c:v>
          </c:tx>
          <c:spPr>
            <a:ln w="28575" cap="rnd">
              <a:solidFill>
                <a:srgbClr val="8A37E5"/>
              </a:solidFill>
              <a:round/>
            </a:ln>
            <a:effectLst>
              <a:glow rad="38100">
                <a:schemeClr val="bg1">
                  <a:alpha val="11000"/>
                </a:schemeClr>
              </a:glow>
              <a:softEdge rad="0"/>
            </a:effectLst>
          </c:spPr>
          <c:marker>
            <c:symbol val="none"/>
          </c:marker>
          <c:val>
            <c:numRef>
              <c:f>Performance!$S$52:$S$69</c:f>
              <c:numCache>
                <c:formatCode>_("$"* #,##0.00_);_("$"* \(#,##0.00\);_("$"* "-"??_);_(@_)</c:formatCode>
                <c:ptCount val="18"/>
                <c:pt idx="0">
                  <c:v>100</c:v>
                </c:pt>
                <c:pt idx="1">
                  <c:v>100.11342510063493</c:v>
                </c:pt>
                <c:pt idx="2">
                  <c:v>100.02105917156096</c:v>
                </c:pt>
                <c:pt idx="3">
                  <c:v>100.11534638170353</c:v>
                </c:pt>
                <c:pt idx="4">
                  <c:v>100.26165564379016</c:v>
                </c:pt>
                <c:pt idx="5">
                  <c:v>100.6518277152462</c:v>
                </c:pt>
                <c:pt idx="6">
                  <c:v>101.22986443187965</c:v>
                </c:pt>
                <c:pt idx="7">
                  <c:v>101.34651612340778</c:v>
                </c:pt>
                <c:pt idx="8">
                  <c:v>101.38151549928205</c:v>
                </c:pt>
                <c:pt idx="9">
                  <c:v>100.79593035278512</c:v>
                </c:pt>
                <c:pt idx="10">
                  <c:v>100.68326899588189</c:v>
                </c:pt>
                <c:pt idx="11">
                  <c:v>101.02205842299979</c:v>
                </c:pt>
                <c:pt idx="12">
                  <c:v>101.25918626553698</c:v>
                </c:pt>
                <c:pt idx="13">
                  <c:v>101.95345603717497</c:v>
                </c:pt>
                <c:pt idx="14">
                  <c:v>102.3986408639722</c:v>
                </c:pt>
                <c:pt idx="15">
                  <c:v>102.48454037128401</c:v>
                </c:pt>
                <c:pt idx="16">
                  <c:v>102.64509753834011</c:v>
                </c:pt>
                <c:pt idx="17">
                  <c:v>103.31860270696679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2-4718-AA88-435DB667E40B}"/>
            </c:ext>
          </c:extLst>
        </c:ser>
        <c:ser>
          <c:idx val="1"/>
          <c:order val="1"/>
          <c:tx>
            <c:v>Index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Performance!$T$52:$T$69</c:f>
              <c:numCache>
                <c:formatCode>_("$"* #,##0.00_);_("$"* \(#,##0.00\);_("$"* "-"??_);_(@_)</c:formatCode>
                <c:ptCount val="18"/>
                <c:pt idx="0">
                  <c:v>100</c:v>
                </c:pt>
                <c:pt idx="1">
                  <c:v>99.632617021202051</c:v>
                </c:pt>
                <c:pt idx="2">
                  <c:v>99.597665707768485</c:v>
                </c:pt>
                <c:pt idx="3">
                  <c:v>99.833827965956218</c:v>
                </c:pt>
                <c:pt idx="4">
                  <c:v>99.921250048178536</c:v>
                </c:pt>
                <c:pt idx="5">
                  <c:v>100.1137012652551</c:v>
                </c:pt>
                <c:pt idx="6">
                  <c:v>99.63261702120208</c:v>
                </c:pt>
                <c:pt idx="7">
                  <c:v>99.238954859371376</c:v>
                </c:pt>
                <c:pt idx="8">
                  <c:v>99.466444987158283</c:v>
                </c:pt>
                <c:pt idx="9">
                  <c:v>99.466444987158283</c:v>
                </c:pt>
                <c:pt idx="10">
                  <c:v>100.17493176172144</c:v>
                </c:pt>
                <c:pt idx="11">
                  <c:v>100.22740253051018</c:v>
                </c:pt>
                <c:pt idx="12">
                  <c:v>100.39366216183075</c:v>
                </c:pt>
                <c:pt idx="13">
                  <c:v>100.41275836816789</c:v>
                </c:pt>
                <c:pt idx="14">
                  <c:v>100.39523891281272</c:v>
                </c:pt>
                <c:pt idx="15">
                  <c:v>100.79818638598165</c:v>
                </c:pt>
                <c:pt idx="16">
                  <c:v>100.44779727887823</c:v>
                </c:pt>
                <c:pt idx="17">
                  <c:v>100.41275836816787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2-4718-AA88-435DB667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4800"/>
        <c:axId val="73776064"/>
      </c:lineChart>
      <c:catAx>
        <c:axId val="737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6064"/>
        <c:crosses val="autoZero"/>
        <c:auto val="1"/>
        <c:lblAlgn val="ctr"/>
        <c:lblOffset val="100"/>
        <c:noMultiLvlLbl val="0"/>
      </c:catAx>
      <c:valAx>
        <c:axId val="73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73547560998861"/>
          <c:y val="0.92066042777454526"/>
          <c:w val="0.25312074278817659"/>
          <c:h val="6.1626629294371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able of Contents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About!A1"/><Relationship Id="rId2" Type="http://schemas.openxmlformats.org/officeDocument/2006/relationships/image" Target="../media/image1.png"/><Relationship Id="rId1" Type="http://schemas.openxmlformats.org/officeDocument/2006/relationships/hyperlink" Target="#'Cover Page'!A1"/><Relationship Id="rId6" Type="http://schemas.openxmlformats.org/officeDocument/2006/relationships/hyperlink" Target="#Performance!A1"/><Relationship Id="rId5" Type="http://schemas.openxmlformats.org/officeDocument/2006/relationships/hyperlink" Target="#Dashboard!A1"/><Relationship Id="rId4" Type="http://schemas.openxmlformats.org/officeDocument/2006/relationships/hyperlink" Target="#Instruction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2" Type="http://schemas.openxmlformats.org/officeDocument/2006/relationships/hyperlink" Target="#'Table of Contents'!A1"/><Relationship Id="rId1" Type="http://schemas.openxmlformats.org/officeDocument/2006/relationships/image" Target="../media/image2.png"/><Relationship Id="rId6" Type="http://schemas.openxmlformats.org/officeDocument/2006/relationships/hyperlink" Target="https://www.linkedin.com/in/dtran421/" TargetMode="External"/><Relationship Id="rId5" Type="http://schemas.openxmlformats.org/officeDocument/2006/relationships/image" Target="../media/image1.png"/><Relationship Id="rId4" Type="http://schemas.openxmlformats.org/officeDocument/2006/relationships/hyperlink" Target="#'Cover Page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Cover Page'!A1"/><Relationship Id="rId1" Type="http://schemas.openxmlformats.org/officeDocument/2006/relationships/hyperlink" Target="#About!A1"/><Relationship Id="rId5" Type="http://schemas.openxmlformats.org/officeDocument/2006/relationships/hyperlink" Target="#Instructions!A1"/><Relationship Id="rId4" Type="http://schemas.openxmlformats.org/officeDocument/2006/relationships/hyperlink" Target="#'Table of Contents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Cover Page'!A1"/><Relationship Id="rId1" Type="http://schemas.openxmlformats.org/officeDocument/2006/relationships/hyperlink" Target="#Dashboard!A1"/><Relationship Id="rId5" Type="http://schemas.openxmlformats.org/officeDocument/2006/relationships/hyperlink" Target="#Returns!A1"/><Relationship Id="rId4" Type="http://schemas.openxmlformats.org/officeDocument/2006/relationships/hyperlink" Target="#'Table of Contents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Cover Page'!A1"/><Relationship Id="rId1" Type="http://schemas.openxmlformats.org/officeDocument/2006/relationships/hyperlink" Target="#Instructions!A1"/><Relationship Id="rId5" Type="http://schemas.openxmlformats.org/officeDocument/2006/relationships/hyperlink" Target="#Performance!A1"/><Relationship Id="rId4" Type="http://schemas.openxmlformats.org/officeDocument/2006/relationships/hyperlink" Target="#'Table of Contents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Cover Page'!A1"/><Relationship Id="rId1" Type="http://schemas.openxmlformats.org/officeDocument/2006/relationships/hyperlink" Target="#Returns!A1"/><Relationship Id="rId5" Type="http://schemas.openxmlformats.org/officeDocument/2006/relationships/chart" Target="../charts/chart1.xml"/><Relationship Id="rId4" Type="http://schemas.openxmlformats.org/officeDocument/2006/relationships/hyperlink" Target="#'Table of Conten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171451</xdr:colOff>
      <xdr:row>15</xdr:row>
      <xdr:rowOff>56933</xdr:rowOff>
    </xdr:from>
    <xdr:to>
      <xdr:col>15</xdr:col>
      <xdr:colOff>390525</xdr:colOff>
      <xdr:row>24</xdr:row>
      <xdr:rowOff>38317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623F77B-2207-4DDA-9E99-1124B980C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1" y="2914433"/>
          <a:ext cx="3267074" cy="1695884"/>
        </a:xfrm>
        <a:prstGeom prst="rect">
          <a:avLst/>
        </a:prstGeom>
      </xdr:spPr>
    </xdr:pic>
    <xdr:clientData/>
  </xdr:twoCellAnchor>
  <xdr:twoCellAnchor>
    <xdr:from>
      <xdr:col>3</xdr:col>
      <xdr:colOff>390524</xdr:colOff>
      <xdr:row>0</xdr:row>
      <xdr:rowOff>142874</xdr:rowOff>
    </xdr:from>
    <xdr:to>
      <xdr:col>21</xdr:col>
      <xdr:colOff>581026</xdr:colOff>
      <xdr:row>9</xdr:row>
      <xdr:rowOff>57149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9270BF8-7EB3-4769-BF95-671D248B321D}"/>
            </a:ext>
          </a:extLst>
        </xdr:cNvPr>
        <xdr:cNvSpPr txBox="1"/>
      </xdr:nvSpPr>
      <xdr:spPr>
        <a:xfrm>
          <a:off x="2219324" y="142874"/>
          <a:ext cx="11163302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600" b="1" u="none">
              <a:solidFill>
                <a:schemeClr val="bg1"/>
              </a:solidFill>
            </a:rPr>
            <a:t>Driftwood Investment Group</a:t>
          </a:r>
        </a:p>
      </xdr:txBody>
    </xdr:sp>
    <xdr:clientData/>
  </xdr:twoCellAnchor>
  <xdr:twoCellAnchor>
    <xdr:from>
      <xdr:col>4</xdr:col>
      <xdr:colOff>342900</xdr:colOff>
      <xdr:row>29</xdr:row>
      <xdr:rowOff>66675</xdr:rowOff>
    </xdr:from>
    <xdr:to>
      <xdr:col>21</xdr:col>
      <xdr:colOff>171451</xdr:colOff>
      <xdr:row>37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43BB41C-8DE0-4937-9727-0E30E5F7F98F}"/>
            </a:ext>
          </a:extLst>
        </xdr:cNvPr>
        <xdr:cNvSpPr txBox="1"/>
      </xdr:nvSpPr>
      <xdr:spPr>
        <a:xfrm>
          <a:off x="2781300" y="5591175"/>
          <a:ext cx="10191751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0" i="1" u="none">
              <a:solidFill>
                <a:schemeClr val="bg1"/>
              </a:solidFill>
            </a:rPr>
            <a:t>The</a:t>
          </a:r>
          <a:r>
            <a:rPr lang="en-US" sz="4000" i="1" u="none" baseline="0">
              <a:solidFill>
                <a:schemeClr val="bg1"/>
              </a:solidFill>
            </a:rPr>
            <a:t> future is in our hands.</a:t>
          </a:r>
          <a:endParaRPr lang="en-US" sz="660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0</xdr:colOff>
      <xdr:row>1</xdr:row>
      <xdr:rowOff>9525</xdr:rowOff>
    </xdr:from>
    <xdr:to>
      <xdr:col>24</xdr:col>
      <xdr:colOff>344436</xdr:colOff>
      <xdr:row>7</xdr:row>
      <xdr:rowOff>47625</xdr:rowOff>
    </xdr:to>
    <xdr:sp macro="" textlink="">
      <xdr:nvSpPr>
        <xdr:cNvPr id="14" name="Rectangle: Folded Corner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9408B6-DC96-4D1C-B061-2625A159F7EC}"/>
            </a:ext>
          </a:extLst>
        </xdr:cNvPr>
        <xdr:cNvSpPr/>
      </xdr:nvSpPr>
      <xdr:spPr>
        <a:xfrm>
          <a:off x="14020800" y="200025"/>
          <a:ext cx="954036" cy="1181100"/>
        </a:xfrm>
        <a:prstGeom prst="foldedCorner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66675</xdr:rowOff>
    </xdr:from>
    <xdr:to>
      <xdr:col>13</xdr:col>
      <xdr:colOff>390525</xdr:colOff>
      <xdr:row>4</xdr:row>
      <xdr:rowOff>11705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EC0F99-54AB-411A-9B01-B8B4EEB65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66675"/>
          <a:ext cx="1362075" cy="70703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0</xdr:col>
      <xdr:colOff>161925</xdr:colOff>
      <xdr:row>0</xdr:row>
      <xdr:rowOff>133350</xdr:rowOff>
    </xdr:from>
    <xdr:to>
      <xdr:col>2</xdr:col>
      <xdr:colOff>409575</xdr:colOff>
      <xdr:row>3</xdr:row>
      <xdr:rowOff>123825</xdr:rowOff>
    </xdr:to>
    <xdr:sp macro="" textlink="">
      <xdr:nvSpPr>
        <xdr:cNvPr id="3" name="Arrow: Striped Righ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81369D-FE79-4A94-A6EE-E5201EF8D643}"/>
            </a:ext>
          </a:extLst>
        </xdr:cNvPr>
        <xdr:cNvSpPr/>
      </xdr:nvSpPr>
      <xdr:spPr>
        <a:xfrm flipH="1">
          <a:off x="161925" y="1333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>
    <xdr:from>
      <xdr:col>22</xdr:col>
      <xdr:colOff>123825</xdr:colOff>
      <xdr:row>0</xdr:row>
      <xdr:rowOff>85725</xdr:rowOff>
    </xdr:from>
    <xdr:to>
      <xdr:col>24</xdr:col>
      <xdr:colOff>371475</xdr:colOff>
      <xdr:row>3</xdr:row>
      <xdr:rowOff>76200</xdr:rowOff>
    </xdr:to>
    <xdr:sp macro="" textlink="">
      <xdr:nvSpPr>
        <xdr:cNvPr id="4" name="Arrow: Striped Right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4E1599-D646-4FE8-8DBA-45113C0E0CEA}"/>
            </a:ext>
          </a:extLst>
        </xdr:cNvPr>
        <xdr:cNvSpPr/>
      </xdr:nvSpPr>
      <xdr:spPr>
        <a:xfrm>
          <a:off x="13535025" y="85725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Next Page</a:t>
          </a:r>
        </a:p>
      </xdr:txBody>
    </xdr:sp>
    <xdr:clientData/>
  </xdr:twoCellAnchor>
  <xdr:twoCellAnchor>
    <xdr:from>
      <xdr:col>7</xdr:col>
      <xdr:colOff>304800</xdr:colOff>
      <xdr:row>4</xdr:row>
      <xdr:rowOff>19050</xdr:rowOff>
    </xdr:from>
    <xdr:to>
      <xdr:col>17</xdr:col>
      <xdr:colOff>333375</xdr:colOff>
      <xdr:row>7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5C186F-7635-459A-BBED-1FFFD277B09E}"/>
            </a:ext>
          </a:extLst>
        </xdr:cNvPr>
        <xdr:cNvSpPr txBox="1"/>
      </xdr:nvSpPr>
      <xdr:spPr>
        <a:xfrm>
          <a:off x="4572000" y="781050"/>
          <a:ext cx="61245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Table of Contents</a:t>
          </a:r>
        </a:p>
      </xdr:txBody>
    </xdr:sp>
    <xdr:clientData/>
  </xdr:twoCellAnchor>
  <xdr:twoCellAnchor>
    <xdr:from>
      <xdr:col>9</xdr:col>
      <xdr:colOff>171450</xdr:colOff>
      <xdr:row>8</xdr:row>
      <xdr:rowOff>19050</xdr:rowOff>
    </xdr:from>
    <xdr:to>
      <xdr:col>15</xdr:col>
      <xdr:colOff>438150</xdr:colOff>
      <xdr:row>10</xdr:row>
      <xdr:rowOff>180975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186FEF-FEF3-492C-ADD1-92FDFC25817C}"/>
            </a:ext>
          </a:extLst>
        </xdr:cNvPr>
        <xdr:cNvSpPr/>
      </xdr:nvSpPr>
      <xdr:spPr>
        <a:xfrm>
          <a:off x="5657850" y="1543050"/>
          <a:ext cx="3924300" cy="542925"/>
        </a:xfrm>
        <a:prstGeom prst="round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About</a:t>
          </a:r>
        </a:p>
      </xdr:txBody>
    </xdr:sp>
    <xdr:clientData/>
  </xdr:twoCellAnchor>
  <xdr:twoCellAnchor>
    <xdr:from>
      <xdr:col>9</xdr:col>
      <xdr:colOff>152400</xdr:colOff>
      <xdr:row>15</xdr:row>
      <xdr:rowOff>28575</xdr:rowOff>
    </xdr:from>
    <xdr:to>
      <xdr:col>15</xdr:col>
      <xdr:colOff>419100</xdr:colOff>
      <xdr:row>18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C1F535-ED22-47DB-BF2F-2B1A9ED43889}"/>
            </a:ext>
          </a:extLst>
        </xdr:cNvPr>
        <xdr:cNvSpPr/>
      </xdr:nvSpPr>
      <xdr:spPr>
        <a:xfrm>
          <a:off x="5638800" y="2886075"/>
          <a:ext cx="3924300" cy="542925"/>
        </a:xfrm>
        <a:prstGeom prst="round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aseline="0"/>
            <a:t>Instructions</a:t>
          </a:r>
          <a:endParaRPr lang="en-US" sz="2000"/>
        </a:p>
      </xdr:txBody>
    </xdr:sp>
    <xdr:clientData/>
  </xdr:twoCellAnchor>
  <xdr:twoCellAnchor>
    <xdr:from>
      <xdr:col>9</xdr:col>
      <xdr:colOff>152400</xdr:colOff>
      <xdr:row>11</xdr:row>
      <xdr:rowOff>114300</xdr:rowOff>
    </xdr:from>
    <xdr:to>
      <xdr:col>15</xdr:col>
      <xdr:colOff>419100</xdr:colOff>
      <xdr:row>14</xdr:row>
      <xdr:rowOff>85725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EBACE3-2D3B-42D8-8245-22157E772F85}"/>
            </a:ext>
          </a:extLst>
        </xdr:cNvPr>
        <xdr:cNvSpPr/>
      </xdr:nvSpPr>
      <xdr:spPr>
        <a:xfrm>
          <a:off x="5638800" y="2209800"/>
          <a:ext cx="3924300" cy="542925"/>
        </a:xfrm>
        <a:prstGeom prst="round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Dashboard</a:t>
          </a:r>
        </a:p>
      </xdr:txBody>
    </xdr:sp>
    <xdr:clientData/>
  </xdr:twoCellAnchor>
  <xdr:twoCellAnchor>
    <xdr:from>
      <xdr:col>9</xdr:col>
      <xdr:colOff>161925</xdr:colOff>
      <xdr:row>18</xdr:row>
      <xdr:rowOff>152400</xdr:rowOff>
    </xdr:from>
    <xdr:to>
      <xdr:col>15</xdr:col>
      <xdr:colOff>428625</xdr:colOff>
      <xdr:row>21</xdr:row>
      <xdr:rowOff>123825</xdr:rowOff>
    </xdr:to>
    <xdr:sp macro="" textlink="">
      <xdr:nvSpPr>
        <xdr:cNvPr id="14" name="Rectangle: Rounded Corners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0DFBEE-BC8B-485B-B568-16145B624710}"/>
            </a:ext>
          </a:extLst>
        </xdr:cNvPr>
        <xdr:cNvSpPr/>
      </xdr:nvSpPr>
      <xdr:spPr>
        <a:xfrm>
          <a:off x="5648325" y="3581400"/>
          <a:ext cx="3924300" cy="542925"/>
        </a:xfrm>
        <a:prstGeom prst="round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Performance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140751</xdr:colOff>
      <xdr:row>16</xdr:row>
      <xdr:rowOff>1</xdr:rowOff>
    </xdr:from>
    <xdr:to>
      <xdr:col>7</xdr:col>
      <xdr:colOff>479122</xdr:colOff>
      <xdr:row>37</xdr:row>
      <xdr:rowOff>180979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B89310-9928-4C1F-A35E-04F8AE3D99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49" r="5827"/>
        <a:stretch/>
      </xdr:blipFill>
      <xdr:spPr>
        <a:xfrm rot="5400000">
          <a:off x="962398" y="3445554"/>
          <a:ext cx="4181478" cy="3386371"/>
        </a:xfrm>
        <a:prstGeom prst="roundRect">
          <a:avLst>
            <a:gd name="adj" fmla="val 8211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</xdr:col>
      <xdr:colOff>142874</xdr:colOff>
      <xdr:row>10</xdr:row>
      <xdr:rowOff>0</xdr:rowOff>
    </xdr:from>
    <xdr:to>
      <xdr:col>7</xdr:col>
      <xdr:colOff>476249</xdr:colOff>
      <xdr:row>17</xdr:row>
      <xdr:rowOff>38100</xdr:rowOff>
    </xdr:to>
    <xdr:sp macro="" textlink="">
      <xdr:nvSpPr>
        <xdr:cNvPr id="14" name="Rectangle: Top Corners Rounded 13">
          <a:extLst>
            <a:ext uri="{FF2B5EF4-FFF2-40B4-BE49-F238E27FC236}">
              <a16:creationId xmlns:a16="http://schemas.microsoft.com/office/drawing/2014/main" id="{94707971-14A5-4151-BEE3-B70428C8E0F7}"/>
            </a:ext>
          </a:extLst>
        </xdr:cNvPr>
        <xdr:cNvSpPr/>
      </xdr:nvSpPr>
      <xdr:spPr>
        <a:xfrm>
          <a:off x="1362074" y="1905000"/>
          <a:ext cx="3381375" cy="1371600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/>
            <a:t>Duke</a:t>
          </a:r>
          <a:r>
            <a:rPr lang="en-US" sz="4000" b="1" baseline="0"/>
            <a:t> Tran</a:t>
          </a:r>
        </a:p>
        <a:p>
          <a:pPr algn="ctr"/>
          <a:r>
            <a:rPr lang="en-US" sz="2400" baseline="0"/>
            <a:t>Class of 2023</a:t>
          </a:r>
          <a:endParaRPr lang="en-US" sz="2400"/>
        </a:p>
      </xdr:txBody>
    </xdr:sp>
    <xdr:clientData/>
  </xdr:twoCellAnchor>
  <xdr:twoCellAnchor>
    <xdr:from>
      <xdr:col>0</xdr:col>
      <xdr:colOff>180975</xdr:colOff>
      <xdr:row>0</xdr:row>
      <xdr:rowOff>104775</xdr:rowOff>
    </xdr:from>
    <xdr:to>
      <xdr:col>2</xdr:col>
      <xdr:colOff>428625</xdr:colOff>
      <xdr:row>3</xdr:row>
      <xdr:rowOff>95250</xdr:rowOff>
    </xdr:to>
    <xdr:sp macro="" textlink="">
      <xdr:nvSpPr>
        <xdr:cNvPr id="9" name="Arrow: Striped Right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96CF80-AA96-4280-8B10-CD950B4057BC}"/>
            </a:ext>
          </a:extLst>
        </xdr:cNvPr>
        <xdr:cNvSpPr/>
      </xdr:nvSpPr>
      <xdr:spPr>
        <a:xfrm flipH="1">
          <a:off x="180975" y="104775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>
    <xdr:from>
      <xdr:col>22</xdr:col>
      <xdr:colOff>104775</xdr:colOff>
      <xdr:row>0</xdr:row>
      <xdr:rowOff>95250</xdr:rowOff>
    </xdr:from>
    <xdr:to>
      <xdr:col>24</xdr:col>
      <xdr:colOff>352425</xdr:colOff>
      <xdr:row>3</xdr:row>
      <xdr:rowOff>85725</xdr:rowOff>
    </xdr:to>
    <xdr:sp macro="" textlink="">
      <xdr:nvSpPr>
        <xdr:cNvPr id="11" name="Arrow: Striped Right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8634B6-F894-4394-A3EB-47FC030016C7}"/>
            </a:ext>
          </a:extLst>
        </xdr:cNvPr>
        <xdr:cNvSpPr/>
      </xdr:nvSpPr>
      <xdr:spPr>
        <a:xfrm>
          <a:off x="13515975" y="952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Next Page</a:t>
          </a:r>
        </a:p>
      </xdr:txBody>
    </xdr:sp>
    <xdr:clientData/>
  </xdr:twoCellAnchor>
  <xdr:twoCellAnchor editAs="oneCell">
    <xdr:from>
      <xdr:col>11</xdr:col>
      <xdr:colOff>276225</xdr:colOff>
      <xdr:row>0</xdr:row>
      <xdr:rowOff>66675</xdr:rowOff>
    </xdr:from>
    <xdr:to>
      <xdr:col>13</xdr:col>
      <xdr:colOff>419100</xdr:colOff>
      <xdr:row>4</xdr:row>
      <xdr:rowOff>11705</xdr:rowOff>
    </xdr:to>
    <xdr:pic>
      <xdr:nvPicPr>
        <xdr:cNvPr id="12" name="Pictur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C49ACD-44EE-4215-8A89-830E5EFCB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66675"/>
          <a:ext cx="1362075" cy="70703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7</xdr:col>
      <xdr:colOff>333375</xdr:colOff>
      <xdr:row>4</xdr:row>
      <xdr:rowOff>28575</xdr:rowOff>
    </xdr:from>
    <xdr:to>
      <xdr:col>17</xdr:col>
      <xdr:colOff>361950</xdr:colOff>
      <xdr:row>7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AB1070-80CF-49E1-A823-8CEF41058967}"/>
            </a:ext>
          </a:extLst>
        </xdr:cNvPr>
        <xdr:cNvSpPr txBox="1"/>
      </xdr:nvSpPr>
      <xdr:spPr>
        <a:xfrm>
          <a:off x="4600575" y="790575"/>
          <a:ext cx="61245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About</a:t>
          </a:r>
        </a:p>
      </xdr:txBody>
    </xdr:sp>
    <xdr:clientData/>
  </xdr:twoCellAnchor>
  <xdr:twoCellAnchor>
    <xdr:from>
      <xdr:col>9</xdr:col>
      <xdr:colOff>0</xdr:colOff>
      <xdr:row>15</xdr:row>
      <xdr:rowOff>142875</xdr:rowOff>
    </xdr:from>
    <xdr:to>
      <xdr:col>12</xdr:col>
      <xdr:colOff>161925</xdr:colOff>
      <xdr:row>37</xdr:row>
      <xdr:rowOff>152400</xdr:rowOff>
    </xdr:to>
    <xdr:sp macro="" textlink="">
      <xdr:nvSpPr>
        <xdr:cNvPr id="17" name="Flowchart: Off-page Connector 16">
          <a:extLst>
            <a:ext uri="{FF2B5EF4-FFF2-40B4-BE49-F238E27FC236}">
              <a16:creationId xmlns:a16="http://schemas.microsoft.com/office/drawing/2014/main" id="{37F3F98B-EEA8-4A7C-B399-6B1FB4634882}"/>
            </a:ext>
          </a:extLst>
        </xdr:cNvPr>
        <xdr:cNvSpPr/>
      </xdr:nvSpPr>
      <xdr:spPr>
        <a:xfrm>
          <a:off x="5486400" y="3000375"/>
          <a:ext cx="1990725" cy="4200525"/>
        </a:xfrm>
        <a:prstGeom prst="flowChartOffpageConnector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1"/>
        </a:p>
        <a:p>
          <a:pPr algn="l"/>
          <a:r>
            <a:rPr lang="en-US" sz="1200" b="1"/>
            <a:t>University</a:t>
          </a:r>
          <a:r>
            <a:rPr lang="en-US" sz="1200"/>
            <a:t>:</a:t>
          </a:r>
          <a:r>
            <a:rPr lang="en-US" sz="1200" baseline="0"/>
            <a:t> College of William &amp; Mary</a:t>
          </a:r>
        </a:p>
        <a:p>
          <a:pPr algn="l"/>
          <a:endParaRPr lang="en-US" sz="1200" baseline="0"/>
        </a:p>
        <a:p>
          <a:pPr algn="l"/>
          <a:r>
            <a:rPr lang="en-US" sz="1200" b="1" baseline="0"/>
            <a:t>Class</a:t>
          </a:r>
          <a:r>
            <a:rPr lang="en-US" sz="1200" baseline="0"/>
            <a:t>: 2023 (Junior)</a:t>
          </a:r>
        </a:p>
        <a:p>
          <a:pPr algn="l"/>
          <a:endParaRPr lang="en-US" sz="1200" baseline="0"/>
        </a:p>
        <a:p>
          <a:pPr algn="l"/>
          <a:r>
            <a:rPr lang="en-US" sz="1200" b="1" baseline="0"/>
            <a:t>Major</a:t>
          </a:r>
          <a:r>
            <a:rPr lang="en-US" sz="1200" baseline="0"/>
            <a:t>: Computer Science</a:t>
          </a:r>
        </a:p>
        <a:p>
          <a:pPr algn="l"/>
          <a:endParaRPr lang="en-US" sz="1200" baseline="0"/>
        </a:p>
        <a:p>
          <a:pPr algn="l"/>
          <a:r>
            <a:rPr lang="en-US" sz="1200" b="1" baseline="0"/>
            <a:t>Minor</a:t>
          </a:r>
          <a:r>
            <a:rPr lang="en-US" sz="1200" baseline="0"/>
            <a:t>: Finance</a:t>
          </a:r>
          <a:endParaRPr lang="en-US" sz="1200"/>
        </a:p>
      </xdr:txBody>
    </xdr:sp>
    <xdr:clientData/>
  </xdr:twoCellAnchor>
  <xdr:twoCellAnchor>
    <xdr:from>
      <xdr:col>8</xdr:col>
      <xdr:colOff>609599</xdr:colOff>
      <xdr:row>13</xdr:row>
      <xdr:rowOff>123825</xdr:rowOff>
    </xdr:from>
    <xdr:to>
      <xdr:col>12</xdr:col>
      <xdr:colOff>161924</xdr:colOff>
      <xdr:row>16</xdr:row>
      <xdr:rowOff>0</xdr:rowOff>
    </xdr:to>
    <xdr:sp macro="" textlink="">
      <xdr:nvSpPr>
        <xdr:cNvPr id="18" name="Rectangle: Top Corners Rounded 17">
          <a:extLst>
            <a:ext uri="{FF2B5EF4-FFF2-40B4-BE49-F238E27FC236}">
              <a16:creationId xmlns:a16="http://schemas.microsoft.com/office/drawing/2014/main" id="{69AB9889-5B1C-4B2A-99EC-F6AAB2D3F5F9}"/>
            </a:ext>
          </a:extLst>
        </xdr:cNvPr>
        <xdr:cNvSpPr/>
      </xdr:nvSpPr>
      <xdr:spPr>
        <a:xfrm>
          <a:off x="5486399" y="2600325"/>
          <a:ext cx="1990725" cy="447675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Background</a:t>
          </a:r>
          <a:endParaRPr lang="en-US" sz="1400" b="1"/>
        </a:p>
      </xdr:txBody>
    </xdr:sp>
    <xdr:clientData/>
  </xdr:twoCellAnchor>
  <xdr:twoCellAnchor>
    <xdr:from>
      <xdr:col>12</xdr:col>
      <xdr:colOff>466725</xdr:colOff>
      <xdr:row>15</xdr:row>
      <xdr:rowOff>152400</xdr:rowOff>
    </xdr:from>
    <xdr:to>
      <xdr:col>16</xdr:col>
      <xdr:colOff>19050</xdr:colOff>
      <xdr:row>37</xdr:row>
      <xdr:rowOff>142875</xdr:rowOff>
    </xdr:to>
    <xdr:sp macro="" textlink="">
      <xdr:nvSpPr>
        <xdr:cNvPr id="19" name="Flowchart: Off-page Connector 18">
          <a:extLst>
            <a:ext uri="{FF2B5EF4-FFF2-40B4-BE49-F238E27FC236}">
              <a16:creationId xmlns:a16="http://schemas.microsoft.com/office/drawing/2014/main" id="{AE647C5A-A0DE-4F66-B2DB-F2AE463AD6E6}"/>
            </a:ext>
          </a:extLst>
        </xdr:cNvPr>
        <xdr:cNvSpPr/>
      </xdr:nvSpPr>
      <xdr:spPr>
        <a:xfrm>
          <a:off x="7781925" y="3009900"/>
          <a:ext cx="1990725" cy="4181475"/>
        </a:xfrm>
        <a:prstGeom prst="flowChartOffpageConnector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1"/>
        </a:p>
        <a:p>
          <a:pPr algn="l"/>
          <a:r>
            <a:rPr lang="en-US" sz="1200" b="1" baseline="0"/>
            <a:t>Alpha Kappa Psi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Association for Computing Machinery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Developer Student Club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Mason Investment Club</a:t>
          </a:r>
        </a:p>
        <a:p>
          <a:pPr algn="l"/>
          <a:endParaRPr lang="en-US" sz="1200" b="1" baseline="0"/>
        </a:p>
      </xdr:txBody>
    </xdr:sp>
    <xdr:clientData/>
  </xdr:twoCellAnchor>
  <xdr:twoCellAnchor>
    <xdr:from>
      <xdr:col>12</xdr:col>
      <xdr:colOff>466724</xdr:colOff>
      <xdr:row>13</xdr:row>
      <xdr:rowOff>133350</xdr:rowOff>
    </xdr:from>
    <xdr:to>
      <xdr:col>16</xdr:col>
      <xdr:colOff>19049</xdr:colOff>
      <xdr:row>16</xdr:row>
      <xdr:rowOff>9525</xdr:rowOff>
    </xdr:to>
    <xdr:sp macro="" textlink="">
      <xdr:nvSpPr>
        <xdr:cNvPr id="20" name="Rectangle: Top Corners Rounded 19">
          <a:extLst>
            <a:ext uri="{FF2B5EF4-FFF2-40B4-BE49-F238E27FC236}">
              <a16:creationId xmlns:a16="http://schemas.microsoft.com/office/drawing/2014/main" id="{2D3C552D-9C4F-4843-B7C0-BBA811023332}"/>
            </a:ext>
          </a:extLst>
        </xdr:cNvPr>
        <xdr:cNvSpPr/>
      </xdr:nvSpPr>
      <xdr:spPr>
        <a:xfrm>
          <a:off x="7781924" y="2609850"/>
          <a:ext cx="1990725" cy="447675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Extracurriculars</a:t>
          </a:r>
          <a:endParaRPr lang="en-US" sz="1400" b="1"/>
        </a:p>
      </xdr:txBody>
    </xdr:sp>
    <xdr:clientData/>
  </xdr:twoCellAnchor>
  <xdr:twoCellAnchor>
    <xdr:from>
      <xdr:col>16</xdr:col>
      <xdr:colOff>257176</xdr:colOff>
      <xdr:row>15</xdr:row>
      <xdr:rowOff>161925</xdr:rowOff>
    </xdr:from>
    <xdr:to>
      <xdr:col>19</xdr:col>
      <xdr:colOff>466725</xdr:colOff>
      <xdr:row>37</xdr:row>
      <xdr:rowOff>152400</xdr:rowOff>
    </xdr:to>
    <xdr:sp macro="" textlink="">
      <xdr:nvSpPr>
        <xdr:cNvPr id="21" name="Flowchart: Off-page Connector 20">
          <a:extLst>
            <a:ext uri="{FF2B5EF4-FFF2-40B4-BE49-F238E27FC236}">
              <a16:creationId xmlns:a16="http://schemas.microsoft.com/office/drawing/2014/main" id="{F666BE77-997B-4CF0-9A3A-8D11B9D8F907}"/>
            </a:ext>
          </a:extLst>
        </xdr:cNvPr>
        <xdr:cNvSpPr/>
      </xdr:nvSpPr>
      <xdr:spPr>
        <a:xfrm>
          <a:off x="10010776" y="3019425"/>
          <a:ext cx="2038349" cy="4181475"/>
        </a:xfrm>
        <a:prstGeom prst="flowChartOffpageConnector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1"/>
        </a:p>
        <a:p>
          <a:pPr algn="l"/>
          <a:r>
            <a:rPr lang="en-US" sz="1200" b="1" baseline="0"/>
            <a:t>Alan B. Martin Entrepreneurship Center</a:t>
          </a:r>
          <a:r>
            <a:rPr lang="en-US" sz="1200" b="0" baseline="0"/>
            <a:t>, Technology Program Coordinator</a:t>
          </a:r>
          <a:endParaRPr lang="en-US" sz="1200" b="1" baseline="0"/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Agency 1693</a:t>
          </a:r>
          <a:r>
            <a:rPr lang="en-US" sz="1200" b="0" baseline="0"/>
            <a:t>, Chief Financial Officer</a:t>
          </a:r>
          <a:endParaRPr lang="en-US" sz="1200" b="1" baseline="0"/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NSF REU Site: HUMANS MOVE</a:t>
          </a:r>
          <a:r>
            <a:rPr lang="en-US" sz="1200" b="0" baseline="0"/>
            <a:t>, Research and Software Intern</a:t>
          </a:r>
          <a:endParaRPr lang="en-US" sz="1200" b="1" baseline="0"/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Whispearrings</a:t>
          </a:r>
          <a:r>
            <a:rPr lang="en-US" sz="1200" b="0" baseline="0"/>
            <a:t>, Development Intern</a:t>
          </a:r>
          <a:endParaRPr lang="en-US" sz="1200" b="1" baseline="0"/>
        </a:p>
        <a:p>
          <a:pPr algn="l"/>
          <a:endParaRPr lang="en-US" sz="1200" b="1" baseline="0"/>
        </a:p>
      </xdr:txBody>
    </xdr:sp>
    <xdr:clientData/>
  </xdr:twoCellAnchor>
  <xdr:twoCellAnchor>
    <xdr:from>
      <xdr:col>16</xdr:col>
      <xdr:colOff>257175</xdr:colOff>
      <xdr:row>13</xdr:row>
      <xdr:rowOff>142875</xdr:rowOff>
    </xdr:from>
    <xdr:to>
      <xdr:col>19</xdr:col>
      <xdr:colOff>466724</xdr:colOff>
      <xdr:row>16</xdr:row>
      <xdr:rowOff>19050</xdr:rowOff>
    </xdr:to>
    <xdr:sp macro="" textlink="">
      <xdr:nvSpPr>
        <xdr:cNvPr id="22" name="Rectangle: Top Corners Rounded 21">
          <a:extLst>
            <a:ext uri="{FF2B5EF4-FFF2-40B4-BE49-F238E27FC236}">
              <a16:creationId xmlns:a16="http://schemas.microsoft.com/office/drawing/2014/main" id="{480AB196-94C2-4DA8-AD8D-F62F275EBF6A}"/>
            </a:ext>
          </a:extLst>
        </xdr:cNvPr>
        <xdr:cNvSpPr/>
      </xdr:nvSpPr>
      <xdr:spPr>
        <a:xfrm>
          <a:off x="10010775" y="2619375"/>
          <a:ext cx="2038349" cy="447675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Work Experience</a:t>
          </a:r>
          <a:endParaRPr lang="en-US" sz="1400" b="1"/>
        </a:p>
      </xdr:txBody>
    </xdr:sp>
    <xdr:clientData/>
  </xdr:twoCellAnchor>
  <xdr:twoCellAnchor>
    <xdr:from>
      <xdr:col>20</xdr:col>
      <xdr:colOff>95251</xdr:colOff>
      <xdr:row>15</xdr:row>
      <xdr:rowOff>161925</xdr:rowOff>
    </xdr:from>
    <xdr:to>
      <xdr:col>23</xdr:col>
      <xdr:colOff>257176</xdr:colOff>
      <xdr:row>37</xdr:row>
      <xdr:rowOff>152400</xdr:rowOff>
    </xdr:to>
    <xdr:sp macro="" textlink="">
      <xdr:nvSpPr>
        <xdr:cNvPr id="23" name="Flowchart: Off-page Connector 22">
          <a:extLst>
            <a:ext uri="{FF2B5EF4-FFF2-40B4-BE49-F238E27FC236}">
              <a16:creationId xmlns:a16="http://schemas.microsoft.com/office/drawing/2014/main" id="{CAA8197C-CBF0-479B-A9A8-AA82DFC250F3}"/>
            </a:ext>
          </a:extLst>
        </xdr:cNvPr>
        <xdr:cNvSpPr/>
      </xdr:nvSpPr>
      <xdr:spPr>
        <a:xfrm>
          <a:off x="12287251" y="3019425"/>
          <a:ext cx="1990725" cy="4181475"/>
        </a:xfrm>
        <a:prstGeom prst="flowChartOffpageConnector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1"/>
        </a:p>
        <a:p>
          <a:pPr algn="l"/>
          <a:r>
            <a:rPr lang="en-US" sz="1200" b="1" baseline="0"/>
            <a:t>Software Development/Engineering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Finance and Financial Analysis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Quantitative Analysis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AI and Machine Learning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Investment Banking</a:t>
          </a:r>
        </a:p>
        <a:p>
          <a:pPr algn="l"/>
          <a:endParaRPr lang="en-US" sz="1200" b="1" baseline="0"/>
        </a:p>
        <a:p>
          <a:pPr algn="l"/>
          <a:endParaRPr lang="en-US" sz="1200" b="1" baseline="0"/>
        </a:p>
        <a:p>
          <a:pPr algn="l"/>
          <a:endParaRPr lang="en-US" sz="1200" b="1" baseline="0"/>
        </a:p>
      </xdr:txBody>
    </xdr:sp>
    <xdr:clientData/>
  </xdr:twoCellAnchor>
  <xdr:twoCellAnchor>
    <xdr:from>
      <xdr:col>20</xdr:col>
      <xdr:colOff>95250</xdr:colOff>
      <xdr:row>13</xdr:row>
      <xdr:rowOff>142875</xdr:rowOff>
    </xdr:from>
    <xdr:to>
      <xdr:col>23</xdr:col>
      <xdr:colOff>257175</xdr:colOff>
      <xdr:row>16</xdr:row>
      <xdr:rowOff>19050</xdr:rowOff>
    </xdr:to>
    <xdr:sp macro="" textlink="">
      <xdr:nvSpPr>
        <xdr:cNvPr id="24" name="Rectangle: Top Corners Rounded 23">
          <a:extLst>
            <a:ext uri="{FF2B5EF4-FFF2-40B4-BE49-F238E27FC236}">
              <a16:creationId xmlns:a16="http://schemas.microsoft.com/office/drawing/2014/main" id="{BD08BE94-22A4-4C41-8A67-4D76A26E8068}"/>
            </a:ext>
          </a:extLst>
        </xdr:cNvPr>
        <xdr:cNvSpPr/>
      </xdr:nvSpPr>
      <xdr:spPr>
        <a:xfrm>
          <a:off x="12287250" y="2619375"/>
          <a:ext cx="1990725" cy="447675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Interests</a:t>
          </a:r>
          <a:endParaRPr lang="en-US" sz="1400" b="1"/>
        </a:p>
      </xdr:txBody>
    </xdr:sp>
    <xdr:clientData/>
  </xdr:twoCellAnchor>
  <xdr:twoCellAnchor>
    <xdr:from>
      <xdr:col>9</xdr:col>
      <xdr:colOff>66675</xdr:colOff>
      <xdr:row>7</xdr:row>
      <xdr:rowOff>180975</xdr:rowOff>
    </xdr:from>
    <xdr:to>
      <xdr:col>23</xdr:col>
      <xdr:colOff>200025</xdr:colOff>
      <xdr:row>13</xdr:row>
      <xdr:rowOff>57150</xdr:rowOff>
    </xdr:to>
    <xdr:sp macro="" textlink="">
      <xdr:nvSpPr>
        <xdr:cNvPr id="25" name="Ribbon: Tilted Up 24">
          <a:extLst>
            <a:ext uri="{FF2B5EF4-FFF2-40B4-BE49-F238E27FC236}">
              <a16:creationId xmlns:a16="http://schemas.microsoft.com/office/drawing/2014/main" id="{FB36BA4A-AAE7-4294-952A-D85025B4663F}"/>
            </a:ext>
          </a:extLst>
        </xdr:cNvPr>
        <xdr:cNvSpPr/>
      </xdr:nvSpPr>
      <xdr:spPr>
        <a:xfrm>
          <a:off x="5553075" y="1514475"/>
          <a:ext cx="8667750" cy="1019175"/>
        </a:xfrm>
        <a:prstGeom prst="ribbon2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600075</xdr:colOff>
      <xdr:row>9</xdr:row>
      <xdr:rowOff>47625</xdr:rowOff>
    </xdr:from>
    <xdr:to>
      <xdr:col>16</xdr:col>
      <xdr:colOff>66675</xdr:colOff>
      <xdr:row>11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08D0A7C-768A-4AD1-87DA-4773F6C4BEB1}"/>
            </a:ext>
          </a:extLst>
        </xdr:cNvPr>
        <xdr:cNvSpPr txBox="1"/>
      </xdr:nvSpPr>
      <xdr:spPr>
        <a:xfrm>
          <a:off x="8524875" y="1762125"/>
          <a:ext cx="12954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LinkedIn:</a:t>
          </a:r>
        </a:p>
      </xdr:txBody>
    </xdr:sp>
    <xdr:clientData/>
  </xdr:twoCellAnchor>
  <xdr:twoCellAnchor>
    <xdr:from>
      <xdr:col>16</xdr:col>
      <xdr:colOff>9526</xdr:colOff>
      <xdr:row>9</xdr:row>
      <xdr:rowOff>9525</xdr:rowOff>
    </xdr:from>
    <xdr:to>
      <xdr:col>18</xdr:col>
      <xdr:colOff>457200</xdr:colOff>
      <xdr:row>11</xdr:row>
      <xdr:rowOff>38100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9D4AA4F-2010-4A9F-8919-E65F6CEAD750}"/>
            </a:ext>
          </a:extLst>
        </xdr:cNvPr>
        <xdr:cNvSpPr/>
      </xdr:nvSpPr>
      <xdr:spPr>
        <a:xfrm>
          <a:off x="9763126" y="1724025"/>
          <a:ext cx="1666874" cy="4095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70C0"/>
              </a:solidFill>
            </a:rPr>
            <a:t>@dtran421</a:t>
          </a:r>
        </a:p>
      </xdr:txBody>
    </xdr:sp>
    <xdr:clientData/>
  </xdr:twoCellAnchor>
  <xdr:twoCellAnchor editAs="oneCell">
    <xdr:from>
      <xdr:col>13</xdr:col>
      <xdr:colOff>447675</xdr:colOff>
      <xdr:row>9</xdr:row>
      <xdr:rowOff>66676</xdr:rowOff>
    </xdr:from>
    <xdr:to>
      <xdr:col>14</xdr:col>
      <xdr:colOff>152399</xdr:colOff>
      <xdr:row>11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B179876-B729-49B6-A066-ED21461D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1781176"/>
          <a:ext cx="314324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4</xdr:row>
      <xdr:rowOff>38100</xdr:rowOff>
    </xdr:from>
    <xdr:to>
      <xdr:col>1</xdr:col>
      <xdr:colOff>496836</xdr:colOff>
      <xdr:row>10</xdr:row>
      <xdr:rowOff>76200</xdr:rowOff>
    </xdr:to>
    <xdr:sp macro="" textlink="">
      <xdr:nvSpPr>
        <xdr:cNvPr id="27" name="Rectangle: Folded Corner 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A9DD2C-0F81-4902-8507-5C700C051178}"/>
            </a:ext>
          </a:extLst>
        </xdr:cNvPr>
        <xdr:cNvSpPr/>
      </xdr:nvSpPr>
      <xdr:spPr>
        <a:xfrm>
          <a:off x="152400" y="800100"/>
          <a:ext cx="954036" cy="1181100"/>
        </a:xfrm>
        <a:prstGeom prst="folded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409575</xdr:colOff>
      <xdr:row>3</xdr:row>
      <xdr:rowOff>85725</xdr:rowOff>
    </xdr:to>
    <xdr:sp macro="" textlink="">
      <xdr:nvSpPr>
        <xdr:cNvPr id="2" name="Arrow: Striped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EDB35-5970-465A-BC83-C245FC2B3E51}"/>
            </a:ext>
          </a:extLst>
        </xdr:cNvPr>
        <xdr:cNvSpPr/>
      </xdr:nvSpPr>
      <xdr:spPr>
        <a:xfrm flipH="1">
          <a:off x="161925" y="952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 editAs="oneCell">
    <xdr:from>
      <xdr:col>6</xdr:col>
      <xdr:colOff>2631800</xdr:colOff>
      <xdr:row>0</xdr:row>
      <xdr:rowOff>39343</xdr:rowOff>
    </xdr:from>
    <xdr:to>
      <xdr:col>8</xdr:col>
      <xdr:colOff>142876</xdr:colOff>
      <xdr:row>3</xdr:row>
      <xdr:rowOff>174873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D4914A-80A2-4641-9F76-C815B135D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6039" y="39343"/>
          <a:ext cx="1364560" cy="70703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6</xdr:col>
      <xdr:colOff>1288774</xdr:colOff>
      <xdr:row>3</xdr:row>
      <xdr:rowOff>159855</xdr:rowOff>
    </xdr:from>
    <xdr:to>
      <xdr:col>9</xdr:col>
      <xdr:colOff>421999</xdr:colOff>
      <xdr:row>7</xdr:row>
      <xdr:rowOff>112230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F66A2D-301A-4E79-A967-3E9BB8F5B2D9}"/>
            </a:ext>
          </a:extLst>
        </xdr:cNvPr>
        <xdr:cNvSpPr txBox="1"/>
      </xdr:nvSpPr>
      <xdr:spPr>
        <a:xfrm>
          <a:off x="5223013" y="731355"/>
          <a:ext cx="4939334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1</xdr:col>
      <xdr:colOff>477786</xdr:colOff>
      <xdr:row>10</xdr:row>
      <xdr:rowOff>66675</xdr:rowOff>
    </xdr:to>
    <xdr:sp macro="" textlink="">
      <xdr:nvSpPr>
        <xdr:cNvPr id="5" name="Rectangle: Folded Corne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1A49B4-A667-4847-B131-B78E5B0C3FFF}"/>
            </a:ext>
          </a:extLst>
        </xdr:cNvPr>
        <xdr:cNvSpPr/>
      </xdr:nvSpPr>
      <xdr:spPr>
        <a:xfrm>
          <a:off x="133350" y="790575"/>
          <a:ext cx="954036" cy="1181100"/>
        </a:xfrm>
        <a:prstGeom prst="folded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361951</xdr:colOff>
      <xdr:row>0</xdr:row>
      <xdr:rowOff>47625</xdr:rowOff>
    </xdr:from>
    <xdr:to>
      <xdr:col>13</xdr:col>
      <xdr:colOff>85726</xdr:colOff>
      <xdr:row>3</xdr:row>
      <xdr:rowOff>38100</xdr:rowOff>
    </xdr:to>
    <xdr:sp macro="" textlink="">
      <xdr:nvSpPr>
        <xdr:cNvPr id="7" name="Arrow: Striped Right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F23CAE-4337-4C58-89F4-5B43612286A9}"/>
            </a:ext>
          </a:extLst>
        </xdr:cNvPr>
        <xdr:cNvSpPr/>
      </xdr:nvSpPr>
      <xdr:spPr>
        <a:xfrm>
          <a:off x="13725526" y="47625"/>
          <a:ext cx="160020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Next Page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409575</xdr:colOff>
      <xdr:row>3</xdr:row>
      <xdr:rowOff>85725</xdr:rowOff>
    </xdr:to>
    <xdr:sp macro="" textlink="">
      <xdr:nvSpPr>
        <xdr:cNvPr id="2" name="Arrow: Striped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467E05-1C5D-4199-992A-6AF9F2D1FB26}"/>
            </a:ext>
          </a:extLst>
        </xdr:cNvPr>
        <xdr:cNvSpPr/>
      </xdr:nvSpPr>
      <xdr:spPr>
        <a:xfrm flipH="1">
          <a:off x="161925" y="952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 editAs="oneCell">
    <xdr:from>
      <xdr:col>11</xdr:col>
      <xdr:colOff>9525</xdr:colOff>
      <xdr:row>0</xdr:row>
      <xdr:rowOff>95250</xdr:rowOff>
    </xdr:from>
    <xdr:to>
      <xdr:col>12</xdr:col>
      <xdr:colOff>304800</xdr:colOff>
      <xdr:row>4</xdr:row>
      <xdr:rowOff>40280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7038B3-C21B-40FF-9F8D-A25467CC5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95250"/>
          <a:ext cx="1343025" cy="70703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6</xdr:col>
      <xdr:colOff>266700</xdr:colOff>
      <xdr:row>4</xdr:row>
      <xdr:rowOff>95250</xdr:rowOff>
    </xdr:from>
    <xdr:to>
      <xdr:col>16</xdr:col>
      <xdr:colOff>295275</xdr:colOff>
      <xdr:row>8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459592-6DB9-482A-AAB1-09C6359FFA05}"/>
            </a:ext>
          </a:extLst>
        </xdr:cNvPr>
        <xdr:cNvSpPr txBox="1"/>
      </xdr:nvSpPr>
      <xdr:spPr>
        <a:xfrm>
          <a:off x="3924300" y="857250"/>
          <a:ext cx="73818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Instructions</a:t>
          </a:r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1</xdr:col>
      <xdr:colOff>477786</xdr:colOff>
      <xdr:row>10</xdr:row>
      <xdr:rowOff>66675</xdr:rowOff>
    </xdr:to>
    <xdr:sp macro="" textlink="">
      <xdr:nvSpPr>
        <xdr:cNvPr id="5" name="Rectangle: Folded Corne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5AFE0C-F318-4B7F-B68C-FACD754B97A6}"/>
            </a:ext>
          </a:extLst>
        </xdr:cNvPr>
        <xdr:cNvSpPr/>
      </xdr:nvSpPr>
      <xdr:spPr>
        <a:xfrm>
          <a:off x="133350" y="790575"/>
          <a:ext cx="954036" cy="1181100"/>
        </a:xfrm>
        <a:prstGeom prst="folded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0</xdr:colOff>
      <xdr:row>8</xdr:row>
      <xdr:rowOff>152399</xdr:rowOff>
    </xdr:from>
    <xdr:to>
      <xdr:col>17</xdr:col>
      <xdr:colOff>0</xdr:colOff>
      <xdr:row>12</xdr:row>
      <xdr:rowOff>180974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3B1C10-8EF1-4F42-898F-3FCBECB12D77}"/>
            </a:ext>
          </a:extLst>
        </xdr:cNvPr>
        <xdr:cNvSpPr txBox="1"/>
      </xdr:nvSpPr>
      <xdr:spPr>
        <a:xfrm>
          <a:off x="3657600" y="1676399"/>
          <a:ext cx="7477125" cy="790575"/>
        </a:xfrm>
        <a:prstGeom prst="rect">
          <a:avLst/>
        </a:prstGeom>
        <a:solidFill>
          <a:srgbClr val="652B9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bg1"/>
              </a:solidFill>
            </a:rPr>
            <a:t>Final submission due by noon on December 22.</a:t>
          </a:r>
        </a:p>
      </xdr:txBody>
    </xdr:sp>
    <xdr:clientData/>
  </xdr:twoCellAnchor>
  <xdr:twoCellAnchor>
    <xdr:from>
      <xdr:col>20</xdr:col>
      <xdr:colOff>142875</xdr:colOff>
      <xdr:row>0</xdr:row>
      <xdr:rowOff>76200</xdr:rowOff>
    </xdr:from>
    <xdr:to>
      <xdr:col>22</xdr:col>
      <xdr:colOff>390525</xdr:colOff>
      <xdr:row>3</xdr:row>
      <xdr:rowOff>66675</xdr:rowOff>
    </xdr:to>
    <xdr:sp macro="" textlink="">
      <xdr:nvSpPr>
        <xdr:cNvPr id="7" name="Arrow: Striped Right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A9A184-140E-4193-9001-1146E472410C}"/>
            </a:ext>
          </a:extLst>
        </xdr:cNvPr>
        <xdr:cNvSpPr/>
      </xdr:nvSpPr>
      <xdr:spPr>
        <a:xfrm>
          <a:off x="13592175" y="7620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Next Page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409575</xdr:colOff>
      <xdr:row>3</xdr:row>
      <xdr:rowOff>85725</xdr:rowOff>
    </xdr:to>
    <xdr:sp macro="" textlink="">
      <xdr:nvSpPr>
        <xdr:cNvPr id="2" name="Arrow: Striped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7B161-5554-BC45-9EE9-65D5C3DECCDA}"/>
            </a:ext>
          </a:extLst>
        </xdr:cNvPr>
        <xdr:cNvSpPr/>
      </xdr:nvSpPr>
      <xdr:spPr>
        <a:xfrm flipH="1">
          <a:off x="161925" y="95250"/>
          <a:ext cx="1644650" cy="6000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 editAs="oneCell">
    <xdr:from>
      <xdr:col>7</xdr:col>
      <xdr:colOff>989480</xdr:colOff>
      <xdr:row>0</xdr:row>
      <xdr:rowOff>38100</xdr:rowOff>
    </xdr:from>
    <xdr:to>
      <xdr:col>9</xdr:col>
      <xdr:colOff>197696</xdr:colOff>
      <xdr:row>4</xdr:row>
      <xdr:rowOff>89646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EA202B-28CD-144C-8BF5-FC111483A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280" y="38100"/>
          <a:ext cx="1937969" cy="864346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7</xdr:col>
      <xdr:colOff>558615</xdr:colOff>
      <xdr:row>3</xdr:row>
      <xdr:rowOff>164165</xdr:rowOff>
    </xdr:from>
    <xdr:to>
      <xdr:col>9</xdr:col>
      <xdr:colOff>1120589</xdr:colOff>
      <xdr:row>8</xdr:row>
      <xdr:rowOff>11206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FEA3F6-18CF-F842-9920-5A38918002F6}"/>
            </a:ext>
          </a:extLst>
        </xdr:cNvPr>
        <xdr:cNvSpPr txBox="1"/>
      </xdr:nvSpPr>
      <xdr:spPr>
        <a:xfrm>
          <a:off x="9245415" y="773765"/>
          <a:ext cx="3000374" cy="863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Returns</a:t>
          </a:r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1</xdr:col>
      <xdr:colOff>477786</xdr:colOff>
      <xdr:row>10</xdr:row>
      <xdr:rowOff>66675</xdr:rowOff>
    </xdr:to>
    <xdr:sp macro="" textlink="">
      <xdr:nvSpPr>
        <xdr:cNvPr id="5" name="Rectangle: Folded Corne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9D5AB2-DB33-1641-9E93-3DD6A30A6687}"/>
            </a:ext>
          </a:extLst>
        </xdr:cNvPr>
        <xdr:cNvSpPr/>
      </xdr:nvSpPr>
      <xdr:spPr>
        <a:xfrm>
          <a:off x="133350" y="841375"/>
          <a:ext cx="1042936" cy="1282700"/>
        </a:xfrm>
        <a:prstGeom prst="folded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1187824</xdr:colOff>
      <xdr:row>0</xdr:row>
      <xdr:rowOff>134471</xdr:rowOff>
    </xdr:from>
    <xdr:to>
      <xdr:col>13</xdr:col>
      <xdr:colOff>1220321</xdr:colOff>
      <xdr:row>3</xdr:row>
      <xdr:rowOff>91328</xdr:rowOff>
    </xdr:to>
    <xdr:sp macro="" textlink="">
      <xdr:nvSpPr>
        <xdr:cNvPr id="6" name="Arrow: Striped Right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8E48FF-7B05-4FED-B38D-9B19A55120C2}"/>
            </a:ext>
          </a:extLst>
        </xdr:cNvPr>
        <xdr:cNvSpPr/>
      </xdr:nvSpPr>
      <xdr:spPr>
        <a:xfrm>
          <a:off x="15441706" y="134471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Next Page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409575</xdr:colOff>
      <xdr:row>3</xdr:row>
      <xdr:rowOff>85725</xdr:rowOff>
    </xdr:to>
    <xdr:sp macro="" textlink="">
      <xdr:nvSpPr>
        <xdr:cNvPr id="2" name="Arrow: Striped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358C04-B4EC-430C-BDAF-3286E5EF5963}"/>
            </a:ext>
          </a:extLst>
        </xdr:cNvPr>
        <xdr:cNvSpPr/>
      </xdr:nvSpPr>
      <xdr:spPr>
        <a:xfrm flipH="1">
          <a:off x="161925" y="952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 editAs="oneCell">
    <xdr:from>
      <xdr:col>7</xdr:col>
      <xdr:colOff>989480</xdr:colOff>
      <xdr:row>0</xdr:row>
      <xdr:rowOff>38100</xdr:rowOff>
    </xdr:from>
    <xdr:to>
      <xdr:col>9</xdr:col>
      <xdr:colOff>489049</xdr:colOff>
      <xdr:row>4</xdr:row>
      <xdr:rowOff>89646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6708D7-4657-4D02-99EE-E01EB5114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5862" y="38100"/>
          <a:ext cx="1659615" cy="85837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7</xdr:col>
      <xdr:colOff>558615</xdr:colOff>
      <xdr:row>3</xdr:row>
      <xdr:rowOff>164165</xdr:rowOff>
    </xdr:from>
    <xdr:to>
      <xdr:col>9</xdr:col>
      <xdr:colOff>1120589</xdr:colOff>
      <xdr:row>8</xdr:row>
      <xdr:rowOff>11206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C201CAB-008F-4151-8101-00FBB2BD8C53}"/>
            </a:ext>
          </a:extLst>
        </xdr:cNvPr>
        <xdr:cNvSpPr txBox="1"/>
      </xdr:nvSpPr>
      <xdr:spPr>
        <a:xfrm>
          <a:off x="8144997" y="769283"/>
          <a:ext cx="2478180" cy="855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Performance</a:t>
          </a:r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1</xdr:col>
      <xdr:colOff>477786</xdr:colOff>
      <xdr:row>10</xdr:row>
      <xdr:rowOff>66675</xdr:rowOff>
    </xdr:to>
    <xdr:sp macro="" textlink="">
      <xdr:nvSpPr>
        <xdr:cNvPr id="5" name="Rectangle: Folded Corne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1A5879-C8EA-43A5-8E36-DA467BFD592D}"/>
            </a:ext>
          </a:extLst>
        </xdr:cNvPr>
        <xdr:cNvSpPr/>
      </xdr:nvSpPr>
      <xdr:spPr>
        <a:xfrm>
          <a:off x="133350" y="790575"/>
          <a:ext cx="954036" cy="1228725"/>
        </a:xfrm>
        <a:prstGeom prst="folded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341777</xdr:colOff>
      <xdr:row>71</xdr:row>
      <xdr:rowOff>135591</xdr:rowOff>
    </xdr:from>
    <xdr:to>
      <xdr:col>22</xdr:col>
      <xdr:colOff>560293</xdr:colOff>
      <xdr:row>93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3924EE-47A9-477D-8292-CF312440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Project_Phase2_works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sDaily_2021"/>
      <sheetName val="Notes"/>
    </sheetNames>
    <sheetDataSet>
      <sheetData sheetId="0">
        <row r="6">
          <cell r="R6">
            <v>100</v>
          </cell>
          <cell r="S6">
            <v>100</v>
          </cell>
        </row>
        <row r="7">
          <cell r="R7">
            <v>99.656758004499594</v>
          </cell>
          <cell r="S7">
            <v>99.632617021202051</v>
          </cell>
        </row>
        <row r="8">
          <cell r="R8">
            <v>99.653245651676642</v>
          </cell>
          <cell r="S8">
            <v>99.597665707768485</v>
          </cell>
        </row>
        <row r="9">
          <cell r="R9">
            <v>99.916276426366395</v>
          </cell>
          <cell r="S9">
            <v>99.833827965956218</v>
          </cell>
        </row>
        <row r="10">
          <cell r="R10">
            <v>100.01706711353373</v>
          </cell>
          <cell r="S10">
            <v>99.921250048178536</v>
          </cell>
        </row>
        <row r="11">
          <cell r="R11">
            <v>100.23971254421372</v>
          </cell>
          <cell r="S11">
            <v>100.1137012652551</v>
          </cell>
        </row>
        <row r="12">
          <cell r="R12">
            <v>99.721576692132714</v>
          </cell>
          <cell r="S12">
            <v>99.63261702120208</v>
          </cell>
        </row>
        <row r="13">
          <cell r="R13">
            <v>99.341888000554817</v>
          </cell>
          <cell r="S13">
            <v>99.238954859371376</v>
          </cell>
        </row>
        <row r="14">
          <cell r="R14">
            <v>99.532135819957119</v>
          </cell>
          <cell r="S14">
            <v>99.466444987158283</v>
          </cell>
        </row>
        <row r="15">
          <cell r="R15">
            <v>99.541114139566915</v>
          </cell>
          <cell r="S15">
            <v>99.466444987158283</v>
          </cell>
        </row>
        <row r="16">
          <cell r="R16">
            <v>100.21630225606548</v>
          </cell>
          <cell r="S16">
            <v>100.17493176172144</v>
          </cell>
        </row>
        <row r="17">
          <cell r="R17">
            <v>100.31410213334797</v>
          </cell>
          <cell r="S17">
            <v>100.22740253051018</v>
          </cell>
        </row>
        <row r="18">
          <cell r="R18">
            <v>100.52137031307677</v>
          </cell>
          <cell r="S18">
            <v>100.39366216183075</v>
          </cell>
        </row>
        <row r="19">
          <cell r="R19">
            <v>100.56651300167535</v>
          </cell>
          <cell r="S19">
            <v>100.41275836816789</v>
          </cell>
        </row>
        <row r="20">
          <cell r="R20">
            <v>100.53380938209831</v>
          </cell>
          <cell r="S20">
            <v>100.39523891281272</v>
          </cell>
        </row>
        <row r="21">
          <cell r="R21">
            <v>100.91833527248563</v>
          </cell>
          <cell r="S21">
            <v>100.79818638598165</v>
          </cell>
        </row>
        <row r="22">
          <cell r="R22">
            <v>100.53782328541753</v>
          </cell>
          <cell r="S22">
            <v>100.44779727887823</v>
          </cell>
        </row>
        <row r="23">
          <cell r="R23">
            <v>100.53571373069636</v>
          </cell>
          <cell r="S23">
            <v>100.41275836816787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E1CE-0688-4655-8373-5330C76DAC29}">
  <sheetPr>
    <tabColor rgb="FF652B91"/>
    <pageSetUpPr autoPageBreaks="0"/>
  </sheetPr>
  <dimension ref="A1"/>
  <sheetViews>
    <sheetView showGridLines="0" zoomScaleNormal="100" workbookViewId="0"/>
  </sheetViews>
  <sheetFormatPr defaultColWidth="9.140625" defaultRowHeight="15" x14ac:dyDescent="0.25"/>
  <cols>
    <col min="1" max="8" width="9.140625" style="1"/>
    <col min="9" max="9" width="9.140625" style="1" customWidth="1"/>
    <col min="10" max="16384" width="9.14062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D0ED-8C1B-4F62-B421-8F3A378464E1}">
  <sheetPr>
    <tabColor rgb="FF0070C0"/>
  </sheetPr>
  <dimension ref="A1"/>
  <sheetViews>
    <sheetView showGridLines="0" workbookViewId="0">
      <selection activeCell="R28" sqref="R28"/>
    </sheetView>
  </sheetViews>
  <sheetFormatPr defaultColWidth="9.140625" defaultRowHeight="15" x14ac:dyDescent="0.25"/>
  <cols>
    <col min="1" max="16384" width="9.140625" style="2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C104-F9E4-4F6B-BE3E-16BD94B3E8AD}">
  <sheetPr>
    <tabColor rgb="FF0070C0"/>
    <pageSetUpPr autoPageBreaks="0"/>
  </sheetPr>
  <dimension ref="A1"/>
  <sheetViews>
    <sheetView showGridLines="0" topLeftCell="A8" zoomScaleNormal="100" workbookViewId="0">
      <selection activeCell="I22" sqref="I22"/>
    </sheetView>
  </sheetViews>
  <sheetFormatPr defaultColWidth="9.140625" defaultRowHeight="15" x14ac:dyDescent="0.25"/>
  <cols>
    <col min="1" max="16384" width="9.140625" style="2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739C-9F21-48CB-8CAD-BAEE2ED4B49B}">
  <sheetPr>
    <tabColor rgb="FF0070C0"/>
  </sheetPr>
  <dimension ref="C5:Z47"/>
  <sheetViews>
    <sheetView topLeftCell="A4" zoomScale="115" zoomScaleNormal="115" workbookViewId="0">
      <selection activeCell="G22" sqref="G22"/>
    </sheetView>
  </sheetViews>
  <sheetFormatPr defaultColWidth="9.140625" defaultRowHeight="15" x14ac:dyDescent="0.25"/>
  <cols>
    <col min="1" max="3" width="9.140625" style="2"/>
    <col min="4" max="5" width="9.140625" style="2" customWidth="1"/>
    <col min="6" max="6" width="13" style="2" bestFit="1" customWidth="1"/>
    <col min="7" max="7" width="25.85546875" style="2" bestFit="1" customWidth="1"/>
    <col min="8" max="8" width="18.42578125" style="2" bestFit="1" customWidth="1"/>
    <col min="9" max="9" width="7.85546875" style="2" bestFit="1" customWidth="1"/>
    <col min="10" max="10" width="17.5703125" style="2" bestFit="1" customWidth="1"/>
    <col min="11" max="12" width="19" style="2" bestFit="1" customWidth="1"/>
    <col min="13" max="17" width="9.140625" style="2" customWidth="1"/>
    <col min="18" max="18" width="9.28515625" style="2" bestFit="1" customWidth="1"/>
    <col min="19" max="19" width="10.42578125" style="2" bestFit="1" customWidth="1"/>
    <col min="20" max="20" width="18" style="2" bestFit="1" customWidth="1"/>
    <col min="21" max="24" width="10.42578125" style="2" bestFit="1" customWidth="1"/>
    <col min="25" max="16384" width="9.140625" style="2"/>
  </cols>
  <sheetData>
    <row r="5" spans="3:26" ht="15" customHeight="1" x14ac:dyDescent="0.25"/>
    <row r="6" spans="3:26" ht="15" customHeight="1" x14ac:dyDescent="0.25"/>
    <row r="7" spans="3:26" ht="15" customHeight="1" x14ac:dyDescent="0.25"/>
    <row r="8" spans="3:26" ht="15" customHeight="1" x14ac:dyDescent="0.25"/>
    <row r="9" spans="3:26" ht="15" customHeight="1" x14ac:dyDescent="0.25"/>
    <row r="10" spans="3:26" ht="15" customHeight="1" thickBot="1" x14ac:dyDescent="0.3">
      <c r="D10" s="41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41"/>
      <c r="P10" s="41"/>
      <c r="Q10" s="41"/>
      <c r="R10" s="95"/>
      <c r="S10" s="95"/>
      <c r="T10" s="95"/>
      <c r="U10" s="95"/>
      <c r="V10" s="95"/>
      <c r="W10" s="95"/>
      <c r="X10" s="95"/>
      <c r="Y10" s="95"/>
      <c r="Z10" s="41"/>
    </row>
    <row r="11" spans="3:26" ht="15" customHeight="1" thickTop="1" x14ac:dyDescent="0.25">
      <c r="C11" s="41"/>
      <c r="D11" s="95"/>
      <c r="E11" s="95"/>
      <c r="F11" s="95"/>
      <c r="G11" s="151" t="s">
        <v>0</v>
      </c>
      <c r="H11" s="152"/>
      <c r="I11" s="152"/>
      <c r="J11" s="153"/>
      <c r="K11" s="217"/>
      <c r="L11" s="95"/>
      <c r="M11" s="95"/>
      <c r="N11" s="95"/>
      <c r="O11" s="41"/>
      <c r="P11" s="41"/>
      <c r="Q11" s="41"/>
      <c r="R11" s="95"/>
      <c r="S11" s="95"/>
      <c r="T11" s="95"/>
      <c r="U11" s="95"/>
      <c r="V11" s="95"/>
      <c r="W11" s="95"/>
      <c r="X11" s="95"/>
      <c r="Y11" s="95"/>
      <c r="Z11" s="41"/>
    </row>
    <row r="12" spans="3:26" ht="15" customHeight="1" x14ac:dyDescent="0.25">
      <c r="C12" s="41"/>
      <c r="D12" s="76"/>
      <c r="E12" s="76"/>
      <c r="F12" s="41"/>
      <c r="G12" s="183" t="s">
        <v>98</v>
      </c>
      <c r="H12" s="149"/>
      <c r="I12" s="149"/>
      <c r="J12" s="187"/>
      <c r="K12" s="41"/>
      <c r="L12" s="41"/>
      <c r="M12" s="41"/>
      <c r="N12" s="41"/>
      <c r="O12" s="41"/>
      <c r="P12" s="41"/>
      <c r="Q12" s="41"/>
      <c r="R12" s="77"/>
      <c r="S12" s="78"/>
      <c r="T12" s="78"/>
      <c r="U12" s="78"/>
      <c r="V12" s="78"/>
      <c r="W12" s="78"/>
      <c r="X12" s="41"/>
      <c r="Y12" s="41"/>
      <c r="Z12" s="41"/>
    </row>
    <row r="13" spans="3:26" ht="15" customHeight="1" x14ac:dyDescent="0.3">
      <c r="C13" s="41"/>
      <c r="D13" s="76"/>
      <c r="E13" s="76"/>
      <c r="F13" s="41"/>
      <c r="G13" s="183" t="s">
        <v>100</v>
      </c>
      <c r="H13" s="160" t="s">
        <v>101</v>
      </c>
      <c r="I13" s="149"/>
      <c r="J13" s="187"/>
      <c r="K13" s="78"/>
      <c r="L13" s="78"/>
      <c r="M13" s="41"/>
      <c r="N13" s="41"/>
      <c r="O13" s="41"/>
      <c r="P13" s="41"/>
      <c r="Q13" s="41"/>
      <c r="R13" s="77"/>
      <c r="S13" s="41"/>
      <c r="T13" s="79"/>
      <c r="U13" s="100"/>
      <c r="V13" s="100"/>
      <c r="W13" s="78"/>
      <c r="X13" s="41"/>
      <c r="Y13" s="41"/>
      <c r="Z13" s="41"/>
    </row>
    <row r="14" spans="3:26" ht="15" customHeight="1" x14ac:dyDescent="0.3">
      <c r="C14" s="41"/>
      <c r="D14" s="76"/>
      <c r="E14" s="76"/>
      <c r="F14" s="41"/>
      <c r="G14" s="210" t="s">
        <v>1</v>
      </c>
      <c r="H14" s="176">
        <v>2.431304347826087E-3</v>
      </c>
      <c r="I14" s="149"/>
      <c r="J14" s="187"/>
      <c r="K14" s="218"/>
      <c r="L14" s="78"/>
      <c r="M14" s="41"/>
      <c r="N14" s="41"/>
      <c r="O14" s="41"/>
      <c r="P14" s="41"/>
      <c r="Q14" s="41"/>
      <c r="R14" s="77"/>
      <c r="S14" s="78"/>
      <c r="T14" s="78"/>
      <c r="U14" s="78"/>
      <c r="V14" s="78"/>
      <c r="W14" s="78"/>
      <c r="X14" s="41"/>
      <c r="Y14" s="41"/>
      <c r="Z14" s="41"/>
    </row>
    <row r="15" spans="3:26" ht="15" customHeight="1" x14ac:dyDescent="0.25">
      <c r="C15" s="41"/>
      <c r="D15" s="76"/>
      <c r="E15" s="76"/>
      <c r="F15" s="41"/>
      <c r="G15" s="210" t="s">
        <v>2</v>
      </c>
      <c r="H15" s="176">
        <v>-1.3908443621473467E-4</v>
      </c>
      <c r="I15" s="149"/>
      <c r="J15" s="187"/>
      <c r="K15" s="78"/>
      <c r="L15" s="78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3:26" ht="15" customHeight="1" x14ac:dyDescent="0.25">
      <c r="C16" s="41"/>
      <c r="D16" s="76"/>
      <c r="E16" s="76"/>
      <c r="F16" s="76"/>
      <c r="G16" s="210" t="s">
        <v>13</v>
      </c>
      <c r="H16" s="176">
        <v>1.2205032048309172E-3</v>
      </c>
      <c r="I16" s="149"/>
      <c r="J16" s="187"/>
      <c r="K16" s="217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3:26" ht="15" customHeight="1" x14ac:dyDescent="0.25">
      <c r="C17" s="41"/>
      <c r="D17" s="76"/>
      <c r="E17" s="76"/>
      <c r="F17" s="76"/>
      <c r="G17" s="210" t="s">
        <v>14</v>
      </c>
      <c r="H17" s="176">
        <v>7.0675030753623216E-3</v>
      </c>
      <c r="I17" s="149"/>
      <c r="J17" s="187"/>
      <c r="K17" s="219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3:26" ht="16.5" customHeight="1" x14ac:dyDescent="0.25">
      <c r="C18" s="41"/>
      <c r="D18" s="76"/>
      <c r="E18" s="76"/>
      <c r="F18" s="76"/>
      <c r="G18" s="210" t="s">
        <v>3</v>
      </c>
      <c r="H18" s="176">
        <v>-2.8047312559266761E-4</v>
      </c>
      <c r="I18" s="170"/>
      <c r="J18" s="220"/>
      <c r="K18" s="96"/>
      <c r="L18" s="113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3:26" ht="15" customHeight="1" x14ac:dyDescent="0.25">
      <c r="C19" s="41"/>
      <c r="D19" s="76"/>
      <c r="E19" s="76"/>
      <c r="F19" s="76"/>
      <c r="G19" s="210" t="s">
        <v>4</v>
      </c>
      <c r="H19" s="176">
        <v>1.0966861417391302E-2</v>
      </c>
      <c r="I19" s="170"/>
      <c r="J19" s="220"/>
      <c r="K19" s="96"/>
      <c r="L19" s="113"/>
      <c r="M19" s="41"/>
      <c r="N19" s="41"/>
      <c r="O19" s="41"/>
      <c r="P19" s="41"/>
      <c r="Q19" s="41"/>
      <c r="R19" s="95"/>
      <c r="S19" s="95"/>
      <c r="T19" s="95"/>
      <c r="U19" s="95"/>
      <c r="V19" s="95"/>
      <c r="W19" s="95"/>
      <c r="X19" s="95"/>
      <c r="Y19" s="95"/>
      <c r="Z19" s="41"/>
    </row>
    <row r="20" spans="3:26" ht="15" customHeight="1" x14ac:dyDescent="0.25">
      <c r="C20" s="41"/>
      <c r="D20" s="76"/>
      <c r="E20" s="76"/>
      <c r="F20" s="80"/>
      <c r="G20" s="210" t="s">
        <v>15</v>
      </c>
      <c r="H20" s="176">
        <v>1.7181385869565215E-3</v>
      </c>
      <c r="I20" s="170"/>
      <c r="J20" s="220"/>
      <c r="K20" s="96"/>
      <c r="L20" s="113"/>
      <c r="M20" s="41"/>
      <c r="N20" s="97"/>
      <c r="O20" s="97"/>
      <c r="P20" s="41"/>
      <c r="Q20" s="41"/>
      <c r="R20" s="95"/>
      <c r="S20" s="95"/>
      <c r="T20" s="95"/>
      <c r="U20" s="95"/>
      <c r="V20" s="95"/>
      <c r="W20" s="95"/>
      <c r="X20" s="95"/>
      <c r="Y20" s="95"/>
      <c r="Z20" s="41"/>
    </row>
    <row r="21" spans="3:26" ht="15" customHeight="1" x14ac:dyDescent="0.25">
      <c r="C21" s="41"/>
      <c r="D21" s="76"/>
      <c r="E21" s="76"/>
      <c r="F21" s="80"/>
      <c r="G21" s="210"/>
      <c r="H21" s="213"/>
      <c r="I21" s="150"/>
      <c r="J21" s="186"/>
      <c r="K21" s="96"/>
      <c r="L21" s="113"/>
      <c r="M21" s="41"/>
      <c r="N21" s="82"/>
      <c r="O21" s="93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3:26" ht="15" customHeight="1" x14ac:dyDescent="0.25">
      <c r="C22" s="41"/>
      <c r="D22" s="76"/>
      <c r="E22" s="76"/>
      <c r="F22" s="80"/>
      <c r="G22" s="210"/>
      <c r="H22" s="149"/>
      <c r="I22" s="149"/>
      <c r="J22" s="187"/>
      <c r="K22" s="96"/>
      <c r="L22" s="113"/>
      <c r="M22" s="41"/>
      <c r="N22" s="83"/>
      <c r="O22" s="96"/>
      <c r="P22" s="41"/>
      <c r="Q22" s="41"/>
      <c r="R22" s="77"/>
      <c r="S22" s="78"/>
      <c r="T22" s="78"/>
      <c r="U22" s="78"/>
      <c r="V22" s="78"/>
      <c r="W22" s="78"/>
      <c r="X22" s="41"/>
      <c r="Y22" s="41"/>
      <c r="Z22" s="41"/>
    </row>
    <row r="23" spans="3:26" ht="15" customHeight="1" x14ac:dyDescent="0.3">
      <c r="C23" s="41"/>
      <c r="D23" s="76"/>
      <c r="E23" s="76"/>
      <c r="F23" s="80"/>
      <c r="G23" s="210"/>
      <c r="H23" s="149"/>
      <c r="I23" s="149"/>
      <c r="J23" s="187"/>
      <c r="K23" s="96"/>
      <c r="L23" s="113"/>
      <c r="M23" s="41"/>
      <c r="N23" s="83"/>
      <c r="O23" s="96"/>
      <c r="P23" s="41"/>
      <c r="Q23" s="41"/>
      <c r="R23" s="77"/>
      <c r="S23" s="41"/>
      <c r="T23" s="84"/>
      <c r="U23" s="99"/>
      <c r="V23" s="99"/>
      <c r="W23" s="78"/>
      <c r="X23" s="41"/>
      <c r="Y23" s="41"/>
      <c r="Z23" s="41"/>
    </row>
    <row r="24" spans="3:26" ht="15" customHeight="1" x14ac:dyDescent="0.25">
      <c r="C24" s="42"/>
      <c r="D24" s="76"/>
      <c r="E24" s="76"/>
      <c r="F24" s="80"/>
      <c r="G24" s="183" t="s">
        <v>102</v>
      </c>
      <c r="H24" s="149"/>
      <c r="I24" s="149"/>
      <c r="J24" s="187"/>
      <c r="K24" s="96"/>
      <c r="L24" s="113"/>
      <c r="M24" s="41"/>
      <c r="N24" s="83"/>
      <c r="O24" s="96"/>
      <c r="P24" s="41"/>
      <c r="Q24" s="41"/>
      <c r="R24" s="77"/>
      <c r="S24" s="78"/>
      <c r="T24" s="78"/>
      <c r="U24" s="78"/>
      <c r="V24" s="78"/>
      <c r="W24" s="78"/>
      <c r="X24" s="41"/>
      <c r="Y24" s="41"/>
      <c r="Z24" s="41"/>
    </row>
    <row r="25" spans="3:26" ht="15" customHeight="1" x14ac:dyDescent="0.25">
      <c r="C25" s="42"/>
      <c r="D25" s="76"/>
      <c r="E25" s="80"/>
      <c r="F25" s="81"/>
      <c r="G25" s="210"/>
      <c r="H25" s="149" t="s">
        <v>103</v>
      </c>
      <c r="I25" s="149" t="s">
        <v>104</v>
      </c>
      <c r="J25" s="187" t="s">
        <v>105</v>
      </c>
      <c r="K25" s="41"/>
      <c r="L25" s="41"/>
      <c r="M25" s="41"/>
      <c r="N25" s="83"/>
      <c r="O25" s="96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3:26" ht="15.75" customHeight="1" x14ac:dyDescent="0.25">
      <c r="C26" s="42"/>
      <c r="D26" s="76"/>
      <c r="E26" s="80"/>
      <c r="F26" s="81"/>
      <c r="G26" s="210" t="s">
        <v>99</v>
      </c>
      <c r="H26" s="213">
        <v>9.6794659147084783</v>
      </c>
      <c r="I26" s="150">
        <v>0.49969000300583311</v>
      </c>
      <c r="J26" s="186">
        <v>5.552152782537128</v>
      </c>
      <c r="K26" s="41"/>
      <c r="L26" s="41"/>
      <c r="M26" s="41"/>
      <c r="N26" s="83"/>
      <c r="O26" s="96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3:26" ht="15" customHeight="1" x14ac:dyDescent="0.3">
      <c r="C27" s="42"/>
      <c r="D27" s="76"/>
      <c r="E27" s="80"/>
      <c r="F27" s="81"/>
      <c r="G27" s="210"/>
      <c r="H27" s="149"/>
      <c r="I27" s="149"/>
      <c r="J27" s="187"/>
      <c r="K27" s="41"/>
      <c r="L27" s="41"/>
      <c r="M27" s="41"/>
      <c r="N27" s="85"/>
      <c r="O27" s="96"/>
      <c r="P27" s="41"/>
      <c r="Q27" s="41"/>
      <c r="R27" s="98"/>
      <c r="S27" s="98"/>
      <c r="T27" s="98"/>
      <c r="U27" s="98"/>
      <c r="V27" s="98"/>
      <c r="W27" s="98"/>
      <c r="X27" s="98"/>
      <c r="Y27" s="98"/>
      <c r="Z27" s="41"/>
    </row>
    <row r="28" spans="3:26" ht="15" customHeight="1" x14ac:dyDescent="0.3">
      <c r="C28" s="42"/>
      <c r="D28" s="76"/>
      <c r="E28" s="80"/>
      <c r="F28" s="81"/>
      <c r="G28" s="210"/>
      <c r="H28" s="149"/>
      <c r="I28" s="149"/>
      <c r="J28" s="187"/>
      <c r="K28" s="41"/>
      <c r="L28" s="41"/>
      <c r="M28" s="41"/>
      <c r="N28" s="41"/>
      <c r="O28" s="41"/>
      <c r="P28" s="41"/>
      <c r="Q28" s="41"/>
      <c r="R28" s="86"/>
      <c r="S28" s="86"/>
      <c r="T28" s="86"/>
      <c r="U28" s="86"/>
      <c r="V28" s="86"/>
      <c r="W28" s="86"/>
      <c r="X28" s="86"/>
      <c r="Y28" s="87"/>
      <c r="Z28" s="41"/>
    </row>
    <row r="29" spans="3:26" ht="15" customHeight="1" x14ac:dyDescent="0.3">
      <c r="C29" s="42"/>
      <c r="D29" s="76"/>
      <c r="E29" s="80"/>
      <c r="F29" s="81"/>
      <c r="G29" s="210"/>
      <c r="H29" s="149"/>
      <c r="I29" s="149"/>
      <c r="J29" s="187"/>
      <c r="K29" s="41"/>
      <c r="L29" s="41"/>
      <c r="M29" s="41"/>
      <c r="N29" s="41"/>
      <c r="O29" s="41"/>
      <c r="P29" s="41"/>
      <c r="Q29" s="41"/>
      <c r="R29" s="88"/>
      <c r="S29" s="89"/>
      <c r="T29" s="89"/>
      <c r="U29" s="89"/>
      <c r="V29" s="89"/>
      <c r="W29" s="89"/>
      <c r="X29" s="89"/>
      <c r="Y29" s="87"/>
      <c r="Z29" s="41"/>
    </row>
    <row r="30" spans="3:26" ht="15" customHeight="1" thickBot="1" x14ac:dyDescent="0.35">
      <c r="C30" s="42"/>
      <c r="D30" s="76"/>
      <c r="E30" s="80"/>
      <c r="F30" s="81"/>
      <c r="G30" s="205"/>
      <c r="H30" s="196"/>
      <c r="I30" s="196"/>
      <c r="J30" s="189"/>
      <c r="K30" s="41"/>
      <c r="L30" s="41"/>
      <c r="M30" s="41"/>
      <c r="N30" s="41"/>
      <c r="O30" s="41"/>
      <c r="P30" s="41"/>
      <c r="Q30" s="41"/>
      <c r="R30" s="90"/>
      <c r="S30" s="91"/>
      <c r="T30" s="91"/>
      <c r="U30" s="91"/>
      <c r="V30" s="91"/>
      <c r="W30" s="91"/>
      <c r="X30" s="91"/>
      <c r="Y30" s="87"/>
      <c r="Z30" s="41"/>
    </row>
    <row r="31" spans="3:26" ht="15" customHeight="1" thickTop="1" x14ac:dyDescent="0.3">
      <c r="C31" s="42"/>
      <c r="D31" s="76"/>
      <c r="E31" s="80"/>
      <c r="F31" s="81"/>
      <c r="G31" s="76"/>
      <c r="H31" s="76"/>
      <c r="I31" s="76"/>
      <c r="J31" s="76"/>
      <c r="K31" s="41"/>
      <c r="L31" s="41"/>
      <c r="M31" s="41"/>
      <c r="N31" s="41"/>
      <c r="O31" s="41"/>
      <c r="P31" s="41"/>
      <c r="Q31" s="41"/>
      <c r="R31" s="90"/>
      <c r="S31" s="91"/>
      <c r="T31" s="91"/>
      <c r="U31" s="91"/>
      <c r="V31" s="91"/>
      <c r="W31" s="91"/>
      <c r="X31" s="91"/>
      <c r="Y31" s="87"/>
      <c r="Z31" s="41"/>
    </row>
    <row r="32" spans="3:26" ht="15" customHeight="1" x14ac:dyDescent="0.3">
      <c r="C32" s="42"/>
      <c r="D32" s="76"/>
      <c r="E32" s="80"/>
      <c r="F32" s="81"/>
      <c r="G32" s="76"/>
      <c r="H32" s="76"/>
      <c r="I32" s="76"/>
      <c r="J32" s="76"/>
      <c r="K32" s="41"/>
      <c r="L32" s="41"/>
      <c r="M32" s="41"/>
      <c r="N32" s="41"/>
      <c r="O32" s="41"/>
      <c r="P32" s="41"/>
      <c r="Q32" s="41"/>
      <c r="R32" s="90"/>
      <c r="S32" s="91"/>
      <c r="T32" s="91"/>
      <c r="U32" s="91"/>
      <c r="V32" s="91"/>
      <c r="W32" s="91"/>
      <c r="X32" s="91"/>
      <c r="Y32" s="87"/>
      <c r="Z32" s="41"/>
    </row>
    <row r="33" spans="3:26" ht="15.75" customHeight="1" x14ac:dyDescent="0.3">
      <c r="C33" s="42"/>
      <c r="D33" s="76"/>
      <c r="E33" s="80"/>
      <c r="F33" s="81"/>
      <c r="G33" s="76"/>
      <c r="H33" s="76"/>
      <c r="I33" s="76"/>
      <c r="J33" s="76"/>
      <c r="K33" s="41"/>
      <c r="L33" s="92"/>
      <c r="M33" s="93"/>
      <c r="N33" s="41"/>
      <c r="O33" s="41"/>
      <c r="P33" s="41"/>
      <c r="Q33" s="41"/>
      <c r="R33" s="90"/>
      <c r="S33" s="91"/>
      <c r="T33" s="91"/>
      <c r="U33" s="91"/>
      <c r="V33" s="91"/>
      <c r="W33" s="91"/>
      <c r="X33" s="91"/>
      <c r="Y33" s="87"/>
      <c r="Z33" s="41"/>
    </row>
    <row r="34" spans="3:26" ht="15.75" customHeight="1" x14ac:dyDescent="0.3">
      <c r="C34" s="42"/>
      <c r="D34" s="76"/>
      <c r="E34" s="80"/>
      <c r="F34" s="81"/>
      <c r="G34" s="76"/>
      <c r="H34" s="76"/>
      <c r="I34" s="76"/>
      <c r="J34" s="76"/>
      <c r="K34" s="41"/>
      <c r="L34" s="83"/>
      <c r="M34" s="94"/>
      <c r="N34" s="41"/>
      <c r="O34" s="41"/>
      <c r="P34" s="41"/>
      <c r="Q34" s="41"/>
      <c r="R34" s="90"/>
      <c r="S34" s="91"/>
      <c r="T34" s="91"/>
      <c r="U34" s="91"/>
      <c r="V34" s="91"/>
      <c r="W34" s="91"/>
      <c r="X34" s="91"/>
      <c r="Y34" s="87"/>
      <c r="Z34" s="41"/>
    </row>
    <row r="35" spans="3:26" ht="18.75" x14ac:dyDescent="0.3"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1"/>
      <c r="R35" s="90"/>
      <c r="S35" s="91"/>
      <c r="T35" s="91"/>
      <c r="U35" s="91"/>
      <c r="V35" s="91"/>
      <c r="W35" s="91"/>
      <c r="X35" s="91"/>
      <c r="Y35" s="87"/>
      <c r="Z35" s="41"/>
    </row>
    <row r="36" spans="3:26" ht="18.75" x14ac:dyDescent="0.3"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1"/>
      <c r="R36" s="90"/>
      <c r="S36" s="91"/>
      <c r="T36" s="91"/>
      <c r="U36" s="91"/>
      <c r="V36" s="91"/>
      <c r="W36" s="91"/>
      <c r="X36" s="91"/>
      <c r="Y36" s="87"/>
      <c r="Z36" s="41"/>
    </row>
    <row r="37" spans="3:26" ht="18.75" x14ac:dyDescent="0.3"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1"/>
      <c r="R37" s="90"/>
      <c r="S37" s="91"/>
      <c r="T37" s="91"/>
      <c r="U37" s="91"/>
      <c r="V37" s="91"/>
      <c r="W37" s="91"/>
      <c r="X37" s="91"/>
      <c r="Y37" s="87"/>
      <c r="Z37" s="41"/>
    </row>
    <row r="38" spans="3:26" ht="18.75" x14ac:dyDescent="0.3"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1"/>
      <c r="R38" s="90"/>
      <c r="S38" s="91"/>
      <c r="T38" s="91"/>
      <c r="U38" s="91"/>
      <c r="V38" s="91"/>
      <c r="W38" s="91"/>
      <c r="X38" s="91"/>
      <c r="Y38" s="87"/>
      <c r="Z38" s="41"/>
    </row>
    <row r="39" spans="3:26" ht="18.75" x14ac:dyDescent="0.3"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1"/>
      <c r="R39" s="90"/>
      <c r="S39" s="91"/>
      <c r="T39" s="91"/>
      <c r="U39" s="91"/>
      <c r="V39" s="91"/>
      <c r="W39" s="91"/>
      <c r="X39" s="91"/>
      <c r="Y39" s="87"/>
      <c r="Z39" s="41"/>
    </row>
    <row r="40" spans="3:26" ht="18.75" x14ac:dyDescent="0.3"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1"/>
      <c r="R40" s="90"/>
      <c r="S40" s="91"/>
      <c r="T40" s="91"/>
      <c r="U40" s="91"/>
      <c r="V40" s="91"/>
      <c r="W40" s="91"/>
      <c r="X40" s="91"/>
      <c r="Y40" s="87"/>
      <c r="Z40" s="41"/>
    </row>
    <row r="41" spans="3:26" ht="18.75" x14ac:dyDescent="0.3"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1"/>
      <c r="R41" s="90"/>
      <c r="S41" s="91"/>
      <c r="T41" s="91"/>
      <c r="U41" s="91"/>
      <c r="V41" s="91"/>
      <c r="W41" s="91"/>
      <c r="X41" s="91"/>
      <c r="Y41" s="87"/>
      <c r="Z41" s="41"/>
    </row>
    <row r="42" spans="3:26" ht="18.75" x14ac:dyDescent="0.3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1"/>
      <c r="R42" s="90"/>
      <c r="S42" s="91"/>
      <c r="T42" s="91"/>
      <c r="U42" s="91"/>
      <c r="V42" s="91"/>
      <c r="W42" s="91"/>
      <c r="X42" s="91"/>
      <c r="Y42" s="87"/>
      <c r="Z42" s="41"/>
    </row>
    <row r="43" spans="3:26" ht="18.75" x14ac:dyDescent="0.3"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1"/>
      <c r="R43" s="90"/>
      <c r="S43" s="91"/>
      <c r="T43" s="91"/>
      <c r="U43" s="91"/>
      <c r="V43" s="91"/>
      <c r="W43" s="91"/>
      <c r="X43" s="91"/>
      <c r="Y43" s="87"/>
      <c r="Z43" s="41"/>
    </row>
    <row r="44" spans="3:26" ht="18.75" x14ac:dyDescent="0.3"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1"/>
      <c r="R44" s="90"/>
      <c r="S44" s="91"/>
      <c r="T44" s="91"/>
      <c r="U44" s="91"/>
      <c r="V44" s="91"/>
      <c r="W44" s="91"/>
      <c r="X44" s="91"/>
      <c r="Y44" s="87"/>
      <c r="Z44" s="41"/>
    </row>
    <row r="45" spans="3:26" ht="18.75" x14ac:dyDescent="0.3"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1"/>
      <c r="R45" s="90"/>
      <c r="S45" s="91"/>
      <c r="T45" s="91"/>
      <c r="U45" s="91"/>
      <c r="V45" s="91"/>
      <c r="W45" s="91"/>
      <c r="X45" s="91"/>
      <c r="Y45" s="41"/>
      <c r="Z45" s="41"/>
    </row>
    <row r="46" spans="3:26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3:26" x14ac:dyDescent="0.25"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</sheetData>
  <mergeCells count="1">
    <mergeCell ref="G11:J11"/>
  </mergeCells>
  <conditionalFormatting sqref="S30:X45">
    <cfRule type="colorScale" priority="1">
      <colorScale>
        <cfvo type="min"/>
        <cfvo type="percentile" val="50"/>
        <cfvo type="max"/>
        <color rgb="FF920000"/>
        <color rgb="FF8B3DC9"/>
        <color rgb="FF118EFF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5EEF-EB0C-41A1-8106-DB22811B615C}">
  <sheetPr>
    <tabColor rgb="FF0070C0"/>
  </sheetPr>
  <dimension ref="E16:V40"/>
  <sheetViews>
    <sheetView workbookViewId="0"/>
  </sheetViews>
  <sheetFormatPr defaultColWidth="9.140625" defaultRowHeight="15" x14ac:dyDescent="0.25"/>
  <cols>
    <col min="1" max="10" width="9.140625" style="2"/>
    <col min="11" max="11" width="12.42578125" style="2" bestFit="1" customWidth="1"/>
    <col min="12" max="12" width="15.7109375" style="2" bestFit="1" customWidth="1"/>
    <col min="13" max="13" width="15" style="2" bestFit="1" customWidth="1"/>
    <col min="14" max="14" width="12.28515625" style="2" bestFit="1" customWidth="1"/>
    <col min="15" max="16384" width="9.140625" style="2"/>
  </cols>
  <sheetData>
    <row r="16" spans="8:18" ht="15.75" customHeight="1" x14ac:dyDescent="0.25"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5:22" ht="16.5" customHeight="1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5:22" ht="16.5" customHeight="1" x14ac:dyDescent="0.25">
      <c r="G18" s="6"/>
      <c r="H18" s="7"/>
      <c r="I18" s="7"/>
    </row>
    <row r="19" spans="5:22" ht="15.75" x14ac:dyDescent="0.25">
      <c r="G19" s="8"/>
      <c r="H19" s="9"/>
      <c r="I19" s="10"/>
      <c r="J19" s="11"/>
      <c r="K19" s="11"/>
      <c r="L19" s="11"/>
      <c r="M19" s="11"/>
    </row>
    <row r="20" spans="5:22" ht="15.75" x14ac:dyDescent="0.25">
      <c r="G20" s="8"/>
      <c r="H20" s="9"/>
      <c r="I20" s="10"/>
      <c r="J20" s="12"/>
      <c r="K20" s="13"/>
      <c r="L20" s="14"/>
      <c r="M20" s="15"/>
    </row>
    <row r="21" spans="5:22" ht="15.75" x14ac:dyDescent="0.25">
      <c r="E21" s="44"/>
      <c r="F21" s="44"/>
      <c r="G21" s="45"/>
      <c r="H21" s="46"/>
      <c r="I21" s="47"/>
      <c r="J21" s="45"/>
      <c r="K21" s="46"/>
      <c r="L21" s="47"/>
      <c r="M21" s="48"/>
      <c r="N21" s="44"/>
      <c r="O21" s="44"/>
      <c r="P21" s="44"/>
      <c r="Q21" s="44"/>
      <c r="R21" s="44"/>
      <c r="S21" s="44"/>
      <c r="T21" s="44"/>
      <c r="U21" s="44"/>
      <c r="V21" s="44"/>
    </row>
    <row r="22" spans="5:22" ht="15.75" x14ac:dyDescent="0.25">
      <c r="E22" s="44"/>
      <c r="F22" s="49"/>
      <c r="G22" s="50"/>
      <c r="H22" s="51"/>
      <c r="I22" s="52"/>
      <c r="J22" s="50"/>
      <c r="K22" s="53"/>
      <c r="L22" s="52"/>
      <c r="M22" s="54"/>
      <c r="N22" s="49"/>
      <c r="O22" s="49"/>
      <c r="P22" s="49"/>
      <c r="Q22" s="49"/>
      <c r="R22" s="49"/>
      <c r="S22" s="49"/>
      <c r="T22" s="49"/>
      <c r="U22" s="44"/>
      <c r="V22" s="44"/>
    </row>
    <row r="23" spans="5:22" ht="15.75" x14ac:dyDescent="0.25">
      <c r="E23" s="44"/>
      <c r="F23" s="49"/>
      <c r="G23" s="50"/>
      <c r="H23" s="51"/>
      <c r="I23" s="52"/>
      <c r="J23" s="50"/>
      <c r="K23" s="51"/>
      <c r="L23" s="52"/>
      <c r="M23" s="54"/>
      <c r="N23" s="49"/>
      <c r="O23" s="49"/>
      <c r="P23" s="49"/>
      <c r="Q23" s="49"/>
      <c r="R23" s="49"/>
      <c r="S23" s="49"/>
      <c r="T23" s="49"/>
      <c r="U23" s="44"/>
      <c r="V23" s="44"/>
    </row>
    <row r="24" spans="5:22" ht="15.75" x14ac:dyDescent="0.25">
      <c r="E24" s="44"/>
      <c r="F24" s="49"/>
      <c r="G24" s="55"/>
      <c r="H24" s="49"/>
      <c r="I24" s="49"/>
      <c r="J24" s="50"/>
      <c r="K24" s="53"/>
      <c r="L24" s="52"/>
      <c r="M24" s="54"/>
      <c r="N24" s="49"/>
      <c r="O24" s="49"/>
      <c r="P24" s="49"/>
      <c r="Q24" s="49"/>
      <c r="R24" s="49"/>
      <c r="S24" s="49"/>
      <c r="T24" s="49"/>
      <c r="U24" s="44"/>
      <c r="V24" s="44"/>
    </row>
    <row r="25" spans="5:22" ht="15.75" x14ac:dyDescent="0.25">
      <c r="E25" s="44"/>
      <c r="F25" s="49"/>
      <c r="G25" s="56"/>
      <c r="H25" s="49"/>
      <c r="I25" s="49"/>
      <c r="J25" s="49"/>
      <c r="K25" s="57"/>
      <c r="L25" s="57"/>
      <c r="M25" s="49"/>
      <c r="N25" s="49"/>
      <c r="O25" s="49"/>
      <c r="P25" s="49"/>
      <c r="Q25" s="49"/>
      <c r="R25" s="49"/>
      <c r="S25" s="49"/>
      <c r="T25" s="49"/>
      <c r="U25" s="44"/>
      <c r="V25" s="44"/>
    </row>
    <row r="26" spans="5:22" ht="15.75" x14ac:dyDescent="0.25">
      <c r="E26" s="44"/>
      <c r="F26" s="49"/>
      <c r="G26" s="56"/>
      <c r="H26" s="49"/>
      <c r="I26" s="49"/>
      <c r="J26" s="49"/>
      <c r="K26" s="58"/>
      <c r="L26" s="59"/>
      <c r="M26" s="49"/>
      <c r="N26" s="49"/>
      <c r="O26" s="49"/>
      <c r="P26" s="49"/>
      <c r="Q26" s="49"/>
      <c r="R26" s="49"/>
      <c r="S26" s="49"/>
      <c r="T26" s="49"/>
      <c r="U26" s="44"/>
      <c r="V26" s="44"/>
    </row>
    <row r="27" spans="5:22" ht="15.75" x14ac:dyDescent="0.25">
      <c r="E27" s="44"/>
      <c r="F27" s="49"/>
      <c r="G27" s="56"/>
      <c r="H27" s="49"/>
      <c r="I27" s="49"/>
      <c r="J27" s="49"/>
      <c r="K27" s="58"/>
      <c r="L27" s="59"/>
      <c r="M27" s="49"/>
      <c r="N27" s="49"/>
      <c r="O27" s="49"/>
      <c r="P27" s="49"/>
      <c r="Q27" s="49"/>
      <c r="R27" s="49"/>
      <c r="S27" s="49"/>
      <c r="T27" s="49"/>
      <c r="U27" s="44"/>
      <c r="V27" s="44"/>
    </row>
    <row r="28" spans="5:22" ht="15.75" x14ac:dyDescent="0.25">
      <c r="E28" s="44"/>
      <c r="F28" s="49"/>
      <c r="G28" s="56"/>
      <c r="H28" s="49"/>
      <c r="I28" s="49"/>
      <c r="J28" s="49"/>
      <c r="K28" s="58"/>
      <c r="L28" s="59"/>
      <c r="M28" s="49"/>
      <c r="N28" s="49"/>
      <c r="O28" s="49"/>
      <c r="P28" s="49"/>
      <c r="Q28" s="49"/>
      <c r="R28" s="49"/>
      <c r="S28" s="49"/>
      <c r="T28" s="49"/>
      <c r="U28" s="44"/>
      <c r="V28" s="44"/>
    </row>
    <row r="29" spans="5:22" ht="15.75" x14ac:dyDescent="0.25">
      <c r="E29" s="44"/>
      <c r="F29" s="49"/>
      <c r="G29" s="49"/>
      <c r="H29" s="49"/>
      <c r="I29" s="49"/>
      <c r="J29" s="49"/>
      <c r="K29" s="58"/>
      <c r="L29" s="59"/>
      <c r="M29" s="49"/>
      <c r="N29" s="49"/>
      <c r="O29" s="49"/>
      <c r="P29" s="49"/>
      <c r="Q29" s="49"/>
      <c r="R29" s="49"/>
      <c r="S29" s="49"/>
      <c r="T29" s="49"/>
      <c r="U29" s="44"/>
      <c r="V29" s="44"/>
    </row>
    <row r="30" spans="5:22" ht="15.75" x14ac:dyDescent="0.25">
      <c r="E30" s="44"/>
      <c r="F30" s="49"/>
      <c r="G30" s="49"/>
      <c r="H30" s="49"/>
      <c r="I30" s="49"/>
      <c r="J30" s="49"/>
      <c r="K30" s="58"/>
      <c r="L30" s="59"/>
      <c r="M30" s="49"/>
      <c r="N30" s="49"/>
      <c r="O30" s="49"/>
      <c r="P30" s="49"/>
      <c r="Q30" s="49"/>
      <c r="R30" s="49"/>
      <c r="S30" s="49"/>
      <c r="T30" s="49"/>
      <c r="U30" s="44"/>
      <c r="V30" s="44"/>
    </row>
    <row r="31" spans="5:22" ht="15.75" x14ac:dyDescent="0.25">
      <c r="E31" s="44"/>
      <c r="F31" s="49"/>
      <c r="G31" s="49"/>
      <c r="H31" s="49"/>
      <c r="I31" s="49"/>
      <c r="J31" s="49"/>
      <c r="K31" s="58"/>
      <c r="L31" s="59"/>
      <c r="M31" s="49"/>
      <c r="N31" s="49"/>
      <c r="O31" s="49"/>
      <c r="P31" s="49"/>
      <c r="Q31" s="49"/>
      <c r="R31" s="49"/>
      <c r="S31" s="49"/>
      <c r="T31" s="49"/>
      <c r="U31" s="44"/>
      <c r="V31" s="44"/>
    </row>
    <row r="32" spans="5:22" x14ac:dyDescent="0.25">
      <c r="E32" s="44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4"/>
      <c r="V32" s="44"/>
    </row>
    <row r="33" spans="5:22" x14ac:dyDescent="0.25">
      <c r="E33" s="44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4"/>
      <c r="V33" s="44"/>
    </row>
    <row r="34" spans="5:22" x14ac:dyDescent="0.25">
      <c r="E34" s="44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4"/>
      <c r="V34" s="44"/>
    </row>
    <row r="35" spans="5:22" x14ac:dyDescent="0.25">
      <c r="E35" s="44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4"/>
      <c r="V35" s="44"/>
    </row>
    <row r="36" spans="5:22" x14ac:dyDescent="0.25">
      <c r="E36" s="44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4"/>
      <c r="V36" s="44"/>
    </row>
    <row r="37" spans="5:22" x14ac:dyDescent="0.25">
      <c r="E37" s="44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4"/>
      <c r="V37" s="44"/>
    </row>
    <row r="38" spans="5:22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</row>
    <row r="39" spans="5:22" x14ac:dyDescent="0.25"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</row>
    <row r="40" spans="5:22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8692-8981-2D4E-8C1A-B47EE09BD560}">
  <sheetPr>
    <tabColor rgb="FF0070C0"/>
  </sheetPr>
  <dimension ref="A9:AC489"/>
  <sheetViews>
    <sheetView showGridLines="0" topLeftCell="D43" zoomScale="85" zoomScaleNormal="85" workbookViewId="0">
      <selection activeCell="L51" sqref="L51"/>
    </sheetView>
  </sheetViews>
  <sheetFormatPr defaultColWidth="9.140625" defaultRowHeight="15.75" x14ac:dyDescent="0.25"/>
  <cols>
    <col min="1" max="3" width="9.140625" style="17"/>
    <col min="4" max="4" width="9.140625" style="17" customWidth="1"/>
    <col min="5" max="5" width="22.7109375" style="17" customWidth="1"/>
    <col min="6" max="6" width="22.85546875" style="17" bestFit="1" customWidth="1"/>
    <col min="7" max="7" width="31.85546875" style="17" bestFit="1" customWidth="1"/>
    <col min="8" max="8" width="19.28515625" style="17" bestFit="1" customWidth="1"/>
    <col min="9" max="9" width="17.140625" style="17" bestFit="1" customWidth="1"/>
    <col min="10" max="10" width="19.28515625" style="17" bestFit="1" customWidth="1"/>
    <col min="11" max="11" width="17.85546875" style="17" bestFit="1" customWidth="1"/>
    <col min="12" max="12" width="26.42578125" style="17" bestFit="1" customWidth="1"/>
    <col min="13" max="13" width="21.42578125" style="17" bestFit="1" customWidth="1"/>
    <col min="14" max="14" width="22.140625" style="17" bestFit="1" customWidth="1"/>
    <col min="15" max="15" width="21.5703125" style="17" bestFit="1" customWidth="1"/>
    <col min="16" max="16" width="20.42578125" style="17" bestFit="1" customWidth="1"/>
    <col min="17" max="17" width="17.5703125" style="17" bestFit="1" customWidth="1"/>
    <col min="18" max="18" width="31.85546875" style="17" bestFit="1" customWidth="1"/>
    <col min="19" max="19" width="32.140625" style="17" bestFit="1" customWidth="1"/>
    <col min="20" max="20" width="27.85546875" style="17" bestFit="1" customWidth="1"/>
    <col min="21" max="21" width="20" style="17" bestFit="1" customWidth="1"/>
    <col min="22" max="22" width="29" style="17" bestFit="1" customWidth="1"/>
    <col min="23" max="23" width="19.140625" style="17" bestFit="1" customWidth="1"/>
    <col min="24" max="24" width="27.42578125" style="17" bestFit="1" customWidth="1"/>
    <col min="25" max="25" width="10.7109375" style="17" bestFit="1" customWidth="1"/>
    <col min="26" max="26" width="21.140625" style="17" bestFit="1" customWidth="1"/>
    <col min="27" max="27" width="13.7109375" style="17" bestFit="1" customWidth="1"/>
    <col min="28" max="29" width="14.28515625" style="17" bestFit="1" customWidth="1"/>
    <col min="30" max="31" width="9.140625" style="17"/>
    <col min="32" max="32" width="9.42578125" style="17" bestFit="1" customWidth="1"/>
    <col min="33" max="33" width="10.42578125" style="17" bestFit="1" customWidth="1"/>
    <col min="34" max="34" width="12.42578125" style="17" bestFit="1" customWidth="1"/>
    <col min="35" max="16384" width="9.140625" style="17"/>
  </cols>
  <sheetData>
    <row r="9" spans="4:23" ht="16.5" thickBot="1" x14ac:dyDescent="0.3">
      <c r="D9" s="4"/>
      <c r="G9" s="4"/>
      <c r="H9" s="4"/>
      <c r="I9" s="4"/>
      <c r="J9" s="4"/>
      <c r="K9" s="4"/>
      <c r="N9" s="5"/>
      <c r="O9" s="5"/>
    </row>
    <row r="10" spans="4:23" ht="16.5" thickTop="1" x14ac:dyDescent="0.25">
      <c r="D10" s="19"/>
      <c r="F10" s="114" t="s">
        <v>5</v>
      </c>
      <c r="G10" s="115" t="s">
        <v>6</v>
      </c>
      <c r="H10" s="115" t="s">
        <v>7</v>
      </c>
      <c r="I10" s="115" t="s">
        <v>8</v>
      </c>
      <c r="J10" s="115" t="s">
        <v>9</v>
      </c>
      <c r="K10" s="115" t="s">
        <v>10</v>
      </c>
      <c r="L10" s="115" t="s">
        <v>11</v>
      </c>
      <c r="M10" s="116" t="s">
        <v>12</v>
      </c>
      <c r="O10" s="114" t="s">
        <v>88</v>
      </c>
      <c r="P10" s="115" t="s">
        <v>129</v>
      </c>
      <c r="Q10" s="201" t="s">
        <v>130</v>
      </c>
      <c r="R10" s="201" t="s">
        <v>131</v>
      </c>
      <c r="S10" s="201" t="s">
        <v>132</v>
      </c>
      <c r="T10" s="115" t="s">
        <v>133</v>
      </c>
      <c r="U10" s="201" t="s">
        <v>134</v>
      </c>
      <c r="V10" s="201" t="s">
        <v>135</v>
      </c>
      <c r="W10" s="174" t="s">
        <v>95</v>
      </c>
    </row>
    <row r="11" spans="4:23" x14ac:dyDescent="0.25">
      <c r="D11" s="19"/>
      <c r="F11" s="117" t="s">
        <v>1</v>
      </c>
      <c r="G11" s="104" t="s">
        <v>37</v>
      </c>
      <c r="H11" s="104" t="s">
        <v>36</v>
      </c>
      <c r="I11" s="104">
        <v>99.653000000000006</v>
      </c>
      <c r="J11" s="109">
        <v>410000</v>
      </c>
      <c r="K11" s="109">
        <v>408636.52</v>
      </c>
      <c r="L11" s="107">
        <f>Dashboard!$J$18</f>
        <v>0</v>
      </c>
      <c r="M11" s="118"/>
      <c r="N11" s="108"/>
      <c r="O11" s="175">
        <v>44515</v>
      </c>
      <c r="P11" s="203">
        <f>L51</f>
        <v>0</v>
      </c>
      <c r="Q11" s="203">
        <f>L78</f>
        <v>0</v>
      </c>
      <c r="R11" s="203">
        <f>L214</f>
        <v>1.7251737111110914E-3</v>
      </c>
      <c r="S11" s="203">
        <f>L241</f>
        <v>5.5567707333333922E-3</v>
      </c>
      <c r="T11" s="203">
        <f>L268</f>
        <v>0</v>
      </c>
      <c r="U11" s="176">
        <f>L438</f>
        <v>6.5781259999996076E-4</v>
      </c>
      <c r="V11" s="176">
        <f>L465</f>
        <v>0</v>
      </c>
      <c r="W11" s="178">
        <f>AVERAGE(P11:V11)</f>
        <v>1.1342510063492063E-3</v>
      </c>
    </row>
    <row r="12" spans="4:23" x14ac:dyDescent="0.25">
      <c r="D12" s="102"/>
      <c r="F12" s="117" t="s">
        <v>1</v>
      </c>
      <c r="G12" s="104" t="s">
        <v>38</v>
      </c>
      <c r="H12" s="104" t="s">
        <v>39</v>
      </c>
      <c r="I12" s="104">
        <v>141.80099999999999</v>
      </c>
      <c r="J12" s="109">
        <v>287000</v>
      </c>
      <c r="K12" s="109">
        <v>407338.58</v>
      </c>
      <c r="L12" s="107">
        <f>Dashboard!$J$18</f>
        <v>0</v>
      </c>
      <c r="M12" s="118"/>
      <c r="O12" s="175">
        <v>44516</v>
      </c>
      <c r="P12" s="203">
        <f t="shared" ref="P12:P33" si="0">L52</f>
        <v>-6.2E-4</v>
      </c>
      <c r="Q12" s="203">
        <f t="shared" ref="Q12:Q33" si="1">L79</f>
        <v>-7.0782786279628956E-4</v>
      </c>
      <c r="R12" s="203">
        <f t="shared" ref="R12:R33" si="2">L215</f>
        <v>-1E-3</v>
      </c>
      <c r="S12" s="203">
        <f t="shared" ref="S12:S33" si="3">L242</f>
        <v>-2.32E-3</v>
      </c>
      <c r="T12" s="203">
        <f t="shared" ref="T12:T33" si="4">L269</f>
        <v>2.2953814922567324E-4</v>
      </c>
      <c r="U12" s="176">
        <f t="shared" ref="U12:U33" si="5">L439</f>
        <v>-2.4399999999999999E-3</v>
      </c>
      <c r="V12" s="176">
        <f t="shared" ref="V12:V33" si="6">L466</f>
        <v>3.9999999999999996E-4</v>
      </c>
      <c r="W12" s="178">
        <f t="shared" ref="W12:W33" si="7">AVERAGE(P12:V12)</f>
        <v>-9.2261281622437363E-4</v>
      </c>
    </row>
    <row r="13" spans="4:23" x14ac:dyDescent="0.25">
      <c r="D13" s="71"/>
      <c r="F13" s="117" t="s">
        <v>1</v>
      </c>
      <c r="G13" s="104" t="s">
        <v>40</v>
      </c>
      <c r="H13" s="104" t="s">
        <v>41</v>
      </c>
      <c r="I13" s="104">
        <v>111.551</v>
      </c>
      <c r="J13" s="109">
        <v>365000</v>
      </c>
      <c r="K13" s="109">
        <v>407358.86</v>
      </c>
      <c r="L13" s="107">
        <f>Dashboard!$J$18</f>
        <v>0</v>
      </c>
      <c r="M13" s="118"/>
      <c r="O13" s="175">
        <v>44517</v>
      </c>
      <c r="P13" s="203">
        <f t="shared" si="0"/>
        <v>8.1999999999999987E-4</v>
      </c>
      <c r="Q13" s="203">
        <f t="shared" si="1"/>
        <v>1.5752544562115608E-3</v>
      </c>
      <c r="R13" s="203">
        <f t="shared" si="2"/>
        <v>-7.9999999999999993E-5</v>
      </c>
      <c r="S13" s="203">
        <f t="shared" si="3"/>
        <v>1.6000000000000004E-4</v>
      </c>
      <c r="T13" s="203">
        <f t="shared" si="4"/>
        <v>9.8346061903885514E-4</v>
      </c>
      <c r="U13" s="176">
        <f t="shared" si="5"/>
        <v>2.2399999999999998E-3</v>
      </c>
      <c r="V13" s="176">
        <f t="shared" si="6"/>
        <v>9.0000000000000019E-4</v>
      </c>
      <c r="W13" s="178">
        <f t="shared" si="7"/>
        <v>9.4267358217863071E-4</v>
      </c>
    </row>
    <row r="14" spans="4:23" x14ac:dyDescent="0.25">
      <c r="D14" s="71"/>
      <c r="F14" s="117" t="s">
        <v>1</v>
      </c>
      <c r="G14" s="104" t="s">
        <v>42</v>
      </c>
      <c r="H14" s="104" t="s">
        <v>43</v>
      </c>
      <c r="I14" s="104">
        <v>98.614000000000004</v>
      </c>
      <c r="J14" s="109">
        <v>412000</v>
      </c>
      <c r="K14" s="109">
        <v>407422.68</v>
      </c>
      <c r="L14" s="107">
        <f>Dashboard!$J$18</f>
        <v>0</v>
      </c>
      <c r="M14" s="118"/>
      <c r="O14" s="175">
        <v>44518</v>
      </c>
      <c r="P14" s="203">
        <f t="shared" si="0"/>
        <v>8.8000000000000003E-4</v>
      </c>
      <c r="Q14" s="203">
        <f t="shared" si="1"/>
        <v>4.9281187367255683E-4</v>
      </c>
      <c r="R14" s="203">
        <f t="shared" si="2"/>
        <v>2.4999999999999996E-3</v>
      </c>
      <c r="S14" s="203">
        <f t="shared" si="3"/>
        <v>3.4399999999999999E-3</v>
      </c>
      <c r="T14" s="203">
        <f t="shared" si="4"/>
        <v>4.2203671219436819E-4</v>
      </c>
      <c r="U14" s="176">
        <f t="shared" si="5"/>
        <v>2.7200000000000002E-3</v>
      </c>
      <c r="V14" s="176">
        <f t="shared" si="6"/>
        <v>-2.2499999999999999E-4</v>
      </c>
      <c r="W14" s="178">
        <f t="shared" si="7"/>
        <v>1.4614069408381322E-3</v>
      </c>
    </row>
    <row r="15" spans="4:23" x14ac:dyDescent="0.25">
      <c r="D15" s="71"/>
      <c r="F15" s="117" t="s">
        <v>1</v>
      </c>
      <c r="G15" s="104" t="s">
        <v>44</v>
      </c>
      <c r="H15" s="104" t="s">
        <v>45</v>
      </c>
      <c r="I15" s="104">
        <v>133.179</v>
      </c>
      <c r="J15" s="109">
        <v>305000</v>
      </c>
      <c r="K15" s="109">
        <v>406566.61</v>
      </c>
      <c r="L15" s="107">
        <f>Dashboard!$J$18</f>
        <v>0</v>
      </c>
      <c r="M15" s="119">
        <f>SUM(K11:K15)</f>
        <v>2037323.25</v>
      </c>
      <c r="O15" s="175">
        <v>44519</v>
      </c>
      <c r="P15" s="203">
        <f t="shared" si="0"/>
        <v>1.8000000000000002E-3</v>
      </c>
      <c r="Q15" s="203">
        <f t="shared" si="1"/>
        <v>-5.1569425674038842E-4</v>
      </c>
      <c r="R15" s="203">
        <f t="shared" si="2"/>
        <v>6.6200000000000009E-3</v>
      </c>
      <c r="S15" s="203">
        <f t="shared" si="3"/>
        <v>7.5799999999999991E-3</v>
      </c>
      <c r="T15" s="203">
        <f t="shared" si="4"/>
        <v>7.106289184582973E-4</v>
      </c>
      <c r="U15" s="176">
        <f t="shared" si="5"/>
        <v>6.7000000000000002E-3</v>
      </c>
      <c r="V15" s="176">
        <f t="shared" si="6"/>
        <v>4.3458333333333647E-3</v>
      </c>
      <c r="W15" s="178">
        <f t="shared" si="7"/>
        <v>3.8915382850073245E-3</v>
      </c>
    </row>
    <row r="16" spans="4:23" x14ac:dyDescent="0.25">
      <c r="D16" s="71"/>
      <c r="F16" s="117" t="s">
        <v>2</v>
      </c>
      <c r="G16" s="104" t="s">
        <v>56</v>
      </c>
      <c r="H16" s="104" t="s">
        <v>57</v>
      </c>
      <c r="I16" s="104">
        <v>98.003272999999993</v>
      </c>
      <c r="J16" s="109">
        <v>392000</v>
      </c>
      <c r="K16" s="109">
        <v>381582.39</v>
      </c>
      <c r="L16" s="107">
        <f>Dashboard!$J$19</f>
        <v>0</v>
      </c>
      <c r="M16" s="118"/>
      <c r="O16" s="175">
        <v>44520</v>
      </c>
      <c r="P16" s="203">
        <f t="shared" si="0"/>
        <v>1.8400000000000001E-3</v>
      </c>
      <c r="Q16" s="203">
        <f t="shared" si="1"/>
        <v>1.7331910727015634E-2</v>
      </c>
      <c r="R16" s="203">
        <f t="shared" si="2"/>
        <v>6.6800000000000002E-3</v>
      </c>
      <c r="S16" s="203">
        <f t="shared" si="3"/>
        <v>7.6800000000000011E-3</v>
      </c>
      <c r="T16" s="203">
        <f t="shared" si="4"/>
        <v>-4.5258058549692854E-3</v>
      </c>
      <c r="U16" s="176">
        <f t="shared" si="5"/>
        <v>6.7400000000000003E-3</v>
      </c>
      <c r="V16" s="176">
        <f t="shared" si="6"/>
        <v>4.4544270833332704E-3</v>
      </c>
      <c r="W16" s="178">
        <f t="shared" si="7"/>
        <v>5.7429331364828029E-3</v>
      </c>
    </row>
    <row r="17" spans="4:23" x14ac:dyDescent="0.25">
      <c r="D17" s="71"/>
      <c r="F17" s="117" t="s">
        <v>2</v>
      </c>
      <c r="G17" s="104" t="s">
        <v>58</v>
      </c>
      <c r="H17" s="104" t="s">
        <v>59</v>
      </c>
      <c r="I17" s="104">
        <v>98.204208399999999</v>
      </c>
      <c r="J17" s="109">
        <v>390000</v>
      </c>
      <c r="K17" s="109">
        <v>381770.22</v>
      </c>
      <c r="L17" s="107">
        <f>Dashboard!$J$19</f>
        <v>0</v>
      </c>
      <c r="M17" s="118"/>
      <c r="O17" s="175">
        <v>44521</v>
      </c>
      <c r="P17" s="203">
        <f t="shared" si="0"/>
        <v>1.8599999999999999E-3</v>
      </c>
      <c r="Q17" s="203">
        <f t="shared" si="1"/>
        <v>0</v>
      </c>
      <c r="R17" s="203">
        <f t="shared" si="2"/>
        <v>6.7400000000000003E-3</v>
      </c>
      <c r="S17" s="203">
        <f t="shared" si="3"/>
        <v>7.7800000000000005E-3</v>
      </c>
      <c r="T17" s="203">
        <f t="shared" si="4"/>
        <v>-1.9578014614249482E-2</v>
      </c>
      <c r="U17" s="176">
        <f t="shared" si="5"/>
        <v>6.7599999999999995E-3</v>
      </c>
      <c r="V17" s="176">
        <f t="shared" si="6"/>
        <v>4.5044270833333637E-3</v>
      </c>
      <c r="W17" s="178">
        <f t="shared" si="7"/>
        <v>1.1523446384405541E-3</v>
      </c>
    </row>
    <row r="18" spans="4:23" x14ac:dyDescent="0.25">
      <c r="D18" s="19"/>
      <c r="F18" s="117" t="s">
        <v>2</v>
      </c>
      <c r="G18" s="104" t="s">
        <v>60</v>
      </c>
      <c r="H18" s="104" t="s">
        <v>61</v>
      </c>
      <c r="I18" s="104">
        <v>98.164665200000002</v>
      </c>
      <c r="J18" s="109">
        <v>388000</v>
      </c>
      <c r="K18" s="109">
        <v>380738.85</v>
      </c>
      <c r="L18" s="107">
        <f>Dashboard!$J$19</f>
        <v>0</v>
      </c>
      <c r="M18" s="118"/>
      <c r="O18" s="175">
        <v>44522</v>
      </c>
      <c r="P18" s="203">
        <f t="shared" si="0"/>
        <v>-1.16E-3</v>
      </c>
      <c r="Q18" s="203">
        <f t="shared" si="1"/>
        <v>-2.1209419232538506E-2</v>
      </c>
      <c r="R18" s="203">
        <f t="shared" si="2"/>
        <v>1.7399999999999998E-3</v>
      </c>
      <c r="S18" s="203">
        <f t="shared" si="3"/>
        <v>3.7799999999999999E-3</v>
      </c>
      <c r="T18" s="203">
        <f t="shared" si="4"/>
        <v>2.1244324788162666E-2</v>
      </c>
      <c r="U18" s="176">
        <f t="shared" si="5"/>
        <v>-3.9999999999999976E-5</v>
      </c>
      <c r="V18" s="176">
        <f t="shared" si="6"/>
        <v>-1.9375E-3</v>
      </c>
      <c r="W18" s="178">
        <f t="shared" si="7"/>
        <v>3.4534365080345075E-4</v>
      </c>
    </row>
    <row r="19" spans="4:23" x14ac:dyDescent="0.25">
      <c r="D19" s="19"/>
      <c r="F19" s="117" t="s">
        <v>2</v>
      </c>
      <c r="G19" s="104" t="s">
        <v>62</v>
      </c>
      <c r="H19" s="104" t="s">
        <v>63</v>
      </c>
      <c r="I19" s="104">
        <v>97.361122100000003</v>
      </c>
      <c r="J19" s="109">
        <v>392000</v>
      </c>
      <c r="K19" s="109">
        <v>381486.84</v>
      </c>
      <c r="L19" s="107">
        <f>Dashboard!$J$19</f>
        <v>0</v>
      </c>
      <c r="M19" s="118"/>
      <c r="O19" s="175">
        <v>44523</v>
      </c>
      <c r="P19" s="203">
        <f t="shared" si="0"/>
        <v>-2.2600000000000003E-3</v>
      </c>
      <c r="Q19" s="203">
        <f t="shared" si="1"/>
        <v>-1.7777916181115072E-3</v>
      </c>
      <c r="R19" s="203">
        <f t="shared" si="2"/>
        <v>-3.4000000000000002E-3</v>
      </c>
      <c r="S19" s="203">
        <f t="shared" si="3"/>
        <v>-2.3800000000000002E-3</v>
      </c>
      <c r="T19" s="203">
        <f t="shared" si="4"/>
        <v>-2.2649589031273721E-2</v>
      </c>
      <c r="U19" s="176">
        <f t="shared" si="5"/>
        <v>-4.64E-3</v>
      </c>
      <c r="V19" s="176">
        <f t="shared" si="6"/>
        <v>-3.3250000000000003E-3</v>
      </c>
      <c r="W19" s="178">
        <f t="shared" si="7"/>
        <v>-5.7760543784836039E-3</v>
      </c>
    </row>
    <row r="20" spans="4:23" x14ac:dyDescent="0.25">
      <c r="D20" s="19"/>
      <c r="F20" s="117" t="s">
        <v>2</v>
      </c>
      <c r="G20" s="104" t="s">
        <v>64</v>
      </c>
      <c r="H20" s="104" t="s">
        <v>65</v>
      </c>
      <c r="I20" s="104">
        <v>99.653099100000006</v>
      </c>
      <c r="J20" s="109">
        <v>382000</v>
      </c>
      <c r="K20" s="109">
        <v>381125.37</v>
      </c>
      <c r="L20" s="107">
        <f>Dashboard!$J$19</f>
        <v>0</v>
      </c>
      <c r="M20" s="119">
        <f>SUM(K16:K20)</f>
        <v>1906703.67</v>
      </c>
      <c r="O20" s="175">
        <v>44524</v>
      </c>
      <c r="P20" s="203">
        <f t="shared" si="0"/>
        <v>-1.6400000000000002E-3</v>
      </c>
      <c r="Q20" s="203">
        <f t="shared" si="1"/>
        <v>7.2204498055244509E-5</v>
      </c>
      <c r="R20" s="203">
        <f t="shared" si="2"/>
        <v>-4.3999999999999994E-3</v>
      </c>
      <c r="S20" s="203">
        <f t="shared" si="3"/>
        <v>-1.2799999999999999E-3</v>
      </c>
      <c r="T20" s="203">
        <f t="shared" si="4"/>
        <v>3.2387742784444062E-3</v>
      </c>
      <c r="U20" s="176">
        <f t="shared" si="5"/>
        <v>-5.399999999999999E-4</v>
      </c>
      <c r="V20" s="176">
        <f t="shared" si="6"/>
        <v>-3.2750000000000001E-3</v>
      </c>
      <c r="W20" s="178">
        <f t="shared" si="7"/>
        <v>-1.1177173176429068E-3</v>
      </c>
    </row>
    <row r="21" spans="4:23" x14ac:dyDescent="0.25">
      <c r="D21" s="19"/>
      <c r="F21" s="117" t="s">
        <v>13</v>
      </c>
      <c r="G21" s="104" t="s">
        <v>16</v>
      </c>
      <c r="H21" s="110" t="s">
        <v>17</v>
      </c>
      <c r="I21" s="104">
        <v>101.158</v>
      </c>
      <c r="J21" s="109">
        <v>1325000</v>
      </c>
      <c r="K21" s="109">
        <v>1510898.42</v>
      </c>
      <c r="L21" s="107">
        <f>Dashboard!$J$20</f>
        <v>0</v>
      </c>
      <c r="M21" s="118"/>
      <c r="O21" s="175">
        <v>44525</v>
      </c>
      <c r="P21" s="203">
        <f t="shared" si="0"/>
        <v>-1.6199999999999999E-3</v>
      </c>
      <c r="Q21" s="203">
        <f t="shared" si="1"/>
        <v>2.2017591518413853E-2</v>
      </c>
      <c r="R21" s="203">
        <f t="shared" si="2"/>
        <v>-3.7400000000000003E-3</v>
      </c>
      <c r="S21" s="203">
        <f t="shared" si="3"/>
        <v>-7.6000000000000004E-4</v>
      </c>
      <c r="T21" s="203">
        <f t="shared" si="4"/>
        <v>1.1336729010474387E-2</v>
      </c>
      <c r="U21" s="176">
        <f t="shared" si="5"/>
        <v>-4.8000000000000012E-4</v>
      </c>
      <c r="V21" s="176">
        <f t="shared" si="6"/>
        <v>-3.2000000000000002E-3</v>
      </c>
      <c r="W21" s="178">
        <f t="shared" si="7"/>
        <v>3.3649029326983195E-3</v>
      </c>
    </row>
    <row r="22" spans="4:23" x14ac:dyDescent="0.25">
      <c r="D22" s="102"/>
      <c r="F22" s="117" t="s">
        <v>13</v>
      </c>
      <c r="G22" s="104" t="s">
        <v>19</v>
      </c>
      <c r="H22" s="110" t="s">
        <v>18</v>
      </c>
      <c r="I22" s="104">
        <v>101.25</v>
      </c>
      <c r="J22" s="109">
        <v>1495000</v>
      </c>
      <c r="K22" s="109">
        <v>1517996.01</v>
      </c>
      <c r="L22" s="107">
        <f>Dashboard!$J$20</f>
        <v>0</v>
      </c>
      <c r="M22" s="118"/>
      <c r="O22" s="175">
        <v>44526</v>
      </c>
      <c r="P22" s="203">
        <f t="shared" si="0"/>
        <v>3.8800000000000002E-3</v>
      </c>
      <c r="Q22" s="203">
        <f t="shared" si="1"/>
        <v>-1.6015547374532282E-2</v>
      </c>
      <c r="R22" s="203">
        <f t="shared" si="2"/>
        <v>-7.9999999999999857E-5</v>
      </c>
      <c r="S22" s="203">
        <f t="shared" si="3"/>
        <v>8.94E-3</v>
      </c>
      <c r="T22" s="203">
        <f t="shared" si="4"/>
        <v>2.1665617853655465E-3</v>
      </c>
      <c r="U22" s="176">
        <f t="shared" si="5"/>
        <v>1.494E-2</v>
      </c>
      <c r="V22" s="176">
        <f t="shared" si="6"/>
        <v>2.5999999999999999E-3</v>
      </c>
      <c r="W22" s="178">
        <f t="shared" si="7"/>
        <v>2.3472877729761804E-3</v>
      </c>
    </row>
    <row r="23" spans="4:23" x14ac:dyDescent="0.25">
      <c r="D23" s="72"/>
      <c r="F23" s="117" t="s">
        <v>13</v>
      </c>
      <c r="G23" s="104" t="s">
        <v>21</v>
      </c>
      <c r="H23" s="110" t="s">
        <v>20</v>
      </c>
      <c r="I23" s="104">
        <v>99.602000000000004</v>
      </c>
      <c r="J23" s="109">
        <v>1525000</v>
      </c>
      <c r="K23" s="109">
        <v>1520521.58</v>
      </c>
      <c r="L23" s="107">
        <f>Dashboard!$J$20</f>
        <v>0</v>
      </c>
      <c r="M23" s="118"/>
      <c r="O23" s="175">
        <v>44527</v>
      </c>
      <c r="P23" s="203">
        <f t="shared" si="0"/>
        <v>3.8999999999999998E-3</v>
      </c>
      <c r="Q23" s="203">
        <f t="shared" si="1"/>
        <v>1.609058214108593E-2</v>
      </c>
      <c r="R23" s="203">
        <f t="shared" si="2"/>
        <v>-1.999999999999988E-5</v>
      </c>
      <c r="S23" s="203">
        <f t="shared" si="3"/>
        <v>9.0200000000000002E-3</v>
      </c>
      <c r="T23" s="203">
        <f t="shared" si="4"/>
        <v>1.3239611759187657E-3</v>
      </c>
      <c r="U23" s="176">
        <f t="shared" si="5"/>
        <v>1.4979999999999999E-2</v>
      </c>
      <c r="V23" s="176">
        <f t="shared" si="6"/>
        <v>2.6999999999999997E-3</v>
      </c>
      <c r="W23" s="178">
        <f t="shared" si="7"/>
        <v>6.8563633310006703E-3</v>
      </c>
    </row>
    <row r="24" spans="4:23" x14ac:dyDescent="0.25">
      <c r="D24" s="72"/>
      <c r="F24" s="117" t="s">
        <v>13</v>
      </c>
      <c r="G24" s="104" t="s">
        <v>22</v>
      </c>
      <c r="H24" s="110" t="s">
        <v>25</v>
      </c>
      <c r="I24" s="104">
        <v>101.758</v>
      </c>
      <c r="J24" s="109">
        <v>1490000</v>
      </c>
      <c r="K24" s="109">
        <v>1517273.86</v>
      </c>
      <c r="L24" s="107">
        <f>Dashboard!$J$20</f>
        <v>0</v>
      </c>
      <c r="M24" s="118"/>
      <c r="O24" s="175">
        <v>44528</v>
      </c>
      <c r="P24" s="203">
        <f t="shared" si="0"/>
        <v>3.8999999999999998E-3</v>
      </c>
      <c r="Q24" s="203">
        <f t="shared" si="1"/>
        <v>0</v>
      </c>
      <c r="R24" s="203">
        <f t="shared" si="2"/>
        <v>5.9999999999999636E-5</v>
      </c>
      <c r="S24" s="203">
        <f t="shared" si="3"/>
        <v>9.1000000000000004E-3</v>
      </c>
      <c r="T24" s="203">
        <f t="shared" si="4"/>
        <v>-2.8915251716137301E-4</v>
      </c>
      <c r="U24" s="176">
        <f t="shared" si="5"/>
        <v>1.502E-2</v>
      </c>
      <c r="V24" s="176">
        <f t="shared" si="6"/>
        <v>2.7749999999999997E-3</v>
      </c>
      <c r="W24" s="178">
        <f t="shared" si="7"/>
        <v>4.3665496404055176E-3</v>
      </c>
    </row>
    <row r="25" spans="4:23" x14ac:dyDescent="0.25">
      <c r="D25" s="72"/>
      <c r="F25" s="117" t="s">
        <v>13</v>
      </c>
      <c r="G25" s="104" t="s">
        <v>23</v>
      </c>
      <c r="H25" s="110" t="s">
        <v>24</v>
      </c>
      <c r="I25" s="104">
        <v>112.373</v>
      </c>
      <c r="J25" s="109">
        <v>1325000</v>
      </c>
      <c r="K25" s="109">
        <v>1514890.17</v>
      </c>
      <c r="L25" s="107">
        <f>Dashboard!$J$20</f>
        <v>0</v>
      </c>
      <c r="M25" s="120">
        <f>SUM(K21:K25)</f>
        <v>7581580.04</v>
      </c>
      <c r="O25" s="175">
        <v>44529</v>
      </c>
      <c r="P25" s="203">
        <f t="shared" si="0"/>
        <v>3.3600000000000006E-3</v>
      </c>
      <c r="Q25" s="203">
        <f t="shared" si="1"/>
        <v>-1.7350409621062782E-2</v>
      </c>
      <c r="R25" s="203">
        <f t="shared" si="2"/>
        <v>2.1399999999999995E-3</v>
      </c>
      <c r="S25" s="203">
        <f t="shared" si="3"/>
        <v>3.5000000000000005E-3</v>
      </c>
      <c r="T25" s="203">
        <f t="shared" si="4"/>
        <v>1.0525241931836262E-3</v>
      </c>
      <c r="U25" s="176">
        <f t="shared" si="5"/>
        <v>1.2819999999999998E-2</v>
      </c>
      <c r="V25" s="176">
        <f t="shared" si="6"/>
        <v>3.5000000000000016E-4</v>
      </c>
      <c r="W25" s="178">
        <f t="shared" si="7"/>
        <v>8.3887351030297768E-4</v>
      </c>
    </row>
    <row r="26" spans="4:23" x14ac:dyDescent="0.25">
      <c r="D26" s="72"/>
      <c r="F26" s="117" t="s">
        <v>14</v>
      </c>
      <c r="G26" s="104" t="s">
        <v>26</v>
      </c>
      <c r="H26" s="104" t="s">
        <v>28</v>
      </c>
      <c r="I26" s="104">
        <v>131.91200000000001</v>
      </c>
      <c r="J26" s="109">
        <v>2225000</v>
      </c>
      <c r="K26" s="109">
        <v>2940865.94</v>
      </c>
      <c r="L26" s="107">
        <f>Dashboard!$J$21</f>
        <v>0</v>
      </c>
      <c r="M26" s="118"/>
      <c r="O26" s="175">
        <v>44530</v>
      </c>
      <c r="P26" s="203">
        <f t="shared" si="0"/>
        <v>4.2199999999999998E-3</v>
      </c>
      <c r="Q26" s="203">
        <f t="shared" si="1"/>
        <v>5.8568626637470222E-4</v>
      </c>
      <c r="R26" s="203">
        <f t="shared" si="2"/>
        <v>-3.1799999999999997E-3</v>
      </c>
      <c r="S26" s="203">
        <f t="shared" si="3"/>
        <v>1.0295799999999999E-2</v>
      </c>
      <c r="T26" s="203">
        <f t="shared" si="4"/>
        <v>-2.0879952530447526E-2</v>
      </c>
      <c r="U26" s="176">
        <f t="shared" si="5"/>
        <v>1.78E-2</v>
      </c>
      <c r="V26" s="176">
        <f t="shared" si="6"/>
        <v>2.1250000000000002E-3</v>
      </c>
      <c r="W26" s="178">
        <f t="shared" si="7"/>
        <v>1.5666476765610251E-3</v>
      </c>
    </row>
    <row r="27" spans="4:23" x14ac:dyDescent="0.25">
      <c r="D27" s="72"/>
      <c r="F27" s="117" t="s">
        <v>14</v>
      </c>
      <c r="G27" s="104" t="s">
        <v>27</v>
      </c>
      <c r="H27" s="104" t="s">
        <v>29</v>
      </c>
      <c r="I27" s="104">
        <v>101.035</v>
      </c>
      <c r="J27" s="109">
        <v>2920000</v>
      </c>
      <c r="K27" s="109">
        <v>2951696.6</v>
      </c>
      <c r="L27" s="107">
        <f>Dashboard!$J$21</f>
        <v>0</v>
      </c>
      <c r="M27" s="118"/>
      <c r="O27" s="175">
        <v>44531</v>
      </c>
      <c r="P27" s="203">
        <f t="shared" si="0"/>
        <v>5.5599999999999998E-3</v>
      </c>
      <c r="Q27" s="203">
        <f t="shared" si="1"/>
        <v>6.240506870622128E-4</v>
      </c>
      <c r="R27" s="203">
        <f t="shared" si="2"/>
        <v>-1.5999999999999971E-4</v>
      </c>
      <c r="S27" s="203">
        <f t="shared" si="3"/>
        <v>1.4059999999999998E-2</v>
      </c>
      <c r="T27" s="203">
        <f t="shared" si="4"/>
        <v>3.1640574438887765E-4</v>
      </c>
      <c r="U27" s="176">
        <f t="shared" si="5"/>
        <v>2.248E-2</v>
      </c>
      <c r="V27" s="176">
        <f t="shared" si="6"/>
        <v>3.0499999999999998E-3</v>
      </c>
      <c r="W27" s="178">
        <f t="shared" si="7"/>
        <v>6.5614937759215846E-3</v>
      </c>
    </row>
    <row r="28" spans="4:23" x14ac:dyDescent="0.25">
      <c r="D28" s="19"/>
      <c r="F28" s="117" t="s">
        <v>14</v>
      </c>
      <c r="G28" s="104" t="s">
        <v>30</v>
      </c>
      <c r="H28" s="104" t="s">
        <v>31</v>
      </c>
      <c r="I28" s="104">
        <v>100.004</v>
      </c>
      <c r="J28" s="109">
        <v>2930000</v>
      </c>
      <c r="K28" s="109">
        <v>2950474.84</v>
      </c>
      <c r="L28" s="107">
        <f>Dashboard!$J$21</f>
        <v>0</v>
      </c>
      <c r="M28" s="118"/>
      <c r="O28" s="175">
        <v>44532</v>
      </c>
      <c r="P28" s="203">
        <f t="shared" si="0"/>
        <v>3.8199999999999996E-3</v>
      </c>
      <c r="Q28" s="203">
        <f t="shared" si="1"/>
        <v>-2.0688995095081318E-3</v>
      </c>
      <c r="R28" s="203">
        <f t="shared" si="2"/>
        <v>-2.9360000000000009E-4</v>
      </c>
      <c r="S28" s="203">
        <f t="shared" si="3"/>
        <v>9.6000000000000009E-3</v>
      </c>
      <c r="T28" s="203">
        <f t="shared" si="4"/>
        <v>1.6916707563295171E-2</v>
      </c>
      <c r="U28" s="176">
        <f t="shared" si="5"/>
        <v>1.8680000000000002E-2</v>
      </c>
      <c r="V28" s="176">
        <f t="shared" si="6"/>
        <v>5.4999999999999949E-4</v>
      </c>
      <c r="W28" s="178">
        <f t="shared" si="7"/>
        <v>6.7434582933981486E-3</v>
      </c>
    </row>
    <row r="29" spans="4:23" x14ac:dyDescent="0.25">
      <c r="D29" s="20"/>
      <c r="F29" s="117" t="s">
        <v>14</v>
      </c>
      <c r="G29" s="104" t="s">
        <v>32</v>
      </c>
      <c r="H29" s="104" t="s">
        <v>33</v>
      </c>
      <c r="I29" s="104">
        <v>108.372</v>
      </c>
      <c r="J29" s="109">
        <v>2690000</v>
      </c>
      <c r="K29" s="109">
        <v>2948895.31</v>
      </c>
      <c r="L29" s="107">
        <f>Dashboard!$J$21</f>
        <v>0</v>
      </c>
      <c r="M29" s="118"/>
      <c r="O29" s="175">
        <v>44533</v>
      </c>
      <c r="P29" s="203">
        <f t="shared" si="0"/>
        <v>6.8400000000000006E-3</v>
      </c>
      <c r="Q29" s="203">
        <f t="shared" si="1"/>
        <v>1.9352822253426935E-3</v>
      </c>
      <c r="R29" s="203">
        <f t="shared" si="2"/>
        <v>2.9400000000000008E-3</v>
      </c>
      <c r="S29" s="203">
        <f t="shared" si="3"/>
        <v>1.634E-2</v>
      </c>
      <c r="T29" s="203">
        <f t="shared" si="4"/>
        <v>-4.9345696745835667E-4</v>
      </c>
      <c r="U29" s="176">
        <f t="shared" si="5"/>
        <v>2.7979999999999998E-2</v>
      </c>
      <c r="V29" s="176">
        <f t="shared" si="6"/>
        <v>4.9499999999999995E-3</v>
      </c>
      <c r="W29" s="178">
        <f t="shared" si="7"/>
        <v>8.6416893225549057E-3</v>
      </c>
    </row>
    <row r="30" spans="4:23" x14ac:dyDescent="0.25">
      <c r="D30" s="20"/>
      <c r="F30" s="117" t="s">
        <v>14</v>
      </c>
      <c r="G30" s="104" t="s">
        <v>34</v>
      </c>
      <c r="H30" s="104" t="s">
        <v>35</v>
      </c>
      <c r="I30" s="104">
        <v>103.822</v>
      </c>
      <c r="J30" s="109">
        <v>2830000</v>
      </c>
      <c r="K30" s="109">
        <v>2950268.71</v>
      </c>
      <c r="L30" s="107">
        <f>Dashboard!$J$21</f>
        <v>0</v>
      </c>
      <c r="M30" s="119">
        <f>SUM(K26:K30)</f>
        <v>14742201.399999999</v>
      </c>
      <c r="O30" s="175">
        <v>44534</v>
      </c>
      <c r="P30" s="203">
        <f t="shared" si="0"/>
        <v>6.8599999999999998E-3</v>
      </c>
      <c r="Q30" s="203">
        <f t="shared" si="1"/>
        <v>1.644937107375E-2</v>
      </c>
      <c r="R30" s="203">
        <f t="shared" si="2"/>
        <v>3.0000000000000001E-3</v>
      </c>
      <c r="S30" s="203">
        <f t="shared" si="3"/>
        <v>1.644E-2</v>
      </c>
      <c r="T30" s="203">
        <f t="shared" si="4"/>
        <v>-1.9345127218281237E-2</v>
      </c>
      <c r="U30" s="176">
        <f t="shared" si="5"/>
        <v>2.8060000000000002E-2</v>
      </c>
      <c r="V30" s="176">
        <f t="shared" si="6"/>
        <v>5.0500000000000007E-3</v>
      </c>
      <c r="W30" s="178">
        <f t="shared" si="7"/>
        <v>8.0734634079241089E-3</v>
      </c>
    </row>
    <row r="31" spans="4:23" x14ac:dyDescent="0.25">
      <c r="D31" s="102"/>
      <c r="E31" s="29"/>
      <c r="F31" s="117" t="s">
        <v>3</v>
      </c>
      <c r="G31" s="104" t="s">
        <v>46</v>
      </c>
      <c r="H31" s="104" t="s">
        <v>47</v>
      </c>
      <c r="I31" s="104">
        <v>100.98804474000001</v>
      </c>
      <c r="J31" s="109">
        <v>5078000</v>
      </c>
      <c r="K31" s="109">
        <v>5132616.16</v>
      </c>
      <c r="L31" s="107">
        <f>Dashboard!$J$22</f>
        <v>0</v>
      </c>
      <c r="M31" s="118"/>
      <c r="N31" s="105"/>
      <c r="O31" s="175">
        <v>44535</v>
      </c>
      <c r="P31" s="203">
        <f t="shared" si="0"/>
        <v>6.9000000000000008E-3</v>
      </c>
      <c r="Q31" s="203">
        <f t="shared" si="1"/>
        <v>0</v>
      </c>
      <c r="R31" s="203">
        <f t="shared" si="2"/>
        <v>3.0400000000000002E-3</v>
      </c>
      <c r="S31" s="203">
        <f>L261</f>
        <v>1.652E-2</v>
      </c>
      <c r="T31" s="203">
        <f t="shared" si="4"/>
        <v>-3.2812499999999997E-4</v>
      </c>
      <c r="U31" s="176">
        <f t="shared" si="5"/>
        <v>2.8060000000000002E-2</v>
      </c>
      <c r="V31" s="176">
        <f t="shared" si="6"/>
        <v>5.1249999999999993E-3</v>
      </c>
      <c r="W31" s="178">
        <f t="shared" si="7"/>
        <v>8.4738392857142859E-3</v>
      </c>
    </row>
    <row r="32" spans="4:23" x14ac:dyDescent="0.25">
      <c r="D32" s="72"/>
      <c r="E32" s="29"/>
      <c r="F32" s="117" t="s">
        <v>3</v>
      </c>
      <c r="G32" s="104" t="s">
        <v>48</v>
      </c>
      <c r="H32" s="104" t="s">
        <v>49</v>
      </c>
      <c r="I32" s="104">
        <v>101.59083557</v>
      </c>
      <c r="J32" s="109">
        <v>5045000</v>
      </c>
      <c r="K32" s="109">
        <v>5131143.4800000004</v>
      </c>
      <c r="L32" s="107">
        <f>Dashboard!$J$22</f>
        <v>0</v>
      </c>
      <c r="M32" s="118"/>
      <c r="N32" s="29"/>
      <c r="O32" s="175">
        <v>44536</v>
      </c>
      <c r="P32" s="203">
        <f t="shared" si="0"/>
        <v>4.0200000000000001E-3</v>
      </c>
      <c r="Q32" s="203">
        <f t="shared" si="1"/>
        <v>-1.8736946353804896E-2</v>
      </c>
      <c r="R32" s="203">
        <f t="shared" si="2"/>
        <v>2.3800000000000002E-3</v>
      </c>
      <c r="S32" s="203">
        <f t="shared" si="3"/>
        <v>1.0119999999999999E-2</v>
      </c>
      <c r="T32" s="203">
        <f t="shared" si="4"/>
        <v>2.2697957563295078E-2</v>
      </c>
      <c r="U32" s="176">
        <f t="shared" si="5"/>
        <v>1.8779999999999998E-2</v>
      </c>
      <c r="V32" s="176">
        <f t="shared" si="6"/>
        <v>4.1000000000000003E-3</v>
      </c>
      <c r="W32" s="178">
        <f t="shared" si="7"/>
        <v>6.1944301727843111E-3</v>
      </c>
    </row>
    <row r="33" spans="4:23" ht="16.5" thickBot="1" x14ac:dyDescent="0.3">
      <c r="D33" s="72"/>
      <c r="E33" s="29"/>
      <c r="F33" s="117" t="s">
        <v>3</v>
      </c>
      <c r="G33" s="104" t="s">
        <v>50</v>
      </c>
      <c r="H33" s="104" t="s">
        <v>51</v>
      </c>
      <c r="I33" s="104">
        <v>102.7483139</v>
      </c>
      <c r="J33" s="109">
        <v>4990000</v>
      </c>
      <c r="K33" s="109">
        <v>5131299.1900000004</v>
      </c>
      <c r="L33" s="107">
        <f>Dashboard!$J$22</f>
        <v>0</v>
      </c>
      <c r="M33" s="118"/>
      <c r="N33" s="29"/>
      <c r="O33" s="195">
        <v>44537</v>
      </c>
      <c r="P33" s="204">
        <f t="shared" si="0"/>
        <v>2.7599999999999999E-3</v>
      </c>
      <c r="Q33" s="204">
        <f t="shared" si="1"/>
        <v>-1.9911516708285035E-3</v>
      </c>
      <c r="R33" s="204">
        <f t="shared" si="2"/>
        <v>4.8600000000000015E-3</v>
      </c>
      <c r="S33" s="204">
        <f t="shared" si="3"/>
        <v>9.3799999999999977E-3</v>
      </c>
      <c r="T33" s="204">
        <f t="shared" si="4"/>
        <v>-1.0012686562360928E-3</v>
      </c>
      <c r="U33" s="202">
        <f t="shared" si="5"/>
        <v>1.4960000000000001E-2</v>
      </c>
      <c r="V33" s="202">
        <f t="shared" si="6"/>
        <v>3.4999999999999996E-3</v>
      </c>
      <c r="W33" s="180">
        <f t="shared" si="7"/>
        <v>4.6382256675622001E-3</v>
      </c>
    </row>
    <row r="34" spans="4:23" ht="16.5" thickTop="1" x14ac:dyDescent="0.25">
      <c r="D34" s="72"/>
      <c r="E34" s="29"/>
      <c r="F34" s="117" t="s">
        <v>3</v>
      </c>
      <c r="G34" s="104" t="s">
        <v>52</v>
      </c>
      <c r="H34" s="104" t="s">
        <v>53</v>
      </c>
      <c r="I34" s="104">
        <v>104.50165558</v>
      </c>
      <c r="J34" s="109">
        <v>4954000</v>
      </c>
      <c r="K34" s="109">
        <v>5132042.96</v>
      </c>
      <c r="L34" s="107">
        <f>Dashboard!$J$22</f>
        <v>0</v>
      </c>
      <c r="M34" s="118"/>
      <c r="N34" s="29"/>
      <c r="O34" s="29"/>
      <c r="P34" s="29"/>
      <c r="Q34" s="29"/>
      <c r="R34" s="29"/>
      <c r="S34" s="29"/>
      <c r="T34" s="29"/>
      <c r="U34" s="29"/>
      <c r="V34" s="19"/>
    </row>
    <row r="35" spans="4:23" x14ac:dyDescent="0.25">
      <c r="D35" s="72"/>
      <c r="E35" s="29"/>
      <c r="F35" s="117" t="s">
        <v>3</v>
      </c>
      <c r="G35" s="104" t="s">
        <v>54</v>
      </c>
      <c r="H35" s="104" t="s">
        <v>55</v>
      </c>
      <c r="I35" s="104">
        <v>109.04042816</v>
      </c>
      <c r="J35" s="109">
        <v>11917000</v>
      </c>
      <c r="K35" s="109">
        <v>5131994.5999999996</v>
      </c>
      <c r="L35" s="107">
        <f>Dashboard!$J$22</f>
        <v>0</v>
      </c>
      <c r="M35" s="119">
        <f>SUM(K31:K35)</f>
        <v>25659096.390000001</v>
      </c>
      <c r="N35" s="29"/>
      <c r="O35" s="29"/>
      <c r="P35" s="29"/>
      <c r="Q35" s="29"/>
      <c r="R35" s="29"/>
      <c r="S35" s="29"/>
      <c r="T35" s="29"/>
      <c r="U35" s="29"/>
      <c r="V35" s="19"/>
    </row>
    <row r="36" spans="4:23" x14ac:dyDescent="0.25">
      <c r="D36" s="72"/>
      <c r="E36" s="29"/>
      <c r="F36" s="117" t="s">
        <v>4</v>
      </c>
      <c r="G36" s="104" t="s">
        <v>66</v>
      </c>
      <c r="H36" s="104" t="s">
        <v>67</v>
      </c>
      <c r="I36" s="104">
        <f>96+24/32</f>
        <v>96.75</v>
      </c>
      <c r="J36" s="109">
        <v>7428000</v>
      </c>
      <c r="K36" s="109">
        <v>7211568.6699999999</v>
      </c>
      <c r="L36" s="107">
        <f>Dashboard!$J$23</f>
        <v>0</v>
      </c>
      <c r="M36" s="118"/>
      <c r="N36" s="29"/>
      <c r="O36" s="106"/>
      <c r="P36" s="29"/>
      <c r="Q36" s="29"/>
      <c r="R36" s="29"/>
      <c r="S36" s="29"/>
      <c r="T36" s="29"/>
      <c r="U36" s="29"/>
      <c r="V36" s="19"/>
    </row>
    <row r="37" spans="4:23" x14ac:dyDescent="0.25">
      <c r="D37" s="19"/>
      <c r="E37" s="29"/>
      <c r="F37" s="117" t="s">
        <v>4</v>
      </c>
      <c r="G37" s="104" t="s">
        <v>68</v>
      </c>
      <c r="H37" s="104" t="s">
        <v>69</v>
      </c>
      <c r="I37" s="104">
        <f>99+6.5/32</f>
        <v>99.203125</v>
      </c>
      <c r="J37" s="109">
        <v>7265000</v>
      </c>
      <c r="K37" s="109">
        <v>7211847.2400000002</v>
      </c>
      <c r="L37" s="107">
        <f>Dashboard!$J$23</f>
        <v>0</v>
      </c>
      <c r="M37" s="118"/>
      <c r="N37" s="29"/>
      <c r="O37" s="29"/>
      <c r="P37" s="29"/>
      <c r="Q37" s="29"/>
      <c r="R37" s="29"/>
      <c r="S37" s="29"/>
      <c r="T37" s="29"/>
      <c r="U37" s="29"/>
      <c r="V37" s="19"/>
    </row>
    <row r="38" spans="4:23" x14ac:dyDescent="0.25">
      <c r="D38" s="19"/>
      <c r="E38" s="29"/>
      <c r="F38" s="117" t="s">
        <v>4</v>
      </c>
      <c r="G38" s="104" t="s">
        <v>70</v>
      </c>
      <c r="H38" s="104" t="s">
        <v>71</v>
      </c>
      <c r="I38" s="104">
        <f>98+28/32</f>
        <v>98.875</v>
      </c>
      <c r="J38" s="109">
        <v>7287000</v>
      </c>
      <c r="K38" s="109">
        <v>7211110.5199999996</v>
      </c>
      <c r="L38" s="107">
        <f>Dashboard!$J$23</f>
        <v>0</v>
      </c>
      <c r="M38" s="118"/>
      <c r="N38" s="29"/>
      <c r="O38" s="29"/>
      <c r="P38" s="29"/>
      <c r="Q38" s="29"/>
      <c r="R38" s="29"/>
      <c r="S38" s="29"/>
      <c r="T38" s="29"/>
      <c r="U38" s="29"/>
      <c r="V38" s="19"/>
    </row>
    <row r="39" spans="4:23" x14ac:dyDescent="0.25">
      <c r="D39" s="19"/>
      <c r="E39" s="22"/>
      <c r="F39" s="117" t="s">
        <v>4</v>
      </c>
      <c r="G39" s="104" t="s">
        <v>72</v>
      </c>
      <c r="H39" s="104" t="s">
        <v>73</v>
      </c>
      <c r="I39" s="104">
        <f>98+0.5/32</f>
        <v>98.015625</v>
      </c>
      <c r="J39" s="109">
        <v>7355000</v>
      </c>
      <c r="K39" s="109">
        <v>7211715.9199999999</v>
      </c>
      <c r="L39" s="107">
        <f>Dashboard!$J$23</f>
        <v>0</v>
      </c>
      <c r="M39" s="118"/>
      <c r="N39" s="19"/>
      <c r="O39" s="19"/>
      <c r="P39" s="19"/>
      <c r="Q39" s="19"/>
      <c r="R39" s="19"/>
      <c r="S39" s="19"/>
      <c r="T39" s="19"/>
      <c r="U39" s="19"/>
      <c r="V39" s="19"/>
    </row>
    <row r="40" spans="4:23" x14ac:dyDescent="0.25">
      <c r="D40" s="19"/>
      <c r="E40" s="22"/>
      <c r="F40" s="117" t="s">
        <v>4</v>
      </c>
      <c r="G40" s="104" t="s">
        <v>74</v>
      </c>
      <c r="H40" s="104" t="s">
        <v>75</v>
      </c>
      <c r="I40" s="104">
        <f>100+10.5/32</f>
        <v>100.328125</v>
      </c>
      <c r="J40" s="109">
        <v>7185000</v>
      </c>
      <c r="K40" s="109">
        <v>7211156.0300000003</v>
      </c>
      <c r="L40" s="107">
        <f>Dashboard!$J$23</f>
        <v>0</v>
      </c>
      <c r="M40" s="119">
        <f>SUM(K36:K40)</f>
        <v>36057398.380000003</v>
      </c>
      <c r="N40" s="19"/>
      <c r="O40" s="19"/>
      <c r="P40" s="19"/>
      <c r="Q40" s="19"/>
      <c r="R40" s="19"/>
      <c r="S40" s="19"/>
      <c r="T40" s="19"/>
      <c r="U40" s="19"/>
      <c r="V40" s="19"/>
    </row>
    <row r="41" spans="4:23" x14ac:dyDescent="0.25">
      <c r="D41" s="19"/>
      <c r="E41" s="19"/>
      <c r="F41" s="117" t="s">
        <v>15</v>
      </c>
      <c r="G41" s="104" t="s">
        <v>76</v>
      </c>
      <c r="H41" s="104" t="s">
        <v>77</v>
      </c>
      <c r="I41" s="104">
        <v>101.375</v>
      </c>
      <c r="J41" s="109">
        <v>390000</v>
      </c>
      <c r="K41" s="109">
        <v>395904.17</v>
      </c>
      <c r="L41" s="107">
        <f>Dashboard!$J$24</f>
        <v>0</v>
      </c>
      <c r="M41" s="118"/>
      <c r="N41" s="19"/>
      <c r="O41" s="112"/>
      <c r="P41" s="19"/>
      <c r="Q41" s="19"/>
      <c r="R41" s="19"/>
      <c r="S41" s="19"/>
      <c r="T41" s="19"/>
      <c r="U41" s="19"/>
      <c r="V41" s="19"/>
    </row>
    <row r="42" spans="4:23" x14ac:dyDescent="0.25">
      <c r="D42" s="19"/>
      <c r="E42" s="19"/>
      <c r="F42" s="117" t="s">
        <v>15</v>
      </c>
      <c r="G42" s="104" t="s">
        <v>78</v>
      </c>
      <c r="H42" s="104" t="s">
        <v>79</v>
      </c>
      <c r="I42" s="104">
        <v>100.122</v>
      </c>
      <c r="J42" s="109">
        <v>396000</v>
      </c>
      <c r="K42" s="109">
        <v>396866.75</v>
      </c>
      <c r="L42" s="107">
        <f>Dashboard!$J$24</f>
        <v>0</v>
      </c>
      <c r="M42" s="118"/>
      <c r="N42" s="19"/>
      <c r="O42" s="19"/>
      <c r="P42" s="19"/>
      <c r="Q42" s="19"/>
      <c r="R42" s="19"/>
      <c r="S42" s="19"/>
      <c r="T42" s="19"/>
      <c r="U42" s="19"/>
      <c r="V42" s="19"/>
    </row>
    <row r="43" spans="4:23" x14ac:dyDescent="0.25">
      <c r="D43" s="19"/>
      <c r="E43" s="19"/>
      <c r="F43" s="117" t="s">
        <v>15</v>
      </c>
      <c r="G43" s="104" t="s">
        <v>81</v>
      </c>
      <c r="H43" s="104" t="s">
        <v>80</v>
      </c>
      <c r="I43" s="104">
        <v>101.40600000000001</v>
      </c>
      <c r="J43" s="109">
        <v>390000</v>
      </c>
      <c r="K43" s="109">
        <v>395607.98</v>
      </c>
      <c r="L43" s="107">
        <f>Dashboard!$J$24</f>
        <v>0</v>
      </c>
      <c r="M43" s="118"/>
      <c r="N43" s="19"/>
      <c r="O43" s="19"/>
      <c r="P43" s="19"/>
      <c r="Q43" s="19"/>
      <c r="R43" s="19"/>
      <c r="S43" s="19"/>
      <c r="T43" s="19"/>
      <c r="U43" s="19"/>
      <c r="V43" s="19"/>
    </row>
    <row r="44" spans="4:23" x14ac:dyDescent="0.25">
      <c r="D44" s="19"/>
      <c r="E44" s="126"/>
      <c r="F44" s="117" t="s">
        <v>15</v>
      </c>
      <c r="G44" s="104" t="s">
        <v>82</v>
      </c>
      <c r="H44" s="104" t="s">
        <v>83</v>
      </c>
      <c r="I44" s="104">
        <v>99.676000000000002</v>
      </c>
      <c r="J44" s="109">
        <v>397000</v>
      </c>
      <c r="K44" s="109">
        <v>395843.56</v>
      </c>
      <c r="L44" s="107">
        <f>Dashboard!$J$24</f>
        <v>0</v>
      </c>
      <c r="M44" s="118"/>
      <c r="N44" s="19"/>
      <c r="O44" s="19"/>
      <c r="P44" s="19"/>
      <c r="Q44" s="19"/>
      <c r="R44" s="19"/>
      <c r="S44" s="19"/>
      <c r="T44" s="19"/>
      <c r="U44" s="19"/>
      <c r="V44" s="19"/>
    </row>
    <row r="45" spans="4:23" ht="16.5" thickBot="1" x14ac:dyDescent="0.3">
      <c r="D45" s="19"/>
      <c r="E45" s="20"/>
      <c r="F45" s="121" t="s">
        <v>15</v>
      </c>
      <c r="G45" s="122" t="s">
        <v>84</v>
      </c>
      <c r="H45" s="122" t="s">
        <v>85</v>
      </c>
      <c r="I45" s="122">
        <v>99.822999999999993</v>
      </c>
      <c r="J45" s="123">
        <v>397000</v>
      </c>
      <c r="K45" s="123">
        <v>396297.31</v>
      </c>
      <c r="L45" s="124">
        <f>Dashboard!$J$24</f>
        <v>0</v>
      </c>
      <c r="M45" s="125">
        <f>SUM(K41:K45)</f>
        <v>1980519.77</v>
      </c>
      <c r="N45" s="19"/>
      <c r="O45" s="19"/>
      <c r="P45" s="19"/>
      <c r="Q45" s="19"/>
      <c r="R45" s="19"/>
      <c r="S45" s="19"/>
      <c r="T45" s="19"/>
      <c r="U45" s="19"/>
      <c r="V45" s="19"/>
    </row>
    <row r="46" spans="4:23" ht="16.5" thickTop="1" x14ac:dyDescent="0.25">
      <c r="D46" s="19"/>
      <c r="E46" s="28"/>
      <c r="F46" s="29"/>
      <c r="G46" s="29"/>
      <c r="H46" s="29"/>
      <c r="I46" s="29"/>
      <c r="J46" s="29"/>
      <c r="K46" s="29"/>
      <c r="L46" s="29"/>
      <c r="M46" s="29"/>
      <c r="N46" s="19"/>
      <c r="O46" s="19"/>
      <c r="P46" s="19"/>
      <c r="Q46" s="19"/>
      <c r="R46" s="19"/>
      <c r="S46" s="19"/>
      <c r="T46" s="19"/>
      <c r="U46" s="19"/>
      <c r="V46" s="19"/>
    </row>
    <row r="47" spans="4:23" x14ac:dyDescent="0.25">
      <c r="D47" s="19"/>
      <c r="E47" s="20"/>
      <c r="F47" s="29"/>
      <c r="G47" s="29"/>
      <c r="H47" s="29"/>
      <c r="I47" s="29"/>
      <c r="J47" s="29"/>
      <c r="K47" s="29"/>
      <c r="L47" s="29"/>
      <c r="M47" s="29"/>
      <c r="N47" s="19"/>
      <c r="O47" s="19"/>
      <c r="P47" s="19"/>
      <c r="Q47" s="19"/>
      <c r="R47" s="19"/>
      <c r="S47" s="19"/>
      <c r="T47" s="19"/>
      <c r="U47" s="19"/>
      <c r="V47" s="19"/>
    </row>
    <row r="48" spans="4:23" x14ac:dyDescent="0.25">
      <c r="D48" s="19"/>
      <c r="E48" s="18"/>
      <c r="F48" s="29"/>
      <c r="G48" s="29"/>
      <c r="H48" s="29"/>
      <c r="I48" s="29"/>
      <c r="J48" s="29"/>
      <c r="K48" s="29"/>
      <c r="L48" s="29"/>
      <c r="M48" s="29"/>
      <c r="N48" s="19"/>
      <c r="O48" s="19"/>
      <c r="P48" s="19"/>
      <c r="Q48" s="19"/>
      <c r="R48" s="19"/>
      <c r="S48" s="19"/>
      <c r="T48" s="19"/>
      <c r="U48" s="19"/>
      <c r="V48" s="19"/>
    </row>
    <row r="49" spans="1:29" ht="16.5" thickBot="1" x14ac:dyDescent="0.3">
      <c r="D49" s="19"/>
      <c r="E49" s="73"/>
      <c r="F49" s="145"/>
      <c r="G49" s="145"/>
      <c r="H49" s="145"/>
      <c r="I49" s="145"/>
      <c r="J49" s="145"/>
      <c r="K49" s="145"/>
      <c r="L49" s="145"/>
      <c r="M49" s="145"/>
      <c r="N49" s="19"/>
      <c r="O49" s="19"/>
      <c r="P49" s="19"/>
      <c r="Q49" s="19"/>
      <c r="R49" s="19"/>
      <c r="S49" s="19"/>
    </row>
    <row r="50" spans="1:29" ht="16.5" thickTop="1" x14ac:dyDescent="0.25">
      <c r="D50" s="19"/>
      <c r="E50" s="73"/>
      <c r="F50" s="173" t="s">
        <v>88</v>
      </c>
      <c r="G50" s="115" t="s">
        <v>36</v>
      </c>
      <c r="H50" s="115" t="s">
        <v>39</v>
      </c>
      <c r="I50" s="115" t="s">
        <v>41</v>
      </c>
      <c r="J50" s="115" t="s">
        <v>43</v>
      </c>
      <c r="K50" s="115" t="s">
        <v>45</v>
      </c>
      <c r="L50" s="174" t="s">
        <v>1</v>
      </c>
      <c r="M50" s="145"/>
      <c r="N50" s="19"/>
      <c r="O50" s="19"/>
      <c r="P50" s="19"/>
      <c r="Q50" s="19"/>
      <c r="R50" s="19"/>
      <c r="S50" s="19"/>
    </row>
    <row r="51" spans="1:29" s="19" customFormat="1" x14ac:dyDescent="0.25">
      <c r="A51" s="17"/>
      <c r="B51" s="17"/>
      <c r="C51" s="17"/>
      <c r="E51" s="73"/>
      <c r="F51" s="175">
        <v>44515</v>
      </c>
      <c r="G51" s="176">
        <v>0</v>
      </c>
      <c r="H51" s="177">
        <v>0</v>
      </c>
      <c r="I51" s="176">
        <v>0</v>
      </c>
      <c r="J51" s="176">
        <v>0</v>
      </c>
      <c r="K51" s="177">
        <v>0</v>
      </c>
      <c r="L51" s="178">
        <f>AVERAGE(G51:K51)</f>
        <v>0</v>
      </c>
      <c r="M51" s="145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9" s="19" customFormat="1" x14ac:dyDescent="0.25">
      <c r="A52" s="17"/>
      <c r="B52" s="17"/>
      <c r="C52" s="17"/>
      <c r="E52" s="18"/>
      <c r="F52" s="175">
        <v>44516</v>
      </c>
      <c r="G52" s="176">
        <v>0</v>
      </c>
      <c r="H52" s="177">
        <v>0</v>
      </c>
      <c r="I52" s="176">
        <v>-1.4E-3</v>
      </c>
      <c r="J52" s="176">
        <v>-1.6999999999999999E-3</v>
      </c>
      <c r="K52" s="177">
        <v>0</v>
      </c>
      <c r="L52" s="178">
        <f t="shared" ref="L52:L74" si="8">AVERAGE(G52:K52)</f>
        <v>-6.2E-4</v>
      </c>
      <c r="M52" s="145"/>
      <c r="N52" s="18"/>
      <c r="O52" s="18"/>
      <c r="P52" s="16"/>
      <c r="Q52" s="16"/>
      <c r="R52" s="18"/>
      <c r="S52" s="18"/>
      <c r="T52" s="18"/>
      <c r="U52" s="18"/>
      <c r="V52" s="18"/>
      <c r="W52" s="18"/>
      <c r="X52" s="18"/>
      <c r="Y52" s="18"/>
      <c r="Z52" s="18"/>
    </row>
    <row r="53" spans="1:29" s="19" customFormat="1" x14ac:dyDescent="0.25">
      <c r="A53" s="17"/>
      <c r="B53" s="17"/>
      <c r="C53" s="17"/>
      <c r="E53" s="18"/>
      <c r="F53" s="175">
        <v>44517</v>
      </c>
      <c r="G53" s="176">
        <v>5.9999999999999995E-4</v>
      </c>
      <c r="H53" s="177">
        <v>0</v>
      </c>
      <c r="I53" s="176">
        <v>1.1000000000000001E-3</v>
      </c>
      <c r="J53" s="176">
        <v>2.3999999999999998E-3</v>
      </c>
      <c r="K53" s="177">
        <v>0</v>
      </c>
      <c r="L53" s="178">
        <f t="shared" si="8"/>
        <v>8.1999999999999987E-4</v>
      </c>
      <c r="M53" s="145"/>
      <c r="N53" s="61"/>
      <c r="O53" s="18"/>
      <c r="P53" s="16"/>
      <c r="Q53" s="16"/>
      <c r="R53" s="18"/>
      <c r="S53" s="61"/>
      <c r="T53" s="142"/>
      <c r="U53" s="142"/>
      <c r="V53" s="18"/>
      <c r="W53" s="18"/>
      <c r="X53" s="18"/>
      <c r="Y53" s="18"/>
      <c r="Z53" s="18"/>
    </row>
    <row r="54" spans="1:29" s="19" customFormat="1" x14ac:dyDescent="0.25">
      <c r="A54" s="17"/>
      <c r="B54" s="17"/>
      <c r="C54" s="17"/>
      <c r="E54" s="18"/>
      <c r="F54" s="175">
        <v>44518</v>
      </c>
      <c r="G54" s="176">
        <v>8.0000000000000004E-4</v>
      </c>
      <c r="H54" s="177">
        <v>0</v>
      </c>
      <c r="I54" s="176">
        <v>8.9999999999999998E-4</v>
      </c>
      <c r="J54" s="176">
        <v>2.7000000000000001E-3</v>
      </c>
      <c r="K54" s="177">
        <v>0</v>
      </c>
      <c r="L54" s="178">
        <f t="shared" si="8"/>
        <v>8.8000000000000003E-4</v>
      </c>
      <c r="M54" s="145"/>
      <c r="N54" s="61"/>
      <c r="O54" s="18"/>
      <c r="P54" s="16"/>
      <c r="Q54" s="16"/>
      <c r="R54" s="18"/>
      <c r="S54" s="61"/>
      <c r="T54" s="142"/>
      <c r="U54" s="142"/>
      <c r="V54" s="18"/>
      <c r="W54" s="18"/>
      <c r="X54" s="18"/>
      <c r="Y54" s="18"/>
      <c r="Z54" s="18"/>
    </row>
    <row r="55" spans="1:29" s="19" customFormat="1" x14ac:dyDescent="0.25">
      <c r="A55" s="17"/>
      <c r="B55" s="17"/>
      <c r="C55" s="17"/>
      <c r="F55" s="175">
        <v>44519</v>
      </c>
      <c r="G55" s="176">
        <v>8.0000000000000004E-4</v>
      </c>
      <c r="H55" s="177">
        <v>0</v>
      </c>
      <c r="I55" s="176">
        <v>1.9E-3</v>
      </c>
      <c r="J55" s="176">
        <v>6.3E-3</v>
      </c>
      <c r="K55" s="177">
        <v>0</v>
      </c>
      <c r="L55" s="178">
        <f t="shared" si="8"/>
        <v>1.8000000000000002E-3</v>
      </c>
      <c r="M55" s="145"/>
      <c r="N55" s="61"/>
      <c r="O55" s="18"/>
      <c r="P55" s="16"/>
      <c r="Q55" s="16"/>
      <c r="R55" s="18"/>
      <c r="S55" s="61"/>
      <c r="T55" s="142"/>
      <c r="U55" s="142"/>
      <c r="V55" s="18"/>
      <c r="W55" s="18"/>
      <c r="X55" s="18"/>
      <c r="Y55" s="18"/>
      <c r="Z55" s="18"/>
    </row>
    <row r="56" spans="1:29" s="19" customFormat="1" x14ac:dyDescent="0.25">
      <c r="A56" s="17"/>
      <c r="B56" s="17"/>
      <c r="C56" s="17"/>
      <c r="E56" s="126"/>
      <c r="F56" s="175">
        <v>44520</v>
      </c>
      <c r="G56" s="176">
        <v>8.0000000000000004E-4</v>
      </c>
      <c r="H56" s="177">
        <v>0</v>
      </c>
      <c r="I56" s="176">
        <v>2E-3</v>
      </c>
      <c r="J56" s="176">
        <v>6.4000000000000003E-3</v>
      </c>
      <c r="K56" s="177">
        <v>0</v>
      </c>
      <c r="L56" s="178">
        <f t="shared" si="8"/>
        <v>1.8400000000000001E-3</v>
      </c>
      <c r="M56" s="145"/>
      <c r="N56" s="61"/>
      <c r="O56" s="18"/>
      <c r="P56" s="16"/>
      <c r="Q56" s="16"/>
      <c r="R56" s="18"/>
      <c r="S56" s="61"/>
      <c r="T56" s="142"/>
      <c r="U56" s="142"/>
      <c r="V56" s="18"/>
      <c r="W56" s="18"/>
      <c r="X56" s="18"/>
      <c r="Y56" s="18"/>
      <c r="Z56" s="18"/>
    </row>
    <row r="57" spans="1:29" s="19" customFormat="1" x14ac:dyDescent="0.25">
      <c r="A57" s="17"/>
      <c r="B57" s="17"/>
      <c r="C57" s="17"/>
      <c r="E57" s="20"/>
      <c r="F57" s="175">
        <v>44521</v>
      </c>
      <c r="G57" s="176">
        <v>8.0000000000000004E-4</v>
      </c>
      <c r="H57" s="177">
        <v>0</v>
      </c>
      <c r="I57" s="176">
        <v>2.0999999999999999E-3</v>
      </c>
      <c r="J57" s="176">
        <v>6.4000000000000003E-3</v>
      </c>
      <c r="K57" s="177">
        <v>0</v>
      </c>
      <c r="L57" s="178">
        <f t="shared" si="8"/>
        <v>1.8599999999999999E-3</v>
      </c>
      <c r="M57" s="145"/>
      <c r="N57" s="145"/>
      <c r="O57" s="145"/>
      <c r="P57" s="145"/>
      <c r="Q57" s="61"/>
      <c r="R57" s="18"/>
      <c r="S57" s="16"/>
      <c r="T57" s="16"/>
      <c r="U57" s="18"/>
      <c r="V57" s="61"/>
      <c r="W57" s="142"/>
      <c r="X57" s="142"/>
      <c r="Y57" s="18"/>
      <c r="Z57" s="18"/>
      <c r="AA57" s="18"/>
      <c r="AB57" s="18"/>
      <c r="AC57" s="18"/>
    </row>
    <row r="58" spans="1:29" s="19" customFormat="1" x14ac:dyDescent="0.25">
      <c r="A58" s="17"/>
      <c r="B58" s="17"/>
      <c r="C58" s="17"/>
      <c r="E58" s="154"/>
      <c r="F58" s="175">
        <v>44522</v>
      </c>
      <c r="G58" s="176">
        <f>-0.09%</f>
        <v>-8.9999999999999998E-4</v>
      </c>
      <c r="H58" s="177">
        <v>0</v>
      </c>
      <c r="I58" s="176">
        <v>-4.0000000000000001E-3</v>
      </c>
      <c r="J58" s="176">
        <v>-8.9999999999999998E-4</v>
      </c>
      <c r="K58" s="177">
        <v>0</v>
      </c>
      <c r="L58" s="178">
        <f t="shared" si="8"/>
        <v>-1.16E-3</v>
      </c>
      <c r="M58" s="145"/>
      <c r="N58" s="145"/>
      <c r="O58" s="145"/>
      <c r="P58" s="145"/>
      <c r="Q58" s="61"/>
      <c r="R58" s="18"/>
      <c r="S58" s="16"/>
      <c r="T58" s="16"/>
      <c r="U58" s="18"/>
      <c r="V58" s="61"/>
      <c r="W58" s="142"/>
      <c r="X58" s="142"/>
      <c r="Y58" s="18"/>
      <c r="Z58" s="18"/>
      <c r="AA58" s="18"/>
      <c r="AB58" s="18"/>
      <c r="AC58" s="18"/>
    </row>
    <row r="59" spans="1:29" s="19" customFormat="1" ht="19.5" customHeight="1" x14ac:dyDescent="0.25">
      <c r="A59" s="17"/>
      <c r="B59" s="17"/>
      <c r="C59" s="17"/>
      <c r="E59" s="154"/>
      <c r="F59" s="175">
        <v>44523</v>
      </c>
      <c r="G59" s="176">
        <f>-0.07%</f>
        <v>-7.000000000000001E-4</v>
      </c>
      <c r="H59" s="177">
        <v>0</v>
      </c>
      <c r="I59" s="176">
        <v>-6.0000000000000001E-3</v>
      </c>
      <c r="J59" s="176">
        <v>-4.5999999999999999E-3</v>
      </c>
      <c r="K59" s="177">
        <v>0</v>
      </c>
      <c r="L59" s="178">
        <f t="shared" si="8"/>
        <v>-2.2600000000000003E-3</v>
      </c>
      <c r="M59" s="145"/>
      <c r="N59" s="145"/>
      <c r="O59" s="147"/>
      <c r="P59" s="147"/>
      <c r="Q59" s="61"/>
      <c r="R59" s="18"/>
      <c r="S59" s="16"/>
      <c r="T59" s="16"/>
      <c r="U59" s="18"/>
      <c r="V59" s="61"/>
      <c r="W59" s="142"/>
      <c r="X59" s="142"/>
      <c r="Y59" s="18"/>
      <c r="Z59" s="18"/>
      <c r="AA59" s="143"/>
      <c r="AB59" s="61"/>
      <c r="AC59" s="144"/>
    </row>
    <row r="60" spans="1:29" s="19" customFormat="1" x14ac:dyDescent="0.25">
      <c r="A60" s="17"/>
      <c r="B60" s="17"/>
      <c r="C60" s="17"/>
      <c r="F60" s="175">
        <v>44524</v>
      </c>
      <c r="G60" s="176">
        <v>-1.1000000000000001E-3</v>
      </c>
      <c r="H60" s="177">
        <v>0</v>
      </c>
      <c r="I60" s="176">
        <v>-5.3E-3</v>
      </c>
      <c r="J60" s="176">
        <v>-1.8E-3</v>
      </c>
      <c r="K60" s="177">
        <v>0</v>
      </c>
      <c r="L60" s="178">
        <f t="shared" si="8"/>
        <v>-1.6400000000000002E-3</v>
      </c>
      <c r="M60" s="145"/>
      <c r="N60" s="145"/>
      <c r="O60" s="147"/>
      <c r="P60" s="147"/>
      <c r="Q60" s="61"/>
      <c r="R60" s="18"/>
      <c r="S60" s="16"/>
      <c r="T60" s="16"/>
      <c r="U60" s="18"/>
      <c r="V60" s="61"/>
      <c r="W60" s="142"/>
      <c r="X60" s="142"/>
      <c r="Y60" s="18"/>
      <c r="Z60" s="18"/>
      <c r="AA60" s="143"/>
      <c r="AB60" s="61"/>
      <c r="AC60" s="144"/>
    </row>
    <row r="61" spans="1:29" s="19" customFormat="1" x14ac:dyDescent="0.25">
      <c r="A61" s="17"/>
      <c r="B61" s="17"/>
      <c r="C61" s="17"/>
      <c r="F61" s="175">
        <v>44525</v>
      </c>
      <c r="G61" s="176">
        <v>-1.1000000000000001E-3</v>
      </c>
      <c r="H61" s="177">
        <v>0</v>
      </c>
      <c r="I61" s="176">
        <v>-5.1999999999999998E-3</v>
      </c>
      <c r="J61" s="176">
        <v>-1.8E-3</v>
      </c>
      <c r="K61" s="177">
        <v>0</v>
      </c>
      <c r="L61" s="178">
        <f t="shared" si="8"/>
        <v>-1.6199999999999999E-3</v>
      </c>
      <c r="M61" s="145"/>
      <c r="N61" s="145"/>
      <c r="O61" s="147"/>
      <c r="P61" s="147"/>
      <c r="Q61" s="61"/>
      <c r="R61" s="18"/>
      <c r="S61" s="16"/>
      <c r="T61" s="16"/>
      <c r="U61" s="18"/>
      <c r="V61" s="61"/>
      <c r="W61" s="142"/>
      <c r="X61" s="142"/>
      <c r="Y61" s="18"/>
      <c r="Z61" s="18"/>
      <c r="AA61" s="18"/>
      <c r="AB61" s="18"/>
      <c r="AC61" s="18"/>
    </row>
    <row r="62" spans="1:29" s="19" customFormat="1" x14ac:dyDescent="0.25">
      <c r="A62" s="17"/>
      <c r="B62" s="17"/>
      <c r="C62" s="17"/>
      <c r="E62" s="126"/>
      <c r="F62" s="175">
        <v>44526</v>
      </c>
      <c r="G62" s="176">
        <v>1.6000000000000001E-3</v>
      </c>
      <c r="H62" s="177">
        <v>0</v>
      </c>
      <c r="I62" s="176">
        <v>4.8999999999999998E-3</v>
      </c>
      <c r="J62" s="176">
        <v>1.29E-2</v>
      </c>
      <c r="K62" s="177">
        <v>0</v>
      </c>
      <c r="L62" s="178">
        <f t="shared" si="8"/>
        <v>3.8800000000000002E-3</v>
      </c>
      <c r="M62" s="145"/>
      <c r="N62" s="145"/>
      <c r="O62" s="147"/>
      <c r="P62" s="147"/>
      <c r="Q62" s="61"/>
      <c r="R62" s="18"/>
      <c r="S62" s="16"/>
      <c r="T62" s="16"/>
      <c r="U62" s="18"/>
      <c r="V62" s="61"/>
      <c r="W62" s="142"/>
      <c r="X62" s="142"/>
      <c r="Y62" s="18"/>
      <c r="Z62" s="18"/>
      <c r="AA62" s="18"/>
      <c r="AB62" s="18"/>
      <c r="AC62" s="18"/>
    </row>
    <row r="63" spans="1:29" s="19" customFormat="1" x14ac:dyDescent="0.25">
      <c r="A63" s="17"/>
      <c r="B63" s="17"/>
      <c r="C63" s="17"/>
      <c r="E63" s="21"/>
      <c r="F63" s="175">
        <v>44527</v>
      </c>
      <c r="G63" s="176">
        <v>1.6000000000000001E-3</v>
      </c>
      <c r="H63" s="177">
        <v>0</v>
      </c>
      <c r="I63" s="176">
        <v>5.0000000000000001E-3</v>
      </c>
      <c r="J63" s="176">
        <v>1.29E-2</v>
      </c>
      <c r="K63" s="177">
        <v>0</v>
      </c>
      <c r="L63" s="178">
        <f t="shared" si="8"/>
        <v>3.8999999999999998E-3</v>
      </c>
      <c r="M63" s="145"/>
      <c r="N63" s="145"/>
      <c r="O63" s="147"/>
      <c r="P63" s="147"/>
      <c r="Q63" s="61"/>
      <c r="R63" s="18"/>
      <c r="S63" s="16"/>
      <c r="T63" s="16"/>
      <c r="U63" s="18"/>
      <c r="V63" s="61"/>
      <c r="W63" s="142"/>
      <c r="X63" s="142"/>
      <c r="Y63" s="18"/>
      <c r="Z63" s="18"/>
      <c r="AA63" s="18"/>
      <c r="AB63" s="18"/>
      <c r="AC63" s="18"/>
    </row>
    <row r="64" spans="1:29" s="19" customFormat="1" x14ac:dyDescent="0.25">
      <c r="A64" s="17"/>
      <c r="B64" s="17"/>
      <c r="C64" s="17"/>
      <c r="E64" s="32"/>
      <c r="F64" s="175">
        <v>44528</v>
      </c>
      <c r="G64" s="176">
        <v>1.6000000000000001E-3</v>
      </c>
      <c r="H64" s="177">
        <v>0</v>
      </c>
      <c r="I64" s="176">
        <v>5.0000000000000001E-3</v>
      </c>
      <c r="J64" s="176">
        <v>1.29E-2</v>
      </c>
      <c r="K64" s="177">
        <v>0</v>
      </c>
      <c r="L64" s="178">
        <f t="shared" si="8"/>
        <v>3.8999999999999998E-3</v>
      </c>
      <c r="M64" s="145"/>
      <c r="N64" s="145"/>
      <c r="O64" s="147"/>
      <c r="P64" s="147"/>
      <c r="Q64" s="61"/>
      <c r="R64" s="18"/>
      <c r="S64" s="16"/>
      <c r="T64" s="16"/>
      <c r="U64" s="18"/>
      <c r="V64" s="61"/>
      <c r="W64" s="142"/>
      <c r="X64" s="142"/>
      <c r="Y64" s="18"/>
      <c r="Z64" s="18"/>
      <c r="AA64" s="18"/>
      <c r="AB64" s="18"/>
      <c r="AC64" s="18"/>
    </row>
    <row r="65" spans="1:29" s="19" customFormat="1" x14ac:dyDescent="0.25">
      <c r="A65" s="17"/>
      <c r="B65" s="17"/>
      <c r="C65" s="17"/>
      <c r="E65" s="32"/>
      <c r="F65" s="175">
        <v>44529</v>
      </c>
      <c r="G65" s="176">
        <v>1.9E-3</v>
      </c>
      <c r="H65" s="177">
        <v>0</v>
      </c>
      <c r="I65" s="176">
        <v>4.1000000000000003E-3</v>
      </c>
      <c r="J65" s="176">
        <v>1.0800000000000001E-2</v>
      </c>
      <c r="K65" s="177">
        <v>0</v>
      </c>
      <c r="L65" s="178">
        <f t="shared" si="8"/>
        <v>3.3600000000000006E-3</v>
      </c>
      <c r="M65" s="145"/>
      <c r="N65" s="145"/>
      <c r="O65" s="147"/>
      <c r="P65" s="147"/>
      <c r="Q65" s="61"/>
      <c r="R65" s="18"/>
      <c r="S65" s="16"/>
      <c r="T65" s="16"/>
      <c r="U65" s="18"/>
      <c r="V65" s="61"/>
      <c r="W65" s="142"/>
      <c r="X65" s="142"/>
      <c r="Y65" s="18"/>
      <c r="Z65" s="18"/>
      <c r="AA65" s="18"/>
      <c r="AB65" s="18"/>
      <c r="AC65" s="18"/>
    </row>
    <row r="66" spans="1:29" s="19" customFormat="1" x14ac:dyDescent="0.25">
      <c r="A66" s="17"/>
      <c r="B66" s="17"/>
      <c r="C66" s="17"/>
      <c r="E66" s="32"/>
      <c r="F66" s="175">
        <v>44530</v>
      </c>
      <c r="G66" s="176">
        <v>4.0000000000000002E-4</v>
      </c>
      <c r="H66" s="177">
        <v>0</v>
      </c>
      <c r="I66" s="176">
        <v>5.1999999999999998E-3</v>
      </c>
      <c r="J66" s="176">
        <v>1.55E-2</v>
      </c>
      <c r="K66" s="177">
        <v>0</v>
      </c>
      <c r="L66" s="178">
        <f t="shared" si="8"/>
        <v>4.2199999999999998E-3</v>
      </c>
      <c r="M66" s="145"/>
      <c r="N66" s="145"/>
      <c r="O66" s="147"/>
      <c r="P66" s="147"/>
      <c r="Q66" s="61"/>
      <c r="R66" s="18"/>
      <c r="S66" s="16"/>
      <c r="T66" s="16"/>
      <c r="U66" s="18"/>
      <c r="V66" s="61"/>
      <c r="W66" s="142"/>
      <c r="X66" s="142"/>
      <c r="Y66" s="18"/>
      <c r="Z66" s="18"/>
      <c r="AA66" s="18"/>
      <c r="AB66" s="18"/>
      <c r="AC66" s="18"/>
    </row>
    <row r="67" spans="1:29" s="19" customFormat="1" ht="15.75" customHeight="1" x14ac:dyDescent="0.25">
      <c r="A67" s="17"/>
      <c r="B67" s="17"/>
      <c r="C67" s="17"/>
      <c r="E67" s="32"/>
      <c r="F67" s="175">
        <v>44531</v>
      </c>
      <c r="G67" s="176">
        <v>6.9999999999999999E-4</v>
      </c>
      <c r="H67" s="177">
        <v>0</v>
      </c>
      <c r="I67" s="176">
        <v>7.7000000000000002E-3</v>
      </c>
      <c r="J67" s="176">
        <v>1.9400000000000001E-2</v>
      </c>
      <c r="K67" s="177">
        <v>0</v>
      </c>
      <c r="L67" s="178">
        <f t="shared" si="8"/>
        <v>5.5599999999999998E-3</v>
      </c>
      <c r="M67" s="145"/>
      <c r="N67" s="145"/>
      <c r="O67" s="147"/>
      <c r="P67" s="147"/>
      <c r="Q67" s="61"/>
      <c r="R67" s="18"/>
      <c r="S67" s="16"/>
      <c r="T67" s="16"/>
      <c r="U67" s="18"/>
      <c r="V67" s="61"/>
      <c r="W67" s="142"/>
      <c r="X67" s="142"/>
      <c r="Y67" s="18"/>
      <c r="Z67" s="18"/>
      <c r="AA67" s="18"/>
      <c r="AB67" s="18"/>
      <c r="AC67" s="18"/>
    </row>
    <row r="68" spans="1:29" s="19" customFormat="1" x14ac:dyDescent="0.25">
      <c r="A68" s="17"/>
      <c r="B68" s="17"/>
      <c r="C68" s="17"/>
      <c r="E68" s="32"/>
      <c r="F68" s="175">
        <v>44532</v>
      </c>
      <c r="G68" s="176">
        <v>-4.0000000000000002E-4</v>
      </c>
      <c r="H68" s="177">
        <v>0</v>
      </c>
      <c r="I68" s="176">
        <v>3.8999999999999998E-3</v>
      </c>
      <c r="J68" s="176">
        <v>1.5599999999999999E-2</v>
      </c>
      <c r="K68" s="177">
        <v>0</v>
      </c>
      <c r="L68" s="178">
        <f t="shared" si="8"/>
        <v>3.8199999999999996E-3</v>
      </c>
      <c r="M68" s="145"/>
      <c r="N68" s="145"/>
      <c r="O68" s="147"/>
      <c r="P68" s="147"/>
      <c r="Q68" s="61"/>
      <c r="R68" s="18"/>
      <c r="S68" s="16"/>
      <c r="T68" s="16"/>
      <c r="U68" s="18"/>
      <c r="V68" s="61"/>
      <c r="W68" s="142"/>
      <c r="X68" s="142"/>
      <c r="Y68" s="18"/>
      <c r="Z68" s="18"/>
      <c r="AA68" s="18"/>
      <c r="AB68" s="18"/>
      <c r="AC68" s="18"/>
    </row>
    <row r="69" spans="1:29" s="19" customFormat="1" x14ac:dyDescent="0.25">
      <c r="A69" s="17"/>
      <c r="B69" s="17"/>
      <c r="C69" s="17"/>
      <c r="E69" s="32"/>
      <c r="F69" s="175">
        <v>44533</v>
      </c>
      <c r="G69" s="176">
        <v>1E-4</v>
      </c>
      <c r="H69" s="177">
        <v>0</v>
      </c>
      <c r="I69" s="176">
        <v>9.1000000000000004E-3</v>
      </c>
      <c r="J69" s="176">
        <v>2.5000000000000001E-2</v>
      </c>
      <c r="K69" s="177">
        <v>0</v>
      </c>
      <c r="L69" s="178">
        <f t="shared" si="8"/>
        <v>6.8400000000000006E-3</v>
      </c>
      <c r="M69" s="145"/>
      <c r="N69" s="145"/>
      <c r="O69" s="147"/>
      <c r="P69" s="147"/>
      <c r="Q69" s="61"/>
      <c r="R69" s="18"/>
      <c r="S69" s="16"/>
      <c r="T69" s="16"/>
      <c r="U69" s="18"/>
      <c r="V69" s="61"/>
      <c r="W69" s="142"/>
      <c r="X69" s="142"/>
      <c r="Y69" s="18"/>
      <c r="Z69" s="18"/>
      <c r="AA69" s="18"/>
      <c r="AB69" s="18"/>
      <c r="AC69" s="18"/>
    </row>
    <row r="70" spans="1:29" s="19" customFormat="1" x14ac:dyDescent="0.25">
      <c r="A70" s="17"/>
      <c r="B70" s="17"/>
      <c r="C70" s="17"/>
      <c r="F70" s="175">
        <v>44534</v>
      </c>
      <c r="G70" s="176">
        <v>1E-4</v>
      </c>
      <c r="H70" s="177">
        <v>0</v>
      </c>
      <c r="I70" s="176">
        <v>9.1999999999999998E-3</v>
      </c>
      <c r="J70" s="176">
        <v>2.5000000000000001E-2</v>
      </c>
      <c r="K70" s="177">
        <v>0</v>
      </c>
      <c r="L70" s="178">
        <f t="shared" si="8"/>
        <v>6.8599999999999998E-3</v>
      </c>
      <c r="M70" s="145"/>
      <c r="N70" s="145"/>
      <c r="O70" s="147"/>
      <c r="P70" s="147"/>
      <c r="Q70" s="126"/>
      <c r="R70" s="126"/>
      <c r="S70" s="60"/>
    </row>
    <row r="71" spans="1:29" s="19" customFormat="1" x14ac:dyDescent="0.25">
      <c r="A71" s="17"/>
      <c r="B71" s="17"/>
      <c r="C71" s="17"/>
      <c r="F71" s="175">
        <v>44535</v>
      </c>
      <c r="G71" s="176">
        <v>1E-4</v>
      </c>
      <c r="H71" s="177">
        <v>0</v>
      </c>
      <c r="I71" s="176">
        <v>9.2999999999999992E-3</v>
      </c>
      <c r="J71" s="176">
        <v>2.5100000000000001E-2</v>
      </c>
      <c r="K71" s="177">
        <v>0</v>
      </c>
      <c r="L71" s="178">
        <f t="shared" si="8"/>
        <v>6.9000000000000008E-3</v>
      </c>
      <c r="M71" s="145"/>
      <c r="N71" s="145"/>
      <c r="O71" s="147"/>
      <c r="P71" s="147"/>
      <c r="Q71" s="21"/>
      <c r="R71" s="21"/>
      <c r="S71" s="60"/>
    </row>
    <row r="72" spans="1:29" s="19" customFormat="1" x14ac:dyDescent="0.25">
      <c r="A72" s="17"/>
      <c r="B72" s="17"/>
      <c r="C72" s="17"/>
      <c r="F72" s="175">
        <v>44536</v>
      </c>
      <c r="G72" s="176">
        <v>-6.9999999999999999E-4</v>
      </c>
      <c r="H72" s="177">
        <v>0</v>
      </c>
      <c r="I72" s="176">
        <v>4.0000000000000001E-3</v>
      </c>
      <c r="J72" s="176">
        <v>1.6799999999999999E-2</v>
      </c>
      <c r="K72" s="177">
        <v>0</v>
      </c>
      <c r="L72" s="178">
        <f t="shared" si="8"/>
        <v>4.0200000000000001E-3</v>
      </c>
      <c r="M72" s="145"/>
      <c r="N72" s="145"/>
      <c r="O72" s="147"/>
      <c r="P72" s="147"/>
      <c r="Q72" s="23"/>
      <c r="R72" s="35"/>
      <c r="S72" s="61"/>
    </row>
    <row r="73" spans="1:29" s="19" customFormat="1" x14ac:dyDescent="0.25">
      <c r="A73" s="17"/>
      <c r="B73" s="17"/>
      <c r="C73" s="17"/>
      <c r="E73" s="126"/>
      <c r="F73" s="175">
        <v>44537</v>
      </c>
      <c r="G73" s="176">
        <v>-1.8E-3</v>
      </c>
      <c r="H73" s="177">
        <v>0</v>
      </c>
      <c r="I73" s="176">
        <v>2.3999999999999998E-3</v>
      </c>
      <c r="J73" s="176">
        <v>1.32E-2</v>
      </c>
      <c r="K73" s="177">
        <v>0</v>
      </c>
      <c r="L73" s="178">
        <f t="shared" si="8"/>
        <v>2.7599999999999999E-3</v>
      </c>
      <c r="M73" s="145"/>
      <c r="N73" s="145"/>
      <c r="O73" s="147"/>
      <c r="P73" s="147"/>
      <c r="Q73" s="28"/>
      <c r="R73" s="28"/>
      <c r="S73" s="28"/>
      <c r="T73" s="28"/>
      <c r="U73" s="28"/>
    </row>
    <row r="74" spans="1:29" s="19" customFormat="1" ht="16.5" thickBot="1" x14ac:dyDescent="0.3">
      <c r="A74" s="17"/>
      <c r="B74" s="17"/>
      <c r="C74" s="17"/>
      <c r="E74" s="66"/>
      <c r="F74" s="171"/>
      <c r="G74" s="172"/>
      <c r="H74" s="172"/>
      <c r="I74" s="172"/>
      <c r="J74" s="172"/>
      <c r="K74" s="179"/>
      <c r="L74" s="180">
        <f>AVERAGE(L51:L73)</f>
        <v>2.431304347826087E-3</v>
      </c>
      <c r="M74" s="145"/>
      <c r="N74" s="145"/>
      <c r="O74" s="147"/>
      <c r="P74" s="147"/>
      <c r="Q74" s="63"/>
      <c r="R74" s="35"/>
      <c r="S74" s="60"/>
    </row>
    <row r="75" spans="1:29" s="19" customFormat="1" ht="16.5" thickTop="1" x14ac:dyDescent="0.25">
      <c r="A75" s="17"/>
      <c r="B75" s="17"/>
      <c r="C75" s="17"/>
      <c r="E75" s="66"/>
      <c r="K75" s="146"/>
      <c r="L75" s="145"/>
      <c r="M75" s="145"/>
      <c r="N75" s="145"/>
      <c r="O75" s="147"/>
      <c r="P75" s="147"/>
      <c r="Q75" s="63"/>
      <c r="R75" s="35"/>
      <c r="S75" s="60"/>
    </row>
    <row r="76" spans="1:29" s="19" customFormat="1" ht="16.5" thickBot="1" x14ac:dyDescent="0.3">
      <c r="A76" s="17"/>
      <c r="B76" s="17"/>
      <c r="C76" s="17"/>
      <c r="E76" s="66"/>
      <c r="K76" s="146"/>
      <c r="L76" s="145"/>
      <c r="M76" s="145"/>
      <c r="N76" s="145"/>
      <c r="O76" s="147"/>
      <c r="P76" s="147"/>
      <c r="Q76" s="126"/>
      <c r="R76" s="126"/>
      <c r="S76" s="61"/>
    </row>
    <row r="77" spans="1:29" s="19" customFormat="1" ht="16.5" thickTop="1" x14ac:dyDescent="0.25">
      <c r="A77" s="17"/>
      <c r="B77" s="17"/>
      <c r="C77" s="17"/>
      <c r="E77" s="66"/>
      <c r="F77" s="173" t="s">
        <v>88</v>
      </c>
      <c r="G77" s="115" t="s">
        <v>57</v>
      </c>
      <c r="H77" s="115" t="s">
        <v>59</v>
      </c>
      <c r="I77" s="115" t="s">
        <v>61</v>
      </c>
      <c r="J77" s="115" t="s">
        <v>63</v>
      </c>
      <c r="K77" s="115" t="s">
        <v>65</v>
      </c>
      <c r="L77" s="181" t="s">
        <v>2</v>
      </c>
      <c r="M77" s="145"/>
      <c r="N77" s="173" t="s">
        <v>107</v>
      </c>
      <c r="O77" s="182" t="s">
        <v>57</v>
      </c>
      <c r="P77" s="127"/>
      <c r="Q77" s="127"/>
      <c r="R77" s="127"/>
      <c r="S77" s="127"/>
      <c r="T77" s="127"/>
      <c r="U77" s="127"/>
      <c r="V77" s="127"/>
      <c r="W77" s="127"/>
      <c r="X77" s="127"/>
    </row>
    <row r="78" spans="1:29" s="19" customFormat="1" x14ac:dyDescent="0.25">
      <c r="A78" s="17"/>
      <c r="B78" s="17"/>
      <c r="C78" s="17"/>
      <c r="E78" s="66"/>
      <c r="F78" s="175">
        <v>44515</v>
      </c>
      <c r="G78" s="176">
        <f>Y86</f>
        <v>0</v>
      </c>
      <c r="H78" s="176">
        <f>Y120</f>
        <v>0</v>
      </c>
      <c r="I78" s="176">
        <f>Y154</f>
        <v>0</v>
      </c>
      <c r="J78" s="176">
        <f>Y188</f>
        <v>0</v>
      </c>
      <c r="K78" s="177">
        <v>0</v>
      </c>
      <c r="L78" s="178">
        <f>AVERAGE(G78:K78)</f>
        <v>0</v>
      </c>
      <c r="M78" s="145"/>
      <c r="N78" s="183" t="s">
        <v>108</v>
      </c>
      <c r="O78" s="120">
        <v>392000</v>
      </c>
      <c r="P78" s="127"/>
      <c r="Q78" s="127"/>
      <c r="R78" s="127"/>
      <c r="S78" s="127"/>
      <c r="T78" s="127"/>
      <c r="U78" s="127"/>
      <c r="V78" s="127"/>
      <c r="W78" s="127"/>
      <c r="X78" s="127"/>
    </row>
    <row r="79" spans="1:29" s="19" customFormat="1" x14ac:dyDescent="0.25">
      <c r="A79" s="17"/>
      <c r="B79" s="17"/>
      <c r="C79" s="17"/>
      <c r="F79" s="175">
        <v>44516</v>
      </c>
      <c r="G79" s="176">
        <f t="shared" ref="G79:G100" si="9">Y87</f>
        <v>-5.5483451916652675E-4</v>
      </c>
      <c r="H79" s="176">
        <f t="shared" ref="H79:H100" si="10">Y121</f>
        <v>-1.869763138932355E-3</v>
      </c>
      <c r="I79" s="176">
        <f t="shared" ref="I79:I100" si="11">Y155</f>
        <v>-3.2728599358293633E-4</v>
      </c>
      <c r="J79" s="176">
        <f t="shared" ref="J79:J100" si="12">Y189</f>
        <v>-7.8725566229962969E-4</v>
      </c>
      <c r="K79" s="177">
        <v>0</v>
      </c>
      <c r="L79" s="178">
        <f t="shared" ref="L79:L100" si="13">AVERAGE(G79:K79)</f>
        <v>-7.0782786279628956E-4</v>
      </c>
      <c r="M79" s="145"/>
      <c r="N79" s="183" t="s">
        <v>109</v>
      </c>
      <c r="O79" s="184">
        <v>1</v>
      </c>
      <c r="P79" s="127"/>
      <c r="Q79" s="127"/>
      <c r="R79" s="127"/>
      <c r="S79" s="127"/>
      <c r="T79" s="127"/>
      <c r="U79" s="127"/>
      <c r="V79" s="127"/>
      <c r="W79" s="127"/>
      <c r="X79" s="127"/>
    </row>
    <row r="80" spans="1:29" s="19" customFormat="1" x14ac:dyDescent="0.25">
      <c r="A80" s="17"/>
      <c r="B80" s="17"/>
      <c r="C80" s="17"/>
      <c r="E80" s="66"/>
      <c r="F80" s="175">
        <v>44517</v>
      </c>
      <c r="G80" s="176">
        <f t="shared" si="9"/>
        <v>1.7749527308331715E-3</v>
      </c>
      <c r="H80" s="176">
        <f t="shared" si="10"/>
        <v>1.7141703274348775E-3</v>
      </c>
      <c r="I80" s="176">
        <f t="shared" si="11"/>
        <v>1.4679199682924291E-3</v>
      </c>
      <c r="J80" s="176">
        <f t="shared" si="12"/>
        <v>2.9192292544973257E-3</v>
      </c>
      <c r="K80" s="177">
        <v>0</v>
      </c>
      <c r="L80" s="178">
        <f t="shared" si="13"/>
        <v>1.5752544562115608E-3</v>
      </c>
      <c r="M80" s="145"/>
      <c r="N80" s="183" t="s">
        <v>110</v>
      </c>
      <c r="O80" s="185">
        <v>44377</v>
      </c>
      <c r="P80" s="127"/>
      <c r="Q80" s="127"/>
      <c r="R80" s="127"/>
      <c r="S80" s="127"/>
      <c r="T80" s="127"/>
      <c r="U80" s="127"/>
      <c r="V80" s="127"/>
      <c r="W80" s="127"/>
      <c r="X80" s="127"/>
    </row>
    <row r="81" spans="1:25" s="19" customFormat="1" x14ac:dyDescent="0.25">
      <c r="A81" s="17"/>
      <c r="B81" s="17"/>
      <c r="C81" s="17"/>
      <c r="E81" s="20"/>
      <c r="F81" s="175">
        <v>44518</v>
      </c>
      <c r="G81" s="176">
        <f t="shared" si="9"/>
        <v>-5.5483451916667518E-4</v>
      </c>
      <c r="H81" s="176">
        <f t="shared" si="10"/>
        <v>1.6752708495052782E-3</v>
      </c>
      <c r="I81" s="176">
        <f t="shared" si="11"/>
        <v>3.3615968797998574E-4</v>
      </c>
      <c r="J81" s="176">
        <f t="shared" si="12"/>
        <v>1.0074633500441951E-3</v>
      </c>
      <c r="K81" s="177">
        <v>0</v>
      </c>
      <c r="L81" s="178">
        <f t="shared" si="13"/>
        <v>4.9281187367255683E-4</v>
      </c>
      <c r="M81" s="145"/>
      <c r="N81" s="183" t="s">
        <v>111</v>
      </c>
      <c r="O81" s="186">
        <v>12</v>
      </c>
      <c r="P81" s="127"/>
      <c r="Q81" s="127"/>
      <c r="R81" s="127"/>
      <c r="S81" s="127"/>
      <c r="T81" s="127"/>
      <c r="U81" s="127"/>
      <c r="V81" s="127"/>
      <c r="W81" s="127"/>
      <c r="X81" s="127"/>
    </row>
    <row r="82" spans="1:25" s="19" customFormat="1" x14ac:dyDescent="0.25">
      <c r="A82" s="17"/>
      <c r="B82" s="17"/>
      <c r="C82" s="17"/>
      <c r="E82" s="20"/>
      <c r="F82" s="175">
        <v>44519</v>
      </c>
      <c r="G82" s="176">
        <f t="shared" si="9"/>
        <v>-1.2373758949998977E-3</v>
      </c>
      <c r="H82" s="176">
        <f t="shared" si="10"/>
        <v>-1.6259981774608605E-3</v>
      </c>
      <c r="I82" s="176">
        <f t="shared" si="11"/>
        <v>-7.0867446481088809E-4</v>
      </c>
      <c r="J82" s="176">
        <f t="shared" si="12"/>
        <v>9.9357725356970391E-4</v>
      </c>
      <c r="K82" s="177">
        <v>0</v>
      </c>
      <c r="L82" s="178">
        <f t="shared" si="13"/>
        <v>-5.1569425674038842E-4</v>
      </c>
      <c r="M82" s="145"/>
      <c r="N82" s="183" t="s">
        <v>112</v>
      </c>
      <c r="O82" s="187" t="s">
        <v>113</v>
      </c>
      <c r="P82" s="127"/>
      <c r="Q82" s="127"/>
      <c r="R82" s="127"/>
      <c r="S82" s="127"/>
      <c r="T82" s="127"/>
      <c r="U82" s="127"/>
      <c r="V82" s="127"/>
      <c r="W82" s="127"/>
      <c r="X82" s="127"/>
    </row>
    <row r="83" spans="1:25" s="19" customFormat="1" ht="16.5" thickBot="1" x14ac:dyDescent="0.3">
      <c r="A83" s="17"/>
      <c r="B83" s="17"/>
      <c r="C83" s="17"/>
      <c r="E83" s="20"/>
      <c r="F83" s="175">
        <v>44520</v>
      </c>
      <c r="G83" s="176">
        <f t="shared" si="9"/>
        <v>2.0773936312500005E-2</v>
      </c>
      <c r="H83" s="176">
        <f t="shared" si="10"/>
        <v>1.8749548362109375E-2</v>
      </c>
      <c r="I83" s="176">
        <f t="shared" si="11"/>
        <v>1.9122846115624908E-2</v>
      </c>
      <c r="J83" s="176">
        <f t="shared" si="12"/>
        <v>2.801322284484388E-2</v>
      </c>
      <c r="K83" s="177">
        <v>0</v>
      </c>
      <c r="L83" s="178">
        <f t="shared" si="13"/>
        <v>1.7331910727015634E-2</v>
      </c>
      <c r="M83" s="145"/>
      <c r="N83" s="188" t="s">
        <v>114</v>
      </c>
      <c r="O83" s="189" t="s">
        <v>126</v>
      </c>
      <c r="P83" s="127"/>
      <c r="Q83" s="127"/>
      <c r="R83" s="127"/>
      <c r="S83" s="127"/>
      <c r="T83" s="127"/>
      <c r="U83" s="127"/>
      <c r="V83" s="127"/>
      <c r="W83" s="127"/>
      <c r="X83" s="127"/>
    </row>
    <row r="84" spans="1:25" s="19" customFormat="1" ht="17.25" thickTop="1" thickBot="1" x14ac:dyDescent="0.3">
      <c r="A84" s="17"/>
      <c r="B84" s="17"/>
      <c r="C84" s="17"/>
      <c r="F84" s="175">
        <v>44521</v>
      </c>
      <c r="G84" s="176">
        <f t="shared" si="9"/>
        <v>0</v>
      </c>
      <c r="H84" s="176">
        <f t="shared" si="10"/>
        <v>0</v>
      </c>
      <c r="I84" s="176">
        <f t="shared" si="11"/>
        <v>0</v>
      </c>
      <c r="J84" s="176">
        <f t="shared" si="12"/>
        <v>0</v>
      </c>
      <c r="K84" s="177">
        <v>0</v>
      </c>
      <c r="L84" s="178">
        <f t="shared" si="13"/>
        <v>0</v>
      </c>
      <c r="M84" s="60"/>
      <c r="P84" s="127"/>
      <c r="Q84" s="127"/>
      <c r="R84" s="127"/>
      <c r="S84" s="127"/>
      <c r="T84" s="127"/>
      <c r="U84" s="127"/>
      <c r="V84" s="127"/>
      <c r="W84" s="127"/>
      <c r="X84" s="127"/>
    </row>
    <row r="85" spans="1:25" s="19" customFormat="1" ht="16.5" thickTop="1" x14ac:dyDescent="0.25">
      <c r="A85" s="17"/>
      <c r="B85" s="17"/>
      <c r="C85" s="17"/>
      <c r="E85" s="28"/>
      <c r="F85" s="175">
        <v>44522</v>
      </c>
      <c r="G85" s="176">
        <f t="shared" si="9"/>
        <v>-2.5367068731666741E-2</v>
      </c>
      <c r="H85" s="176">
        <f t="shared" si="10"/>
        <v>-2.3103696591705861E-2</v>
      </c>
      <c r="I85" s="176">
        <f t="shared" si="11"/>
        <v>-2.3079570249520235E-2</v>
      </c>
      <c r="J85" s="176">
        <f t="shared" si="12"/>
        <v>-3.4496760589799697E-2</v>
      </c>
      <c r="K85" s="177">
        <v>0</v>
      </c>
      <c r="L85" s="178">
        <f t="shared" si="13"/>
        <v>-2.1209419232538506E-2</v>
      </c>
      <c r="M85" s="60"/>
      <c r="N85" s="173" t="s">
        <v>115</v>
      </c>
      <c r="O85" s="190" t="s">
        <v>116</v>
      </c>
      <c r="P85" s="190" t="s">
        <v>117</v>
      </c>
      <c r="Q85" s="190" t="s">
        <v>118</v>
      </c>
      <c r="R85" s="190" t="s">
        <v>119</v>
      </c>
      <c r="S85" s="190" t="s">
        <v>120</v>
      </c>
      <c r="T85" s="190" t="s">
        <v>121</v>
      </c>
      <c r="U85" s="190" t="s">
        <v>122</v>
      </c>
      <c r="V85" s="190" t="s">
        <v>123</v>
      </c>
      <c r="W85" s="190" t="s">
        <v>124</v>
      </c>
      <c r="X85" s="190" t="s">
        <v>125</v>
      </c>
      <c r="Y85" s="174" t="s">
        <v>127</v>
      </c>
    </row>
    <row r="86" spans="1:25" s="19" customFormat="1" x14ac:dyDescent="0.25">
      <c r="A86" s="17"/>
      <c r="B86" s="17"/>
      <c r="C86" s="17"/>
      <c r="E86" s="126"/>
      <c r="F86" s="175">
        <v>44523</v>
      </c>
      <c r="G86" s="176">
        <f t="shared" si="9"/>
        <v>-2.159799069166629E-3</v>
      </c>
      <c r="H86" s="176">
        <f t="shared" si="10"/>
        <v>-1.3588884290103287E-3</v>
      </c>
      <c r="I86" s="176">
        <f t="shared" si="11"/>
        <v>-1.1238370911009999E-3</v>
      </c>
      <c r="J86" s="176">
        <f t="shared" si="12"/>
        <v>-4.2464335012795795E-3</v>
      </c>
      <c r="K86" s="177">
        <v>0</v>
      </c>
      <c r="L86" s="178">
        <f t="shared" si="13"/>
        <v>-1.7777916181115072E-3</v>
      </c>
      <c r="M86" s="60"/>
      <c r="N86" s="175">
        <v>44515</v>
      </c>
      <c r="O86" s="149">
        <v>97.984375</v>
      </c>
      <c r="P86" s="149">
        <v>0.99404256000000002</v>
      </c>
      <c r="Q86" s="148">
        <f t="shared" ref="Q86:Q108" si="14">WORKDAY(N86,1)</f>
        <v>44516</v>
      </c>
      <c r="R86" s="148">
        <v>44494</v>
      </c>
      <c r="S86" s="191">
        <f>DAYS360(R86,Q86)*$O$79/360</f>
        <v>5.8333333333333334E-2</v>
      </c>
      <c r="T86" s="149">
        <f>(Q86-R86)*$O$79/365</f>
        <v>6.0273972602739728E-2</v>
      </c>
      <c r="U86" s="149">
        <v>0</v>
      </c>
      <c r="V86" s="149">
        <v>0</v>
      </c>
      <c r="W86" s="192">
        <f t="shared" ref="W86:W108" si="15">O86+S86</f>
        <v>98.042708333333337</v>
      </c>
      <c r="X86" s="192">
        <f>W86/100*$O$78*P86</f>
        <v>382037.80914152</v>
      </c>
      <c r="Y86" s="193">
        <v>0</v>
      </c>
    </row>
    <row r="87" spans="1:25" s="19" customFormat="1" x14ac:dyDescent="0.25">
      <c r="A87" s="17"/>
      <c r="B87" s="17"/>
      <c r="C87" s="17"/>
      <c r="E87" s="66"/>
      <c r="F87" s="175">
        <v>44524</v>
      </c>
      <c r="G87" s="176">
        <f t="shared" si="9"/>
        <v>-2.0536643166670562E-4</v>
      </c>
      <c r="H87" s="176">
        <f t="shared" si="10"/>
        <v>-2.3080356904971175E-4</v>
      </c>
      <c r="I87" s="176">
        <f t="shared" si="11"/>
        <v>-4.4436464327016662E-4</v>
      </c>
      <c r="J87" s="176">
        <f t="shared" si="12"/>
        <v>1.2415571342628065E-3</v>
      </c>
      <c r="K87" s="177">
        <v>0</v>
      </c>
      <c r="L87" s="178">
        <f t="shared" si="13"/>
        <v>7.2204498055244509E-5</v>
      </c>
      <c r="M87" s="60"/>
      <c r="N87" s="175">
        <v>44516</v>
      </c>
      <c r="O87" s="149">
        <v>97.92578125</v>
      </c>
      <c r="P87" s="149">
        <v>0.99404256000000002</v>
      </c>
      <c r="Q87" s="148">
        <f t="shared" si="14"/>
        <v>44517</v>
      </c>
      <c r="R87" s="148">
        <v>44494</v>
      </c>
      <c r="S87" s="191">
        <f t="shared" ref="S87:S108" si="16">DAYS360(R87,Q87)*$O$79/360</f>
        <v>6.1111111111111109E-2</v>
      </c>
      <c r="T87" s="149">
        <f t="shared" ref="T87:T108" si="17">(Q87-R87)*$O$79/365</f>
        <v>6.3013698630136991E-2</v>
      </c>
      <c r="U87" s="149">
        <v>0</v>
      </c>
      <c r="V87" s="149">
        <v>0</v>
      </c>
      <c r="W87" s="192">
        <f t="shared" si="15"/>
        <v>97.986892361111117</v>
      </c>
      <c r="X87" s="192">
        <f t="shared" ref="X87:X108" si="18">W87/100*$O$78*P87</f>
        <v>381820.31401000672</v>
      </c>
      <c r="Y87" s="193">
        <f>(X87-X86)/$O$78</f>
        <v>-5.5483451916652675E-4</v>
      </c>
    </row>
    <row r="88" spans="1:25" s="19" customFormat="1" x14ac:dyDescent="0.25">
      <c r="A88" s="17"/>
      <c r="B88" s="17"/>
      <c r="C88" s="17"/>
      <c r="E88" s="66"/>
      <c r="F88" s="175">
        <v>44525</v>
      </c>
      <c r="G88" s="176">
        <f t="shared" si="9"/>
        <v>2.5576543668861151E-2</v>
      </c>
      <c r="H88" s="176">
        <f t="shared" si="10"/>
        <v>2.4859359695599118E-2</v>
      </c>
      <c r="I88" s="176">
        <f t="shared" si="11"/>
        <v>2.3571342264740731E-2</v>
      </c>
      <c r="J88" s="176">
        <f t="shared" si="12"/>
        <v>3.6080711962868266E-2</v>
      </c>
      <c r="K88" s="177">
        <v>0</v>
      </c>
      <c r="L88" s="178">
        <f t="shared" si="13"/>
        <v>2.2017591518413853E-2</v>
      </c>
      <c r="M88" s="60"/>
      <c r="N88" s="175">
        <v>44517</v>
      </c>
      <c r="O88" s="149">
        <v>98.1015625</v>
      </c>
      <c r="P88" s="149">
        <v>0.99404256000000002</v>
      </c>
      <c r="Q88" s="148">
        <f t="shared" si="14"/>
        <v>44518</v>
      </c>
      <c r="R88" s="148">
        <v>44494</v>
      </c>
      <c r="S88" s="191">
        <f t="shared" si="16"/>
        <v>6.3888888888888884E-2</v>
      </c>
      <c r="T88" s="149">
        <f t="shared" si="17"/>
        <v>6.575342465753424E-2</v>
      </c>
      <c r="U88" s="149">
        <v>0</v>
      </c>
      <c r="V88" s="149">
        <v>0</v>
      </c>
      <c r="W88" s="192">
        <f t="shared" si="15"/>
        <v>98.165451388888883</v>
      </c>
      <c r="X88" s="192">
        <f t="shared" si="18"/>
        <v>382516.09548049333</v>
      </c>
      <c r="Y88" s="193">
        <f t="shared" ref="Y88:Y108" si="19">(X88-X87)/$O$78</f>
        <v>1.7749527308331715E-3</v>
      </c>
    </row>
    <row r="89" spans="1:25" s="19" customFormat="1" x14ac:dyDescent="0.25">
      <c r="A89" s="17"/>
      <c r="B89" s="17"/>
      <c r="C89" s="17"/>
      <c r="F89" s="175">
        <v>44526</v>
      </c>
      <c r="G89" s="176">
        <f t="shared" si="9"/>
        <v>-1.9226548745057234E-2</v>
      </c>
      <c r="H89" s="176">
        <f t="shared" si="10"/>
        <v>-1.7769281518281412E-2</v>
      </c>
      <c r="I89" s="176">
        <f t="shared" si="11"/>
        <v>-1.7169936724840788E-2</v>
      </c>
      <c r="J89" s="176">
        <f t="shared" si="12"/>
        <v>-2.5911969884481977E-2</v>
      </c>
      <c r="K89" s="177">
        <v>0</v>
      </c>
      <c r="L89" s="178">
        <f t="shared" si="13"/>
        <v>-1.6015547374532282E-2</v>
      </c>
      <c r="M89" s="60"/>
      <c r="N89" s="175">
        <v>44518</v>
      </c>
      <c r="O89" s="149">
        <v>98.04296875</v>
      </c>
      <c r="P89" s="149">
        <v>0.99404256000000002</v>
      </c>
      <c r="Q89" s="148">
        <f t="shared" si="14"/>
        <v>44519</v>
      </c>
      <c r="R89" s="148">
        <v>44494</v>
      </c>
      <c r="S89" s="191">
        <f t="shared" si="16"/>
        <v>6.6666666666666666E-2</v>
      </c>
      <c r="T89" s="149">
        <f t="shared" si="17"/>
        <v>6.8493150684931503E-2</v>
      </c>
      <c r="U89" s="149">
        <v>0</v>
      </c>
      <c r="V89" s="149">
        <v>0</v>
      </c>
      <c r="W89" s="192">
        <f t="shared" si="15"/>
        <v>98.109635416666663</v>
      </c>
      <c r="X89" s="192">
        <f t="shared" si="18"/>
        <v>382298.60034897999</v>
      </c>
      <c r="Y89" s="193">
        <f t="shared" si="19"/>
        <v>-5.5483451916667518E-4</v>
      </c>
    </row>
    <row r="90" spans="1:25" s="19" customFormat="1" x14ac:dyDescent="0.25">
      <c r="A90" s="17"/>
      <c r="B90" s="17"/>
      <c r="C90" s="17"/>
      <c r="E90" s="103"/>
      <c r="F90" s="175">
        <v>44527</v>
      </c>
      <c r="G90" s="176">
        <f t="shared" si="9"/>
        <v>1.93092658141404E-2</v>
      </c>
      <c r="H90" s="176">
        <f t="shared" si="10"/>
        <v>1.7893759847656399E-2</v>
      </c>
      <c r="I90" s="176">
        <f t="shared" si="11"/>
        <v>1.724175396125005E-2</v>
      </c>
      <c r="J90" s="176">
        <f t="shared" si="12"/>
        <v>2.6008131082382792E-2</v>
      </c>
      <c r="K90" s="177">
        <v>0</v>
      </c>
      <c r="L90" s="178">
        <f t="shared" si="13"/>
        <v>1.609058214108593E-2</v>
      </c>
      <c r="M90" s="60"/>
      <c r="N90" s="175">
        <v>44519</v>
      </c>
      <c r="O90" s="149">
        <v>97.91015625</v>
      </c>
      <c r="P90" s="149">
        <v>0.99404256000000002</v>
      </c>
      <c r="Q90" s="148">
        <f t="shared" si="14"/>
        <v>44522</v>
      </c>
      <c r="R90" s="148">
        <v>44494</v>
      </c>
      <c r="S90" s="191">
        <f t="shared" si="16"/>
        <v>7.4999999999999997E-2</v>
      </c>
      <c r="T90" s="149">
        <f t="shared" si="17"/>
        <v>7.6712328767123292E-2</v>
      </c>
      <c r="U90" s="149">
        <v>0</v>
      </c>
      <c r="V90" s="149">
        <v>0</v>
      </c>
      <c r="W90" s="192">
        <f t="shared" si="15"/>
        <v>97.985156250000003</v>
      </c>
      <c r="X90" s="192">
        <f t="shared" si="18"/>
        <v>381813.54899814003</v>
      </c>
      <c r="Y90" s="193">
        <f t="shared" si="19"/>
        <v>-1.2373758949998977E-3</v>
      </c>
    </row>
    <row r="91" spans="1:25" s="19" customFormat="1" x14ac:dyDescent="0.25">
      <c r="A91" s="17"/>
      <c r="B91" s="17"/>
      <c r="C91" s="17"/>
      <c r="F91" s="175">
        <v>44528</v>
      </c>
      <c r="G91" s="176">
        <f t="shared" si="9"/>
        <v>0</v>
      </c>
      <c r="H91" s="176">
        <f t="shared" si="10"/>
        <v>0</v>
      </c>
      <c r="I91" s="176">
        <f t="shared" si="11"/>
        <v>0</v>
      </c>
      <c r="J91" s="176">
        <f t="shared" si="12"/>
        <v>0</v>
      </c>
      <c r="K91" s="177">
        <v>0</v>
      </c>
      <c r="L91" s="178">
        <f t="shared" si="13"/>
        <v>0</v>
      </c>
      <c r="M91" s="60"/>
      <c r="N91" s="175">
        <v>44520</v>
      </c>
      <c r="O91" s="149">
        <v>100</v>
      </c>
      <c r="P91" s="149">
        <v>0.99404256000000002</v>
      </c>
      <c r="Q91" s="148">
        <f t="shared" si="14"/>
        <v>44522</v>
      </c>
      <c r="R91" s="148">
        <v>44494</v>
      </c>
      <c r="S91" s="191">
        <f t="shared" si="16"/>
        <v>7.4999999999999997E-2</v>
      </c>
      <c r="T91" s="149">
        <f t="shared" si="17"/>
        <v>7.6712328767123292E-2</v>
      </c>
      <c r="U91" s="149">
        <v>0</v>
      </c>
      <c r="V91" s="149">
        <v>0</v>
      </c>
      <c r="W91" s="192">
        <f t="shared" si="15"/>
        <v>100.075</v>
      </c>
      <c r="X91" s="192">
        <f t="shared" si="18"/>
        <v>389956.93203264003</v>
      </c>
      <c r="Y91" s="193">
        <f t="shared" si="19"/>
        <v>2.0773936312500005E-2</v>
      </c>
    </row>
    <row r="92" spans="1:25" s="19" customFormat="1" x14ac:dyDescent="0.25">
      <c r="A92" s="17"/>
      <c r="B92" s="17"/>
      <c r="C92" s="17"/>
      <c r="E92" s="66"/>
      <c r="F92" s="175">
        <v>44529</v>
      </c>
      <c r="G92" s="176">
        <f t="shared" si="9"/>
        <v>-2.0522449494029333E-2</v>
      </c>
      <c r="H92" s="176">
        <f t="shared" si="10"/>
        <v>-1.9058150887018135E-2</v>
      </c>
      <c r="I92" s="176">
        <f t="shared" si="11"/>
        <v>-1.795897625182178E-2</v>
      </c>
      <c r="J92" s="176">
        <f t="shared" si="12"/>
        <v>-2.921247147244466E-2</v>
      </c>
      <c r="K92" s="177">
        <v>0</v>
      </c>
      <c r="L92" s="178">
        <f t="shared" si="13"/>
        <v>-1.7350409621062782E-2</v>
      </c>
      <c r="M92" s="60"/>
      <c r="N92" s="175">
        <v>44521</v>
      </c>
      <c r="O92" s="149">
        <v>100</v>
      </c>
      <c r="P92" s="149">
        <v>0.99404256000000002</v>
      </c>
      <c r="Q92" s="148">
        <f t="shared" si="14"/>
        <v>44522</v>
      </c>
      <c r="R92" s="148">
        <v>44494</v>
      </c>
      <c r="S92" s="191">
        <f t="shared" si="16"/>
        <v>7.4999999999999997E-2</v>
      </c>
      <c r="T92" s="149">
        <f t="shared" si="17"/>
        <v>7.6712328767123292E-2</v>
      </c>
      <c r="U92" s="149">
        <v>0</v>
      </c>
      <c r="V92" s="149">
        <v>0</v>
      </c>
      <c r="W92" s="192">
        <f t="shared" si="15"/>
        <v>100.075</v>
      </c>
      <c r="X92" s="192">
        <f t="shared" si="18"/>
        <v>389956.93203264003</v>
      </c>
      <c r="Y92" s="193">
        <f t="shared" si="19"/>
        <v>0</v>
      </c>
    </row>
    <row r="93" spans="1:25" s="19" customFormat="1" x14ac:dyDescent="0.25">
      <c r="A93" s="17"/>
      <c r="B93" s="17"/>
      <c r="C93" s="17"/>
      <c r="E93" s="66"/>
      <c r="F93" s="175">
        <v>44530</v>
      </c>
      <c r="G93" s="176">
        <f t="shared" si="9"/>
        <v>4.1530861768931536E-4</v>
      </c>
      <c r="H93" s="176">
        <f t="shared" si="10"/>
        <v>8.5838181298175371E-4</v>
      </c>
      <c r="I93" s="176">
        <f t="shared" si="11"/>
        <v>1.4096455817793726E-4</v>
      </c>
      <c r="J93" s="176">
        <f t="shared" si="12"/>
        <v>1.5137763430245045E-3</v>
      </c>
      <c r="K93" s="177">
        <v>0</v>
      </c>
      <c r="L93" s="178">
        <f t="shared" si="13"/>
        <v>5.8568626637470222E-4</v>
      </c>
      <c r="M93" s="60"/>
      <c r="N93" s="175">
        <v>44522</v>
      </c>
      <c r="O93" s="149">
        <v>97.4453125</v>
      </c>
      <c r="P93" s="149">
        <v>0.99404256000000002</v>
      </c>
      <c r="Q93" s="148">
        <f t="shared" si="14"/>
        <v>44523</v>
      </c>
      <c r="R93" s="148">
        <v>44494</v>
      </c>
      <c r="S93" s="191">
        <f t="shared" si="16"/>
        <v>7.7777777777777779E-2</v>
      </c>
      <c r="T93" s="149">
        <f t="shared" si="17"/>
        <v>7.9452054794520555E-2</v>
      </c>
      <c r="U93" s="149">
        <v>0</v>
      </c>
      <c r="V93" s="149">
        <v>0</v>
      </c>
      <c r="W93" s="192">
        <f t="shared" si="15"/>
        <v>97.523090277777783</v>
      </c>
      <c r="X93" s="192">
        <f t="shared" si="18"/>
        <v>380013.04108982667</v>
      </c>
      <c r="Y93" s="193">
        <f t="shared" si="19"/>
        <v>-2.5367068731666741E-2</v>
      </c>
    </row>
    <row r="94" spans="1:25" s="19" customFormat="1" x14ac:dyDescent="0.25">
      <c r="A94" s="17"/>
      <c r="B94" s="17"/>
      <c r="C94" s="17"/>
      <c r="F94" s="175">
        <v>44531</v>
      </c>
      <c r="G94" s="176">
        <f t="shared" si="9"/>
        <v>9.5813938354858319E-4</v>
      </c>
      <c r="H94" s="176">
        <f t="shared" si="10"/>
        <v>9.7508024677084998E-4</v>
      </c>
      <c r="I94" s="176">
        <f t="shared" si="11"/>
        <v>6.4807496880320357E-4</v>
      </c>
      <c r="J94" s="176">
        <f t="shared" si="12"/>
        <v>5.3895883618842696E-4</v>
      </c>
      <c r="K94" s="177">
        <v>0</v>
      </c>
      <c r="L94" s="178">
        <f t="shared" si="13"/>
        <v>6.240506870622128E-4</v>
      </c>
      <c r="M94" s="60"/>
      <c r="N94" s="175">
        <v>44523</v>
      </c>
      <c r="O94" s="149">
        <v>97.30859375</v>
      </c>
      <c r="P94" s="149">
        <v>0.99404256000000002</v>
      </c>
      <c r="Q94" s="148">
        <f t="shared" si="14"/>
        <v>44524</v>
      </c>
      <c r="R94" s="148">
        <v>44525</v>
      </c>
      <c r="S94" s="191">
        <f>DAYS360(R94,Q94)*$O$79/360</f>
        <v>-2.7777777777777779E-3</v>
      </c>
      <c r="T94" s="149">
        <f t="shared" si="17"/>
        <v>-2.7397260273972603E-3</v>
      </c>
      <c r="U94" s="194">
        <f>O79/12*O78/100</f>
        <v>326.66666666666663</v>
      </c>
      <c r="V94" s="194">
        <f>(P96-P97)*O78</f>
        <v>0</v>
      </c>
      <c r="W94" s="192">
        <f t="shared" si="15"/>
        <v>97.30581597222222</v>
      </c>
      <c r="X94" s="192">
        <f t="shared" si="18"/>
        <v>379166.39985471335</v>
      </c>
      <c r="Y94" s="193">
        <f t="shared" si="19"/>
        <v>-2.159799069166629E-3</v>
      </c>
    </row>
    <row r="95" spans="1:25" s="19" customFormat="1" x14ac:dyDescent="0.25">
      <c r="A95" s="17"/>
      <c r="B95" s="17"/>
      <c r="C95" s="17"/>
      <c r="E95" s="66"/>
      <c r="F95" s="175">
        <v>44532</v>
      </c>
      <c r="G95" s="176">
        <f t="shared" si="9"/>
        <v>-2.182524333209214E-3</v>
      </c>
      <c r="H95" s="176">
        <f t="shared" si="10"/>
        <v>-3.2260633696354207E-3</v>
      </c>
      <c r="I95" s="176">
        <f t="shared" si="11"/>
        <v>-2.043511056821894E-3</v>
      </c>
      <c r="J95" s="176">
        <f t="shared" si="12"/>
        <v>-2.8923987878741323E-3</v>
      </c>
      <c r="K95" s="177">
        <v>0</v>
      </c>
      <c r="L95" s="178">
        <f t="shared" si="13"/>
        <v>-2.0688995095081318E-3</v>
      </c>
      <c r="M95" s="60"/>
      <c r="N95" s="175">
        <v>44524</v>
      </c>
      <c r="O95" s="149">
        <v>97.28515625</v>
      </c>
      <c r="P95" s="149">
        <v>0.99404256000000002</v>
      </c>
      <c r="Q95" s="148">
        <f t="shared" si="14"/>
        <v>44525</v>
      </c>
      <c r="R95" s="148">
        <v>44525</v>
      </c>
      <c r="S95" s="191">
        <f t="shared" si="16"/>
        <v>0</v>
      </c>
      <c r="T95" s="149">
        <f t="shared" si="17"/>
        <v>0</v>
      </c>
      <c r="U95" s="149">
        <v>0</v>
      </c>
      <c r="V95" s="149">
        <v>0</v>
      </c>
      <c r="W95" s="192">
        <f t="shared" si="15"/>
        <v>97.28515625</v>
      </c>
      <c r="X95" s="192">
        <f t="shared" si="18"/>
        <v>379085.8962135</v>
      </c>
      <c r="Y95" s="193">
        <f t="shared" si="19"/>
        <v>-2.0536643166670562E-4</v>
      </c>
    </row>
    <row r="96" spans="1:25" s="19" customFormat="1" x14ac:dyDescent="0.25">
      <c r="A96" s="17"/>
      <c r="B96" s="17"/>
      <c r="C96" s="17"/>
      <c r="E96" s="33"/>
      <c r="F96" s="175">
        <v>44533</v>
      </c>
      <c r="G96" s="176">
        <f t="shared" si="9"/>
        <v>2.6030027677160414E-3</v>
      </c>
      <c r="H96" s="176">
        <f t="shared" si="10"/>
        <v>2.0305527479295283E-3</v>
      </c>
      <c r="I96" s="176">
        <f t="shared" si="11"/>
        <v>2.0222418926592938E-3</v>
      </c>
      <c r="J96" s="176">
        <f t="shared" si="12"/>
        <v>3.0206137184086031E-3</v>
      </c>
      <c r="K96" s="177">
        <v>0</v>
      </c>
      <c r="L96" s="178">
        <f t="shared" si="13"/>
        <v>1.9352822253426935E-3</v>
      </c>
      <c r="M96" s="60"/>
      <c r="N96" s="175">
        <v>44525</v>
      </c>
      <c r="O96" s="149">
        <v>100</v>
      </c>
      <c r="P96" s="149">
        <v>0.99260482900000002</v>
      </c>
      <c r="Q96" s="148">
        <f t="shared" si="14"/>
        <v>44526</v>
      </c>
      <c r="R96" s="148">
        <v>44525</v>
      </c>
      <c r="S96" s="191">
        <f t="shared" si="16"/>
        <v>2.7777777777777779E-3</v>
      </c>
      <c r="T96" s="149">
        <f t="shared" si="17"/>
        <v>2.7397260273972603E-3</v>
      </c>
      <c r="U96" s="149">
        <v>0</v>
      </c>
      <c r="V96" s="149">
        <v>0</v>
      </c>
      <c r="W96" s="192">
        <f t="shared" si="15"/>
        <v>100.00277777777778</v>
      </c>
      <c r="X96" s="192">
        <f t="shared" si="18"/>
        <v>389111.90133169357</v>
      </c>
      <c r="Y96" s="193">
        <f t="shared" si="19"/>
        <v>2.5576543668861151E-2</v>
      </c>
    </row>
    <row r="97" spans="1:25" s="19" customFormat="1" x14ac:dyDescent="0.25">
      <c r="A97" s="17"/>
      <c r="B97" s="17"/>
      <c r="C97" s="17"/>
      <c r="E97" s="33"/>
      <c r="F97" s="175">
        <v>44534</v>
      </c>
      <c r="G97" s="176">
        <f t="shared" si="9"/>
        <v>1.8921529552812434E-2</v>
      </c>
      <c r="H97" s="176">
        <f t="shared" si="10"/>
        <v>1.8710648884179625E-2</v>
      </c>
      <c r="I97" s="176">
        <f t="shared" si="11"/>
        <v>1.7358779440624951E-2</v>
      </c>
      <c r="J97" s="176">
        <f t="shared" si="12"/>
        <v>2.725589749113299E-2</v>
      </c>
      <c r="K97" s="177">
        <v>0</v>
      </c>
      <c r="L97" s="178">
        <f t="shared" si="13"/>
        <v>1.644937107375E-2</v>
      </c>
      <c r="M97" s="60"/>
      <c r="N97" s="175">
        <v>44526</v>
      </c>
      <c r="O97" s="149">
        <v>98.0546875</v>
      </c>
      <c r="P97" s="149">
        <v>0.99260482900000002</v>
      </c>
      <c r="Q97" s="148">
        <f t="shared" si="14"/>
        <v>44529</v>
      </c>
      <c r="R97" s="148">
        <v>44525</v>
      </c>
      <c r="S97" s="191">
        <f t="shared" si="16"/>
        <v>1.1111111111111112E-2</v>
      </c>
      <c r="T97" s="149">
        <f t="shared" si="17"/>
        <v>1.0958904109589041E-2</v>
      </c>
      <c r="U97" s="149">
        <v>0</v>
      </c>
      <c r="V97" s="149">
        <v>0</v>
      </c>
      <c r="W97" s="192">
        <f t="shared" si="15"/>
        <v>98.065798611111106</v>
      </c>
      <c r="X97" s="192">
        <f t="shared" si="18"/>
        <v>381575.09422363114</v>
      </c>
      <c r="Y97" s="193">
        <f t="shared" si="19"/>
        <v>-1.9226548745057234E-2</v>
      </c>
    </row>
    <row r="98" spans="1:25" s="19" customFormat="1" x14ac:dyDescent="0.25">
      <c r="A98" s="17"/>
      <c r="B98" s="17"/>
      <c r="C98" s="17"/>
      <c r="E98" s="33"/>
      <c r="F98" s="175">
        <v>44535</v>
      </c>
      <c r="G98" s="176">
        <f t="shared" si="9"/>
        <v>0</v>
      </c>
      <c r="H98" s="176">
        <f t="shared" si="10"/>
        <v>0</v>
      </c>
      <c r="I98" s="176">
        <f t="shared" si="11"/>
        <v>0</v>
      </c>
      <c r="J98" s="176">
        <f t="shared" si="12"/>
        <v>0</v>
      </c>
      <c r="K98" s="177">
        <v>0</v>
      </c>
      <c r="L98" s="178">
        <f t="shared" si="13"/>
        <v>0</v>
      </c>
      <c r="M98" s="60"/>
      <c r="N98" s="175">
        <v>44527</v>
      </c>
      <c r="O98" s="149">
        <v>100</v>
      </c>
      <c r="P98" s="149">
        <v>0.99260482900000002</v>
      </c>
      <c r="Q98" s="148">
        <f t="shared" si="14"/>
        <v>44529</v>
      </c>
      <c r="R98" s="148">
        <v>44525</v>
      </c>
      <c r="S98" s="191">
        <f t="shared" si="16"/>
        <v>1.1111111111111112E-2</v>
      </c>
      <c r="T98" s="149">
        <f t="shared" si="17"/>
        <v>1.0958904109589041E-2</v>
      </c>
      <c r="U98" s="149">
        <v>0</v>
      </c>
      <c r="V98" s="149">
        <v>0</v>
      </c>
      <c r="W98" s="192">
        <f t="shared" si="15"/>
        <v>100.01111111111111</v>
      </c>
      <c r="X98" s="192">
        <f t="shared" si="18"/>
        <v>389144.32642277417</v>
      </c>
      <c r="Y98" s="193">
        <f t="shared" si="19"/>
        <v>1.93092658141404E-2</v>
      </c>
    </row>
    <row r="99" spans="1:25" s="19" customFormat="1" x14ac:dyDescent="0.25">
      <c r="A99" s="17"/>
      <c r="B99" s="17"/>
      <c r="C99" s="17"/>
      <c r="E99" s="33"/>
      <c r="F99" s="175">
        <v>44536</v>
      </c>
      <c r="G99" s="176">
        <f t="shared" si="9"/>
        <v>-2.11040538860215E-2</v>
      </c>
      <c r="H99" s="176">
        <f t="shared" si="10"/>
        <v>-2.1236521651080618E-2</v>
      </c>
      <c r="I99" s="176">
        <f t="shared" si="11"/>
        <v>-1.9168239538696747E-2</v>
      </c>
      <c r="J99" s="176">
        <f t="shared" si="12"/>
        <v>-3.2175916693225615E-2</v>
      </c>
      <c r="K99" s="177">
        <v>0</v>
      </c>
      <c r="L99" s="178">
        <f t="shared" si="13"/>
        <v>-1.8736946353804896E-2</v>
      </c>
      <c r="M99" s="60"/>
      <c r="N99" s="175">
        <v>44528</v>
      </c>
      <c r="O99" s="149">
        <v>100</v>
      </c>
      <c r="P99" s="149">
        <v>0.99260482900000002</v>
      </c>
      <c r="Q99" s="148">
        <f t="shared" si="14"/>
        <v>44529</v>
      </c>
      <c r="R99" s="148">
        <v>44525</v>
      </c>
      <c r="S99" s="191">
        <f t="shared" si="16"/>
        <v>1.1111111111111112E-2</v>
      </c>
      <c r="T99" s="149">
        <f t="shared" si="17"/>
        <v>1.0958904109589041E-2</v>
      </c>
      <c r="U99" s="149">
        <v>0</v>
      </c>
      <c r="V99" s="149">
        <v>0</v>
      </c>
      <c r="W99" s="192">
        <f t="shared" si="15"/>
        <v>100.01111111111111</v>
      </c>
      <c r="X99" s="192">
        <f t="shared" si="18"/>
        <v>389144.32642277417</v>
      </c>
      <c r="Y99" s="193">
        <f t="shared" si="19"/>
        <v>0</v>
      </c>
    </row>
    <row r="100" spans="1:25" s="19" customFormat="1" x14ac:dyDescent="0.25">
      <c r="A100" s="17"/>
      <c r="B100" s="17"/>
      <c r="C100" s="17"/>
      <c r="F100" s="175">
        <v>44537</v>
      </c>
      <c r="G100" s="176">
        <f t="shared" si="9"/>
        <v>-2.3763924638734186E-3</v>
      </c>
      <c r="H100" s="176">
        <f t="shared" si="10"/>
        <v>-2.2535764213932009E-3</v>
      </c>
      <c r="I100" s="176">
        <f t="shared" si="11"/>
        <v>-1.9264855774469942E-3</v>
      </c>
      <c r="J100" s="176">
        <f t="shared" si="12"/>
        <v>-3.3993038914289044E-3</v>
      </c>
      <c r="K100" s="177">
        <v>0</v>
      </c>
      <c r="L100" s="178">
        <f t="shared" si="13"/>
        <v>-1.9911516708285035E-3</v>
      </c>
      <c r="M100" s="60"/>
      <c r="N100" s="175">
        <v>44529</v>
      </c>
      <c r="O100" s="149">
        <v>97.9296875</v>
      </c>
      <c r="P100" s="149">
        <v>0.99260482900000002</v>
      </c>
      <c r="Q100" s="148">
        <f t="shared" si="14"/>
        <v>44530</v>
      </c>
      <c r="R100" s="148">
        <v>44525</v>
      </c>
      <c r="S100" s="191">
        <f t="shared" si="16"/>
        <v>1.3888888888888888E-2</v>
      </c>
      <c r="T100" s="149">
        <f t="shared" si="17"/>
        <v>1.3698630136986301E-2</v>
      </c>
      <c r="U100" s="149">
        <v>0</v>
      </c>
      <c r="V100" s="149">
        <v>0</v>
      </c>
      <c r="W100" s="192">
        <f t="shared" si="15"/>
        <v>97.943576388888886</v>
      </c>
      <c r="X100" s="192">
        <f t="shared" si="18"/>
        <v>381099.52622111468</v>
      </c>
      <c r="Y100" s="193">
        <f t="shared" si="19"/>
        <v>-2.0522449494029333E-2</v>
      </c>
    </row>
    <row r="101" spans="1:25" ht="16.5" thickBot="1" x14ac:dyDescent="0.3">
      <c r="E101" s="19"/>
      <c r="F101" s="171"/>
      <c r="G101" s="172"/>
      <c r="H101" s="172"/>
      <c r="I101" s="172"/>
      <c r="J101" s="172"/>
      <c r="K101" s="179"/>
      <c r="L101" s="180">
        <f>AVERAGE(L78:L100)</f>
        <v>-1.3908443621473467E-4</v>
      </c>
      <c r="M101" s="65"/>
      <c r="N101" s="175">
        <v>44530</v>
      </c>
      <c r="O101" s="149">
        <v>97.96875</v>
      </c>
      <c r="P101" s="149">
        <v>0.99260482900000002</v>
      </c>
      <c r="Q101" s="148">
        <f t="shared" si="14"/>
        <v>44531</v>
      </c>
      <c r="R101" s="148">
        <v>44525</v>
      </c>
      <c r="S101" s="191">
        <f t="shared" si="16"/>
        <v>1.6666666666666666E-2</v>
      </c>
      <c r="T101" s="149">
        <f t="shared" si="17"/>
        <v>1.643835616438356E-2</v>
      </c>
      <c r="U101" s="149">
        <v>0</v>
      </c>
      <c r="V101" s="149">
        <v>0</v>
      </c>
      <c r="W101" s="192">
        <f t="shared" si="15"/>
        <v>97.985416666666666</v>
      </c>
      <c r="X101" s="192">
        <f t="shared" si="18"/>
        <v>381262.32719924889</v>
      </c>
      <c r="Y101" s="193">
        <f t="shared" si="19"/>
        <v>4.1530861768931536E-4</v>
      </c>
    </row>
    <row r="102" spans="1:25" ht="16.5" thickTop="1" x14ac:dyDescent="0.25">
      <c r="E102" s="19"/>
      <c r="F102" s="69"/>
      <c r="G102" s="70"/>
      <c r="H102" s="19"/>
      <c r="I102" s="19"/>
      <c r="J102" s="19"/>
      <c r="K102" s="19"/>
      <c r="L102" s="74"/>
      <c r="M102" s="65"/>
      <c r="N102" s="175">
        <v>44531</v>
      </c>
      <c r="O102" s="149">
        <v>98.0625</v>
      </c>
      <c r="P102" s="149">
        <v>0.99260482900000002</v>
      </c>
      <c r="Q102" s="148">
        <f t="shared" si="14"/>
        <v>44532</v>
      </c>
      <c r="R102" s="148">
        <v>44525</v>
      </c>
      <c r="S102" s="191">
        <f t="shared" si="16"/>
        <v>1.9444444444444445E-2</v>
      </c>
      <c r="T102" s="149">
        <f t="shared" si="17"/>
        <v>1.9178082191780823E-2</v>
      </c>
      <c r="U102" s="149">
        <v>0</v>
      </c>
      <c r="V102" s="149">
        <v>0</v>
      </c>
      <c r="W102" s="192">
        <f t="shared" si="15"/>
        <v>98.081944444444446</v>
      </c>
      <c r="X102" s="192">
        <f t="shared" si="18"/>
        <v>381637.91783759993</v>
      </c>
      <c r="Y102" s="193">
        <f t="shared" si="19"/>
        <v>9.5813938354858319E-4</v>
      </c>
    </row>
    <row r="103" spans="1:25" x14ac:dyDescent="0.25">
      <c r="E103" s="19"/>
      <c r="F103" s="69"/>
      <c r="G103" s="70"/>
      <c r="H103" s="19"/>
      <c r="I103" s="19"/>
      <c r="J103" s="19"/>
      <c r="K103" s="19"/>
      <c r="L103" s="74"/>
      <c r="M103" s="65"/>
      <c r="N103" s="175">
        <v>44532</v>
      </c>
      <c r="O103" s="149">
        <v>97.83984375</v>
      </c>
      <c r="P103" s="149">
        <v>0.99260482900000002</v>
      </c>
      <c r="Q103" s="148">
        <f t="shared" si="14"/>
        <v>44533</v>
      </c>
      <c r="R103" s="148">
        <v>44525</v>
      </c>
      <c r="S103" s="191">
        <f t="shared" si="16"/>
        <v>2.2222222222222223E-2</v>
      </c>
      <c r="T103" s="149">
        <f t="shared" si="17"/>
        <v>2.1917808219178082E-2</v>
      </c>
      <c r="U103" s="149">
        <v>0</v>
      </c>
      <c r="V103" s="149">
        <v>0</v>
      </c>
      <c r="W103" s="192">
        <f t="shared" si="15"/>
        <v>97.862065972222226</v>
      </c>
      <c r="X103" s="192">
        <f t="shared" si="18"/>
        <v>380782.36829898192</v>
      </c>
      <c r="Y103" s="193">
        <f t="shared" si="19"/>
        <v>-2.182524333209214E-3</v>
      </c>
    </row>
    <row r="104" spans="1:25" x14ac:dyDescent="0.25">
      <c r="E104" s="102"/>
      <c r="F104" s="19"/>
      <c r="G104" s="16"/>
      <c r="H104" s="19"/>
      <c r="I104" s="19"/>
      <c r="J104" s="19"/>
      <c r="K104" s="19"/>
      <c r="L104" s="19"/>
      <c r="M104" s="19"/>
      <c r="N104" s="175">
        <v>44533</v>
      </c>
      <c r="O104" s="149">
        <v>98.09375</v>
      </c>
      <c r="P104" s="149">
        <v>0.99260482900000002</v>
      </c>
      <c r="Q104" s="148">
        <f t="shared" si="14"/>
        <v>44536</v>
      </c>
      <c r="R104" s="148">
        <v>44525</v>
      </c>
      <c r="S104" s="191">
        <f t="shared" si="16"/>
        <v>3.0555555555555555E-2</v>
      </c>
      <c r="T104" s="149">
        <f t="shared" si="17"/>
        <v>3.0136986301369864E-2</v>
      </c>
      <c r="U104" s="149">
        <v>0</v>
      </c>
      <c r="V104" s="149">
        <v>0</v>
      </c>
      <c r="W104" s="192">
        <f t="shared" si="15"/>
        <v>98.124305555555551</v>
      </c>
      <c r="X104" s="192">
        <f t="shared" si="18"/>
        <v>381802.74538392661</v>
      </c>
      <c r="Y104" s="193">
        <f t="shared" si="19"/>
        <v>2.6030027677160414E-3</v>
      </c>
    </row>
    <row r="105" spans="1:25" x14ac:dyDescent="0.25">
      <c r="E105" s="22"/>
      <c r="F105" s="75"/>
      <c r="G105" s="16"/>
      <c r="H105" s="19"/>
      <c r="I105" s="19"/>
      <c r="J105" s="19"/>
      <c r="K105" s="19"/>
      <c r="L105" s="19"/>
      <c r="M105" s="19"/>
      <c r="N105" s="175">
        <v>44534</v>
      </c>
      <c r="O105" s="149">
        <v>100</v>
      </c>
      <c r="P105" s="149">
        <v>0.99260482900000002</v>
      </c>
      <c r="Q105" s="148">
        <f t="shared" si="14"/>
        <v>44536</v>
      </c>
      <c r="R105" s="148">
        <v>44525</v>
      </c>
      <c r="S105" s="191">
        <f t="shared" si="16"/>
        <v>3.0555555555555555E-2</v>
      </c>
      <c r="T105" s="149">
        <f t="shared" si="17"/>
        <v>3.0136986301369864E-2</v>
      </c>
      <c r="U105" s="149">
        <v>0</v>
      </c>
      <c r="V105" s="149">
        <v>0</v>
      </c>
      <c r="W105" s="192">
        <f t="shared" si="15"/>
        <v>100.03055555555555</v>
      </c>
      <c r="X105" s="192">
        <f t="shared" si="18"/>
        <v>389219.98496862908</v>
      </c>
      <c r="Y105" s="193">
        <f t="shared" si="19"/>
        <v>1.8921529552812434E-2</v>
      </c>
    </row>
    <row r="106" spans="1:25" x14ac:dyDescent="0.25">
      <c r="E106" s="22"/>
      <c r="F106" s="36"/>
      <c r="G106" s="16"/>
      <c r="H106" s="19"/>
      <c r="I106" s="19"/>
      <c r="J106" s="19"/>
      <c r="K106" s="19"/>
      <c r="L106" s="19"/>
      <c r="M106" s="19"/>
      <c r="N106" s="175">
        <v>44535</v>
      </c>
      <c r="O106" s="149">
        <v>100</v>
      </c>
      <c r="P106" s="149">
        <v>0.99260482900000002</v>
      </c>
      <c r="Q106" s="148">
        <f t="shared" si="14"/>
        <v>44536</v>
      </c>
      <c r="R106" s="148">
        <v>44525</v>
      </c>
      <c r="S106" s="191">
        <f t="shared" si="16"/>
        <v>3.0555555555555555E-2</v>
      </c>
      <c r="T106" s="149">
        <f t="shared" si="17"/>
        <v>3.0136986301369864E-2</v>
      </c>
      <c r="U106" s="149">
        <v>0</v>
      </c>
      <c r="V106" s="149">
        <v>0</v>
      </c>
      <c r="W106" s="192">
        <f t="shared" si="15"/>
        <v>100.03055555555555</v>
      </c>
      <c r="X106" s="192">
        <f t="shared" si="18"/>
        <v>389219.98496862908</v>
      </c>
      <c r="Y106" s="193">
        <f t="shared" si="19"/>
        <v>0</v>
      </c>
    </row>
    <row r="107" spans="1:25" x14ac:dyDescent="0.25">
      <c r="E107" s="22"/>
      <c r="F107" s="36"/>
      <c r="G107" s="16"/>
      <c r="H107" s="19"/>
      <c r="I107" s="19"/>
      <c r="J107" s="19"/>
      <c r="K107" s="19"/>
      <c r="L107" s="19"/>
      <c r="M107" s="19"/>
      <c r="N107" s="175">
        <v>44536</v>
      </c>
      <c r="O107" s="149">
        <v>97.87109375</v>
      </c>
      <c r="P107" s="149">
        <v>0.99260482900000002</v>
      </c>
      <c r="Q107" s="148">
        <f t="shared" si="14"/>
        <v>44537</v>
      </c>
      <c r="R107" s="148">
        <v>44525</v>
      </c>
      <c r="S107" s="191">
        <f t="shared" si="16"/>
        <v>3.3333333333333333E-2</v>
      </c>
      <c r="T107" s="149">
        <f t="shared" si="17"/>
        <v>3.287671232876712E-2</v>
      </c>
      <c r="U107" s="149">
        <v>0</v>
      </c>
      <c r="V107" s="149">
        <v>0</v>
      </c>
      <c r="W107" s="192">
        <f t="shared" si="15"/>
        <v>97.904427083333331</v>
      </c>
      <c r="X107" s="192">
        <f t="shared" si="18"/>
        <v>380947.19584530866</v>
      </c>
      <c r="Y107" s="193">
        <f t="shared" si="19"/>
        <v>-2.11040538860215E-2</v>
      </c>
    </row>
    <row r="108" spans="1:25" ht="16.5" thickBot="1" x14ac:dyDescent="0.3">
      <c r="E108" s="22"/>
      <c r="F108" s="36"/>
      <c r="G108" s="16"/>
      <c r="H108" s="19"/>
      <c r="I108" s="19"/>
      <c r="J108" s="19"/>
      <c r="K108" s="19"/>
      <c r="L108" s="19"/>
      <c r="M108" s="19"/>
      <c r="N108" s="195">
        <v>44537</v>
      </c>
      <c r="O108" s="196">
        <v>97.62890625</v>
      </c>
      <c r="P108" s="196">
        <v>0.99260482900000002</v>
      </c>
      <c r="Q108" s="197">
        <f t="shared" si="14"/>
        <v>44538</v>
      </c>
      <c r="R108" s="197">
        <v>44525</v>
      </c>
      <c r="S108" s="179">
        <f t="shared" si="16"/>
        <v>3.6111111111111108E-2</v>
      </c>
      <c r="T108" s="196">
        <f t="shared" si="17"/>
        <v>3.5616438356164383E-2</v>
      </c>
      <c r="U108" s="196">
        <v>0</v>
      </c>
      <c r="V108" s="196">
        <v>0</v>
      </c>
      <c r="W108" s="198">
        <f t="shared" si="15"/>
        <v>97.665017361111111</v>
      </c>
      <c r="X108" s="198">
        <f t="shared" si="18"/>
        <v>380015.64999947028</v>
      </c>
      <c r="Y108" s="199">
        <f t="shared" si="19"/>
        <v>-2.3763924638734186E-3</v>
      </c>
    </row>
    <row r="109" spans="1:25" ht="16.5" thickTop="1" x14ac:dyDescent="0.25">
      <c r="E109" s="22"/>
      <c r="F109" s="36"/>
      <c r="G109" s="16"/>
      <c r="H109" s="19"/>
      <c r="I109" s="19"/>
      <c r="J109" s="19"/>
      <c r="K109" s="19"/>
      <c r="L109" s="19"/>
      <c r="M109" s="19"/>
      <c r="U109" s="127"/>
      <c r="V109" s="127"/>
      <c r="W109" s="159"/>
      <c r="X109" s="159"/>
    </row>
    <row r="110" spans="1:25" ht="16.5" thickBot="1" x14ac:dyDescent="0.3">
      <c r="E110" s="22"/>
      <c r="F110" s="19"/>
      <c r="G110" s="19"/>
      <c r="H110" s="19"/>
      <c r="I110" s="19"/>
      <c r="J110" s="19"/>
      <c r="K110" s="19"/>
      <c r="L110" s="19"/>
      <c r="M110" s="19"/>
    </row>
    <row r="111" spans="1:25" ht="16.5" thickTop="1" x14ac:dyDescent="0.25">
      <c r="E111" s="22"/>
      <c r="F111" s="19"/>
      <c r="G111" s="19"/>
      <c r="H111" s="19"/>
      <c r="I111" s="19"/>
      <c r="J111" s="19"/>
      <c r="K111" s="19"/>
      <c r="L111" s="19"/>
      <c r="M111" s="19"/>
      <c r="N111" s="173" t="s">
        <v>107</v>
      </c>
      <c r="O111" s="182" t="s">
        <v>59</v>
      </c>
      <c r="P111" s="127"/>
      <c r="Q111" s="127"/>
      <c r="R111" s="127"/>
      <c r="S111" s="127"/>
      <c r="T111" s="127"/>
      <c r="U111" s="127"/>
      <c r="V111" s="127"/>
      <c r="W111" s="127"/>
      <c r="X111" s="127"/>
      <c r="Y111" s="19"/>
    </row>
    <row r="112" spans="1:25" x14ac:dyDescent="0.25">
      <c r="E112" s="19"/>
      <c r="F112" s="19"/>
      <c r="G112" s="19"/>
      <c r="H112" s="19"/>
      <c r="I112" s="102"/>
      <c r="J112" s="19"/>
      <c r="K112" s="19"/>
      <c r="L112" s="19"/>
      <c r="M112" s="19"/>
      <c r="N112" s="183" t="s">
        <v>108</v>
      </c>
      <c r="O112" s="120">
        <v>390000</v>
      </c>
      <c r="P112" s="127"/>
      <c r="Q112" s="127"/>
      <c r="R112" s="127"/>
      <c r="S112" s="127"/>
      <c r="T112" s="127"/>
      <c r="U112" s="127"/>
      <c r="V112" s="127"/>
      <c r="W112" s="127"/>
      <c r="X112" s="127"/>
      <c r="Y112" s="19"/>
    </row>
    <row r="113" spans="5:25" x14ac:dyDescent="0.25">
      <c r="E113" s="126"/>
      <c r="F113" s="19"/>
      <c r="G113" s="19"/>
      <c r="H113" s="19"/>
      <c r="I113" s="20"/>
      <c r="J113" s="102"/>
      <c r="K113" s="19"/>
      <c r="L113" s="19"/>
      <c r="M113" s="19"/>
      <c r="N113" s="183" t="s">
        <v>109</v>
      </c>
      <c r="O113" s="200">
        <v>1.5</v>
      </c>
      <c r="P113" s="127"/>
      <c r="Q113" s="127"/>
      <c r="R113" s="127"/>
      <c r="S113" s="127"/>
      <c r="T113" s="127"/>
      <c r="U113" s="127"/>
      <c r="V113" s="127"/>
      <c r="W113" s="127"/>
      <c r="X113" s="127"/>
      <c r="Y113" s="19"/>
    </row>
    <row r="114" spans="5:25" x14ac:dyDescent="0.25">
      <c r="E114" s="18"/>
      <c r="F114" s="102"/>
      <c r="G114" s="102"/>
      <c r="H114" s="19"/>
      <c r="I114" s="18"/>
      <c r="J114" s="18"/>
      <c r="K114" s="19"/>
      <c r="L114" s="19"/>
      <c r="M114" s="19"/>
      <c r="N114" s="183" t="s">
        <v>110</v>
      </c>
      <c r="O114" s="185">
        <v>44438</v>
      </c>
      <c r="P114" s="127"/>
      <c r="Q114" s="127"/>
      <c r="R114" s="127"/>
      <c r="S114" s="127"/>
      <c r="T114" s="127"/>
      <c r="U114" s="127"/>
      <c r="V114" s="127"/>
      <c r="W114" s="127"/>
      <c r="X114" s="127"/>
      <c r="Y114" s="19"/>
    </row>
    <row r="115" spans="5:25" x14ac:dyDescent="0.25">
      <c r="E115" s="18"/>
      <c r="F115" s="37"/>
      <c r="G115" s="37"/>
      <c r="H115" s="19"/>
      <c r="I115" s="18"/>
      <c r="J115" s="38"/>
      <c r="K115" s="19"/>
      <c r="L115" s="19"/>
      <c r="M115" s="19"/>
      <c r="N115" s="183" t="s">
        <v>111</v>
      </c>
      <c r="O115" s="186">
        <v>12</v>
      </c>
      <c r="P115" s="127"/>
      <c r="Q115" s="127"/>
      <c r="R115" s="127"/>
      <c r="S115" s="127"/>
      <c r="T115" s="127"/>
      <c r="U115" s="127"/>
      <c r="V115" s="127"/>
      <c r="W115" s="127"/>
      <c r="X115" s="127"/>
      <c r="Y115" s="19"/>
    </row>
    <row r="116" spans="5:25" x14ac:dyDescent="0.25">
      <c r="E116" s="18"/>
      <c r="F116" s="30"/>
      <c r="G116" s="30"/>
      <c r="H116" s="19"/>
      <c r="I116" s="19"/>
      <c r="J116" s="38"/>
      <c r="K116" s="19"/>
      <c r="L116" s="19"/>
      <c r="M116" s="19"/>
      <c r="N116" s="183" t="s">
        <v>112</v>
      </c>
      <c r="O116" s="187" t="s">
        <v>113</v>
      </c>
      <c r="P116" s="127"/>
      <c r="Q116" s="127"/>
      <c r="R116" s="127"/>
      <c r="S116" s="127"/>
      <c r="T116" s="127"/>
      <c r="U116" s="127"/>
      <c r="V116" s="127"/>
      <c r="W116" s="127"/>
      <c r="X116" s="127"/>
      <c r="Y116" s="19"/>
    </row>
    <row r="117" spans="5:25" ht="16.5" thickBot="1" x14ac:dyDescent="0.3">
      <c r="E117" s="18"/>
      <c r="F117" s="38"/>
      <c r="G117" s="38"/>
      <c r="H117" s="19"/>
      <c r="I117" s="19"/>
      <c r="J117" s="19"/>
      <c r="K117" s="19"/>
      <c r="L117" s="19"/>
      <c r="M117" s="19"/>
      <c r="N117" s="188" t="s">
        <v>114</v>
      </c>
      <c r="O117" s="189" t="s">
        <v>126</v>
      </c>
      <c r="P117" s="127"/>
      <c r="Q117" s="127"/>
      <c r="R117" s="127"/>
      <c r="S117" s="127"/>
      <c r="T117" s="127"/>
      <c r="U117" s="127"/>
      <c r="V117" s="127"/>
      <c r="W117" s="127"/>
      <c r="X117" s="127"/>
      <c r="Y117" s="19"/>
    </row>
    <row r="118" spans="5:25" ht="17.25" thickTop="1" thickBot="1" x14ac:dyDescent="0.3">
      <c r="E118" s="18"/>
      <c r="F118" s="38"/>
      <c r="G118" s="38"/>
      <c r="H118" s="19"/>
      <c r="I118" s="19"/>
      <c r="J118" s="19"/>
      <c r="K118" s="19"/>
      <c r="L118" s="19"/>
      <c r="M118" s="19"/>
      <c r="N118" s="19"/>
      <c r="O118" s="19"/>
      <c r="P118" s="127"/>
      <c r="Q118" s="127"/>
      <c r="R118" s="127"/>
      <c r="S118" s="127"/>
      <c r="T118" s="127"/>
      <c r="U118" s="127"/>
      <c r="V118" s="127"/>
      <c r="W118" s="127"/>
      <c r="X118" s="127"/>
      <c r="Y118" s="19"/>
    </row>
    <row r="119" spans="5:25" ht="16.5" thickTop="1" x14ac:dyDescent="0.25">
      <c r="E119" s="19"/>
      <c r="F119" s="32"/>
      <c r="G119" s="32"/>
      <c r="H119" s="19"/>
      <c r="I119" s="19"/>
      <c r="J119" s="19"/>
      <c r="K119" s="19"/>
      <c r="L119" s="19"/>
      <c r="M119" s="19"/>
      <c r="N119" s="173" t="s">
        <v>115</v>
      </c>
      <c r="O119" s="190" t="s">
        <v>116</v>
      </c>
      <c r="P119" s="190" t="s">
        <v>117</v>
      </c>
      <c r="Q119" s="190" t="s">
        <v>118</v>
      </c>
      <c r="R119" s="190" t="s">
        <v>119</v>
      </c>
      <c r="S119" s="190" t="s">
        <v>120</v>
      </c>
      <c r="T119" s="190" t="s">
        <v>121</v>
      </c>
      <c r="U119" s="190" t="s">
        <v>122</v>
      </c>
      <c r="V119" s="190" t="s">
        <v>123</v>
      </c>
      <c r="W119" s="190" t="s">
        <v>124</v>
      </c>
      <c r="X119" s="190" t="s">
        <v>125</v>
      </c>
      <c r="Y119" s="174" t="s">
        <v>127</v>
      </c>
    </row>
    <row r="120" spans="5:25" x14ac:dyDescent="0.25">
      <c r="E120" s="19"/>
      <c r="F120" s="18"/>
      <c r="G120" s="19"/>
      <c r="H120" s="19"/>
      <c r="I120" s="19"/>
      <c r="J120" s="19"/>
      <c r="K120" s="19"/>
      <c r="L120" s="19"/>
      <c r="M120" s="19"/>
      <c r="N120" s="175">
        <v>44515</v>
      </c>
      <c r="O120" s="149">
        <v>98.015625</v>
      </c>
      <c r="P120" s="149">
        <v>0.99722096699999996</v>
      </c>
      <c r="Q120" s="148">
        <f t="shared" ref="Q120:Q142" si="20">WORKDAY(N120,1)</f>
        <v>44516</v>
      </c>
      <c r="R120" s="148">
        <v>44516</v>
      </c>
      <c r="S120" s="191">
        <f>DAYS360(R120,Q120)*$O$113/360</f>
        <v>0</v>
      </c>
      <c r="T120" s="149">
        <f>(Q120-R120)*$O$113/365</f>
        <v>0</v>
      </c>
      <c r="U120" s="149">
        <v>0</v>
      </c>
      <c r="V120" s="149">
        <v>0</v>
      </c>
      <c r="W120" s="192">
        <f t="shared" ref="W120:W142" si="21">O120+S120</f>
        <v>98.015625</v>
      </c>
      <c r="X120" s="192">
        <f>W120/100*$O$112*P120</f>
        <v>381198.62174007657</v>
      </c>
      <c r="Y120" s="193">
        <v>0</v>
      </c>
    </row>
    <row r="121" spans="5:25" x14ac:dyDescent="0.25">
      <c r="E121" s="19"/>
      <c r="F121" s="32"/>
      <c r="G121" s="19"/>
      <c r="H121" s="20"/>
      <c r="I121" s="126"/>
      <c r="J121" s="19"/>
      <c r="K121" s="19"/>
      <c r="L121" s="19"/>
      <c r="M121" s="19"/>
      <c r="N121" s="175">
        <v>44516</v>
      </c>
      <c r="O121" s="149">
        <v>97.9609375</v>
      </c>
      <c r="P121" s="149">
        <v>0.99582663500000002</v>
      </c>
      <c r="Q121" s="148">
        <f t="shared" si="20"/>
        <v>44517</v>
      </c>
      <c r="R121" s="148">
        <v>44516</v>
      </c>
      <c r="S121" s="191">
        <f t="shared" ref="S121:S142" si="22">DAYS360(R121,Q121)*$O$113/360</f>
        <v>4.1666666666666666E-3</v>
      </c>
      <c r="T121" s="149">
        <f t="shared" ref="T121:T142" si="23">(Q121-R121)*$O$113/365</f>
        <v>4.10958904109589E-3</v>
      </c>
      <c r="U121" s="149">
        <v>0</v>
      </c>
      <c r="V121" s="149">
        <v>0</v>
      </c>
      <c r="W121" s="192">
        <f t="shared" si="21"/>
        <v>97.965104166666663</v>
      </c>
      <c r="X121" s="192">
        <f t="shared" ref="X121:X142" si="24">W121/100*$O$112*P121</f>
        <v>380469.41411589296</v>
      </c>
      <c r="Y121" s="193">
        <f>(X121-X120)/$O$112</f>
        <v>-1.869763138932355E-3</v>
      </c>
    </row>
    <row r="122" spans="5:25" x14ac:dyDescent="0.25">
      <c r="E122" s="19"/>
      <c r="F122" s="19"/>
      <c r="G122" s="19"/>
      <c r="H122" s="19"/>
      <c r="I122" s="126"/>
      <c r="J122" s="126"/>
      <c r="K122" s="126"/>
      <c r="L122" s="126"/>
      <c r="M122" s="126"/>
      <c r="N122" s="175">
        <v>44517</v>
      </c>
      <c r="O122" s="149">
        <v>98.12890625</v>
      </c>
      <c r="P122" s="149">
        <v>0.99582663500000002</v>
      </c>
      <c r="Q122" s="148">
        <f t="shared" si="20"/>
        <v>44518</v>
      </c>
      <c r="R122" s="148">
        <v>44516</v>
      </c>
      <c r="S122" s="191">
        <f t="shared" si="22"/>
        <v>8.3333333333333332E-3</v>
      </c>
      <c r="T122" s="149">
        <f t="shared" si="23"/>
        <v>8.21917808219178E-3</v>
      </c>
      <c r="U122" s="149">
        <v>0</v>
      </c>
      <c r="V122" s="149">
        <v>0</v>
      </c>
      <c r="W122" s="192">
        <f t="shared" si="21"/>
        <v>98.13723958333334</v>
      </c>
      <c r="X122" s="192">
        <f t="shared" si="24"/>
        <v>381137.94054359256</v>
      </c>
      <c r="Y122" s="193">
        <f t="shared" ref="Y122:Y142" si="25">(X122-X121)/$O$112</f>
        <v>1.7141703274348775E-3</v>
      </c>
    </row>
    <row r="123" spans="5:25" x14ac:dyDescent="0.25">
      <c r="E123" s="19"/>
      <c r="F123" s="126"/>
      <c r="G123" s="126"/>
      <c r="H123" s="19"/>
      <c r="I123" s="18"/>
      <c r="J123" s="126"/>
      <c r="K123" s="19"/>
      <c r="L123" s="126"/>
      <c r="M123" s="126"/>
      <c r="N123" s="175">
        <v>44518</v>
      </c>
      <c r="O123" s="149">
        <v>98.29296875</v>
      </c>
      <c r="P123" s="149">
        <v>0.99582663500000002</v>
      </c>
      <c r="Q123" s="148">
        <f t="shared" si="20"/>
        <v>44519</v>
      </c>
      <c r="R123" s="148">
        <v>44516</v>
      </c>
      <c r="S123" s="191">
        <f t="shared" si="22"/>
        <v>1.2500000000000001E-2</v>
      </c>
      <c r="T123" s="149">
        <f t="shared" si="23"/>
        <v>1.2328767123287671E-2</v>
      </c>
      <c r="U123" s="149">
        <v>0</v>
      </c>
      <c r="V123" s="149">
        <v>0</v>
      </c>
      <c r="W123" s="192">
        <f t="shared" si="21"/>
        <v>98.305468750000003</v>
      </c>
      <c r="X123" s="192">
        <f t="shared" si="24"/>
        <v>381791.29617489962</v>
      </c>
      <c r="Y123" s="193">
        <f t="shared" si="25"/>
        <v>1.6752708495052782E-3</v>
      </c>
    </row>
    <row r="124" spans="5:25" x14ac:dyDescent="0.25">
      <c r="E124" s="126"/>
      <c r="F124" s="37"/>
      <c r="G124" s="37"/>
      <c r="H124" s="19"/>
      <c r="I124" s="18"/>
      <c r="J124" s="38"/>
      <c r="K124" s="18"/>
      <c r="L124" s="18"/>
      <c r="M124" s="38"/>
      <c r="N124" s="175">
        <v>44519</v>
      </c>
      <c r="O124" s="149">
        <v>98.1171875</v>
      </c>
      <c r="P124" s="149">
        <v>0.99582663500000002</v>
      </c>
      <c r="Q124" s="148">
        <f t="shared" si="20"/>
        <v>44522</v>
      </c>
      <c r="R124" s="148">
        <v>44516</v>
      </c>
      <c r="S124" s="191">
        <f t="shared" si="22"/>
        <v>2.5000000000000001E-2</v>
      </c>
      <c r="T124" s="149">
        <f t="shared" si="23"/>
        <v>2.4657534246575342E-2</v>
      </c>
      <c r="U124" s="149">
        <v>0</v>
      </c>
      <c r="V124" s="149">
        <v>0</v>
      </c>
      <c r="W124" s="192">
        <f t="shared" si="21"/>
        <v>98.142187500000006</v>
      </c>
      <c r="X124" s="192">
        <f t="shared" si="24"/>
        <v>381157.15688568988</v>
      </c>
      <c r="Y124" s="193">
        <f t="shared" si="25"/>
        <v>-1.6259981774608605E-3</v>
      </c>
    </row>
    <row r="125" spans="5:25" x14ac:dyDescent="0.25">
      <c r="E125" s="126"/>
      <c r="F125" s="32"/>
      <c r="G125" s="32"/>
      <c r="H125" s="19"/>
      <c r="I125" s="18"/>
      <c r="J125" s="38"/>
      <c r="K125" s="18"/>
      <c r="L125" s="18"/>
      <c r="M125" s="32"/>
      <c r="N125" s="175">
        <v>44520</v>
      </c>
      <c r="O125" s="149">
        <v>100</v>
      </c>
      <c r="P125" s="149">
        <v>0.99582663500000002</v>
      </c>
      <c r="Q125" s="148">
        <f t="shared" si="20"/>
        <v>44522</v>
      </c>
      <c r="R125" s="148">
        <v>44516</v>
      </c>
      <c r="S125" s="191">
        <f t="shared" si="22"/>
        <v>2.5000000000000001E-2</v>
      </c>
      <c r="T125" s="149">
        <f t="shared" si="23"/>
        <v>2.4657534246575342E-2</v>
      </c>
      <c r="U125" s="149">
        <v>0</v>
      </c>
      <c r="V125" s="149">
        <v>0</v>
      </c>
      <c r="W125" s="192">
        <f t="shared" si="21"/>
        <v>100.02500000000001</v>
      </c>
      <c r="X125" s="192">
        <f t="shared" si="24"/>
        <v>388469.48074691254</v>
      </c>
      <c r="Y125" s="193">
        <f t="shared" si="25"/>
        <v>1.8749548362109375E-2</v>
      </c>
    </row>
    <row r="126" spans="5:25" x14ac:dyDescent="0.25">
      <c r="E126" s="18"/>
      <c r="F126" s="39"/>
      <c r="G126" s="39"/>
      <c r="H126" s="19"/>
      <c r="I126" s="18"/>
      <c r="J126" s="40"/>
      <c r="K126" s="18"/>
      <c r="L126" s="18"/>
      <c r="M126" s="38"/>
      <c r="N126" s="175">
        <v>44521</v>
      </c>
      <c r="O126" s="149">
        <v>100</v>
      </c>
      <c r="P126" s="149">
        <v>0.99582663500000002</v>
      </c>
      <c r="Q126" s="148">
        <f t="shared" si="20"/>
        <v>44522</v>
      </c>
      <c r="R126" s="148">
        <v>44516</v>
      </c>
      <c r="S126" s="191">
        <f t="shared" si="22"/>
        <v>2.5000000000000001E-2</v>
      </c>
      <c r="T126" s="149">
        <f t="shared" si="23"/>
        <v>2.4657534246575342E-2</v>
      </c>
      <c r="U126" s="149">
        <v>0</v>
      </c>
      <c r="V126" s="149">
        <v>0</v>
      </c>
      <c r="W126" s="192">
        <f t="shared" si="21"/>
        <v>100.02500000000001</v>
      </c>
      <c r="X126" s="192">
        <f t="shared" si="24"/>
        <v>388469.48074691254</v>
      </c>
      <c r="Y126" s="193">
        <f t="shared" si="25"/>
        <v>0</v>
      </c>
    </row>
    <row r="127" spans="5:25" x14ac:dyDescent="0.25">
      <c r="E127" s="18"/>
      <c r="F127" s="39"/>
      <c r="G127" s="39"/>
      <c r="H127" s="19"/>
      <c r="I127" s="18"/>
      <c r="J127" s="38"/>
      <c r="K127" s="18"/>
      <c r="L127" s="18"/>
      <c r="M127" s="38"/>
      <c r="N127" s="175">
        <v>44522</v>
      </c>
      <c r="O127" s="149">
        <v>97.67578125</v>
      </c>
      <c r="P127" s="149">
        <v>0.99582663500000002</v>
      </c>
      <c r="Q127" s="148">
        <f t="shared" si="20"/>
        <v>44523</v>
      </c>
      <c r="R127" s="148">
        <v>44516</v>
      </c>
      <c r="S127" s="191">
        <f t="shared" si="22"/>
        <v>2.9166666666666667E-2</v>
      </c>
      <c r="T127" s="149">
        <f t="shared" si="23"/>
        <v>2.8767123287671233E-2</v>
      </c>
      <c r="U127" s="149">
        <v>0</v>
      </c>
      <c r="V127" s="149">
        <v>0</v>
      </c>
      <c r="W127" s="192">
        <f t="shared" si="21"/>
        <v>97.704947916666669</v>
      </c>
      <c r="X127" s="192">
        <f t="shared" si="24"/>
        <v>379459.03907614725</v>
      </c>
      <c r="Y127" s="193">
        <f t="shared" si="25"/>
        <v>-2.3103696591705861E-2</v>
      </c>
    </row>
    <row r="128" spans="5:25" x14ac:dyDescent="0.25">
      <c r="E128" s="18"/>
      <c r="F128" s="32"/>
      <c r="G128" s="32"/>
      <c r="H128" s="19"/>
      <c r="I128" s="18"/>
      <c r="J128" s="38"/>
      <c r="K128" s="18"/>
      <c r="L128" s="18"/>
      <c r="M128" s="38"/>
      <c r="N128" s="175">
        <v>44523</v>
      </c>
      <c r="O128" s="149">
        <v>97.53515625</v>
      </c>
      <c r="P128" s="149">
        <v>0.99582663500000002</v>
      </c>
      <c r="Q128" s="148">
        <f t="shared" si="20"/>
        <v>44524</v>
      </c>
      <c r="R128" s="148">
        <v>44516</v>
      </c>
      <c r="S128" s="191">
        <f t="shared" si="22"/>
        <v>3.3333333333333333E-2</v>
      </c>
      <c r="T128" s="149">
        <f t="shared" si="23"/>
        <v>3.287671232876712E-2</v>
      </c>
      <c r="U128" s="149">
        <v>0</v>
      </c>
      <c r="V128" s="149">
        <v>0</v>
      </c>
      <c r="W128" s="192">
        <f t="shared" si="21"/>
        <v>97.568489583333331</v>
      </c>
      <c r="X128" s="192">
        <f t="shared" si="24"/>
        <v>378929.07258883322</v>
      </c>
      <c r="Y128" s="193">
        <f t="shared" si="25"/>
        <v>-1.3588884290103287E-3</v>
      </c>
    </row>
    <row r="129" spans="5:25" x14ac:dyDescent="0.25">
      <c r="E129" s="19"/>
      <c r="F129" s="19"/>
      <c r="G129" s="19"/>
      <c r="H129" s="19"/>
      <c r="I129" s="18"/>
      <c r="J129" s="38"/>
      <c r="K129" s="18"/>
      <c r="L129" s="18"/>
      <c r="M129" s="38"/>
      <c r="N129" s="175">
        <v>44524</v>
      </c>
      <c r="O129" s="149">
        <v>97.5078125</v>
      </c>
      <c r="P129" s="149">
        <v>0.99582663500000002</v>
      </c>
      <c r="Q129" s="148">
        <f t="shared" si="20"/>
        <v>44525</v>
      </c>
      <c r="R129" s="148">
        <v>44516</v>
      </c>
      <c r="S129" s="191">
        <f t="shared" si="22"/>
        <v>3.7499999999999999E-2</v>
      </c>
      <c r="T129" s="149">
        <f t="shared" si="23"/>
        <v>3.6986301369863014E-2</v>
      </c>
      <c r="U129" s="149">
        <v>0</v>
      </c>
      <c r="V129" s="149">
        <v>0</v>
      </c>
      <c r="W129" s="192">
        <f t="shared" si="21"/>
        <v>97.545312499999994</v>
      </c>
      <c r="X129" s="192">
        <f t="shared" si="24"/>
        <v>378839.05919690384</v>
      </c>
      <c r="Y129" s="193">
        <f t="shared" si="25"/>
        <v>-2.3080356904971175E-4</v>
      </c>
    </row>
    <row r="130" spans="5:25" x14ac:dyDescent="0.25">
      <c r="E130" s="19"/>
      <c r="F130" s="19"/>
      <c r="G130" s="19"/>
      <c r="H130" s="19"/>
      <c r="I130" s="19"/>
      <c r="J130" s="16"/>
      <c r="K130" s="18"/>
      <c r="L130" s="18"/>
      <c r="M130" s="16"/>
      <c r="N130" s="175">
        <v>44525</v>
      </c>
      <c r="O130" s="149">
        <v>100</v>
      </c>
      <c r="P130" s="149">
        <v>0.99582663500000002</v>
      </c>
      <c r="Q130" s="148">
        <f t="shared" si="20"/>
        <v>44526</v>
      </c>
      <c r="R130" s="148">
        <v>44516</v>
      </c>
      <c r="S130" s="191">
        <f t="shared" si="22"/>
        <v>4.1666666666666664E-2</v>
      </c>
      <c r="T130" s="149">
        <f t="shared" si="23"/>
        <v>4.1095890410958902E-2</v>
      </c>
      <c r="U130" s="149">
        <v>0</v>
      </c>
      <c r="V130" s="149">
        <v>0</v>
      </c>
      <c r="W130" s="192">
        <f t="shared" si="21"/>
        <v>100.04166666666667</v>
      </c>
      <c r="X130" s="192">
        <f t="shared" si="24"/>
        <v>388534.20947818749</v>
      </c>
      <c r="Y130" s="193">
        <f t="shared" si="25"/>
        <v>2.4859359695599118E-2</v>
      </c>
    </row>
    <row r="131" spans="5:25" x14ac:dyDescent="0.25">
      <c r="E131" s="19"/>
      <c r="F131" s="19"/>
      <c r="G131" s="19"/>
      <c r="H131" s="19"/>
      <c r="I131" s="19"/>
      <c r="J131" s="19"/>
      <c r="K131" s="19"/>
      <c r="L131" s="19"/>
      <c r="M131" s="19"/>
      <c r="N131" s="175">
        <v>44526</v>
      </c>
      <c r="O131" s="149">
        <v>98.203125</v>
      </c>
      <c r="P131" s="149">
        <v>0.99582663500000002</v>
      </c>
      <c r="Q131" s="148">
        <f t="shared" si="20"/>
        <v>44529</v>
      </c>
      <c r="R131" s="148">
        <v>44516</v>
      </c>
      <c r="S131" s="191">
        <f t="shared" si="22"/>
        <v>5.4166666666666669E-2</v>
      </c>
      <c r="T131" s="149">
        <f t="shared" si="23"/>
        <v>5.3424657534246578E-2</v>
      </c>
      <c r="U131" s="149">
        <v>0</v>
      </c>
      <c r="V131" s="149">
        <v>0</v>
      </c>
      <c r="W131" s="192">
        <f t="shared" si="21"/>
        <v>98.25729166666666</v>
      </c>
      <c r="X131" s="192">
        <f t="shared" si="24"/>
        <v>381604.18968605774</v>
      </c>
      <c r="Y131" s="193">
        <f t="shared" si="25"/>
        <v>-1.7769281518281412E-2</v>
      </c>
    </row>
    <row r="132" spans="5:25" x14ac:dyDescent="0.25">
      <c r="E132" s="126"/>
      <c r="F132" s="19"/>
      <c r="G132" s="19"/>
      <c r="H132" s="126"/>
      <c r="I132" s="126"/>
      <c r="J132" s="19"/>
      <c r="K132" s="19"/>
      <c r="L132" s="19"/>
      <c r="M132" s="19"/>
      <c r="N132" s="175">
        <v>44527</v>
      </c>
      <c r="O132" s="149">
        <v>100</v>
      </c>
      <c r="P132" s="149">
        <v>0.99582663500000002</v>
      </c>
      <c r="Q132" s="148">
        <f t="shared" si="20"/>
        <v>44529</v>
      </c>
      <c r="R132" s="148">
        <v>44516</v>
      </c>
      <c r="S132" s="191">
        <f t="shared" si="22"/>
        <v>5.4166666666666669E-2</v>
      </c>
      <c r="T132" s="149">
        <f t="shared" si="23"/>
        <v>5.3424657534246578E-2</v>
      </c>
      <c r="U132" s="149">
        <v>0</v>
      </c>
      <c r="V132" s="149">
        <v>0</v>
      </c>
      <c r="W132" s="192">
        <f t="shared" si="21"/>
        <v>100.05416666666666</v>
      </c>
      <c r="X132" s="192">
        <f t="shared" si="24"/>
        <v>388582.75602664374</v>
      </c>
      <c r="Y132" s="193">
        <f t="shared" si="25"/>
        <v>1.7893759847656399E-2</v>
      </c>
    </row>
    <row r="133" spans="5:25" x14ac:dyDescent="0.25">
      <c r="E133" s="126"/>
      <c r="F133" s="19"/>
      <c r="G133" s="19"/>
      <c r="H133" s="155"/>
      <c r="I133" s="155"/>
      <c r="J133" s="19"/>
      <c r="K133" s="19"/>
      <c r="L133" s="19"/>
      <c r="M133" s="19"/>
      <c r="N133" s="175">
        <v>44528</v>
      </c>
      <c r="O133" s="149">
        <v>100</v>
      </c>
      <c r="P133" s="149">
        <v>0.99582663500000002</v>
      </c>
      <c r="Q133" s="148">
        <f t="shared" si="20"/>
        <v>44529</v>
      </c>
      <c r="R133" s="148">
        <v>44516</v>
      </c>
      <c r="S133" s="191">
        <f t="shared" si="22"/>
        <v>5.4166666666666669E-2</v>
      </c>
      <c r="T133" s="149">
        <f t="shared" si="23"/>
        <v>5.3424657534246578E-2</v>
      </c>
      <c r="U133" s="149">
        <v>0</v>
      </c>
      <c r="V133" s="149">
        <v>0</v>
      </c>
      <c r="W133" s="192">
        <f t="shared" si="21"/>
        <v>100.05416666666666</v>
      </c>
      <c r="X133" s="192">
        <f t="shared" si="24"/>
        <v>388582.75602664374</v>
      </c>
      <c r="Y133" s="193">
        <f t="shared" si="25"/>
        <v>0</v>
      </c>
    </row>
    <row r="134" spans="5:25" x14ac:dyDescent="0.25">
      <c r="E134" s="18"/>
      <c r="F134" s="126"/>
      <c r="G134" s="126"/>
      <c r="H134" s="18"/>
      <c r="I134" s="38"/>
      <c r="J134" s="19"/>
      <c r="K134" s="19"/>
      <c r="L134" s="19"/>
      <c r="M134" s="19"/>
      <c r="N134" s="175">
        <v>44529</v>
      </c>
      <c r="O134" s="149">
        <v>98.08203125</v>
      </c>
      <c r="P134" s="149">
        <v>0.99582663500000002</v>
      </c>
      <c r="Q134" s="148">
        <f t="shared" si="20"/>
        <v>44530</v>
      </c>
      <c r="R134" s="148">
        <v>44516</v>
      </c>
      <c r="S134" s="191">
        <f t="shared" si="22"/>
        <v>5.8333333333333334E-2</v>
      </c>
      <c r="T134" s="149">
        <f t="shared" si="23"/>
        <v>5.7534246575342465E-2</v>
      </c>
      <c r="U134" s="149">
        <v>0</v>
      </c>
      <c r="V134" s="149">
        <v>0</v>
      </c>
      <c r="W134" s="192">
        <f t="shared" si="21"/>
        <v>98.140364583333337</v>
      </c>
      <c r="X134" s="192">
        <f t="shared" si="24"/>
        <v>381150.07718070666</v>
      </c>
      <c r="Y134" s="193">
        <f t="shared" si="25"/>
        <v>-1.9058150887018135E-2</v>
      </c>
    </row>
    <row r="135" spans="5:25" x14ac:dyDescent="0.25">
      <c r="E135" s="18"/>
      <c r="F135" s="126"/>
      <c r="G135" s="20"/>
      <c r="H135" s="18"/>
      <c r="I135" s="18"/>
      <c r="J135" s="19"/>
      <c r="K135" s="19"/>
      <c r="L135" s="19"/>
      <c r="M135" s="19"/>
      <c r="N135" s="175">
        <v>44530</v>
      </c>
      <c r="O135" s="149">
        <v>98.1640625</v>
      </c>
      <c r="P135" s="149">
        <v>0.99582663500000002</v>
      </c>
      <c r="Q135" s="148">
        <f t="shared" si="20"/>
        <v>44531</v>
      </c>
      <c r="R135" s="148">
        <v>44516</v>
      </c>
      <c r="S135" s="191">
        <f t="shared" si="22"/>
        <v>6.25E-2</v>
      </c>
      <c r="T135" s="149">
        <f t="shared" si="23"/>
        <v>6.1643835616438353E-2</v>
      </c>
      <c r="U135" s="149">
        <v>0</v>
      </c>
      <c r="V135" s="149">
        <v>0</v>
      </c>
      <c r="W135" s="192">
        <f t="shared" si="21"/>
        <v>98.2265625</v>
      </c>
      <c r="X135" s="192">
        <f t="shared" si="24"/>
        <v>381484.84608776955</v>
      </c>
      <c r="Y135" s="193">
        <f t="shared" si="25"/>
        <v>8.5838181298175371E-4</v>
      </c>
    </row>
    <row r="136" spans="5:25" x14ac:dyDescent="0.25">
      <c r="E136" s="18"/>
      <c r="F136" s="38"/>
      <c r="G136" s="18"/>
      <c r="H136" s="18"/>
      <c r="I136" s="18"/>
      <c r="J136" s="19"/>
      <c r="K136" s="19"/>
      <c r="L136" s="19"/>
      <c r="M136" s="19"/>
      <c r="N136" s="175">
        <v>44531</v>
      </c>
      <c r="O136" s="149">
        <v>98.2578125</v>
      </c>
      <c r="P136" s="149">
        <v>0.99582663500000002</v>
      </c>
      <c r="Q136" s="148">
        <f t="shared" si="20"/>
        <v>44532</v>
      </c>
      <c r="R136" s="148">
        <v>44516</v>
      </c>
      <c r="S136" s="191">
        <f t="shared" si="22"/>
        <v>6.6666666666666666E-2</v>
      </c>
      <c r="T136" s="149">
        <f t="shared" si="23"/>
        <v>6.575342465753424E-2</v>
      </c>
      <c r="U136" s="149">
        <v>0</v>
      </c>
      <c r="V136" s="149">
        <v>0</v>
      </c>
      <c r="W136" s="192">
        <f t="shared" si="21"/>
        <v>98.324479166666663</v>
      </c>
      <c r="X136" s="192">
        <f t="shared" si="24"/>
        <v>381865.12738401018</v>
      </c>
      <c r="Y136" s="193">
        <f t="shared" si="25"/>
        <v>9.7508024677084998E-4</v>
      </c>
    </row>
    <row r="137" spans="5:25" x14ac:dyDescent="0.25">
      <c r="E137" s="18"/>
      <c r="F137" s="18"/>
      <c r="G137" s="18"/>
      <c r="H137" s="19"/>
      <c r="I137" s="19"/>
      <c r="J137" s="19"/>
      <c r="K137" s="19"/>
      <c r="L137" s="19"/>
      <c r="M137" s="19"/>
      <c r="N137" s="175">
        <v>44532</v>
      </c>
      <c r="O137" s="149">
        <v>97.9296875</v>
      </c>
      <c r="P137" s="149">
        <v>0.99582663500000002</v>
      </c>
      <c r="Q137" s="148">
        <f t="shared" si="20"/>
        <v>44533</v>
      </c>
      <c r="R137" s="148">
        <v>44516</v>
      </c>
      <c r="S137" s="191">
        <f t="shared" si="22"/>
        <v>7.0833333333333331E-2</v>
      </c>
      <c r="T137" s="149">
        <f t="shared" si="23"/>
        <v>6.9863013698630141E-2</v>
      </c>
      <c r="U137" s="149">
        <v>0</v>
      </c>
      <c r="V137" s="149">
        <v>0</v>
      </c>
      <c r="W137" s="192">
        <f t="shared" si="21"/>
        <v>98.00052083333334</v>
      </c>
      <c r="X137" s="192">
        <f t="shared" si="24"/>
        <v>380606.96266985236</v>
      </c>
      <c r="Y137" s="193">
        <f t="shared" si="25"/>
        <v>-3.2260633696354207E-3</v>
      </c>
    </row>
    <row r="138" spans="5:25" x14ac:dyDescent="0.25">
      <c r="E138" s="18"/>
      <c r="F138" s="16"/>
      <c r="G138" s="18"/>
      <c r="H138" s="19"/>
      <c r="I138" s="19"/>
      <c r="J138" s="19"/>
      <c r="K138" s="19"/>
      <c r="L138" s="19"/>
      <c r="M138" s="19"/>
      <c r="N138" s="175">
        <v>44533</v>
      </c>
      <c r="O138" s="149">
        <v>98.12109375</v>
      </c>
      <c r="P138" s="149">
        <v>0.99582663500000002</v>
      </c>
      <c r="Q138" s="148">
        <f t="shared" si="20"/>
        <v>44536</v>
      </c>
      <c r="R138" s="148">
        <v>44516</v>
      </c>
      <c r="S138" s="191">
        <f t="shared" si="22"/>
        <v>8.3333333333333329E-2</v>
      </c>
      <c r="T138" s="149">
        <f t="shared" si="23"/>
        <v>8.2191780821917804E-2</v>
      </c>
      <c r="U138" s="149">
        <v>0</v>
      </c>
      <c r="V138" s="149">
        <v>0</v>
      </c>
      <c r="W138" s="192">
        <f t="shared" si="21"/>
        <v>98.204427083333329</v>
      </c>
      <c r="X138" s="192">
        <f t="shared" si="24"/>
        <v>381398.87824154488</v>
      </c>
      <c r="Y138" s="193">
        <f t="shared" si="25"/>
        <v>2.0305527479295283E-3</v>
      </c>
    </row>
    <row r="139" spans="5:25" x14ac:dyDescent="0.25">
      <c r="E139" s="18"/>
      <c r="F139" s="19"/>
      <c r="G139" s="19"/>
      <c r="H139" s="19"/>
      <c r="I139" s="19"/>
      <c r="J139" s="19"/>
      <c r="K139" s="19"/>
      <c r="L139" s="19"/>
      <c r="M139" s="19"/>
      <c r="N139" s="175">
        <v>44534</v>
      </c>
      <c r="O139" s="149">
        <v>100</v>
      </c>
      <c r="P139" s="149">
        <v>0.99582663500000002</v>
      </c>
      <c r="Q139" s="148">
        <f t="shared" si="20"/>
        <v>44536</v>
      </c>
      <c r="R139" s="148">
        <v>44516</v>
      </c>
      <c r="S139" s="191">
        <f t="shared" si="22"/>
        <v>8.3333333333333329E-2</v>
      </c>
      <c r="T139" s="149">
        <f t="shared" si="23"/>
        <v>8.2191780821917804E-2</v>
      </c>
      <c r="U139" s="149">
        <v>0</v>
      </c>
      <c r="V139" s="149">
        <v>0</v>
      </c>
      <c r="W139" s="192">
        <f t="shared" si="21"/>
        <v>100.08333333333333</v>
      </c>
      <c r="X139" s="192">
        <f t="shared" si="24"/>
        <v>388696.03130637493</v>
      </c>
      <c r="Y139" s="193">
        <f t="shared" si="25"/>
        <v>1.8710648884179625E-2</v>
      </c>
    </row>
    <row r="140" spans="5:25" x14ac:dyDescent="0.25">
      <c r="E140" s="19"/>
      <c r="F140" s="19"/>
      <c r="G140" s="19"/>
      <c r="H140" s="126"/>
      <c r="I140" s="126"/>
      <c r="J140" s="19"/>
      <c r="K140" s="19"/>
      <c r="L140" s="19"/>
      <c r="M140" s="19"/>
      <c r="N140" s="175">
        <v>44535</v>
      </c>
      <c r="O140" s="149">
        <v>100</v>
      </c>
      <c r="P140" s="149">
        <v>0.99582663500000002</v>
      </c>
      <c r="Q140" s="148">
        <f t="shared" si="20"/>
        <v>44536</v>
      </c>
      <c r="R140" s="148">
        <v>44516</v>
      </c>
      <c r="S140" s="191">
        <f t="shared" si="22"/>
        <v>8.3333333333333329E-2</v>
      </c>
      <c r="T140" s="149">
        <f t="shared" si="23"/>
        <v>8.2191780821917804E-2</v>
      </c>
      <c r="U140" s="149">
        <v>0</v>
      </c>
      <c r="V140" s="149">
        <v>0</v>
      </c>
      <c r="W140" s="192">
        <f t="shared" si="21"/>
        <v>100.08333333333333</v>
      </c>
      <c r="X140" s="192">
        <f t="shared" si="24"/>
        <v>388696.03130637493</v>
      </c>
      <c r="Y140" s="193">
        <f t="shared" si="25"/>
        <v>0</v>
      </c>
    </row>
    <row r="141" spans="5:25" x14ac:dyDescent="0.25">
      <c r="E141" s="19"/>
      <c r="F141" s="19"/>
      <c r="G141" s="19"/>
      <c r="H141" s="155"/>
      <c r="I141" s="155"/>
      <c r="J141" s="19"/>
      <c r="K141" s="19"/>
      <c r="L141" s="19"/>
      <c r="M141" s="19"/>
      <c r="N141" s="175">
        <v>44536</v>
      </c>
      <c r="O141" s="149">
        <v>97.86328125</v>
      </c>
      <c r="P141" s="149">
        <v>0.99582663500000002</v>
      </c>
      <c r="Q141" s="148">
        <f t="shared" si="20"/>
        <v>44537</v>
      </c>
      <c r="R141" s="148">
        <v>44516</v>
      </c>
      <c r="S141" s="191">
        <f t="shared" si="22"/>
        <v>8.7499999999999994E-2</v>
      </c>
      <c r="T141" s="149">
        <f t="shared" si="23"/>
        <v>8.6301369863013705E-2</v>
      </c>
      <c r="U141" s="149">
        <v>0</v>
      </c>
      <c r="V141" s="149">
        <v>0</v>
      </c>
      <c r="W141" s="192">
        <f t="shared" si="21"/>
        <v>97.950781250000006</v>
      </c>
      <c r="X141" s="192">
        <f t="shared" si="24"/>
        <v>380413.78786245349</v>
      </c>
      <c r="Y141" s="193">
        <f t="shared" si="25"/>
        <v>-2.1236521651080618E-2</v>
      </c>
    </row>
    <row r="142" spans="5:25" ht="16.5" thickBot="1" x14ac:dyDescent="0.3">
      <c r="E142" s="126"/>
      <c r="F142" s="126"/>
      <c r="G142" s="126"/>
      <c r="H142" s="18"/>
      <c r="I142" s="38"/>
      <c r="J142" s="19"/>
      <c r="K142" s="19"/>
      <c r="L142" s="19"/>
      <c r="M142" s="19"/>
      <c r="N142" s="195">
        <v>44537</v>
      </c>
      <c r="O142" s="196">
        <v>97.6328125</v>
      </c>
      <c r="P142" s="196">
        <v>0.99582663500000002</v>
      </c>
      <c r="Q142" s="197">
        <f t="shared" si="20"/>
        <v>44538</v>
      </c>
      <c r="R142" s="197">
        <v>44516</v>
      </c>
      <c r="S142" s="179">
        <f t="shared" si="22"/>
        <v>9.166666666666666E-2</v>
      </c>
      <c r="T142" s="196">
        <f t="shared" si="23"/>
        <v>9.0410958904109592E-2</v>
      </c>
      <c r="U142" s="196">
        <v>0</v>
      </c>
      <c r="V142" s="196">
        <v>0</v>
      </c>
      <c r="W142" s="198">
        <f t="shared" si="21"/>
        <v>97.724479166666669</v>
      </c>
      <c r="X142" s="198">
        <f t="shared" si="24"/>
        <v>379534.89305811014</v>
      </c>
      <c r="Y142" s="199">
        <f t="shared" si="25"/>
        <v>-2.2535764213932009E-3</v>
      </c>
    </row>
    <row r="143" spans="5:25" ht="16.5" thickTop="1" x14ac:dyDescent="0.25">
      <c r="E143" s="18"/>
      <c r="F143" s="126"/>
      <c r="G143" s="19"/>
      <c r="H143" s="18"/>
      <c r="I143" s="32"/>
      <c r="J143" s="19"/>
      <c r="K143" s="19"/>
      <c r="L143" s="19"/>
      <c r="M143" s="19"/>
    </row>
    <row r="144" spans="5:25" ht="16.5" thickBot="1" x14ac:dyDescent="0.3">
      <c r="F144" s="38"/>
      <c r="G144" s="18"/>
      <c r="H144" s="18"/>
      <c r="I144" s="38"/>
      <c r="J144" s="19"/>
      <c r="K144" s="19"/>
      <c r="L144" s="19"/>
      <c r="M144" s="19"/>
    </row>
    <row r="145" spans="6:25" ht="16.5" thickTop="1" x14ac:dyDescent="0.25">
      <c r="F145" s="38"/>
      <c r="G145" s="18"/>
      <c r="H145" s="18"/>
      <c r="I145" s="38"/>
      <c r="J145" s="19"/>
      <c r="K145" s="19"/>
      <c r="L145" s="19"/>
      <c r="M145" s="19"/>
      <c r="N145" s="173" t="s">
        <v>107</v>
      </c>
      <c r="O145" s="182" t="s">
        <v>61</v>
      </c>
      <c r="P145" s="127"/>
      <c r="Q145" s="127"/>
      <c r="R145" s="127"/>
      <c r="S145" s="127"/>
      <c r="T145" s="127"/>
      <c r="U145" s="127"/>
      <c r="V145" s="127"/>
      <c r="W145" s="127"/>
      <c r="X145" s="127"/>
      <c r="Y145" s="19"/>
    </row>
    <row r="146" spans="6:25" x14ac:dyDescent="0.25">
      <c r="F146" s="40"/>
      <c r="G146" s="18"/>
      <c r="H146" s="18"/>
      <c r="I146" s="38"/>
      <c r="J146" s="19"/>
      <c r="K146" s="19"/>
      <c r="L146" s="19"/>
      <c r="M146" s="19"/>
      <c r="N146" s="183" t="s">
        <v>108</v>
      </c>
      <c r="O146" s="120">
        <v>388000</v>
      </c>
      <c r="P146" s="127"/>
      <c r="Q146" s="127"/>
      <c r="R146" s="127"/>
      <c r="S146" s="127"/>
      <c r="T146" s="127"/>
      <c r="U146" s="127"/>
      <c r="V146" s="127"/>
      <c r="W146" s="127"/>
      <c r="X146" s="127"/>
      <c r="Y146" s="19"/>
    </row>
    <row r="147" spans="6:25" x14ac:dyDescent="0.25">
      <c r="F147" s="38"/>
      <c r="G147" s="18"/>
      <c r="H147" s="18"/>
      <c r="I147" s="16"/>
      <c r="J147" s="19"/>
      <c r="K147" s="19"/>
      <c r="L147" s="19"/>
      <c r="M147" s="19"/>
      <c r="N147" s="183" t="s">
        <v>109</v>
      </c>
      <c r="O147" s="184">
        <v>0.86299999999999999</v>
      </c>
      <c r="P147" s="127"/>
      <c r="Q147" s="127"/>
      <c r="R147" s="127"/>
      <c r="S147" s="127"/>
      <c r="T147" s="127"/>
      <c r="U147" s="127"/>
      <c r="V147" s="127"/>
      <c r="W147" s="127"/>
      <c r="X147" s="127"/>
      <c r="Y147" s="19"/>
    </row>
    <row r="148" spans="6:25" x14ac:dyDescent="0.25">
      <c r="F148" s="38"/>
      <c r="G148" s="18"/>
      <c r="H148" s="19"/>
      <c r="I148" s="19"/>
      <c r="J148" s="19"/>
      <c r="K148" s="19"/>
      <c r="L148" s="19"/>
      <c r="M148" s="19"/>
      <c r="N148" s="183" t="s">
        <v>110</v>
      </c>
      <c r="O148" s="185">
        <v>44427</v>
      </c>
      <c r="P148" s="127"/>
      <c r="Q148" s="127"/>
      <c r="R148" s="127"/>
      <c r="S148" s="127"/>
      <c r="T148" s="127"/>
      <c r="U148" s="127"/>
      <c r="V148" s="127"/>
      <c r="W148" s="127"/>
      <c r="X148" s="127"/>
      <c r="Y148" s="19"/>
    </row>
    <row r="149" spans="6:25" x14ac:dyDescent="0.25">
      <c r="F149" s="16"/>
      <c r="G149" s="18"/>
      <c r="H149" s="19"/>
      <c r="I149" s="19"/>
      <c r="J149" s="19"/>
      <c r="K149" s="19"/>
      <c r="L149" s="19"/>
      <c r="M149" s="19"/>
      <c r="N149" s="183" t="s">
        <v>111</v>
      </c>
      <c r="O149" s="186">
        <v>12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9"/>
    </row>
    <row r="150" spans="6:25" x14ac:dyDescent="0.25">
      <c r="F150" s="19"/>
      <c r="G150" s="19"/>
      <c r="H150" s="19"/>
      <c r="I150" s="19"/>
      <c r="J150" s="19"/>
      <c r="K150" s="19"/>
      <c r="L150" s="19"/>
      <c r="M150" s="19"/>
      <c r="N150" s="183" t="s">
        <v>112</v>
      </c>
      <c r="O150" s="187" t="s">
        <v>113</v>
      </c>
      <c r="P150" s="127"/>
      <c r="Q150" s="127"/>
      <c r="R150" s="127"/>
      <c r="S150" s="127"/>
      <c r="T150" s="127"/>
      <c r="U150" s="127"/>
      <c r="V150" s="127"/>
      <c r="W150" s="127"/>
      <c r="X150" s="127"/>
      <c r="Y150" s="19"/>
    </row>
    <row r="151" spans="6:25" ht="16.5" thickBot="1" x14ac:dyDescent="0.3">
      <c r="F151" s="19"/>
      <c r="G151" s="19"/>
      <c r="H151" s="19"/>
      <c r="I151" s="19"/>
      <c r="J151" s="19"/>
      <c r="K151" s="19"/>
      <c r="L151" s="19"/>
      <c r="M151" s="19"/>
      <c r="N151" s="188" t="s">
        <v>114</v>
      </c>
      <c r="O151" s="189" t="s">
        <v>126</v>
      </c>
      <c r="P151" s="127"/>
      <c r="Q151" s="127"/>
      <c r="R151" s="127"/>
      <c r="S151" s="127"/>
      <c r="T151" s="127"/>
      <c r="U151" s="127"/>
      <c r="V151" s="127"/>
      <c r="W151" s="127"/>
      <c r="X151" s="127"/>
      <c r="Y151" s="19"/>
    </row>
    <row r="152" spans="6:25" ht="17.25" thickTop="1" thickBot="1" x14ac:dyDescent="0.3">
      <c r="F152" s="126"/>
      <c r="G152" s="19"/>
      <c r="J152" s="19"/>
      <c r="K152" s="19"/>
      <c r="L152" s="19"/>
      <c r="M152" s="19"/>
      <c r="N152" s="19"/>
      <c r="O152" s="19"/>
      <c r="P152" s="127"/>
      <c r="Q152" s="127"/>
      <c r="R152" s="127"/>
      <c r="S152" s="127"/>
      <c r="T152" s="127"/>
      <c r="U152" s="127"/>
      <c r="V152" s="127"/>
      <c r="W152" s="127"/>
      <c r="X152" s="127"/>
      <c r="Y152" s="19"/>
    </row>
    <row r="153" spans="6:25" ht="16.5" thickTop="1" x14ac:dyDescent="0.25">
      <c r="F153" s="16"/>
      <c r="G153" s="19"/>
      <c r="N153" s="173" t="s">
        <v>115</v>
      </c>
      <c r="O153" s="190" t="s">
        <v>116</v>
      </c>
      <c r="P153" s="190" t="s">
        <v>117</v>
      </c>
      <c r="Q153" s="190" t="s">
        <v>118</v>
      </c>
      <c r="R153" s="190" t="s">
        <v>119</v>
      </c>
      <c r="S153" s="190" t="s">
        <v>120</v>
      </c>
      <c r="T153" s="190" t="s">
        <v>121</v>
      </c>
      <c r="U153" s="190" t="s">
        <v>122</v>
      </c>
      <c r="V153" s="190" t="s">
        <v>123</v>
      </c>
      <c r="W153" s="190" t="s">
        <v>124</v>
      </c>
      <c r="X153" s="190" t="s">
        <v>125</v>
      </c>
      <c r="Y153" s="174" t="s">
        <v>127</v>
      </c>
    </row>
    <row r="154" spans="6:25" x14ac:dyDescent="0.25">
      <c r="N154" s="175">
        <v>44515</v>
      </c>
      <c r="O154" s="149">
        <v>98.0234375</v>
      </c>
      <c r="P154" s="149">
        <v>0.99907114399999997</v>
      </c>
      <c r="Q154" s="148">
        <f t="shared" ref="Q154:Q176" si="26">WORKDAY(N154,1)</f>
        <v>44516</v>
      </c>
      <c r="R154" s="148">
        <v>44494</v>
      </c>
      <c r="S154" s="191">
        <f>DAYS360(R154,Q154)*$O$147/360</f>
        <v>5.0341666666666667E-2</v>
      </c>
      <c r="T154" s="149">
        <f>(Q154-R154)*$O$147/365</f>
        <v>5.2016438356164388E-2</v>
      </c>
      <c r="U154" s="149">
        <v>0</v>
      </c>
      <c r="V154" s="149">
        <v>0</v>
      </c>
      <c r="W154" s="192">
        <f t="shared" ref="W154:W176" si="27">O154+S154</f>
        <v>98.073779166666668</v>
      </c>
      <c r="X154" s="192">
        <f>W154/100*$O$146*P154</f>
        <v>380172.80906396674</v>
      </c>
      <c r="Y154" s="193">
        <v>0</v>
      </c>
    </row>
    <row r="155" spans="6:25" x14ac:dyDescent="0.25">
      <c r="N155" s="175">
        <v>44516</v>
      </c>
      <c r="O155" s="149">
        <v>97.98828125</v>
      </c>
      <c r="P155" s="149">
        <v>0.99907114399999997</v>
      </c>
      <c r="Q155" s="148">
        <f t="shared" si="26"/>
        <v>44517</v>
      </c>
      <c r="R155" s="148">
        <v>44494</v>
      </c>
      <c r="S155" s="191">
        <f t="shared" ref="S155:S176" si="28">DAYS360(R155,Q155)*$O$147/360</f>
        <v>5.2738888888888891E-2</v>
      </c>
      <c r="T155" s="149">
        <f t="shared" ref="T155:T176" si="29">(Q155-R155)*$O$147/365</f>
        <v>5.4380821917808221E-2</v>
      </c>
      <c r="U155" s="149">
        <v>0</v>
      </c>
      <c r="V155" s="149">
        <v>0</v>
      </c>
      <c r="W155" s="192">
        <f t="shared" si="27"/>
        <v>98.041020138888882</v>
      </c>
      <c r="X155" s="192">
        <f t="shared" ref="X155:X176" si="30">W155/100*$O$146*P155</f>
        <v>380045.82209845656</v>
      </c>
      <c r="Y155" s="193">
        <f>(X155-X154)/$O$146</f>
        <v>-3.2728599358293633E-4</v>
      </c>
    </row>
    <row r="156" spans="6:25" x14ac:dyDescent="0.25">
      <c r="N156" s="175">
        <v>44517</v>
      </c>
      <c r="O156" s="149">
        <v>98.1328125</v>
      </c>
      <c r="P156" s="149">
        <v>0.99907114399999997</v>
      </c>
      <c r="Q156" s="148">
        <f t="shared" si="26"/>
        <v>44518</v>
      </c>
      <c r="R156" s="148">
        <v>44494</v>
      </c>
      <c r="S156" s="191">
        <f t="shared" si="28"/>
        <v>5.5136111111111115E-2</v>
      </c>
      <c r="T156" s="149">
        <f t="shared" si="29"/>
        <v>5.6745205479452054E-2</v>
      </c>
      <c r="U156" s="149">
        <v>0</v>
      </c>
      <c r="V156" s="149">
        <v>0</v>
      </c>
      <c r="W156" s="192">
        <f t="shared" si="27"/>
        <v>98.187948611111111</v>
      </c>
      <c r="X156" s="192">
        <f t="shared" si="30"/>
        <v>380615.37504615402</v>
      </c>
      <c r="Y156" s="193">
        <f t="shared" ref="Y156:Y176" si="31">(X156-X155)/$O$146</f>
        <v>1.4679199682924291E-3</v>
      </c>
    </row>
    <row r="157" spans="6:25" x14ac:dyDescent="0.25">
      <c r="N157" s="175">
        <v>44518</v>
      </c>
      <c r="O157" s="149">
        <v>98.1640625</v>
      </c>
      <c r="P157" s="149">
        <v>0.99907114399999997</v>
      </c>
      <c r="Q157" s="148">
        <f t="shared" si="26"/>
        <v>44519</v>
      </c>
      <c r="R157" s="148">
        <v>44494</v>
      </c>
      <c r="S157" s="191">
        <f t="shared" si="28"/>
        <v>5.7533333333333332E-2</v>
      </c>
      <c r="T157" s="149">
        <f t="shared" si="29"/>
        <v>5.9109589041095888E-2</v>
      </c>
      <c r="U157" s="149">
        <v>0</v>
      </c>
      <c r="V157" s="149">
        <v>0</v>
      </c>
      <c r="W157" s="192">
        <f t="shared" si="27"/>
        <v>98.221595833333339</v>
      </c>
      <c r="X157" s="192">
        <f t="shared" si="30"/>
        <v>380745.80500509025</v>
      </c>
      <c r="Y157" s="193">
        <f t="shared" si="31"/>
        <v>3.3615968797998574E-4</v>
      </c>
    </row>
    <row r="158" spans="6:25" x14ac:dyDescent="0.25">
      <c r="N158" s="175">
        <v>44519</v>
      </c>
      <c r="O158" s="149">
        <v>98.0859375</v>
      </c>
      <c r="P158" s="149">
        <v>0.99907114399999997</v>
      </c>
      <c r="Q158" s="148">
        <f t="shared" si="26"/>
        <v>44522</v>
      </c>
      <c r="R158" s="148">
        <v>44494</v>
      </c>
      <c r="S158" s="191">
        <f t="shared" si="28"/>
        <v>6.4724999999999991E-2</v>
      </c>
      <c r="T158" s="149">
        <f t="shared" si="29"/>
        <v>6.6202739726027401E-2</v>
      </c>
      <c r="U158" s="149">
        <v>0</v>
      </c>
      <c r="V158" s="149">
        <v>0</v>
      </c>
      <c r="W158" s="192">
        <f t="shared" si="27"/>
        <v>98.150662499999996</v>
      </c>
      <c r="X158" s="192">
        <f t="shared" si="30"/>
        <v>380470.83931274363</v>
      </c>
      <c r="Y158" s="193">
        <f t="shared" si="31"/>
        <v>-7.0867446481088809E-4</v>
      </c>
    </row>
    <row r="159" spans="6:25" x14ac:dyDescent="0.25">
      <c r="N159" s="175">
        <v>44520</v>
      </c>
      <c r="O159" s="149">
        <v>100</v>
      </c>
      <c r="P159" s="149">
        <v>0.99907114399999997</v>
      </c>
      <c r="Q159" s="148">
        <f t="shared" si="26"/>
        <v>44522</v>
      </c>
      <c r="R159" s="148">
        <v>44494</v>
      </c>
      <c r="S159" s="191">
        <f t="shared" si="28"/>
        <v>6.4724999999999991E-2</v>
      </c>
      <c r="T159" s="149">
        <f t="shared" si="29"/>
        <v>6.6202739726027401E-2</v>
      </c>
      <c r="U159" s="149">
        <v>0</v>
      </c>
      <c r="V159" s="149">
        <v>0</v>
      </c>
      <c r="W159" s="192">
        <f t="shared" si="27"/>
        <v>100.064725</v>
      </c>
      <c r="X159" s="192">
        <f t="shared" si="30"/>
        <v>387890.50360560609</v>
      </c>
      <c r="Y159" s="193">
        <f t="shared" si="31"/>
        <v>1.9122846115624908E-2</v>
      </c>
    </row>
    <row r="160" spans="6:25" x14ac:dyDescent="0.25">
      <c r="N160" s="175">
        <v>44521</v>
      </c>
      <c r="O160" s="149">
        <v>100</v>
      </c>
      <c r="P160" s="149">
        <v>0.99907114399999997</v>
      </c>
      <c r="Q160" s="148">
        <f t="shared" si="26"/>
        <v>44522</v>
      </c>
      <c r="R160" s="148">
        <v>44494</v>
      </c>
      <c r="S160" s="191">
        <f t="shared" si="28"/>
        <v>6.4724999999999991E-2</v>
      </c>
      <c r="T160" s="149">
        <f t="shared" si="29"/>
        <v>6.6202739726027401E-2</v>
      </c>
      <c r="U160" s="149">
        <v>0</v>
      </c>
      <c r="V160" s="149">
        <v>0</v>
      </c>
      <c r="W160" s="192">
        <f t="shared" si="27"/>
        <v>100.064725</v>
      </c>
      <c r="X160" s="192">
        <f t="shared" si="30"/>
        <v>387890.50360560609</v>
      </c>
      <c r="Y160" s="193">
        <f t="shared" si="31"/>
        <v>0</v>
      </c>
    </row>
    <row r="161" spans="14:25" x14ac:dyDescent="0.25">
      <c r="N161" s="175">
        <v>44522</v>
      </c>
      <c r="O161" s="149">
        <v>97.6875</v>
      </c>
      <c r="P161" s="149">
        <v>0.99907114399999997</v>
      </c>
      <c r="Q161" s="148">
        <f t="shared" si="26"/>
        <v>44523</v>
      </c>
      <c r="R161" s="148">
        <v>44494</v>
      </c>
      <c r="S161" s="191">
        <f t="shared" si="28"/>
        <v>6.7122222222222222E-2</v>
      </c>
      <c r="T161" s="149">
        <f t="shared" si="29"/>
        <v>6.8567123287671242E-2</v>
      </c>
      <c r="U161" s="149">
        <v>0</v>
      </c>
      <c r="V161" s="149">
        <v>0</v>
      </c>
      <c r="W161" s="192">
        <f t="shared" si="27"/>
        <v>97.754622222222224</v>
      </c>
      <c r="X161" s="192">
        <f t="shared" si="30"/>
        <v>378935.63034879224</v>
      </c>
      <c r="Y161" s="193">
        <f t="shared" si="31"/>
        <v>-2.3079570249520235E-2</v>
      </c>
    </row>
    <row r="162" spans="14:25" x14ac:dyDescent="0.25">
      <c r="N162" s="175">
        <v>44523</v>
      </c>
      <c r="O162" s="149">
        <v>97.64453125</v>
      </c>
      <c r="P162" s="149">
        <v>0.99907114399999997</v>
      </c>
      <c r="Q162" s="148">
        <f t="shared" si="26"/>
        <v>44524</v>
      </c>
      <c r="R162" s="148">
        <v>44525</v>
      </c>
      <c r="S162" s="191">
        <f t="shared" si="28"/>
        <v>-2.397222222222222E-3</v>
      </c>
      <c r="T162" s="149">
        <f t="shared" si="29"/>
        <v>-2.3643835616438355E-3</v>
      </c>
      <c r="U162" s="194">
        <f>O147/12*O146/100</f>
        <v>279.03666666666669</v>
      </c>
      <c r="V162" s="194">
        <f>(P164-P165)*O146</f>
        <v>0</v>
      </c>
      <c r="W162" s="192">
        <f t="shared" si="27"/>
        <v>97.642134027777772</v>
      </c>
      <c r="X162" s="192">
        <f t="shared" si="30"/>
        <v>378499.58155744505</v>
      </c>
      <c r="Y162" s="193">
        <f t="shared" si="31"/>
        <v>-1.1238370911009999E-3</v>
      </c>
    </row>
    <row r="163" spans="14:25" x14ac:dyDescent="0.25">
      <c r="N163" s="175">
        <v>44524</v>
      </c>
      <c r="O163" s="149">
        <v>97.59765625</v>
      </c>
      <c r="P163" s="149">
        <v>0.99907114399999997</v>
      </c>
      <c r="Q163" s="148">
        <f t="shared" si="26"/>
        <v>44525</v>
      </c>
      <c r="R163" s="148">
        <v>44525</v>
      </c>
      <c r="S163" s="191">
        <f t="shared" si="28"/>
        <v>0</v>
      </c>
      <c r="T163" s="149">
        <f t="shared" si="29"/>
        <v>0</v>
      </c>
      <c r="U163" s="149">
        <v>0</v>
      </c>
      <c r="V163" s="149">
        <v>0</v>
      </c>
      <c r="W163" s="192">
        <f t="shared" si="27"/>
        <v>97.59765625</v>
      </c>
      <c r="X163" s="192">
        <f t="shared" si="30"/>
        <v>378327.16807585623</v>
      </c>
      <c r="Y163" s="193">
        <f t="shared" si="31"/>
        <v>-4.4436464327016662E-4</v>
      </c>
    </row>
    <row r="164" spans="14:25" x14ac:dyDescent="0.25">
      <c r="N164" s="175">
        <v>44525</v>
      </c>
      <c r="O164" s="149">
        <v>100</v>
      </c>
      <c r="P164" s="149">
        <v>0.99861742399999998</v>
      </c>
      <c r="Q164" s="148">
        <f t="shared" si="26"/>
        <v>44526</v>
      </c>
      <c r="R164" s="148">
        <v>44525</v>
      </c>
      <c r="S164" s="191">
        <f t="shared" si="28"/>
        <v>2.397222222222222E-3</v>
      </c>
      <c r="T164" s="149">
        <f t="shared" si="29"/>
        <v>2.3643835616438355E-3</v>
      </c>
      <c r="U164" s="149">
        <v>0</v>
      </c>
      <c r="V164" s="149">
        <v>0</v>
      </c>
      <c r="W164" s="192">
        <f t="shared" si="27"/>
        <v>100.00239722222223</v>
      </c>
      <c r="X164" s="192">
        <f t="shared" si="30"/>
        <v>387472.84887457563</v>
      </c>
      <c r="Y164" s="193">
        <f t="shared" si="31"/>
        <v>2.3571342264740731E-2</v>
      </c>
    </row>
    <row r="165" spans="14:25" x14ac:dyDescent="0.25">
      <c r="N165" s="175">
        <v>44526</v>
      </c>
      <c r="O165" s="149">
        <v>98.2734375</v>
      </c>
      <c r="P165" s="149">
        <v>0.99861742399999998</v>
      </c>
      <c r="Q165" s="148">
        <f t="shared" si="26"/>
        <v>44529</v>
      </c>
      <c r="R165" s="148">
        <v>44525</v>
      </c>
      <c r="S165" s="191">
        <f t="shared" si="28"/>
        <v>9.5888888888888881E-3</v>
      </c>
      <c r="T165" s="149">
        <f t="shared" si="29"/>
        <v>9.4575342465753418E-3</v>
      </c>
      <c r="U165" s="149">
        <v>0</v>
      </c>
      <c r="V165" s="149">
        <v>0</v>
      </c>
      <c r="W165" s="192">
        <f t="shared" si="27"/>
        <v>98.283026388888885</v>
      </c>
      <c r="X165" s="192">
        <f t="shared" si="30"/>
        <v>380810.91342533741</v>
      </c>
      <c r="Y165" s="193">
        <f t="shared" si="31"/>
        <v>-1.7169936724840788E-2</v>
      </c>
    </row>
    <row r="166" spans="14:25" x14ac:dyDescent="0.25">
      <c r="N166" s="175">
        <v>44527</v>
      </c>
      <c r="O166" s="149">
        <v>100</v>
      </c>
      <c r="P166" s="149">
        <v>0.99861742399999998</v>
      </c>
      <c r="Q166" s="148">
        <f t="shared" si="26"/>
        <v>44529</v>
      </c>
      <c r="R166" s="148">
        <v>44525</v>
      </c>
      <c r="S166" s="191">
        <f t="shared" si="28"/>
        <v>9.5888888888888881E-3</v>
      </c>
      <c r="T166" s="149">
        <f t="shared" si="29"/>
        <v>9.4575342465753418E-3</v>
      </c>
      <c r="U166" s="149">
        <v>0</v>
      </c>
      <c r="V166" s="149">
        <v>0</v>
      </c>
      <c r="W166" s="192">
        <f t="shared" si="27"/>
        <v>100.00958888888889</v>
      </c>
      <c r="X166" s="192">
        <f t="shared" si="30"/>
        <v>387500.71396230243</v>
      </c>
      <c r="Y166" s="193">
        <f t="shared" si="31"/>
        <v>1.724175396125005E-2</v>
      </c>
    </row>
    <row r="167" spans="14:25" x14ac:dyDescent="0.25">
      <c r="N167" s="175">
        <v>44528</v>
      </c>
      <c r="O167" s="149">
        <v>100</v>
      </c>
      <c r="P167" s="149">
        <v>0.99861742399999998</v>
      </c>
      <c r="Q167" s="148">
        <f t="shared" si="26"/>
        <v>44529</v>
      </c>
      <c r="R167" s="148">
        <v>44525</v>
      </c>
      <c r="S167" s="191">
        <f t="shared" si="28"/>
        <v>9.5888888888888881E-3</v>
      </c>
      <c r="T167" s="149">
        <f t="shared" si="29"/>
        <v>9.4575342465753418E-3</v>
      </c>
      <c r="U167" s="149">
        <v>0</v>
      </c>
      <c r="V167" s="149">
        <v>0</v>
      </c>
      <c r="W167" s="192">
        <f t="shared" si="27"/>
        <v>100.00958888888889</v>
      </c>
      <c r="X167" s="192">
        <f t="shared" si="30"/>
        <v>387500.71396230243</v>
      </c>
      <c r="Y167" s="193">
        <f t="shared" si="31"/>
        <v>0</v>
      </c>
    </row>
    <row r="168" spans="14:25" x14ac:dyDescent="0.25">
      <c r="N168" s="175">
        <v>44529</v>
      </c>
      <c r="O168" s="149">
        <v>98.19921875</v>
      </c>
      <c r="P168" s="149">
        <v>0.99861742399999998</v>
      </c>
      <c r="Q168" s="148">
        <f t="shared" si="26"/>
        <v>44530</v>
      </c>
      <c r="R168" s="148">
        <v>44525</v>
      </c>
      <c r="S168" s="191">
        <f t="shared" si="28"/>
        <v>1.1986111111111111E-2</v>
      </c>
      <c r="T168" s="149">
        <f t="shared" si="29"/>
        <v>1.1821917808219177E-2</v>
      </c>
      <c r="U168" s="149">
        <v>0</v>
      </c>
      <c r="V168" s="149">
        <v>0</v>
      </c>
      <c r="W168" s="192">
        <f t="shared" si="27"/>
        <v>98.211204861111113</v>
      </c>
      <c r="X168" s="192">
        <f t="shared" si="30"/>
        <v>380532.63117659558</v>
      </c>
      <c r="Y168" s="193">
        <f t="shared" si="31"/>
        <v>-1.795897625182178E-2</v>
      </c>
    </row>
    <row r="169" spans="14:25" x14ac:dyDescent="0.25">
      <c r="N169" s="175">
        <v>44530</v>
      </c>
      <c r="O169" s="149">
        <v>98.2109375</v>
      </c>
      <c r="P169" s="149">
        <v>0.99861742399999998</v>
      </c>
      <c r="Q169" s="148">
        <f t="shared" si="26"/>
        <v>44531</v>
      </c>
      <c r="R169" s="148">
        <v>44525</v>
      </c>
      <c r="S169" s="191">
        <f t="shared" si="28"/>
        <v>1.4383333333333333E-2</v>
      </c>
      <c r="T169" s="149">
        <f t="shared" si="29"/>
        <v>1.4186301369863014E-2</v>
      </c>
      <c r="U169" s="149">
        <v>0</v>
      </c>
      <c r="V169" s="149">
        <v>0</v>
      </c>
      <c r="W169" s="192">
        <f t="shared" si="27"/>
        <v>98.225320833333328</v>
      </c>
      <c r="X169" s="192">
        <f t="shared" si="30"/>
        <v>380587.32542516862</v>
      </c>
      <c r="Y169" s="193">
        <f t="shared" si="31"/>
        <v>1.4096455817793726E-4</v>
      </c>
    </row>
    <row r="170" spans="14:25" x14ac:dyDescent="0.25">
      <c r="N170" s="175">
        <v>44531</v>
      </c>
      <c r="O170" s="149">
        <v>98.2734375</v>
      </c>
      <c r="P170" s="149">
        <v>0.99861742399999998</v>
      </c>
      <c r="Q170" s="148">
        <f t="shared" si="26"/>
        <v>44532</v>
      </c>
      <c r="R170" s="148">
        <v>44525</v>
      </c>
      <c r="S170" s="191">
        <f t="shared" si="28"/>
        <v>1.6780555555555556E-2</v>
      </c>
      <c r="T170" s="149">
        <f t="shared" si="29"/>
        <v>1.655068493150685E-2</v>
      </c>
      <c r="U170" s="149">
        <v>0</v>
      </c>
      <c r="V170" s="149">
        <v>0</v>
      </c>
      <c r="W170" s="192">
        <f t="shared" si="27"/>
        <v>98.290218055555556</v>
      </c>
      <c r="X170" s="192">
        <f t="shared" si="30"/>
        <v>380838.77851306426</v>
      </c>
      <c r="Y170" s="193">
        <f t="shared" si="31"/>
        <v>6.4807496880320357E-4</v>
      </c>
    </row>
    <row r="171" spans="14:25" x14ac:dyDescent="0.25">
      <c r="N171" s="175">
        <v>44532</v>
      </c>
      <c r="O171" s="149">
        <v>98.06640625</v>
      </c>
      <c r="P171" s="149">
        <v>0.99861742399999998</v>
      </c>
      <c r="Q171" s="148">
        <f t="shared" si="26"/>
        <v>44533</v>
      </c>
      <c r="R171" s="148">
        <v>44525</v>
      </c>
      <c r="S171" s="191">
        <f t="shared" si="28"/>
        <v>1.9177777777777776E-2</v>
      </c>
      <c r="T171" s="149">
        <f t="shared" si="29"/>
        <v>1.8915068493150684E-2</v>
      </c>
      <c r="U171" s="149">
        <v>0</v>
      </c>
      <c r="V171" s="149">
        <v>0</v>
      </c>
      <c r="W171" s="192">
        <f t="shared" si="27"/>
        <v>98.085584027777784</v>
      </c>
      <c r="X171" s="192">
        <f t="shared" si="30"/>
        <v>380045.89622301736</v>
      </c>
      <c r="Y171" s="193">
        <f t="shared" si="31"/>
        <v>-2.043511056821894E-3</v>
      </c>
    </row>
    <row r="172" spans="14:25" x14ac:dyDescent="0.25">
      <c r="N172" s="175">
        <v>44533</v>
      </c>
      <c r="O172" s="149">
        <v>98.26171875</v>
      </c>
      <c r="P172" s="149">
        <v>0.99861742399999998</v>
      </c>
      <c r="Q172" s="148">
        <f t="shared" si="26"/>
        <v>44536</v>
      </c>
      <c r="R172" s="148">
        <v>44525</v>
      </c>
      <c r="S172" s="191">
        <f t="shared" si="28"/>
        <v>2.6369444444444445E-2</v>
      </c>
      <c r="T172" s="149">
        <f t="shared" si="29"/>
        <v>2.6008219178082194E-2</v>
      </c>
      <c r="U172" s="149">
        <v>0</v>
      </c>
      <c r="V172" s="149">
        <v>0</v>
      </c>
      <c r="W172" s="192">
        <f t="shared" si="27"/>
        <v>98.288088194444441</v>
      </c>
      <c r="X172" s="192">
        <f t="shared" si="30"/>
        <v>380830.52607736917</v>
      </c>
      <c r="Y172" s="193">
        <f t="shared" si="31"/>
        <v>2.0222418926592938E-3</v>
      </c>
    </row>
    <row r="173" spans="14:25" x14ac:dyDescent="0.25">
      <c r="N173" s="175">
        <v>44534</v>
      </c>
      <c r="O173" s="149">
        <v>100</v>
      </c>
      <c r="P173" s="149">
        <v>0.99861742399999998</v>
      </c>
      <c r="Q173" s="148">
        <f t="shared" si="26"/>
        <v>44536</v>
      </c>
      <c r="R173" s="148">
        <v>44525</v>
      </c>
      <c r="S173" s="191">
        <f t="shared" si="28"/>
        <v>2.6369444444444445E-2</v>
      </c>
      <c r="T173" s="149">
        <f t="shared" si="29"/>
        <v>2.6008219178082194E-2</v>
      </c>
      <c r="U173" s="149">
        <v>0</v>
      </c>
      <c r="V173" s="149">
        <v>0</v>
      </c>
      <c r="W173" s="192">
        <f t="shared" si="27"/>
        <v>100.02636944444444</v>
      </c>
      <c r="X173" s="192">
        <f t="shared" si="30"/>
        <v>387565.73250033165</v>
      </c>
      <c r="Y173" s="193">
        <f t="shared" si="31"/>
        <v>1.7358779440624951E-2</v>
      </c>
    </row>
    <row r="174" spans="14:25" x14ac:dyDescent="0.25">
      <c r="N174" s="175">
        <v>44535</v>
      </c>
      <c r="O174" s="149">
        <v>100</v>
      </c>
      <c r="P174" s="149">
        <v>0.99861742399999998</v>
      </c>
      <c r="Q174" s="148">
        <f t="shared" si="26"/>
        <v>44536</v>
      </c>
      <c r="R174" s="148">
        <v>44525</v>
      </c>
      <c r="S174" s="191">
        <f t="shared" si="28"/>
        <v>2.6369444444444445E-2</v>
      </c>
      <c r="T174" s="149">
        <f t="shared" si="29"/>
        <v>2.6008219178082194E-2</v>
      </c>
      <c r="U174" s="149">
        <v>0</v>
      </c>
      <c r="V174" s="149">
        <v>0</v>
      </c>
      <c r="W174" s="192">
        <f t="shared" si="27"/>
        <v>100.02636944444444</v>
      </c>
      <c r="X174" s="192">
        <f t="shared" si="30"/>
        <v>387565.73250033165</v>
      </c>
      <c r="Y174" s="193">
        <f t="shared" si="31"/>
        <v>0</v>
      </c>
    </row>
    <row r="175" spans="14:25" x14ac:dyDescent="0.25">
      <c r="N175" s="175">
        <v>44536</v>
      </c>
      <c r="O175" s="149">
        <v>98.078125</v>
      </c>
      <c r="P175" s="149">
        <v>0.99861742399999998</v>
      </c>
      <c r="Q175" s="148">
        <f t="shared" si="26"/>
        <v>44537</v>
      </c>
      <c r="R175" s="148">
        <v>44525</v>
      </c>
      <c r="S175" s="191">
        <f t="shared" si="28"/>
        <v>2.8766666666666666E-2</v>
      </c>
      <c r="T175" s="149">
        <f t="shared" si="29"/>
        <v>2.8372602739726027E-2</v>
      </c>
      <c r="U175" s="149">
        <v>0</v>
      </c>
      <c r="V175" s="149">
        <v>0</v>
      </c>
      <c r="W175" s="192">
        <f t="shared" si="27"/>
        <v>98.106891666666669</v>
      </c>
      <c r="X175" s="192">
        <f t="shared" si="30"/>
        <v>380128.45555931731</v>
      </c>
      <c r="Y175" s="193">
        <f t="shared" si="31"/>
        <v>-1.9168239538696747E-2</v>
      </c>
    </row>
    <row r="176" spans="14:25" ht="16.5" thickBot="1" x14ac:dyDescent="0.3">
      <c r="N176" s="195">
        <v>44537</v>
      </c>
      <c r="O176" s="196">
        <v>97.8828125</v>
      </c>
      <c r="P176" s="196">
        <v>0.99861742399999998</v>
      </c>
      <c r="Q176" s="197">
        <f t="shared" si="26"/>
        <v>44538</v>
      </c>
      <c r="R176" s="197">
        <v>44525</v>
      </c>
      <c r="S176" s="179">
        <f t="shared" si="28"/>
        <v>3.1163888888888887E-2</v>
      </c>
      <c r="T176" s="196">
        <f t="shared" si="29"/>
        <v>3.073698630136986E-2</v>
      </c>
      <c r="U176" s="196">
        <v>0</v>
      </c>
      <c r="V176" s="196">
        <v>0</v>
      </c>
      <c r="W176" s="198">
        <f t="shared" si="27"/>
        <v>97.913976388888884</v>
      </c>
      <c r="X176" s="198">
        <f t="shared" si="30"/>
        <v>379380.97915526788</v>
      </c>
      <c r="Y176" s="199">
        <f t="shared" si="31"/>
        <v>-1.9264855774469942E-3</v>
      </c>
    </row>
    <row r="177" spans="14:25" ht="16.5" thickTop="1" x14ac:dyDescent="0.25"/>
    <row r="178" spans="14:25" ht="16.5" thickBot="1" x14ac:dyDescent="0.3"/>
    <row r="179" spans="14:25" ht="16.5" thickTop="1" x14ac:dyDescent="0.25">
      <c r="N179" s="173" t="s">
        <v>107</v>
      </c>
      <c r="O179" s="182" t="s">
        <v>63</v>
      </c>
      <c r="P179" s="127"/>
      <c r="Q179" s="127"/>
      <c r="R179" s="127"/>
      <c r="S179" s="127"/>
      <c r="T179" s="127"/>
      <c r="U179" s="127"/>
      <c r="V179" s="127"/>
      <c r="W179" s="127"/>
      <c r="X179" s="127"/>
      <c r="Y179" s="19"/>
    </row>
    <row r="180" spans="14:25" x14ac:dyDescent="0.25">
      <c r="N180" s="183" t="s">
        <v>108</v>
      </c>
      <c r="O180" s="120">
        <v>392000</v>
      </c>
      <c r="P180" s="127"/>
      <c r="Q180" s="127"/>
      <c r="R180" s="127"/>
      <c r="S180" s="127"/>
      <c r="T180" s="127"/>
      <c r="U180" s="127"/>
      <c r="V180" s="127"/>
      <c r="W180" s="127"/>
      <c r="X180" s="127"/>
      <c r="Y180" s="19"/>
    </row>
    <row r="181" spans="14:25" x14ac:dyDescent="0.25">
      <c r="N181" s="183" t="s">
        <v>109</v>
      </c>
      <c r="O181" s="184">
        <v>1.1559999999999999</v>
      </c>
      <c r="P181" s="127"/>
      <c r="Q181" s="127"/>
      <c r="R181" s="127"/>
      <c r="S181" s="127"/>
      <c r="T181" s="127"/>
      <c r="U181" s="127"/>
      <c r="V181" s="127"/>
      <c r="W181" s="127"/>
      <c r="X181" s="127"/>
      <c r="Y181" s="19"/>
    </row>
    <row r="182" spans="14:25" x14ac:dyDescent="0.25">
      <c r="N182" s="183" t="s">
        <v>110</v>
      </c>
      <c r="O182" s="185">
        <v>44420</v>
      </c>
      <c r="P182" s="127"/>
      <c r="Q182" s="127"/>
      <c r="R182" s="127"/>
      <c r="S182" s="127"/>
      <c r="T182" s="127"/>
      <c r="U182" s="127"/>
      <c r="V182" s="127"/>
      <c r="W182" s="127"/>
      <c r="X182" s="127"/>
      <c r="Y182" s="19"/>
    </row>
    <row r="183" spans="14:25" x14ac:dyDescent="0.25">
      <c r="N183" s="183" t="s">
        <v>111</v>
      </c>
      <c r="O183" s="186">
        <v>12</v>
      </c>
      <c r="P183" s="127"/>
      <c r="Q183" s="127"/>
      <c r="R183" s="127"/>
      <c r="S183" s="127"/>
      <c r="T183" s="127"/>
      <c r="U183" s="127"/>
      <c r="V183" s="127"/>
      <c r="W183" s="127"/>
      <c r="X183" s="127"/>
      <c r="Y183" s="19"/>
    </row>
    <row r="184" spans="14:25" x14ac:dyDescent="0.25">
      <c r="N184" s="183" t="s">
        <v>112</v>
      </c>
      <c r="O184" s="187" t="s">
        <v>113</v>
      </c>
      <c r="P184" s="127"/>
      <c r="Q184" s="127"/>
      <c r="R184" s="127"/>
      <c r="S184" s="127"/>
      <c r="T184" s="127"/>
      <c r="U184" s="127"/>
      <c r="V184" s="127"/>
      <c r="W184" s="127"/>
      <c r="X184" s="127"/>
      <c r="Y184" s="19"/>
    </row>
    <row r="185" spans="14:25" ht="16.5" thickBot="1" x14ac:dyDescent="0.3">
      <c r="N185" s="188" t="s">
        <v>114</v>
      </c>
      <c r="O185" s="189" t="s">
        <v>126</v>
      </c>
      <c r="P185" s="127"/>
      <c r="Q185" s="127"/>
      <c r="R185" s="127"/>
      <c r="S185" s="127"/>
      <c r="T185" s="127"/>
      <c r="U185" s="127"/>
      <c r="V185" s="127"/>
      <c r="W185" s="127"/>
      <c r="X185" s="127"/>
      <c r="Y185" s="19"/>
    </row>
    <row r="186" spans="14:25" ht="17.25" thickTop="1" thickBot="1" x14ac:dyDescent="0.3">
      <c r="N186" s="19"/>
      <c r="O186" s="19"/>
      <c r="P186" s="127"/>
      <c r="Q186" s="127"/>
      <c r="R186" s="127"/>
      <c r="S186" s="127"/>
      <c r="T186" s="127"/>
      <c r="U186" s="127"/>
      <c r="V186" s="127"/>
      <c r="W186" s="127"/>
      <c r="X186" s="127"/>
      <c r="Y186" s="19"/>
    </row>
    <row r="187" spans="14:25" ht="16.5" thickTop="1" x14ac:dyDescent="0.25">
      <c r="N187" s="173" t="s">
        <v>115</v>
      </c>
      <c r="O187" s="190" t="s">
        <v>116</v>
      </c>
      <c r="P187" s="190" t="s">
        <v>117</v>
      </c>
      <c r="Q187" s="190" t="s">
        <v>118</v>
      </c>
      <c r="R187" s="190" t="s">
        <v>119</v>
      </c>
      <c r="S187" s="190" t="s">
        <v>120</v>
      </c>
      <c r="T187" s="190" t="s">
        <v>121</v>
      </c>
      <c r="U187" s="190" t="s">
        <v>122</v>
      </c>
      <c r="V187" s="190" t="s">
        <v>123</v>
      </c>
      <c r="W187" s="190" t="s">
        <v>124</v>
      </c>
      <c r="X187" s="190" t="s">
        <v>125</v>
      </c>
      <c r="Y187" s="174" t="s">
        <v>127</v>
      </c>
    </row>
    <row r="188" spans="14:25" x14ac:dyDescent="0.25">
      <c r="N188" s="175">
        <v>44515</v>
      </c>
      <c r="O188" s="149">
        <v>96.80078125</v>
      </c>
      <c r="P188" s="149">
        <v>0.998800146</v>
      </c>
      <c r="Q188" s="148">
        <f t="shared" ref="Q188:Q210" si="32">WORKDAY(N188,1)</f>
        <v>44516</v>
      </c>
      <c r="R188" s="148">
        <v>44494</v>
      </c>
      <c r="S188" s="191">
        <f>DAYS360(R188,Q188)*$O$181/360</f>
        <v>6.7433333333333331E-2</v>
      </c>
      <c r="T188" s="149">
        <f>(Q188-R188)*$O$181/365</f>
        <v>6.9676712328767126E-2</v>
      </c>
      <c r="U188" s="149">
        <v>0</v>
      </c>
      <c r="V188" s="149">
        <v>0</v>
      </c>
      <c r="W188" s="192">
        <f t="shared" ref="W188:W210" si="33">O188+S188</f>
        <v>96.868214583333327</v>
      </c>
      <c r="X188" s="192">
        <f>W188/100*$O$180*P188</f>
        <v>379267.78852488322</v>
      </c>
      <c r="Y188" s="193">
        <v>0</v>
      </c>
    </row>
    <row r="189" spans="14:25" x14ac:dyDescent="0.25">
      <c r="N189" s="175">
        <v>44516</v>
      </c>
      <c r="O189" s="149">
        <v>96.71875</v>
      </c>
      <c r="P189" s="149">
        <v>0.998800146</v>
      </c>
      <c r="Q189" s="148">
        <f t="shared" si="32"/>
        <v>44517</v>
      </c>
      <c r="R189" s="148">
        <v>44494</v>
      </c>
      <c r="S189" s="191">
        <f t="shared" ref="S189:S210" si="34">DAYS360(R189,Q189)*$O$181/360</f>
        <v>7.064444444444444E-2</v>
      </c>
      <c r="T189" s="149">
        <f t="shared" ref="T189:T210" si="35">(Q189-R189)*$O$181/365</f>
        <v>7.2843835616438354E-2</v>
      </c>
      <c r="U189" s="149">
        <v>0</v>
      </c>
      <c r="V189" s="149">
        <v>0</v>
      </c>
      <c r="W189" s="192">
        <f t="shared" si="33"/>
        <v>96.78939444444444</v>
      </c>
      <c r="X189" s="192">
        <f t="shared" ref="X189:X210" si="36">W189/100*$O$180*P189</f>
        <v>378959.18430526176</v>
      </c>
      <c r="Y189" s="193">
        <f>(X189-X188)/$O$180</f>
        <v>-7.8725566229962969E-4</v>
      </c>
    </row>
    <row r="190" spans="14:25" x14ac:dyDescent="0.25">
      <c r="N190" s="175">
        <v>44517</v>
      </c>
      <c r="O190" s="149">
        <v>97.0078125</v>
      </c>
      <c r="P190" s="149">
        <v>0.998800146</v>
      </c>
      <c r="Q190" s="148">
        <f t="shared" si="32"/>
        <v>44518</v>
      </c>
      <c r="R190" s="148">
        <v>44494</v>
      </c>
      <c r="S190" s="191">
        <f t="shared" si="34"/>
        <v>7.3855555555555549E-2</v>
      </c>
      <c r="T190" s="149">
        <f t="shared" si="35"/>
        <v>7.6010958904109582E-2</v>
      </c>
      <c r="U190" s="149">
        <v>0</v>
      </c>
      <c r="V190" s="149">
        <v>0</v>
      </c>
      <c r="W190" s="192">
        <f t="shared" si="33"/>
        <v>97.081668055555554</v>
      </c>
      <c r="X190" s="192">
        <f t="shared" si="36"/>
        <v>380103.52217302471</v>
      </c>
      <c r="Y190" s="193">
        <f t="shared" ref="Y190:Y210" si="37">(X190-X189)/$O$180</f>
        <v>2.9192292544973257E-3</v>
      </c>
    </row>
    <row r="191" spans="14:25" x14ac:dyDescent="0.25">
      <c r="N191" s="175">
        <v>44518</v>
      </c>
      <c r="O191" s="149">
        <v>97.10546875</v>
      </c>
      <c r="P191" s="149">
        <v>0.998800146</v>
      </c>
      <c r="Q191" s="148">
        <f t="shared" si="32"/>
        <v>44519</v>
      </c>
      <c r="R191" s="148">
        <v>44494</v>
      </c>
      <c r="S191" s="191">
        <f t="shared" si="34"/>
        <v>7.7066666666666672E-2</v>
      </c>
      <c r="T191" s="149">
        <f t="shared" si="35"/>
        <v>7.9178082191780824E-2</v>
      </c>
      <c r="U191" s="149">
        <v>0</v>
      </c>
      <c r="V191" s="149">
        <v>0</v>
      </c>
      <c r="W191" s="192">
        <f t="shared" si="33"/>
        <v>97.182535416666667</v>
      </c>
      <c r="X191" s="192">
        <f t="shared" si="36"/>
        <v>380498.44780624204</v>
      </c>
      <c r="Y191" s="193">
        <f t="shared" si="37"/>
        <v>1.0074633500441951E-3</v>
      </c>
    </row>
    <row r="192" spans="14:25" x14ac:dyDescent="0.25">
      <c r="N192" s="175">
        <v>44519</v>
      </c>
      <c r="O192" s="149">
        <v>97.1953125</v>
      </c>
      <c r="P192" s="149">
        <v>0.998800146</v>
      </c>
      <c r="Q192" s="148">
        <f t="shared" si="32"/>
        <v>44522</v>
      </c>
      <c r="R192" s="148">
        <v>44494</v>
      </c>
      <c r="S192" s="191">
        <f t="shared" si="34"/>
        <v>8.6699999999999985E-2</v>
      </c>
      <c r="T192" s="149">
        <f t="shared" si="35"/>
        <v>8.8679452054794508E-2</v>
      </c>
      <c r="U192" s="149">
        <v>0</v>
      </c>
      <c r="V192" s="149">
        <v>0</v>
      </c>
      <c r="W192" s="192">
        <f t="shared" si="33"/>
        <v>97.282012499999993</v>
      </c>
      <c r="X192" s="192">
        <f t="shared" si="36"/>
        <v>380887.93008964136</v>
      </c>
      <c r="Y192" s="193">
        <f t="shared" si="37"/>
        <v>9.9357725356970391E-4</v>
      </c>
    </row>
    <row r="193" spans="14:25" x14ac:dyDescent="0.25">
      <c r="N193" s="175">
        <v>44520</v>
      </c>
      <c r="O193" s="149">
        <v>100</v>
      </c>
      <c r="P193" s="149">
        <v>0.998800146</v>
      </c>
      <c r="Q193" s="148">
        <f t="shared" si="32"/>
        <v>44522</v>
      </c>
      <c r="R193" s="148">
        <v>44494</v>
      </c>
      <c r="S193" s="191">
        <f t="shared" si="34"/>
        <v>8.6699999999999985E-2</v>
      </c>
      <c r="T193" s="149">
        <f t="shared" si="35"/>
        <v>8.8679452054794508E-2</v>
      </c>
      <c r="U193" s="149">
        <v>0</v>
      </c>
      <c r="V193" s="149">
        <v>0</v>
      </c>
      <c r="W193" s="192">
        <f t="shared" si="33"/>
        <v>100.08669999999999</v>
      </c>
      <c r="X193" s="192">
        <f t="shared" si="36"/>
        <v>391869.11344482016</v>
      </c>
      <c r="Y193" s="193">
        <f t="shared" si="37"/>
        <v>2.801322284484388E-2</v>
      </c>
    </row>
    <row r="194" spans="14:25" x14ac:dyDescent="0.25">
      <c r="N194" s="175">
        <v>44521</v>
      </c>
      <c r="O194" s="149">
        <v>100</v>
      </c>
      <c r="P194" s="149">
        <v>0.998800146</v>
      </c>
      <c r="Q194" s="148">
        <f t="shared" si="32"/>
        <v>44522</v>
      </c>
      <c r="R194" s="148">
        <v>44494</v>
      </c>
      <c r="S194" s="191">
        <f t="shared" si="34"/>
        <v>8.6699999999999985E-2</v>
      </c>
      <c r="T194" s="149">
        <f t="shared" si="35"/>
        <v>8.8679452054794508E-2</v>
      </c>
      <c r="U194" s="149">
        <v>0</v>
      </c>
      <c r="V194" s="149">
        <v>0</v>
      </c>
      <c r="W194" s="192">
        <f t="shared" si="33"/>
        <v>100.08669999999999</v>
      </c>
      <c r="X194" s="192">
        <f t="shared" si="36"/>
        <v>391869.11344482016</v>
      </c>
      <c r="Y194" s="193">
        <f t="shared" si="37"/>
        <v>0</v>
      </c>
    </row>
    <row r="195" spans="14:25" x14ac:dyDescent="0.25">
      <c r="N195" s="175">
        <v>44522</v>
      </c>
      <c r="O195" s="149">
        <v>96.54296875</v>
      </c>
      <c r="P195" s="149">
        <v>0.998800146</v>
      </c>
      <c r="Q195" s="148">
        <f t="shared" si="32"/>
        <v>44523</v>
      </c>
      <c r="R195" s="148">
        <v>44494</v>
      </c>
      <c r="S195" s="191">
        <f t="shared" si="34"/>
        <v>8.9911111111111094E-2</v>
      </c>
      <c r="T195" s="149">
        <f t="shared" si="35"/>
        <v>9.184657534246575E-2</v>
      </c>
      <c r="U195" s="149">
        <v>0</v>
      </c>
      <c r="V195" s="149">
        <v>0</v>
      </c>
      <c r="W195" s="192">
        <f t="shared" si="33"/>
        <v>96.632879861111107</v>
      </c>
      <c r="X195" s="192">
        <f t="shared" si="36"/>
        <v>378346.38329361868</v>
      </c>
      <c r="Y195" s="193">
        <f t="shared" si="37"/>
        <v>-3.4496760589799697E-2</v>
      </c>
    </row>
    <row r="196" spans="14:25" x14ac:dyDescent="0.25">
      <c r="N196" s="175">
        <v>44523</v>
      </c>
      <c r="O196" s="149">
        <v>96.2109375</v>
      </c>
      <c r="P196" s="149">
        <v>0.998800146</v>
      </c>
      <c r="Q196" s="148">
        <f t="shared" si="32"/>
        <v>44524</v>
      </c>
      <c r="R196" s="148">
        <v>44525</v>
      </c>
      <c r="S196" s="191">
        <f t="shared" si="34"/>
        <v>-3.2111111111111108E-3</v>
      </c>
      <c r="T196" s="149">
        <f t="shared" si="35"/>
        <v>-3.1671232876712327E-3</v>
      </c>
      <c r="U196" s="194">
        <f>O181/12*O180/100</f>
        <v>377.62666666666667</v>
      </c>
      <c r="V196" s="194">
        <f>(P198-P199)*O180</f>
        <v>0</v>
      </c>
      <c r="W196" s="192">
        <f t="shared" si="33"/>
        <v>96.207726388888887</v>
      </c>
      <c r="X196" s="192">
        <f t="shared" si="36"/>
        <v>376681.78136111709</v>
      </c>
      <c r="Y196" s="193">
        <f t="shared" si="37"/>
        <v>-4.2464335012795795E-3</v>
      </c>
    </row>
    <row r="197" spans="14:25" x14ac:dyDescent="0.25">
      <c r="N197" s="175">
        <v>44524</v>
      </c>
      <c r="O197" s="149">
        <v>96.33203125</v>
      </c>
      <c r="P197" s="149">
        <v>0.998800146</v>
      </c>
      <c r="Q197" s="148">
        <f t="shared" si="32"/>
        <v>44525</v>
      </c>
      <c r="R197" s="148">
        <v>44525</v>
      </c>
      <c r="S197" s="191">
        <f t="shared" si="34"/>
        <v>0</v>
      </c>
      <c r="T197" s="149">
        <f t="shared" si="35"/>
        <v>0</v>
      </c>
      <c r="U197" s="149">
        <v>0</v>
      </c>
      <c r="V197" s="149">
        <v>0</v>
      </c>
      <c r="W197" s="192">
        <f t="shared" si="33"/>
        <v>96.33203125</v>
      </c>
      <c r="X197" s="192">
        <f t="shared" si="36"/>
        <v>377168.47175774811</v>
      </c>
      <c r="Y197" s="193">
        <f t="shared" si="37"/>
        <v>1.2415571342628065E-3</v>
      </c>
    </row>
    <row r="198" spans="14:25" x14ac:dyDescent="0.25">
      <c r="N198" s="175">
        <v>44525</v>
      </c>
      <c r="O198" s="149">
        <v>100</v>
      </c>
      <c r="P198" s="149">
        <v>0.99821312699999998</v>
      </c>
      <c r="Q198" s="148">
        <f t="shared" si="32"/>
        <v>44526</v>
      </c>
      <c r="R198" s="148">
        <v>44525</v>
      </c>
      <c r="S198" s="191">
        <f t="shared" si="34"/>
        <v>3.2111111111111108E-3</v>
      </c>
      <c r="T198" s="149">
        <f t="shared" si="35"/>
        <v>3.1671232876712327E-3</v>
      </c>
      <c r="U198" s="149">
        <v>0</v>
      </c>
      <c r="V198" s="149">
        <v>0</v>
      </c>
      <c r="W198" s="192">
        <f t="shared" si="33"/>
        <v>100.00321111111111</v>
      </c>
      <c r="X198" s="192">
        <f t="shared" si="36"/>
        <v>391312.11084719247</v>
      </c>
      <c r="Y198" s="193">
        <f t="shared" si="37"/>
        <v>3.6080711962868266E-2</v>
      </c>
    </row>
    <row r="199" spans="14:25" x14ac:dyDescent="0.25">
      <c r="N199" s="175">
        <v>44526</v>
      </c>
      <c r="O199" s="149">
        <v>97.39453125</v>
      </c>
      <c r="P199" s="149">
        <v>0.99821312699999998</v>
      </c>
      <c r="Q199" s="148">
        <f t="shared" si="32"/>
        <v>44529</v>
      </c>
      <c r="R199" s="148">
        <v>44525</v>
      </c>
      <c r="S199" s="191">
        <f t="shared" si="34"/>
        <v>1.2844444444444443E-2</v>
      </c>
      <c r="T199" s="149">
        <f t="shared" si="35"/>
        <v>1.2668493150684931E-2</v>
      </c>
      <c r="U199" s="149">
        <v>0</v>
      </c>
      <c r="V199" s="149">
        <v>0</v>
      </c>
      <c r="W199" s="192">
        <f t="shared" si="33"/>
        <v>97.40737569444444</v>
      </c>
      <c r="X199" s="192">
        <f t="shared" si="36"/>
        <v>381154.61865247553</v>
      </c>
      <c r="Y199" s="193">
        <f t="shared" si="37"/>
        <v>-2.5911969884481977E-2</v>
      </c>
    </row>
    <row r="200" spans="14:25" x14ac:dyDescent="0.25">
      <c r="N200" s="175">
        <v>44527</v>
      </c>
      <c r="O200" s="149">
        <v>100</v>
      </c>
      <c r="P200" s="149">
        <v>0.99821312699999998</v>
      </c>
      <c r="Q200" s="148">
        <f t="shared" si="32"/>
        <v>44529</v>
      </c>
      <c r="R200" s="148">
        <v>44525</v>
      </c>
      <c r="S200" s="191">
        <f t="shared" si="34"/>
        <v>1.2844444444444443E-2</v>
      </c>
      <c r="T200" s="149">
        <f t="shared" si="35"/>
        <v>1.2668493150684931E-2</v>
      </c>
      <c r="U200" s="149">
        <v>0</v>
      </c>
      <c r="V200" s="149">
        <v>0</v>
      </c>
      <c r="W200" s="192">
        <f t="shared" si="33"/>
        <v>100.01284444444444</v>
      </c>
      <c r="X200" s="192">
        <f t="shared" si="36"/>
        <v>391349.80603676959</v>
      </c>
      <c r="Y200" s="193">
        <f t="shared" si="37"/>
        <v>2.6008131082382792E-2</v>
      </c>
    </row>
    <row r="201" spans="14:25" x14ac:dyDescent="0.25">
      <c r="N201" s="175">
        <v>44528</v>
      </c>
      <c r="O201" s="149">
        <v>100</v>
      </c>
      <c r="P201" s="149">
        <v>0.99821312699999998</v>
      </c>
      <c r="Q201" s="148">
        <f t="shared" si="32"/>
        <v>44529</v>
      </c>
      <c r="R201" s="148">
        <v>44525</v>
      </c>
      <c r="S201" s="191">
        <f t="shared" si="34"/>
        <v>1.2844444444444443E-2</v>
      </c>
      <c r="T201" s="149">
        <f t="shared" si="35"/>
        <v>1.2668493150684931E-2</v>
      </c>
      <c r="U201" s="149">
        <v>0</v>
      </c>
      <c r="V201" s="149">
        <v>0</v>
      </c>
      <c r="W201" s="192">
        <f t="shared" si="33"/>
        <v>100.01284444444444</v>
      </c>
      <c r="X201" s="192">
        <f t="shared" si="36"/>
        <v>391349.80603676959</v>
      </c>
      <c r="Y201" s="193">
        <f t="shared" si="37"/>
        <v>0</v>
      </c>
    </row>
    <row r="202" spans="14:25" x14ac:dyDescent="0.25">
      <c r="N202" s="175">
        <v>44529</v>
      </c>
      <c r="O202" s="149">
        <v>97.0703125</v>
      </c>
      <c r="P202" s="149">
        <v>0.99821312699999998</v>
      </c>
      <c r="Q202" s="148">
        <f t="shared" si="32"/>
        <v>44530</v>
      </c>
      <c r="R202" s="148">
        <v>44525</v>
      </c>
      <c r="S202" s="191">
        <f t="shared" si="34"/>
        <v>1.6055555555555552E-2</v>
      </c>
      <c r="T202" s="149">
        <f t="shared" si="35"/>
        <v>1.5835616438356164E-2</v>
      </c>
      <c r="U202" s="149">
        <v>0</v>
      </c>
      <c r="V202" s="149">
        <v>0</v>
      </c>
      <c r="W202" s="192">
        <f t="shared" si="33"/>
        <v>97.086368055555553</v>
      </c>
      <c r="X202" s="192">
        <f t="shared" si="36"/>
        <v>379898.51721957128</v>
      </c>
      <c r="Y202" s="193">
        <f t="shared" si="37"/>
        <v>-2.921247147244466E-2</v>
      </c>
    </row>
    <row r="203" spans="14:25" x14ac:dyDescent="0.25">
      <c r="N203" s="175">
        <v>44530</v>
      </c>
      <c r="O203" s="149">
        <v>97.21875</v>
      </c>
      <c r="P203" s="149">
        <v>0.99821312699999998</v>
      </c>
      <c r="Q203" s="148">
        <f t="shared" si="32"/>
        <v>44531</v>
      </c>
      <c r="R203" s="148">
        <v>44525</v>
      </c>
      <c r="S203" s="191">
        <f t="shared" si="34"/>
        <v>1.9266666666666668E-2</v>
      </c>
      <c r="T203" s="149">
        <f t="shared" si="35"/>
        <v>1.9002739726027396E-2</v>
      </c>
      <c r="U203" s="149">
        <v>0</v>
      </c>
      <c r="V203" s="149">
        <v>0</v>
      </c>
      <c r="W203" s="192">
        <f t="shared" si="33"/>
        <v>97.238016666666667</v>
      </c>
      <c r="X203" s="192">
        <f t="shared" si="36"/>
        <v>380491.91754603689</v>
      </c>
      <c r="Y203" s="193">
        <f t="shared" si="37"/>
        <v>1.5137763430245045E-3</v>
      </c>
    </row>
    <row r="204" spans="14:25" x14ac:dyDescent="0.25">
      <c r="N204" s="175">
        <v>44531</v>
      </c>
      <c r="O204" s="149">
        <v>97.26953125</v>
      </c>
      <c r="P204" s="149">
        <v>0.99821312699999998</v>
      </c>
      <c r="Q204" s="148">
        <f t="shared" si="32"/>
        <v>44532</v>
      </c>
      <c r="R204" s="148">
        <v>44525</v>
      </c>
      <c r="S204" s="191">
        <f t="shared" si="34"/>
        <v>2.2477777777777774E-2</v>
      </c>
      <c r="T204" s="149">
        <f t="shared" si="35"/>
        <v>2.2169863013698627E-2</v>
      </c>
      <c r="U204" s="149">
        <v>0</v>
      </c>
      <c r="V204" s="149">
        <v>0</v>
      </c>
      <c r="W204" s="192">
        <f t="shared" si="33"/>
        <v>97.29200902777778</v>
      </c>
      <c r="X204" s="192">
        <f t="shared" si="36"/>
        <v>380703.18940982275</v>
      </c>
      <c r="Y204" s="193">
        <f t="shared" si="37"/>
        <v>5.3895883618842696E-4</v>
      </c>
    </row>
    <row r="205" spans="14:25" x14ac:dyDescent="0.25">
      <c r="N205" s="175">
        <v>44532</v>
      </c>
      <c r="O205" s="149">
        <v>96.9765625</v>
      </c>
      <c r="P205" s="149">
        <v>0.99821312699999998</v>
      </c>
      <c r="Q205" s="148">
        <f t="shared" si="32"/>
        <v>44533</v>
      </c>
      <c r="R205" s="148">
        <v>44525</v>
      </c>
      <c r="S205" s="191">
        <f t="shared" si="34"/>
        <v>2.5688888888888886E-2</v>
      </c>
      <c r="T205" s="149">
        <f t="shared" si="35"/>
        <v>2.5336986301369862E-2</v>
      </c>
      <c r="U205" s="149">
        <v>0</v>
      </c>
      <c r="V205" s="149">
        <v>0</v>
      </c>
      <c r="W205" s="192">
        <f t="shared" si="33"/>
        <v>97.002251388888894</v>
      </c>
      <c r="X205" s="192">
        <f t="shared" si="36"/>
        <v>379569.36908497609</v>
      </c>
      <c r="Y205" s="193">
        <f t="shared" si="37"/>
        <v>-2.8923987878741323E-3</v>
      </c>
    </row>
    <row r="206" spans="14:25" x14ac:dyDescent="0.25">
      <c r="N206" s="175">
        <v>44533</v>
      </c>
      <c r="O206" s="149">
        <v>97.26953125</v>
      </c>
      <c r="P206" s="149">
        <v>0.99821312699999998</v>
      </c>
      <c r="Q206" s="148">
        <f t="shared" si="32"/>
        <v>44536</v>
      </c>
      <c r="R206" s="148">
        <v>44525</v>
      </c>
      <c r="S206" s="191">
        <f t="shared" si="34"/>
        <v>3.532222222222222E-2</v>
      </c>
      <c r="T206" s="149">
        <f t="shared" si="35"/>
        <v>3.4838356164383563E-2</v>
      </c>
      <c r="U206" s="149">
        <v>0</v>
      </c>
      <c r="V206" s="149">
        <v>0</v>
      </c>
      <c r="W206" s="192">
        <f t="shared" si="33"/>
        <v>97.30485347222222</v>
      </c>
      <c r="X206" s="192">
        <f t="shared" si="36"/>
        <v>380753.44966259226</v>
      </c>
      <c r="Y206" s="193">
        <f t="shared" si="37"/>
        <v>3.0206137184086031E-3</v>
      </c>
    </row>
    <row r="207" spans="14:25" x14ac:dyDescent="0.25">
      <c r="N207" s="175">
        <v>44534</v>
      </c>
      <c r="O207" s="149">
        <v>100</v>
      </c>
      <c r="P207" s="149">
        <v>0.99821312699999998</v>
      </c>
      <c r="Q207" s="148">
        <f t="shared" si="32"/>
        <v>44536</v>
      </c>
      <c r="R207" s="148">
        <v>44525</v>
      </c>
      <c r="S207" s="191">
        <f t="shared" si="34"/>
        <v>3.532222222222222E-2</v>
      </c>
      <c r="T207" s="149">
        <f t="shared" si="35"/>
        <v>3.4838356164383563E-2</v>
      </c>
      <c r="U207" s="149">
        <v>0</v>
      </c>
      <c r="V207" s="149">
        <v>0</v>
      </c>
      <c r="W207" s="192">
        <f t="shared" si="33"/>
        <v>100.03532222222222</v>
      </c>
      <c r="X207" s="192">
        <f t="shared" si="36"/>
        <v>391437.76147911639</v>
      </c>
      <c r="Y207" s="193">
        <f t="shared" si="37"/>
        <v>2.725589749113299E-2</v>
      </c>
    </row>
    <row r="208" spans="14:25" x14ac:dyDescent="0.25">
      <c r="N208" s="175">
        <v>44535</v>
      </c>
      <c r="O208" s="149">
        <v>100</v>
      </c>
      <c r="P208" s="149">
        <v>0.99821312699999998</v>
      </c>
      <c r="Q208" s="148">
        <f t="shared" si="32"/>
        <v>44536</v>
      </c>
      <c r="R208" s="148">
        <v>44525</v>
      </c>
      <c r="S208" s="191">
        <f t="shared" si="34"/>
        <v>3.532222222222222E-2</v>
      </c>
      <c r="T208" s="149">
        <f t="shared" si="35"/>
        <v>3.4838356164383563E-2</v>
      </c>
      <c r="U208" s="149">
        <v>0</v>
      </c>
      <c r="V208" s="149">
        <v>0</v>
      </c>
      <c r="W208" s="192">
        <f t="shared" si="33"/>
        <v>100.03532222222222</v>
      </c>
      <c r="X208" s="192">
        <f t="shared" si="36"/>
        <v>391437.76147911639</v>
      </c>
      <c r="Y208" s="193">
        <f t="shared" si="37"/>
        <v>0</v>
      </c>
    </row>
    <row r="209" spans="6:25" x14ac:dyDescent="0.25">
      <c r="N209" s="175">
        <v>44536</v>
      </c>
      <c r="O209" s="149">
        <v>96.7734375</v>
      </c>
      <c r="P209" s="149">
        <v>0.99821312699999998</v>
      </c>
      <c r="Q209" s="148">
        <f t="shared" si="32"/>
        <v>44537</v>
      </c>
      <c r="R209" s="148">
        <v>44525</v>
      </c>
      <c r="S209" s="191">
        <f t="shared" si="34"/>
        <v>3.8533333333333336E-2</v>
      </c>
      <c r="T209" s="149">
        <f t="shared" si="35"/>
        <v>3.8005479452054791E-2</v>
      </c>
      <c r="U209" s="149">
        <v>0</v>
      </c>
      <c r="V209" s="149">
        <v>0</v>
      </c>
      <c r="W209" s="192">
        <f t="shared" si="33"/>
        <v>96.811970833333334</v>
      </c>
      <c r="X209" s="192">
        <f t="shared" si="36"/>
        <v>378824.80213537195</v>
      </c>
      <c r="Y209" s="193">
        <f t="shared" si="37"/>
        <v>-3.2175916693225615E-2</v>
      </c>
    </row>
    <row r="210" spans="6:25" ht="16.5" thickBot="1" x14ac:dyDescent="0.3">
      <c r="N210" s="195">
        <v>44537</v>
      </c>
      <c r="O210" s="196">
        <v>96.4296875</v>
      </c>
      <c r="P210" s="196">
        <v>0.99821312699999998</v>
      </c>
      <c r="Q210" s="197">
        <f t="shared" si="32"/>
        <v>44538</v>
      </c>
      <c r="R210" s="197">
        <v>44525</v>
      </c>
      <c r="S210" s="179">
        <f t="shared" si="34"/>
        <v>4.1744444444444438E-2</v>
      </c>
      <c r="T210" s="196">
        <f t="shared" si="35"/>
        <v>4.1172602739726026E-2</v>
      </c>
      <c r="U210" s="196">
        <v>0</v>
      </c>
      <c r="V210" s="196">
        <v>0</v>
      </c>
      <c r="W210" s="198">
        <f t="shared" si="33"/>
        <v>96.471431944444447</v>
      </c>
      <c r="X210" s="198">
        <f t="shared" si="36"/>
        <v>377492.27500993182</v>
      </c>
      <c r="Y210" s="199">
        <f t="shared" si="37"/>
        <v>-3.3993038914289044E-3</v>
      </c>
    </row>
    <row r="211" spans="6:25" ht="16.5" thickTop="1" x14ac:dyDescent="0.25"/>
    <row r="212" spans="6:25" ht="16.5" thickBot="1" x14ac:dyDescent="0.3"/>
    <row r="213" spans="6:25" ht="16.5" thickTop="1" x14ac:dyDescent="0.25">
      <c r="F213" s="173" t="s">
        <v>88</v>
      </c>
      <c r="G213" s="201" t="s">
        <v>17</v>
      </c>
      <c r="H213" s="201" t="s">
        <v>18</v>
      </c>
      <c r="I213" s="201" t="s">
        <v>20</v>
      </c>
      <c r="J213" s="201" t="s">
        <v>25</v>
      </c>
      <c r="K213" s="201" t="s">
        <v>24</v>
      </c>
      <c r="L213" s="181" t="s">
        <v>13</v>
      </c>
      <c r="N213" s="4"/>
      <c r="O213" s="161"/>
      <c r="P213" s="127"/>
      <c r="Q213" s="127"/>
      <c r="R213" s="127"/>
      <c r="S213" s="127"/>
      <c r="T213" s="127"/>
      <c r="U213" s="127"/>
      <c r="V213" s="127"/>
      <c r="W213" s="127"/>
      <c r="X213" s="127"/>
      <c r="Y213" s="19"/>
    </row>
    <row r="214" spans="6:25" x14ac:dyDescent="0.25">
      <c r="F214" s="175">
        <v>44515</v>
      </c>
      <c r="G214" s="176">
        <f>Y222</f>
        <v>0</v>
      </c>
      <c r="H214" s="176">
        <f>Y256</f>
        <v>0</v>
      </c>
      <c r="I214" s="176">
        <f>Y290</f>
        <v>1.0666666666666789E-2</v>
      </c>
      <c r="J214" s="176">
        <f>Y324</f>
        <v>-2.0407981111113319E-3</v>
      </c>
      <c r="K214" s="177">
        <v>0</v>
      </c>
      <c r="L214" s="178">
        <f>AVERAGE(G214:K214)</f>
        <v>1.7251737111110914E-3</v>
      </c>
      <c r="N214" s="4"/>
      <c r="O214" s="162"/>
      <c r="P214" s="127"/>
      <c r="Q214" s="127"/>
      <c r="R214" s="127"/>
      <c r="S214" s="127"/>
      <c r="T214" s="127"/>
      <c r="U214" s="127"/>
      <c r="V214" s="127"/>
      <c r="W214" s="127"/>
      <c r="X214" s="127"/>
      <c r="Y214" s="19"/>
    </row>
    <row r="215" spans="6:25" x14ac:dyDescent="0.25">
      <c r="F215" s="175">
        <v>44516</v>
      </c>
      <c r="G215" s="176">
        <v>1.2999999999999999E-3</v>
      </c>
      <c r="H215" s="176">
        <v>1.4E-3</v>
      </c>
      <c r="I215" s="176">
        <v>-8.9999999999999998E-4</v>
      </c>
      <c r="J215" s="176">
        <v>2.0000000000000001E-4</v>
      </c>
      <c r="K215" s="176">
        <v>-7.0000000000000001E-3</v>
      </c>
      <c r="L215" s="178">
        <f t="shared" ref="L215:L236" si="38">AVERAGE(G215:K215)</f>
        <v>-1E-3</v>
      </c>
      <c r="N215" s="4"/>
      <c r="O215" s="163"/>
      <c r="P215" s="127"/>
      <c r="Q215" s="127"/>
      <c r="R215" s="127"/>
      <c r="S215" s="127"/>
      <c r="T215" s="127"/>
      <c r="U215" s="127"/>
      <c r="V215" s="127"/>
      <c r="W215" s="127"/>
      <c r="X215" s="127"/>
      <c r="Y215" s="19"/>
    </row>
    <row r="216" spans="6:25" x14ac:dyDescent="0.25">
      <c r="F216" s="175">
        <v>44517</v>
      </c>
      <c r="G216" s="176">
        <v>1E-3</v>
      </c>
      <c r="H216" s="176">
        <v>-1E-3</v>
      </c>
      <c r="I216" s="176">
        <v>8.9999999999999998E-4</v>
      </c>
      <c r="J216" s="176">
        <v>-4.0000000000000002E-4</v>
      </c>
      <c r="K216" s="176">
        <v>-8.9999999999999998E-4</v>
      </c>
      <c r="L216" s="178">
        <f t="shared" si="38"/>
        <v>-7.9999999999999993E-5</v>
      </c>
      <c r="N216" s="4"/>
      <c r="O216" s="164"/>
      <c r="P216" s="127"/>
      <c r="Q216" s="127"/>
      <c r="R216" s="127"/>
      <c r="S216" s="127"/>
      <c r="T216" s="127"/>
      <c r="U216" s="127"/>
      <c r="V216" s="127"/>
      <c r="W216" s="127"/>
      <c r="X216" s="127"/>
      <c r="Y216" s="19"/>
    </row>
    <row r="217" spans="6:25" x14ac:dyDescent="0.25">
      <c r="F217" s="175">
        <v>44518</v>
      </c>
      <c r="G217" s="176">
        <v>6.4000000000000003E-3</v>
      </c>
      <c r="H217" s="176">
        <v>1.6000000000000001E-3</v>
      </c>
      <c r="I217" s="176">
        <v>1.1000000000000001E-3</v>
      </c>
      <c r="J217" s="176">
        <v>5.8999999999999999E-3</v>
      </c>
      <c r="K217" s="176">
        <v>-2.5000000000000001E-3</v>
      </c>
      <c r="L217" s="178">
        <f t="shared" si="38"/>
        <v>2.4999999999999996E-3</v>
      </c>
      <c r="N217" s="4"/>
      <c r="O217" s="165"/>
      <c r="P217" s="127"/>
      <c r="Q217" s="127"/>
      <c r="R217" s="127"/>
      <c r="S217" s="127"/>
      <c r="T217" s="127"/>
      <c r="U217" s="127"/>
      <c r="V217" s="127"/>
      <c r="W217" s="127"/>
      <c r="X217" s="127"/>
      <c r="Y217" s="19"/>
    </row>
    <row r="218" spans="6:25" x14ac:dyDescent="0.25">
      <c r="F218" s="175">
        <v>44519</v>
      </c>
      <c r="G218" s="176">
        <v>1.15E-2</v>
      </c>
      <c r="H218" s="176">
        <v>9.1999999999999998E-3</v>
      </c>
      <c r="I218" s="176">
        <v>1E-3</v>
      </c>
      <c r="J218" s="176">
        <v>1.37E-2</v>
      </c>
      <c r="K218" s="176">
        <v>-2.3E-3</v>
      </c>
      <c r="L218" s="178">
        <f t="shared" si="38"/>
        <v>6.6200000000000009E-3</v>
      </c>
      <c r="N218" s="4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9"/>
    </row>
    <row r="219" spans="6:25" x14ac:dyDescent="0.25">
      <c r="F219" s="175">
        <v>44520</v>
      </c>
      <c r="G219" s="176">
        <v>1.15E-2</v>
      </c>
      <c r="H219" s="176">
        <v>9.2999999999999992E-3</v>
      </c>
      <c r="I219" s="176">
        <v>1E-3</v>
      </c>
      <c r="J219" s="176">
        <v>1.38E-2</v>
      </c>
      <c r="K219" s="176">
        <v>-2.2000000000000001E-3</v>
      </c>
      <c r="L219" s="178">
        <f t="shared" si="38"/>
        <v>6.6800000000000002E-3</v>
      </c>
      <c r="N219" s="4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9"/>
    </row>
    <row r="220" spans="6:25" x14ac:dyDescent="0.25">
      <c r="F220" s="175">
        <v>44521</v>
      </c>
      <c r="G220" s="176">
        <v>1.15E-2</v>
      </c>
      <c r="H220" s="176">
        <v>9.4000000000000004E-3</v>
      </c>
      <c r="I220" s="176">
        <v>1.1000000000000001E-3</v>
      </c>
      <c r="J220" s="176">
        <v>1.38E-2</v>
      </c>
      <c r="K220" s="176">
        <v>-2.0999999999999999E-3</v>
      </c>
      <c r="L220" s="178">
        <f t="shared" si="38"/>
        <v>6.7400000000000003E-3</v>
      </c>
      <c r="N220" s="19"/>
      <c r="O220" s="19"/>
      <c r="P220" s="127"/>
      <c r="Q220" s="127"/>
      <c r="R220" s="127"/>
      <c r="S220" s="127"/>
      <c r="T220" s="127"/>
      <c r="U220" s="127"/>
      <c r="V220" s="127"/>
      <c r="W220" s="127"/>
      <c r="X220" s="127"/>
      <c r="Y220" s="19"/>
    </row>
    <row r="221" spans="6:25" x14ac:dyDescent="0.25">
      <c r="F221" s="175">
        <v>44522</v>
      </c>
      <c r="G221" s="176">
        <v>8.5000000000000006E-3</v>
      </c>
      <c r="H221" s="176">
        <v>5.9999999999999995E-4</v>
      </c>
      <c r="I221" s="176">
        <v>-3.0999999999999999E-3</v>
      </c>
      <c r="J221" s="176">
        <v>0.01</v>
      </c>
      <c r="K221" s="176">
        <v>-7.3000000000000001E-3</v>
      </c>
      <c r="L221" s="178">
        <f t="shared" si="38"/>
        <v>1.7399999999999998E-3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20"/>
    </row>
    <row r="222" spans="6:25" x14ac:dyDescent="0.25">
      <c r="F222" s="175">
        <v>44523</v>
      </c>
      <c r="G222" s="176">
        <v>3.0999999999999999E-3</v>
      </c>
      <c r="H222" s="176">
        <v>-5.3E-3</v>
      </c>
      <c r="I222" s="176">
        <v>-4.7999999999999996E-3</v>
      </c>
      <c r="J222" s="176">
        <v>2.0999999999999999E-3</v>
      </c>
      <c r="K222" s="176">
        <v>-1.21E-2</v>
      </c>
      <c r="L222" s="178">
        <f t="shared" si="38"/>
        <v>-3.4000000000000002E-3</v>
      </c>
      <c r="N222" s="166"/>
      <c r="O222" s="127"/>
      <c r="P222" s="127"/>
      <c r="Q222" s="166"/>
      <c r="R222" s="166"/>
      <c r="S222" s="167"/>
      <c r="T222" s="127"/>
      <c r="U222" s="127"/>
      <c r="V222" s="127"/>
      <c r="W222" s="159"/>
      <c r="X222" s="159"/>
      <c r="Y222" s="61"/>
    </row>
    <row r="223" spans="6:25" x14ac:dyDescent="0.25">
      <c r="F223" s="175">
        <v>44524</v>
      </c>
      <c r="G223" s="176">
        <v>2E-3</v>
      </c>
      <c r="H223" s="176">
        <v>-1.0200000000000001E-2</v>
      </c>
      <c r="I223" s="176">
        <v>-5.1000000000000004E-3</v>
      </c>
      <c r="J223" s="176">
        <v>8.9999999999999998E-4</v>
      </c>
      <c r="K223" s="176">
        <v>-9.5999999999999992E-3</v>
      </c>
      <c r="L223" s="178">
        <f t="shared" si="38"/>
        <v>-4.3999999999999994E-3</v>
      </c>
      <c r="N223" s="166"/>
      <c r="O223" s="127"/>
      <c r="P223" s="127"/>
      <c r="Q223" s="166"/>
      <c r="R223" s="166"/>
      <c r="S223" s="167"/>
      <c r="T223" s="127"/>
      <c r="U223" s="127"/>
      <c r="V223" s="127"/>
      <c r="W223" s="159"/>
      <c r="X223" s="159"/>
      <c r="Y223" s="61"/>
    </row>
    <row r="224" spans="6:25" x14ac:dyDescent="0.25">
      <c r="F224" s="175">
        <v>44525</v>
      </c>
      <c r="G224" s="176">
        <v>2.8999999999999998E-3</v>
      </c>
      <c r="H224" s="176">
        <v>-0.01</v>
      </c>
      <c r="I224" s="176">
        <v>-5.1000000000000004E-3</v>
      </c>
      <c r="J224" s="176">
        <v>3.0000000000000001E-3</v>
      </c>
      <c r="K224" s="176">
        <v>-9.4999999999999998E-3</v>
      </c>
      <c r="L224" s="178">
        <f t="shared" si="38"/>
        <v>-3.7400000000000003E-3</v>
      </c>
      <c r="N224" s="166"/>
      <c r="O224" s="127"/>
      <c r="P224" s="127"/>
      <c r="Q224" s="166"/>
      <c r="R224" s="166"/>
      <c r="S224" s="167"/>
      <c r="T224" s="127"/>
      <c r="U224" s="127"/>
      <c r="V224" s="127"/>
      <c r="W224" s="159"/>
      <c r="X224" s="159"/>
      <c r="Y224" s="61"/>
    </row>
    <row r="225" spans="6:25" x14ac:dyDescent="0.25">
      <c r="F225" s="175">
        <v>44526</v>
      </c>
      <c r="G225" s="176">
        <v>1.6000000000000001E-3</v>
      </c>
      <c r="H225" s="176">
        <v>-1.7399999999999999E-2</v>
      </c>
      <c r="I225" s="176">
        <v>1.1999999999999999E-3</v>
      </c>
      <c r="J225" s="176">
        <v>1.5E-3</v>
      </c>
      <c r="K225" s="176">
        <v>1.2699999999999999E-2</v>
      </c>
      <c r="L225" s="178">
        <f t="shared" si="38"/>
        <v>-7.9999999999999857E-5</v>
      </c>
      <c r="N225" s="166"/>
      <c r="O225" s="127"/>
      <c r="P225" s="127"/>
      <c r="Q225" s="166"/>
      <c r="R225" s="166"/>
      <c r="S225" s="167"/>
      <c r="T225" s="127"/>
      <c r="U225" s="127"/>
      <c r="V225" s="127"/>
      <c r="W225" s="159"/>
      <c r="X225" s="159"/>
      <c r="Y225" s="61"/>
    </row>
    <row r="226" spans="6:25" x14ac:dyDescent="0.25">
      <c r="F226" s="175">
        <v>44527</v>
      </c>
      <c r="G226" s="176">
        <v>1.6000000000000001E-3</v>
      </c>
      <c r="H226" s="176">
        <v>-1.7299999999999999E-2</v>
      </c>
      <c r="I226" s="176">
        <v>1.2999999999999999E-3</v>
      </c>
      <c r="J226" s="176">
        <v>1.5E-3</v>
      </c>
      <c r="K226" s="176">
        <v>1.2800000000000001E-2</v>
      </c>
      <c r="L226" s="178">
        <f t="shared" si="38"/>
        <v>-1.999999999999988E-5</v>
      </c>
      <c r="N226" s="166"/>
      <c r="O226" s="127"/>
      <c r="P226" s="127"/>
      <c r="Q226" s="166"/>
      <c r="R226" s="166"/>
      <c r="S226" s="167"/>
      <c r="T226" s="127"/>
      <c r="U226" s="127"/>
      <c r="V226" s="127"/>
      <c r="W226" s="159"/>
      <c r="X226" s="159"/>
      <c r="Y226" s="61"/>
    </row>
    <row r="227" spans="6:25" x14ac:dyDescent="0.25">
      <c r="F227" s="175">
        <v>44528</v>
      </c>
      <c r="G227" s="176">
        <v>1.6999999999999999E-3</v>
      </c>
      <c r="H227" s="176">
        <v>-1.72E-2</v>
      </c>
      <c r="I227" s="176">
        <v>1.2999999999999999E-3</v>
      </c>
      <c r="J227" s="176">
        <v>1.5E-3</v>
      </c>
      <c r="K227" s="176">
        <v>1.2999999999999999E-2</v>
      </c>
      <c r="L227" s="178">
        <f t="shared" si="38"/>
        <v>5.9999999999999636E-5</v>
      </c>
      <c r="N227" s="166"/>
      <c r="O227" s="127"/>
      <c r="P227" s="127"/>
      <c r="Q227" s="166"/>
      <c r="R227" s="166"/>
      <c r="S227" s="167"/>
      <c r="T227" s="127"/>
      <c r="U227" s="127"/>
      <c r="V227" s="127"/>
      <c r="W227" s="159"/>
      <c r="X227" s="159"/>
      <c r="Y227" s="61"/>
    </row>
    <row r="228" spans="6:25" x14ac:dyDescent="0.25">
      <c r="F228" s="175">
        <v>44529</v>
      </c>
      <c r="G228" s="176">
        <v>2.0999999999999999E-3</v>
      </c>
      <c r="H228" s="176">
        <v>7.7999999999999996E-3</v>
      </c>
      <c r="I228" s="176">
        <v>4.0000000000000002E-4</v>
      </c>
      <c r="J228" s="176">
        <v>3.0999999999999999E-3</v>
      </c>
      <c r="K228" s="176">
        <v>-2.7000000000000001E-3</v>
      </c>
      <c r="L228" s="178">
        <f t="shared" si="38"/>
        <v>2.1399999999999995E-3</v>
      </c>
      <c r="N228" s="166"/>
      <c r="O228" s="127"/>
      <c r="P228" s="127"/>
      <c r="Q228" s="166"/>
      <c r="R228" s="166"/>
      <c r="S228" s="167"/>
      <c r="T228" s="127"/>
      <c r="U228" s="127"/>
      <c r="V228" s="127"/>
      <c r="W228" s="159"/>
      <c r="X228" s="159"/>
      <c r="Y228" s="61"/>
    </row>
    <row r="229" spans="6:25" x14ac:dyDescent="0.25">
      <c r="F229" s="175">
        <v>44530</v>
      </c>
      <c r="G229" s="176">
        <v>4.7000000000000002E-3</v>
      </c>
      <c r="H229" s="176">
        <v>-1.5100000000000001E-2</v>
      </c>
      <c r="I229" s="176">
        <v>8.0000000000000004E-4</v>
      </c>
      <c r="J229" s="176">
        <v>8.2000000000000007E-3</v>
      </c>
      <c r="K229" s="176">
        <v>-1.4500000000000001E-2</v>
      </c>
      <c r="L229" s="178">
        <f t="shared" si="38"/>
        <v>-3.1799999999999997E-3</v>
      </c>
      <c r="N229" s="166"/>
      <c r="O229" s="127"/>
      <c r="P229" s="127"/>
      <c r="Q229" s="166"/>
      <c r="R229" s="166"/>
      <c r="S229" s="167"/>
      <c r="T229" s="127"/>
      <c r="U229" s="127"/>
      <c r="V229" s="127"/>
      <c r="W229" s="159"/>
      <c r="X229" s="159"/>
      <c r="Y229" s="61"/>
    </row>
    <row r="230" spans="6:25" x14ac:dyDescent="0.25">
      <c r="F230" s="175">
        <v>44531</v>
      </c>
      <c r="G230" s="176">
        <v>1.03E-2</v>
      </c>
      <c r="H230" s="176">
        <v>-8.0999999999999996E-3</v>
      </c>
      <c r="I230" s="176">
        <v>1.4E-3</v>
      </c>
      <c r="J230" s="176">
        <v>1.6500000000000001E-2</v>
      </c>
      <c r="K230" s="176">
        <v>-2.0899999999999998E-2</v>
      </c>
      <c r="L230" s="178">
        <f t="shared" si="38"/>
        <v>-1.5999999999999971E-4</v>
      </c>
      <c r="N230" s="168"/>
      <c r="O230" s="18"/>
      <c r="P230" s="18"/>
      <c r="Q230" s="166"/>
      <c r="R230" s="166"/>
      <c r="S230" s="167"/>
      <c r="T230" s="127"/>
      <c r="U230" s="169"/>
      <c r="V230" s="169"/>
      <c r="W230" s="159"/>
      <c r="X230" s="159"/>
      <c r="Y230" s="61"/>
    </row>
    <row r="231" spans="6:25" x14ac:dyDescent="0.25">
      <c r="F231" s="175">
        <v>44532</v>
      </c>
      <c r="G231" s="176">
        <v>1.2699999999999999E-2</v>
      </c>
      <c r="H231" s="176">
        <v>-6.7999999999999999E-5</v>
      </c>
      <c r="I231" s="176">
        <v>-1E-3</v>
      </c>
      <c r="J231" s="176">
        <v>1.8200000000000001E-2</v>
      </c>
      <c r="K231" s="176">
        <v>-3.1300000000000001E-2</v>
      </c>
      <c r="L231" s="178">
        <f t="shared" si="38"/>
        <v>-2.9360000000000009E-4</v>
      </c>
      <c r="N231" s="166"/>
      <c r="O231" s="127"/>
      <c r="P231" s="127"/>
      <c r="Q231" s="166"/>
      <c r="R231" s="166"/>
      <c r="S231" s="167"/>
      <c r="T231" s="127"/>
      <c r="U231" s="127"/>
      <c r="V231" s="127"/>
      <c r="W231" s="159"/>
      <c r="X231" s="159"/>
      <c r="Y231" s="61"/>
    </row>
    <row r="232" spans="6:25" x14ac:dyDescent="0.25">
      <c r="F232" s="175">
        <v>44533</v>
      </c>
      <c r="G232" s="176">
        <v>1.4E-2</v>
      </c>
      <c r="H232" s="176">
        <v>-1.01E-2</v>
      </c>
      <c r="I232" s="176">
        <v>2.7000000000000001E-3</v>
      </c>
      <c r="J232" s="176">
        <v>1.9400000000000001E-2</v>
      </c>
      <c r="K232" s="176">
        <v>-1.1299999999999999E-2</v>
      </c>
      <c r="L232" s="178">
        <f t="shared" si="38"/>
        <v>2.9400000000000008E-3</v>
      </c>
      <c r="N232" s="166"/>
      <c r="O232" s="127"/>
      <c r="P232" s="127"/>
      <c r="Q232" s="166"/>
      <c r="R232" s="166"/>
      <c r="S232" s="167"/>
      <c r="T232" s="127"/>
      <c r="U232" s="127"/>
      <c r="V232" s="127"/>
      <c r="W232" s="159"/>
      <c r="X232" s="159"/>
      <c r="Y232" s="61"/>
    </row>
    <row r="233" spans="6:25" x14ac:dyDescent="0.25">
      <c r="F233" s="175">
        <v>44534</v>
      </c>
      <c r="G233" s="176">
        <v>1.4E-2</v>
      </c>
      <c r="H233" s="176">
        <v>-0.01</v>
      </c>
      <c r="I233" s="176">
        <v>2.8E-3</v>
      </c>
      <c r="J233" s="176">
        <v>1.9400000000000001E-2</v>
      </c>
      <c r="K233" s="176">
        <v>-1.12E-2</v>
      </c>
      <c r="L233" s="178">
        <f t="shared" si="38"/>
        <v>3.0000000000000001E-3</v>
      </c>
      <c r="N233" s="166"/>
      <c r="O233" s="127"/>
      <c r="P233" s="127"/>
      <c r="Q233" s="166"/>
      <c r="R233" s="166"/>
      <c r="S233" s="167"/>
      <c r="T233" s="127"/>
      <c r="U233" s="127"/>
      <c r="V233" s="127"/>
      <c r="W233" s="159"/>
      <c r="X233" s="159"/>
      <c r="Y233" s="61"/>
    </row>
    <row r="234" spans="6:25" x14ac:dyDescent="0.25">
      <c r="F234" s="175">
        <v>44535</v>
      </c>
      <c r="G234" s="176">
        <v>1.4E-2</v>
      </c>
      <c r="H234" s="176">
        <v>-9.9000000000000008E-3</v>
      </c>
      <c r="I234" s="176">
        <v>2.8E-3</v>
      </c>
      <c r="J234" s="176">
        <v>1.9400000000000001E-2</v>
      </c>
      <c r="K234" s="176">
        <v>-1.11E-2</v>
      </c>
      <c r="L234" s="178">
        <f t="shared" si="38"/>
        <v>3.0400000000000002E-3</v>
      </c>
      <c r="N234" s="166"/>
      <c r="O234" s="127"/>
      <c r="P234" s="127"/>
      <c r="Q234" s="166"/>
      <c r="R234" s="166"/>
      <c r="S234" s="167"/>
      <c r="T234" s="127"/>
      <c r="U234" s="127"/>
      <c r="V234" s="127"/>
      <c r="W234" s="159"/>
      <c r="X234" s="159"/>
      <c r="Y234" s="61"/>
    </row>
    <row r="235" spans="6:25" x14ac:dyDescent="0.25">
      <c r="F235" s="175">
        <v>44536</v>
      </c>
      <c r="G235" s="176">
        <v>1.47E-2</v>
      </c>
      <c r="H235" s="176">
        <v>-2.5999999999999999E-3</v>
      </c>
      <c r="I235" s="176">
        <v>-1.2999999999999999E-3</v>
      </c>
      <c r="J235" s="176">
        <v>2.0400000000000001E-2</v>
      </c>
      <c r="K235" s="176">
        <v>-1.9300000000000001E-2</v>
      </c>
      <c r="L235" s="178">
        <f t="shared" si="38"/>
        <v>2.3800000000000002E-3</v>
      </c>
      <c r="N235" s="166"/>
      <c r="O235" s="127"/>
      <c r="P235" s="127"/>
      <c r="Q235" s="166"/>
      <c r="R235" s="166"/>
      <c r="S235" s="167"/>
      <c r="T235" s="127"/>
      <c r="U235" s="127"/>
      <c r="V235" s="127"/>
      <c r="W235" s="159"/>
      <c r="X235" s="159"/>
      <c r="Y235" s="61"/>
    </row>
    <row r="236" spans="6:25" x14ac:dyDescent="0.25">
      <c r="F236" s="175">
        <v>44537</v>
      </c>
      <c r="G236" s="176">
        <v>1.7600000000000001E-2</v>
      </c>
      <c r="H236" s="176">
        <v>2.8E-3</v>
      </c>
      <c r="I236" s="176">
        <v>-3.0999999999999999E-3</v>
      </c>
      <c r="J236" s="176">
        <v>2.3599999999999999E-2</v>
      </c>
      <c r="K236" s="176">
        <v>-1.66E-2</v>
      </c>
      <c r="L236" s="178">
        <f t="shared" si="38"/>
        <v>4.8600000000000015E-3</v>
      </c>
      <c r="N236" s="166"/>
      <c r="O236" s="127"/>
      <c r="P236" s="127"/>
      <c r="Q236" s="166"/>
      <c r="R236" s="166"/>
      <c r="S236" s="167"/>
      <c r="T236" s="127"/>
      <c r="U236" s="127"/>
      <c r="V236" s="127"/>
      <c r="W236" s="159"/>
      <c r="X236" s="159"/>
      <c r="Y236" s="61"/>
    </row>
    <row r="237" spans="6:25" ht="16.5" thickBot="1" x14ac:dyDescent="0.3">
      <c r="F237" s="171"/>
      <c r="G237" s="172"/>
      <c r="H237" s="172"/>
      <c r="I237" s="172"/>
      <c r="J237" s="172"/>
      <c r="K237" s="179"/>
      <c r="L237" s="180">
        <f>AVERAGE(L214:L236)</f>
        <v>1.2205032048309172E-3</v>
      </c>
      <c r="N237" s="166"/>
      <c r="O237" s="127"/>
      <c r="P237" s="127"/>
      <c r="Q237" s="166"/>
      <c r="R237" s="166"/>
      <c r="S237" s="167"/>
      <c r="T237" s="127"/>
      <c r="U237" s="127"/>
      <c r="V237" s="127"/>
      <c r="W237" s="159"/>
      <c r="X237" s="159"/>
      <c r="Y237" s="61"/>
    </row>
    <row r="238" spans="6:25" ht="16.5" thickTop="1" x14ac:dyDescent="0.25">
      <c r="N238" s="166"/>
      <c r="O238" s="127"/>
      <c r="P238" s="127"/>
      <c r="Q238" s="166"/>
      <c r="R238" s="166"/>
      <c r="S238" s="167"/>
      <c r="T238" s="127"/>
      <c r="U238" s="127"/>
      <c r="V238" s="127"/>
      <c r="W238" s="159"/>
      <c r="X238" s="159"/>
      <c r="Y238" s="61"/>
    </row>
    <row r="239" spans="6:25" ht="16.5" thickBot="1" x14ac:dyDescent="0.3">
      <c r="N239" s="166"/>
      <c r="O239" s="127"/>
      <c r="P239" s="127"/>
      <c r="Q239" s="166"/>
      <c r="R239" s="166"/>
      <c r="S239" s="167"/>
      <c r="T239" s="127"/>
      <c r="U239" s="127"/>
      <c r="V239" s="127"/>
      <c r="W239" s="159"/>
      <c r="X239" s="159"/>
      <c r="Y239" s="61"/>
    </row>
    <row r="240" spans="6:25" ht="16.5" thickTop="1" x14ac:dyDescent="0.25">
      <c r="F240" s="173" t="s">
        <v>88</v>
      </c>
      <c r="G240" s="115" t="s">
        <v>28</v>
      </c>
      <c r="H240" s="115" t="s">
        <v>29</v>
      </c>
      <c r="I240" s="115" t="s">
        <v>31</v>
      </c>
      <c r="J240" s="115" t="s">
        <v>33</v>
      </c>
      <c r="K240" s="115" t="s">
        <v>35</v>
      </c>
      <c r="L240" s="181" t="s">
        <v>128</v>
      </c>
      <c r="N240" s="166"/>
      <c r="O240" s="127"/>
      <c r="P240" s="127"/>
      <c r="Q240" s="166"/>
      <c r="R240" s="166"/>
      <c r="S240" s="167"/>
      <c r="T240" s="127"/>
      <c r="U240" s="127"/>
      <c r="V240" s="127"/>
      <c r="W240" s="159"/>
      <c r="X240" s="159"/>
      <c r="Y240" s="61"/>
    </row>
    <row r="241" spans="6:25" x14ac:dyDescent="0.25">
      <c r="F241" s="175">
        <v>44515</v>
      </c>
      <c r="G241" s="176">
        <f>Y249</f>
        <v>0</v>
      </c>
      <c r="H241" s="176">
        <f>Y283</f>
        <v>1.096353666666879E-3</v>
      </c>
      <c r="I241" s="176">
        <f>Y317</f>
        <v>-2.5694444444440342E-4</v>
      </c>
      <c r="J241" s="176">
        <f>Y351</f>
        <v>2.6944444444444486E-2</v>
      </c>
      <c r="K241" s="177">
        <v>0</v>
      </c>
      <c r="L241" s="178">
        <f>AVERAGE(G241:K241)</f>
        <v>5.5567707333333922E-3</v>
      </c>
      <c r="N241" s="166"/>
      <c r="O241" s="127"/>
      <c r="P241" s="127"/>
      <c r="Q241" s="166"/>
      <c r="R241" s="166"/>
      <c r="S241" s="167"/>
      <c r="T241" s="127"/>
      <c r="U241" s="127"/>
      <c r="V241" s="127"/>
      <c r="W241" s="159"/>
      <c r="X241" s="159"/>
      <c r="Y241" s="61"/>
    </row>
    <row r="242" spans="6:25" x14ac:dyDescent="0.25">
      <c r="F242" s="175">
        <v>44516</v>
      </c>
      <c r="G242" s="176">
        <v>-3.8E-3</v>
      </c>
      <c r="H242" s="176">
        <v>-6.8999999999999999E-3</v>
      </c>
      <c r="I242" s="176">
        <v>0</v>
      </c>
      <c r="J242" s="176">
        <v>2.0000000000000001E-4</v>
      </c>
      <c r="K242" s="176">
        <v>-1.1000000000000001E-3</v>
      </c>
      <c r="L242" s="178">
        <f t="shared" ref="L242:L263" si="39">AVERAGE(G242:K242)</f>
        <v>-2.32E-3</v>
      </c>
      <c r="N242" s="166"/>
      <c r="O242" s="127"/>
      <c r="P242" s="127"/>
      <c r="Q242" s="166"/>
      <c r="R242" s="166"/>
      <c r="S242" s="167"/>
      <c r="T242" s="127"/>
      <c r="U242" s="127"/>
      <c r="V242" s="127"/>
      <c r="W242" s="159"/>
      <c r="X242" s="159"/>
      <c r="Y242" s="61"/>
    </row>
    <row r="243" spans="6:25" x14ac:dyDescent="0.25">
      <c r="F243" s="175">
        <v>44517</v>
      </c>
      <c r="G243" s="176">
        <v>1.1000000000000001E-3</v>
      </c>
      <c r="H243" s="176">
        <v>5.9999999999999995E-4</v>
      </c>
      <c r="I243" s="176">
        <v>5.0000000000000001E-4</v>
      </c>
      <c r="J243" s="176">
        <v>-4.0000000000000002E-4</v>
      </c>
      <c r="K243" s="176">
        <v>-1E-3</v>
      </c>
      <c r="L243" s="178">
        <f t="shared" si="39"/>
        <v>1.6000000000000004E-4</v>
      </c>
      <c r="N243" s="166"/>
      <c r="O243" s="127"/>
      <c r="P243" s="127"/>
      <c r="Q243" s="166"/>
      <c r="R243" s="166"/>
      <c r="S243" s="167"/>
      <c r="T243" s="127"/>
      <c r="U243" s="127"/>
      <c r="V243" s="127"/>
      <c r="W243" s="159"/>
      <c r="X243" s="159"/>
      <c r="Y243" s="61"/>
    </row>
    <row r="244" spans="6:25" x14ac:dyDescent="0.25">
      <c r="F244" s="175">
        <v>44518</v>
      </c>
      <c r="G244" s="176">
        <v>7.6E-3</v>
      </c>
      <c r="H244" s="176">
        <v>3.8E-3</v>
      </c>
      <c r="I244" s="176">
        <v>4.0000000000000002E-4</v>
      </c>
      <c r="J244" s="176">
        <v>5.8999999999999999E-3</v>
      </c>
      <c r="K244" s="176">
        <v>-5.0000000000000001E-4</v>
      </c>
      <c r="L244" s="178">
        <f t="shared" si="39"/>
        <v>3.4399999999999999E-3</v>
      </c>
      <c r="N244" s="166"/>
      <c r="O244" s="127"/>
      <c r="P244" s="127"/>
      <c r="Q244" s="166"/>
      <c r="R244" s="166"/>
      <c r="S244" s="167"/>
      <c r="T244" s="127"/>
      <c r="U244" s="127"/>
      <c r="V244" s="127"/>
      <c r="W244" s="159"/>
      <c r="X244" s="159"/>
      <c r="Y244" s="61"/>
    </row>
    <row r="245" spans="6:25" x14ac:dyDescent="0.25">
      <c r="F245" s="175">
        <v>44519</v>
      </c>
      <c r="G245" s="176">
        <v>1.6299999999999999E-2</v>
      </c>
      <c r="H245" s="176">
        <v>1.2500000000000001E-2</v>
      </c>
      <c r="I245" s="176">
        <v>0</v>
      </c>
      <c r="J245" s="176">
        <v>1.37E-2</v>
      </c>
      <c r="K245" s="176">
        <v>-4.5999999999999999E-3</v>
      </c>
      <c r="L245" s="178">
        <f t="shared" si="39"/>
        <v>7.5799999999999991E-3</v>
      </c>
    </row>
    <row r="246" spans="6:25" x14ac:dyDescent="0.25">
      <c r="F246" s="175">
        <v>44520</v>
      </c>
      <c r="G246" s="176">
        <v>1.6400000000000001E-2</v>
      </c>
      <c r="H246" s="176">
        <v>1.26E-2</v>
      </c>
      <c r="I246" s="176">
        <v>1E-4</v>
      </c>
      <c r="J246" s="176">
        <v>1.38E-2</v>
      </c>
      <c r="K246" s="176">
        <v>-4.4999999999999997E-3</v>
      </c>
      <c r="L246" s="178">
        <f t="shared" si="39"/>
        <v>7.6800000000000011E-3</v>
      </c>
    </row>
    <row r="247" spans="6:25" x14ac:dyDescent="0.25">
      <c r="F247" s="175">
        <v>44521</v>
      </c>
      <c r="G247" s="176">
        <v>1.6500000000000001E-2</v>
      </c>
      <c r="H247" s="176">
        <v>1.2699999999999999E-2</v>
      </c>
      <c r="I247" s="176">
        <v>2.0000000000000001E-4</v>
      </c>
      <c r="J247" s="176">
        <v>1.38E-2</v>
      </c>
      <c r="K247" s="176">
        <v>-4.3E-3</v>
      </c>
      <c r="L247" s="178">
        <f t="shared" si="39"/>
        <v>7.7800000000000005E-3</v>
      </c>
    </row>
    <row r="248" spans="6:25" x14ac:dyDescent="0.25">
      <c r="F248" s="175">
        <v>44522</v>
      </c>
      <c r="G248" s="176">
        <v>9.2999999999999992E-3</v>
      </c>
      <c r="H248" s="176">
        <v>5.7000000000000002E-3</v>
      </c>
      <c r="I248" s="176">
        <v>-2.0999999999999999E-3</v>
      </c>
      <c r="J248" s="176">
        <v>0.01</v>
      </c>
      <c r="K248" s="176">
        <v>-4.0000000000000001E-3</v>
      </c>
      <c r="L248" s="178">
        <f t="shared" si="39"/>
        <v>3.7799999999999999E-3</v>
      </c>
    </row>
    <row r="249" spans="6:25" x14ac:dyDescent="0.25">
      <c r="F249" s="175">
        <v>44523</v>
      </c>
      <c r="G249" s="176">
        <v>-1E-4</v>
      </c>
      <c r="H249" s="176">
        <v>-5.4000000000000003E-3</v>
      </c>
      <c r="I249" s="176">
        <v>-3.0999999999999999E-3</v>
      </c>
      <c r="J249" s="176">
        <v>2.0999999999999999E-3</v>
      </c>
      <c r="K249" s="176">
        <v>-5.4000000000000003E-3</v>
      </c>
      <c r="L249" s="178">
        <f t="shared" si="39"/>
        <v>-2.3800000000000002E-3</v>
      </c>
    </row>
    <row r="250" spans="6:25" x14ac:dyDescent="0.25">
      <c r="F250" s="175">
        <v>44524</v>
      </c>
      <c r="G250" s="176">
        <v>3.5000000000000001E-3</v>
      </c>
      <c r="H250" s="176">
        <v>-5.9999999999999995E-4</v>
      </c>
      <c r="I250" s="176">
        <v>-4.3E-3</v>
      </c>
      <c r="J250" s="176">
        <v>8.9999999999999998E-4</v>
      </c>
      <c r="K250" s="176">
        <v>-5.8999999999999999E-3</v>
      </c>
      <c r="L250" s="178">
        <f t="shared" si="39"/>
        <v>-1.2799999999999999E-3</v>
      </c>
    </row>
    <row r="251" spans="6:25" x14ac:dyDescent="0.25">
      <c r="F251" s="175">
        <v>44525</v>
      </c>
      <c r="G251" s="176">
        <v>3.5999999999999999E-3</v>
      </c>
      <c r="H251" s="176">
        <v>-5.0000000000000001E-4</v>
      </c>
      <c r="I251" s="176">
        <v>-4.1999999999999997E-3</v>
      </c>
      <c r="J251" s="176">
        <v>3.0000000000000001E-3</v>
      </c>
      <c r="K251" s="176">
        <v>-5.7000000000000002E-3</v>
      </c>
      <c r="L251" s="178">
        <f t="shared" si="39"/>
        <v>-7.6000000000000004E-4</v>
      </c>
    </row>
    <row r="252" spans="6:25" x14ac:dyDescent="0.25">
      <c r="F252" s="175">
        <v>44526</v>
      </c>
      <c r="G252" s="176">
        <v>2.5700000000000001E-2</v>
      </c>
      <c r="H252" s="176">
        <v>2.52E-2</v>
      </c>
      <c r="I252" s="176">
        <v>1.1000000000000001E-3</v>
      </c>
      <c r="J252" s="176">
        <v>1.5E-3</v>
      </c>
      <c r="K252" s="176">
        <v>-8.8000000000000005E-3</v>
      </c>
      <c r="L252" s="178">
        <f t="shared" si="39"/>
        <v>8.94E-3</v>
      </c>
    </row>
    <row r="253" spans="6:25" x14ac:dyDescent="0.25">
      <c r="F253" s="175">
        <v>44527</v>
      </c>
      <c r="G253" s="176">
        <v>2.58E-2</v>
      </c>
      <c r="H253" s="176">
        <v>2.53E-2</v>
      </c>
      <c r="I253" s="176">
        <v>1.1000000000000001E-3</v>
      </c>
      <c r="J253" s="176">
        <v>1.5E-3</v>
      </c>
      <c r="K253" s="176">
        <v>-8.6E-3</v>
      </c>
      <c r="L253" s="178">
        <f t="shared" si="39"/>
        <v>9.0200000000000002E-3</v>
      </c>
    </row>
    <row r="254" spans="6:25" x14ac:dyDescent="0.25">
      <c r="F254" s="175">
        <v>44528</v>
      </c>
      <c r="G254" s="176">
        <v>2.5899999999999999E-2</v>
      </c>
      <c r="H254" s="176">
        <v>2.5399999999999999E-2</v>
      </c>
      <c r="I254" s="176">
        <v>1.1999999999999999E-3</v>
      </c>
      <c r="J254" s="176">
        <v>1.5E-3</v>
      </c>
      <c r="K254" s="176">
        <v>-8.5000000000000006E-3</v>
      </c>
      <c r="L254" s="178">
        <f t="shared" si="39"/>
        <v>9.1000000000000004E-3</v>
      </c>
    </row>
    <row r="255" spans="6:25" x14ac:dyDescent="0.25">
      <c r="F255" s="175">
        <v>44529</v>
      </c>
      <c r="G255" s="176">
        <v>1.0500000000000001E-2</v>
      </c>
      <c r="H255" s="176">
        <v>1.38E-2</v>
      </c>
      <c r="I255" s="176">
        <v>-6.9999999999999999E-4</v>
      </c>
      <c r="J255" s="176">
        <v>3.0999999999999999E-3</v>
      </c>
      <c r="K255" s="176">
        <v>-9.1999999999999998E-3</v>
      </c>
      <c r="L255" s="178">
        <f t="shared" si="39"/>
        <v>3.5000000000000005E-3</v>
      </c>
    </row>
    <row r="256" spans="6:25" x14ac:dyDescent="0.25">
      <c r="F256" s="175">
        <v>44530</v>
      </c>
      <c r="G256" s="176">
        <v>3.0200000000000001E-2</v>
      </c>
      <c r="H256" s="176">
        <v>2.2599999999999999E-2</v>
      </c>
      <c r="I256" s="176">
        <v>-2.0999999999999999E-5</v>
      </c>
      <c r="J256" s="176">
        <v>8.2000000000000007E-3</v>
      </c>
      <c r="K256" s="176">
        <v>-9.4999999999999998E-3</v>
      </c>
      <c r="L256" s="178">
        <f t="shared" si="39"/>
        <v>1.0295799999999999E-2</v>
      </c>
    </row>
    <row r="257" spans="6:25" x14ac:dyDescent="0.25">
      <c r="F257" s="175">
        <v>44531</v>
      </c>
      <c r="G257" s="176">
        <v>3.4799999999999998E-2</v>
      </c>
      <c r="H257" s="176">
        <v>2.98E-2</v>
      </c>
      <c r="I257" s="176">
        <v>-1.9E-3</v>
      </c>
      <c r="J257" s="176">
        <v>1.6500000000000001E-2</v>
      </c>
      <c r="K257" s="176">
        <v>-8.8999999999999999E-3</v>
      </c>
      <c r="L257" s="178">
        <f t="shared" si="39"/>
        <v>1.4059999999999998E-2</v>
      </c>
    </row>
    <row r="258" spans="6:25" x14ac:dyDescent="0.25">
      <c r="F258" s="175">
        <v>44532</v>
      </c>
      <c r="G258" s="176">
        <v>1.7500000000000002E-2</v>
      </c>
      <c r="H258" s="176">
        <v>2.24E-2</v>
      </c>
      <c r="I258" s="176">
        <v>-2.8E-3</v>
      </c>
      <c r="J258" s="176">
        <v>1.8200000000000001E-2</v>
      </c>
      <c r="K258" s="176">
        <v>-7.3000000000000001E-3</v>
      </c>
      <c r="L258" s="178">
        <f t="shared" si="39"/>
        <v>9.6000000000000009E-3</v>
      </c>
    </row>
    <row r="259" spans="6:25" x14ac:dyDescent="0.25">
      <c r="F259" s="175">
        <v>44533</v>
      </c>
      <c r="G259" s="176">
        <v>2.86E-2</v>
      </c>
      <c r="H259" s="176">
        <v>4.2900000000000001E-2</v>
      </c>
      <c r="I259" s="176">
        <v>-5.0000000000000001E-4</v>
      </c>
      <c r="J259" s="176">
        <v>1.9400000000000001E-2</v>
      </c>
      <c r="K259" s="176">
        <v>-8.6999999999999994E-3</v>
      </c>
      <c r="L259" s="178">
        <f t="shared" si="39"/>
        <v>1.634E-2</v>
      </c>
    </row>
    <row r="260" spans="6:25" x14ac:dyDescent="0.25">
      <c r="F260" s="175">
        <v>44534</v>
      </c>
      <c r="G260" s="176">
        <v>2.87E-2</v>
      </c>
      <c r="H260" s="176">
        <v>4.2999999999999997E-2</v>
      </c>
      <c r="I260" s="176">
        <v>-4.0000000000000002E-4</v>
      </c>
      <c r="J260" s="176">
        <v>1.9400000000000001E-2</v>
      </c>
      <c r="K260" s="176">
        <v>-8.5000000000000006E-3</v>
      </c>
      <c r="L260" s="178">
        <f t="shared" si="39"/>
        <v>1.644E-2</v>
      </c>
    </row>
    <row r="261" spans="6:25" x14ac:dyDescent="0.25">
      <c r="F261" s="175">
        <v>44535</v>
      </c>
      <c r="G261" s="176">
        <v>2.8799999999999999E-2</v>
      </c>
      <c r="H261" s="176">
        <v>4.3099999999999999E-2</v>
      </c>
      <c r="I261" s="176">
        <v>-4.0000000000000002E-4</v>
      </c>
      <c r="J261" s="176">
        <v>1.9400000000000001E-2</v>
      </c>
      <c r="K261" s="176">
        <v>-8.3000000000000001E-3</v>
      </c>
      <c r="L261" s="178">
        <f t="shared" si="39"/>
        <v>1.652E-2</v>
      </c>
    </row>
    <row r="262" spans="6:25" x14ac:dyDescent="0.25">
      <c r="F262" s="175">
        <v>44536</v>
      </c>
      <c r="G262" s="176">
        <v>5.1999999999999998E-3</v>
      </c>
      <c r="H262" s="176">
        <v>3.5400000000000001E-2</v>
      </c>
      <c r="I262" s="176">
        <v>-1.8E-3</v>
      </c>
      <c r="J262" s="176">
        <v>2.0400000000000001E-2</v>
      </c>
      <c r="K262" s="176">
        <v>-8.6E-3</v>
      </c>
      <c r="L262" s="178">
        <f t="shared" si="39"/>
        <v>1.0119999999999999E-2</v>
      </c>
    </row>
    <row r="263" spans="6:25" x14ac:dyDescent="0.25">
      <c r="F263" s="175">
        <v>44537</v>
      </c>
      <c r="G263" s="176">
        <v>-3.7000000000000002E-3</v>
      </c>
      <c r="H263" s="176">
        <v>3.32E-2</v>
      </c>
      <c r="I263" s="176">
        <v>-1.5E-3</v>
      </c>
      <c r="J263" s="176">
        <v>2.3599999999999999E-2</v>
      </c>
      <c r="K263" s="176">
        <v>-4.7000000000000002E-3</v>
      </c>
      <c r="L263" s="178">
        <f t="shared" si="39"/>
        <v>9.3799999999999977E-3</v>
      </c>
    </row>
    <row r="264" spans="6:25" ht="16.5" thickBot="1" x14ac:dyDescent="0.3">
      <c r="F264" s="171"/>
      <c r="G264" s="172"/>
      <c r="H264" s="172"/>
      <c r="I264" s="172"/>
      <c r="J264" s="172"/>
      <c r="K264" s="179"/>
      <c r="L264" s="180">
        <f>AVERAGE(L241:L263)</f>
        <v>7.0675030753623216E-3</v>
      </c>
    </row>
    <row r="265" spans="6:25" ht="16.5" thickTop="1" x14ac:dyDescent="0.25"/>
    <row r="266" spans="6:25" ht="16.5" thickBot="1" x14ac:dyDescent="0.3"/>
    <row r="267" spans="6:25" ht="16.5" thickTop="1" x14ac:dyDescent="0.25">
      <c r="F267" s="173" t="s">
        <v>88</v>
      </c>
      <c r="G267" s="115" t="s">
        <v>47</v>
      </c>
      <c r="H267" s="115" t="s">
        <v>49</v>
      </c>
      <c r="I267" s="115" t="s">
        <v>51</v>
      </c>
      <c r="J267" s="115" t="s">
        <v>53</v>
      </c>
      <c r="K267" s="115" t="s">
        <v>55</v>
      </c>
      <c r="L267" s="116" t="s">
        <v>3</v>
      </c>
      <c r="N267" s="173" t="s">
        <v>107</v>
      </c>
      <c r="O267" s="182" t="s">
        <v>47</v>
      </c>
      <c r="P267" s="127"/>
      <c r="Q267" s="127"/>
      <c r="R267" s="127"/>
      <c r="S267" s="127"/>
      <c r="T267" s="127"/>
      <c r="U267" s="127"/>
      <c r="V267" s="127"/>
      <c r="W267" s="127"/>
      <c r="X267" s="127"/>
      <c r="Y267" s="19"/>
    </row>
    <row r="268" spans="6:25" x14ac:dyDescent="0.25">
      <c r="F268" s="175">
        <v>44515</v>
      </c>
      <c r="G268" s="176">
        <f>Y276</f>
        <v>0</v>
      </c>
      <c r="H268" s="176">
        <f>Y310</f>
        <v>0</v>
      </c>
      <c r="I268" s="176">
        <f>Y344</f>
        <v>0</v>
      </c>
      <c r="J268" s="176">
        <f>Y378</f>
        <v>0</v>
      </c>
      <c r="K268" s="176">
        <f>Y412</f>
        <v>0</v>
      </c>
      <c r="L268" s="178">
        <f>AVERAGE(G268:K268)</f>
        <v>0</v>
      </c>
      <c r="N268" s="183" t="s">
        <v>108</v>
      </c>
      <c r="O268" s="120">
        <v>5078000</v>
      </c>
      <c r="P268" s="127"/>
      <c r="Q268" s="127"/>
      <c r="R268" s="127"/>
      <c r="S268" s="127"/>
      <c r="T268" s="127"/>
      <c r="U268" s="127"/>
      <c r="V268" s="127"/>
      <c r="W268" s="127"/>
      <c r="X268" s="127"/>
      <c r="Y268" s="19"/>
    </row>
    <row r="269" spans="6:25" x14ac:dyDescent="0.25">
      <c r="F269" s="175">
        <v>44516</v>
      </c>
      <c r="G269" s="176">
        <f t="shared" ref="G269:G290" si="40">Y277</f>
        <v>-1.1458333333339447E-4</v>
      </c>
      <c r="H269" s="176">
        <f t="shared" ref="H269:H290" si="41">Y311</f>
        <v>4.8524255555555061E-4</v>
      </c>
      <c r="I269" s="176">
        <f t="shared" ref="I269:I290" si="42">Y345</f>
        <v>6.1631944444429934E-4</v>
      </c>
      <c r="J269" s="176">
        <f t="shared" ref="J269:J290" si="43">Y379</f>
        <v>8.3333333333458664E-5</v>
      </c>
      <c r="K269" s="176">
        <f t="shared" ref="K269:K290" si="44">Y413</f>
        <v>7.7378746128452022E-5</v>
      </c>
      <c r="L269" s="178">
        <f t="shared" ref="L269:L290" si="45">AVERAGE(G269:K269)</f>
        <v>2.2953814922567324E-4</v>
      </c>
      <c r="N269" s="183" t="s">
        <v>109</v>
      </c>
      <c r="O269" s="184">
        <v>1.5</v>
      </c>
      <c r="P269" s="127"/>
      <c r="Q269" s="127"/>
      <c r="R269" s="127"/>
      <c r="S269" s="127"/>
      <c r="T269" s="127"/>
      <c r="U269" s="127"/>
      <c r="V269" s="127"/>
      <c r="W269" s="127"/>
      <c r="X269" s="127"/>
      <c r="Y269" s="19"/>
    </row>
    <row r="270" spans="6:25" x14ac:dyDescent="0.25">
      <c r="F270" s="175">
        <v>44517</v>
      </c>
      <c r="G270" s="176">
        <f t="shared" si="40"/>
        <v>1.4869786666670624E-3</v>
      </c>
      <c r="H270" s="176">
        <f t="shared" si="41"/>
        <v>1.9305555555557811E-3</v>
      </c>
      <c r="I270" s="176">
        <f t="shared" si="42"/>
        <v>1.2803814444444582E-3</v>
      </c>
      <c r="J270" s="176">
        <f t="shared" si="43"/>
        <v>3.1770833333308269E-4</v>
      </c>
      <c r="K270" s="176">
        <f t="shared" si="44"/>
        <v>-9.8320904806108747E-5</v>
      </c>
      <c r="L270" s="178">
        <f t="shared" si="45"/>
        <v>9.8346061903885514E-4</v>
      </c>
      <c r="N270" s="183" t="s">
        <v>110</v>
      </c>
      <c r="O270" s="185">
        <v>44501</v>
      </c>
      <c r="P270" s="127"/>
      <c r="Q270" s="127"/>
      <c r="R270" s="127"/>
      <c r="S270" s="127"/>
      <c r="T270" s="127"/>
      <c r="U270" s="127"/>
      <c r="V270" s="127"/>
      <c r="W270" s="127"/>
      <c r="X270" s="127"/>
      <c r="Y270" s="19"/>
    </row>
    <row r="271" spans="6:25" x14ac:dyDescent="0.25">
      <c r="F271" s="175">
        <v>44518</v>
      </c>
      <c r="G271" s="176">
        <f t="shared" si="40"/>
        <v>4.166666666642213E-5</v>
      </c>
      <c r="H271" s="176">
        <f t="shared" si="41"/>
        <v>9.9305555555522732E-4</v>
      </c>
      <c r="I271" s="176">
        <f t="shared" si="42"/>
        <v>9.6788244444451373E-4</v>
      </c>
      <c r="J271" s="176">
        <f t="shared" si="43"/>
        <v>3.1770833333345864E-4</v>
      </c>
      <c r="K271" s="176">
        <f t="shared" si="44"/>
        <v>-2.1012943902778099E-4</v>
      </c>
      <c r="L271" s="178">
        <f t="shared" si="45"/>
        <v>4.2203671219436819E-4</v>
      </c>
      <c r="N271" s="183" t="s">
        <v>111</v>
      </c>
      <c r="O271" s="186">
        <v>12</v>
      </c>
      <c r="P271" s="127"/>
      <c r="Q271" s="127"/>
      <c r="R271" s="127"/>
      <c r="S271" s="127"/>
      <c r="T271" s="127"/>
      <c r="U271" s="127"/>
      <c r="V271" s="127"/>
      <c r="W271" s="127"/>
      <c r="X271" s="127"/>
      <c r="Y271" s="19"/>
    </row>
    <row r="272" spans="6:25" x14ac:dyDescent="0.25">
      <c r="F272" s="175">
        <v>44519</v>
      </c>
      <c r="G272" s="176">
        <f t="shared" si="40"/>
        <v>6.3281299999990988E-4</v>
      </c>
      <c r="H272" s="176">
        <f t="shared" si="41"/>
        <v>6.744796666666511E-4</v>
      </c>
      <c r="I272" s="176">
        <f t="shared" si="42"/>
        <v>1.7317703333332433E-3</v>
      </c>
      <c r="J272" s="176">
        <f t="shared" si="43"/>
        <v>2.5000000000000001E-4</v>
      </c>
      <c r="K272" s="176">
        <f t="shared" si="44"/>
        <v>2.6408159229168233E-4</v>
      </c>
      <c r="L272" s="178">
        <f t="shared" si="45"/>
        <v>7.106289184582973E-4</v>
      </c>
      <c r="N272" s="183" t="s">
        <v>112</v>
      </c>
      <c r="O272" s="187" t="s">
        <v>113</v>
      </c>
      <c r="P272" s="127"/>
      <c r="Q272" s="127"/>
      <c r="R272" s="127"/>
      <c r="S272" s="127"/>
      <c r="T272" s="127"/>
      <c r="U272" s="127"/>
      <c r="V272" s="127"/>
      <c r="W272" s="127"/>
      <c r="X272" s="127"/>
      <c r="Y272" s="19"/>
    </row>
    <row r="273" spans="6:25" ht="16.5" thickBot="1" x14ac:dyDescent="0.3">
      <c r="F273" s="175">
        <v>44520</v>
      </c>
      <c r="G273" s="176">
        <f t="shared" si="40"/>
        <v>-2.8515629999999099E-3</v>
      </c>
      <c r="H273" s="176">
        <f t="shared" si="41"/>
        <v>-4.1015629999998611E-3</v>
      </c>
      <c r="I273" s="176">
        <f t="shared" si="42"/>
        <v>-8.4765619999999722E-3</v>
      </c>
      <c r="J273" s="176">
        <f t="shared" si="43"/>
        <v>-5.9375000000000001E-3</v>
      </c>
      <c r="K273" s="176">
        <f t="shared" si="44"/>
        <v>-1.2618412748466824E-3</v>
      </c>
      <c r="L273" s="178">
        <f t="shared" si="45"/>
        <v>-4.5258058549692854E-3</v>
      </c>
      <c r="N273" s="188" t="s">
        <v>114</v>
      </c>
      <c r="O273" s="189" t="s">
        <v>126</v>
      </c>
      <c r="P273" s="127"/>
      <c r="Q273" s="127"/>
      <c r="R273" s="127"/>
      <c r="S273" s="127"/>
      <c r="T273" s="127"/>
      <c r="U273" s="127"/>
      <c r="V273" s="127"/>
      <c r="W273" s="127"/>
      <c r="X273" s="127"/>
      <c r="Y273" s="19"/>
    </row>
    <row r="274" spans="6:25" ht="17.25" thickTop="1" thickBot="1" x14ac:dyDescent="0.3">
      <c r="F274" s="175">
        <v>44521</v>
      </c>
      <c r="G274" s="176">
        <f t="shared" si="40"/>
        <v>-1.0546870000000901E-3</v>
      </c>
      <c r="H274" s="176">
        <f t="shared" si="41"/>
        <v>-3.7109370000001384E-3</v>
      </c>
      <c r="I274" s="176">
        <f t="shared" si="42"/>
        <v>-1.8867188000000028E-2</v>
      </c>
      <c r="J274" s="176">
        <f t="shared" si="43"/>
        <v>-3.875E-2</v>
      </c>
      <c r="K274" s="176">
        <f t="shared" si="44"/>
        <v>-3.5507261071247159E-2</v>
      </c>
      <c r="L274" s="178">
        <f t="shared" si="45"/>
        <v>-1.9578014614249482E-2</v>
      </c>
      <c r="N274" s="19"/>
      <c r="O274" s="19"/>
      <c r="P274" s="127"/>
      <c r="Q274" s="127"/>
      <c r="R274" s="127"/>
      <c r="S274" s="127"/>
      <c r="T274" s="127"/>
      <c r="U274" s="127"/>
      <c r="V274" s="127"/>
      <c r="W274" s="127"/>
      <c r="X274" s="127"/>
      <c r="Y274" s="19"/>
    </row>
    <row r="275" spans="6:25" ht="16.5" thickTop="1" x14ac:dyDescent="0.25">
      <c r="F275" s="175">
        <v>44522</v>
      </c>
      <c r="G275" s="176">
        <f t="shared" si="40"/>
        <v>1.096353666666879E-3</v>
      </c>
      <c r="H275" s="176">
        <f t="shared" si="41"/>
        <v>-2.5694444444440342E-4</v>
      </c>
      <c r="I275" s="176">
        <f t="shared" si="42"/>
        <v>2.6944444444444486E-2</v>
      </c>
      <c r="J275" s="176">
        <f t="shared" si="43"/>
        <v>4.266145833333327E-2</v>
      </c>
      <c r="K275" s="176">
        <f t="shared" si="44"/>
        <v>3.5776311940813106E-2</v>
      </c>
      <c r="L275" s="178">
        <f t="shared" si="45"/>
        <v>2.1244324788162666E-2</v>
      </c>
      <c r="N275" s="173" t="s">
        <v>115</v>
      </c>
      <c r="O275" s="190" t="s">
        <v>116</v>
      </c>
      <c r="P275" s="190" t="s">
        <v>117</v>
      </c>
      <c r="Q275" s="190" t="s">
        <v>118</v>
      </c>
      <c r="R275" s="190" t="s">
        <v>119</v>
      </c>
      <c r="S275" s="190" t="s">
        <v>120</v>
      </c>
      <c r="T275" s="190" t="s">
        <v>121</v>
      </c>
      <c r="U275" s="190" t="s">
        <v>122</v>
      </c>
      <c r="V275" s="190" t="s">
        <v>123</v>
      </c>
      <c r="W275" s="190" t="s">
        <v>124</v>
      </c>
      <c r="X275" s="190" t="s">
        <v>125</v>
      </c>
      <c r="Y275" s="174" t="s">
        <v>127</v>
      </c>
    </row>
    <row r="276" spans="6:25" x14ac:dyDescent="0.25">
      <c r="F276" s="175">
        <v>44523</v>
      </c>
      <c r="G276" s="176">
        <f t="shared" si="40"/>
        <v>-1.0130203333334846E-3</v>
      </c>
      <c r="H276" s="176">
        <f t="shared" si="41"/>
        <v>-7.2491324444442645E-3</v>
      </c>
      <c r="I276" s="176">
        <f t="shared" si="42"/>
        <v>-2.6805555555555513E-2</v>
      </c>
      <c r="J276" s="176">
        <f t="shared" si="43"/>
        <v>-4.2494791666666733E-2</v>
      </c>
      <c r="K276" s="176">
        <f t="shared" si="44"/>
        <v>-3.5685445156368616E-2</v>
      </c>
      <c r="L276" s="178">
        <f t="shared" si="45"/>
        <v>-2.2649589031273721E-2</v>
      </c>
      <c r="N276" s="175">
        <v>44515</v>
      </c>
      <c r="O276" s="149">
        <v>100.7773438</v>
      </c>
      <c r="P276" s="149">
        <v>1</v>
      </c>
      <c r="Q276" s="148">
        <f t="shared" ref="Q276:Q298" si="46">WORKDAY(N276,1)</f>
        <v>44516</v>
      </c>
      <c r="R276" s="148">
        <v>44501</v>
      </c>
      <c r="S276" s="191">
        <f>DAYS360(R276,Q276)*$O$269/360</f>
        <v>6.25E-2</v>
      </c>
      <c r="T276" s="149">
        <f>(Q276-R276)*$O$269/365</f>
        <v>6.1643835616438353E-2</v>
      </c>
      <c r="U276" s="149">
        <v>0</v>
      </c>
      <c r="V276" s="149">
        <v>0</v>
      </c>
      <c r="W276" s="192">
        <f t="shared" ref="W276:W298" si="47">O276+S276</f>
        <v>100.8398438</v>
      </c>
      <c r="X276" s="192">
        <f>W276/100*$O$268*P276</f>
        <v>5120647.2681639995</v>
      </c>
      <c r="Y276" s="193">
        <v>0</v>
      </c>
    </row>
    <row r="277" spans="6:25" x14ac:dyDescent="0.25">
      <c r="F277" s="175">
        <v>44524</v>
      </c>
      <c r="G277" s="176">
        <f t="shared" si="40"/>
        <v>-1.1458333333357787E-4</v>
      </c>
      <c r="H277" s="176">
        <f t="shared" si="41"/>
        <v>1.6110243555555459E-2</v>
      </c>
      <c r="I277" s="176">
        <f t="shared" si="42"/>
        <v>6.9444444444485915E-5</v>
      </c>
      <c r="J277" s="176">
        <f t="shared" si="43"/>
        <v>8.3333333333458664E-5</v>
      </c>
      <c r="K277" s="176">
        <f t="shared" si="44"/>
        <v>4.5433392222203911E-5</v>
      </c>
      <c r="L277" s="178">
        <f t="shared" si="45"/>
        <v>3.2387742784444062E-3</v>
      </c>
      <c r="N277" s="175">
        <v>44516</v>
      </c>
      <c r="O277" s="149">
        <v>100.7617188</v>
      </c>
      <c r="P277" s="149">
        <v>1</v>
      </c>
      <c r="Q277" s="148">
        <f t="shared" si="46"/>
        <v>44517</v>
      </c>
      <c r="R277" s="148">
        <v>44501</v>
      </c>
      <c r="S277" s="191">
        <f t="shared" ref="S277:S298" si="48">DAYS360(R277,Q277)*$O$269/360</f>
        <v>6.6666666666666666E-2</v>
      </c>
      <c r="T277" s="149">
        <f t="shared" ref="T277:T298" si="49">(Q277-R277)*$O$269/365</f>
        <v>6.575342465753424E-2</v>
      </c>
      <c r="U277" s="149">
        <v>0</v>
      </c>
      <c r="V277" s="149">
        <v>0</v>
      </c>
      <c r="W277" s="192">
        <f t="shared" si="47"/>
        <v>100.82838546666666</v>
      </c>
      <c r="X277" s="192">
        <f t="shared" ref="X277:X298" si="50">W277/100*$O$268*P277</f>
        <v>5120065.4139973326</v>
      </c>
      <c r="Y277" s="193">
        <f>(X277-X276)/$O$268</f>
        <v>-1.1458333333339447E-4</v>
      </c>
    </row>
    <row r="278" spans="6:25" x14ac:dyDescent="0.25">
      <c r="F278" s="175">
        <v>44525</v>
      </c>
      <c r="G278" s="176">
        <f t="shared" si="40"/>
        <v>-5.4661463333331214E-3</v>
      </c>
      <c r="H278" s="176">
        <f t="shared" si="41"/>
        <v>-1.5999132444444449E-2</v>
      </c>
      <c r="I278" s="176">
        <f t="shared" si="42"/>
        <v>2.6671007444444512E-2</v>
      </c>
      <c r="J278" s="176">
        <f t="shared" si="43"/>
        <v>3.1430666025687566E-2</v>
      </c>
      <c r="K278" s="176">
        <f t="shared" si="44"/>
        <v>2.0047250360017428E-2</v>
      </c>
      <c r="L278" s="178">
        <f t="shared" si="45"/>
        <v>1.1336729010474387E-2</v>
      </c>
      <c r="N278" s="175">
        <v>44517</v>
      </c>
      <c r="O278" s="149">
        <v>100.90625</v>
      </c>
      <c r="P278" s="149">
        <v>1</v>
      </c>
      <c r="Q278" s="148">
        <f t="shared" si="46"/>
        <v>44518</v>
      </c>
      <c r="R278" s="148">
        <v>44501</v>
      </c>
      <c r="S278" s="191">
        <f t="shared" si="48"/>
        <v>7.0833333333333331E-2</v>
      </c>
      <c r="T278" s="149">
        <f t="shared" si="49"/>
        <v>6.9863013698630141E-2</v>
      </c>
      <c r="U278" s="149">
        <v>0</v>
      </c>
      <c r="V278" s="149">
        <v>0</v>
      </c>
      <c r="W278" s="192">
        <f t="shared" si="47"/>
        <v>100.97708333333334</v>
      </c>
      <c r="X278" s="192">
        <f t="shared" si="50"/>
        <v>5127616.2916666679</v>
      </c>
      <c r="Y278" s="193">
        <f t="shared" ref="Y278:Y298" si="51">(X278-X277)/$O$268</f>
        <v>1.4869786666670624E-3</v>
      </c>
    </row>
    <row r="279" spans="6:25" x14ac:dyDescent="0.25">
      <c r="F279" s="175">
        <v>44526</v>
      </c>
      <c r="G279" s="176">
        <f t="shared" si="40"/>
        <v>1.157031299999991E-2</v>
      </c>
      <c r="H279" s="176">
        <f t="shared" si="41"/>
        <v>1.6666666666678975E-4</v>
      </c>
      <c r="I279" s="176">
        <f t="shared" si="42"/>
        <v>-2.6041666666915516E-5</v>
      </c>
      <c r="J279" s="176">
        <f t="shared" si="43"/>
        <v>-1.0051247396881982E-4</v>
      </c>
      <c r="K279" s="176">
        <f t="shared" si="44"/>
        <v>-7.7761659920323452E-4</v>
      </c>
      <c r="L279" s="178">
        <f t="shared" si="45"/>
        <v>2.1665617853655465E-3</v>
      </c>
      <c r="N279" s="175">
        <v>44518</v>
      </c>
      <c r="O279" s="149">
        <v>100.90625</v>
      </c>
      <c r="P279" s="149">
        <v>1</v>
      </c>
      <c r="Q279" s="148">
        <f t="shared" si="46"/>
        <v>44519</v>
      </c>
      <c r="R279" s="148">
        <v>44501</v>
      </c>
      <c r="S279" s="191">
        <f t="shared" si="48"/>
        <v>7.4999999999999997E-2</v>
      </c>
      <c r="T279" s="149">
        <f t="shared" si="49"/>
        <v>7.3972602739726029E-2</v>
      </c>
      <c r="U279" s="149">
        <v>0</v>
      </c>
      <c r="V279" s="149">
        <v>0</v>
      </c>
      <c r="W279" s="192">
        <f t="shared" si="47"/>
        <v>100.98125</v>
      </c>
      <c r="X279" s="192">
        <f t="shared" si="50"/>
        <v>5127827.875</v>
      </c>
      <c r="Y279" s="193">
        <f t="shared" si="51"/>
        <v>4.166666666642213E-5</v>
      </c>
    </row>
    <row r="280" spans="6:25" x14ac:dyDescent="0.25">
      <c r="F280" s="175">
        <v>44527</v>
      </c>
      <c r="G280" s="176">
        <f t="shared" si="40"/>
        <v>-1.144531299999991E-2</v>
      </c>
      <c r="H280" s="176">
        <f t="shared" si="41"/>
        <v>1.566406299999986E-2</v>
      </c>
      <c r="I280" s="176">
        <f t="shared" si="42"/>
        <v>2.3437499999999999E-4</v>
      </c>
      <c r="J280" s="176">
        <f t="shared" si="43"/>
        <v>5.0256039053134E-4</v>
      </c>
      <c r="K280" s="176">
        <f t="shared" si="44"/>
        <v>1.6641204890625388E-3</v>
      </c>
      <c r="L280" s="178">
        <f t="shared" si="45"/>
        <v>1.3239611759187657E-3</v>
      </c>
      <c r="N280" s="175">
        <v>44519</v>
      </c>
      <c r="O280" s="149">
        <v>100.9570313</v>
      </c>
      <c r="P280" s="149">
        <v>1</v>
      </c>
      <c r="Q280" s="148">
        <f t="shared" si="46"/>
        <v>44522</v>
      </c>
      <c r="R280" s="148">
        <v>44501</v>
      </c>
      <c r="S280" s="191">
        <f t="shared" si="48"/>
        <v>8.7499999999999994E-2</v>
      </c>
      <c r="T280" s="149">
        <f t="shared" si="49"/>
        <v>8.6301369863013705E-2</v>
      </c>
      <c r="U280" s="149">
        <v>0</v>
      </c>
      <c r="V280" s="149">
        <v>0</v>
      </c>
      <c r="W280" s="192">
        <f t="shared" si="47"/>
        <v>101.0445313</v>
      </c>
      <c r="X280" s="192">
        <f t="shared" si="50"/>
        <v>5131041.2994139995</v>
      </c>
      <c r="Y280" s="193">
        <f t="shared" si="51"/>
        <v>6.3281299999990988E-4</v>
      </c>
    </row>
    <row r="281" spans="6:25" x14ac:dyDescent="0.25">
      <c r="F281" s="175">
        <v>44528</v>
      </c>
      <c r="G281" s="176">
        <f t="shared" si="40"/>
        <v>0</v>
      </c>
      <c r="H281" s="176">
        <f t="shared" si="41"/>
        <v>8.9843700000013865E-4</v>
      </c>
      <c r="I281" s="176">
        <f t="shared" si="42"/>
        <v>-2.1484379999998412E-3</v>
      </c>
      <c r="J281" s="176">
        <f t="shared" si="43"/>
        <v>-8.891449256874937E-4</v>
      </c>
      <c r="K281" s="176">
        <f t="shared" si="44"/>
        <v>6.9338333988033145E-4</v>
      </c>
      <c r="L281" s="178">
        <f t="shared" si="45"/>
        <v>-2.8915251716137301E-4</v>
      </c>
      <c r="N281" s="175">
        <v>44520</v>
      </c>
      <c r="O281" s="149">
        <v>100.671875</v>
      </c>
      <c r="P281" s="149">
        <v>1</v>
      </c>
      <c r="Q281" s="148">
        <f t="shared" si="46"/>
        <v>44522</v>
      </c>
      <c r="R281" s="148">
        <v>44501</v>
      </c>
      <c r="S281" s="191">
        <f t="shared" si="48"/>
        <v>8.7499999999999994E-2</v>
      </c>
      <c r="T281" s="149">
        <f t="shared" si="49"/>
        <v>8.6301369863013705E-2</v>
      </c>
      <c r="U281" s="149">
        <v>0</v>
      </c>
      <c r="V281" s="149">
        <v>0</v>
      </c>
      <c r="W281" s="192">
        <f t="shared" si="47"/>
        <v>100.75937500000001</v>
      </c>
      <c r="X281" s="192">
        <f t="shared" si="50"/>
        <v>5116561.0625</v>
      </c>
      <c r="Y281" s="193">
        <f t="shared" si="51"/>
        <v>-2.8515629999999099E-3</v>
      </c>
    </row>
    <row r="282" spans="6:25" x14ac:dyDescent="0.25">
      <c r="F282" s="175">
        <v>44529</v>
      </c>
      <c r="G282" s="176">
        <f t="shared" si="40"/>
        <v>1.0666666666666789E-2</v>
      </c>
      <c r="H282" s="176">
        <f t="shared" si="41"/>
        <v>-2.0407981111113319E-3</v>
      </c>
      <c r="I282" s="176">
        <f t="shared" si="42"/>
        <v>-2.5607588888894398E-4</v>
      </c>
      <c r="J282" s="176">
        <f t="shared" si="43"/>
        <v>-2.1597189364062235E-3</v>
      </c>
      <c r="K282" s="176">
        <f t="shared" si="44"/>
        <v>-9.47452764342159E-4</v>
      </c>
      <c r="L282" s="178">
        <f t="shared" si="45"/>
        <v>1.0525241931836262E-3</v>
      </c>
      <c r="N282" s="175">
        <v>44521</v>
      </c>
      <c r="O282" s="149">
        <v>100.5664063</v>
      </c>
      <c r="P282" s="149">
        <v>1</v>
      </c>
      <c r="Q282" s="148">
        <f t="shared" si="46"/>
        <v>44522</v>
      </c>
      <c r="R282" s="148">
        <v>44501</v>
      </c>
      <c r="S282" s="191">
        <f t="shared" si="48"/>
        <v>8.7499999999999994E-2</v>
      </c>
      <c r="T282" s="149">
        <f t="shared" si="49"/>
        <v>8.6301369863013705E-2</v>
      </c>
      <c r="U282" s="149">
        <v>0</v>
      </c>
      <c r="V282" s="149">
        <v>0</v>
      </c>
      <c r="W282" s="192">
        <f t="shared" si="47"/>
        <v>100.6539063</v>
      </c>
      <c r="X282" s="192">
        <f t="shared" si="50"/>
        <v>5111205.3619139995</v>
      </c>
      <c r="Y282" s="193">
        <f t="shared" si="51"/>
        <v>-1.0546870000000901E-3</v>
      </c>
    </row>
    <row r="283" spans="6:25" x14ac:dyDescent="0.25">
      <c r="F283" s="175">
        <v>44530</v>
      </c>
      <c r="G283" s="176">
        <f t="shared" si="40"/>
        <v>1.6822916666666056E-3</v>
      </c>
      <c r="H283" s="176">
        <f t="shared" si="41"/>
        <v>-2.600694444444219E-3</v>
      </c>
      <c r="I283" s="176">
        <f t="shared" si="42"/>
        <v>-2.6141493555555541E-2</v>
      </c>
      <c r="J283" s="176">
        <f t="shared" si="43"/>
        <v>-4.1127440080156251E-2</v>
      </c>
      <c r="K283" s="176">
        <f t="shared" si="44"/>
        <v>-3.6212426238748235E-2</v>
      </c>
      <c r="L283" s="178">
        <f t="shared" si="45"/>
        <v>-2.0879952530447526E-2</v>
      </c>
      <c r="N283" s="175">
        <v>44522</v>
      </c>
      <c r="O283" s="149">
        <v>100.671875</v>
      </c>
      <c r="P283" s="149">
        <v>1</v>
      </c>
      <c r="Q283" s="148">
        <f t="shared" si="46"/>
        <v>44523</v>
      </c>
      <c r="R283" s="148">
        <v>44501</v>
      </c>
      <c r="S283" s="191">
        <f t="shared" si="48"/>
        <v>9.166666666666666E-2</v>
      </c>
      <c r="T283" s="149">
        <f t="shared" si="49"/>
        <v>9.0410958904109592E-2</v>
      </c>
      <c r="U283" s="149">
        <v>0</v>
      </c>
      <c r="V283" s="149">
        <v>0</v>
      </c>
      <c r="W283" s="192">
        <f t="shared" si="47"/>
        <v>100.76354166666667</v>
      </c>
      <c r="X283" s="192">
        <f t="shared" si="50"/>
        <v>5116772.645833334</v>
      </c>
      <c r="Y283" s="193">
        <f t="shared" si="51"/>
        <v>1.096353666666879E-3</v>
      </c>
    </row>
    <row r="284" spans="6:25" x14ac:dyDescent="0.25">
      <c r="F284" s="175">
        <v>44531</v>
      </c>
      <c r="G284" s="176">
        <f t="shared" si="40"/>
        <v>-3.4895833333339449E-4</v>
      </c>
      <c r="H284" s="176">
        <f t="shared" si="41"/>
        <v>1.7352425555555507E-3</v>
      </c>
      <c r="I284" s="176">
        <f t="shared" si="42"/>
        <v>6.9444444444485915E-5</v>
      </c>
      <c r="J284" s="176">
        <f t="shared" si="43"/>
        <v>8.2471367499994497E-5</v>
      </c>
      <c r="K284" s="176">
        <f t="shared" si="44"/>
        <v>4.382868777775165E-5</v>
      </c>
      <c r="L284" s="178">
        <f t="shared" si="45"/>
        <v>3.1640574438887765E-4</v>
      </c>
      <c r="N284" s="175">
        <v>44523</v>
      </c>
      <c r="O284" s="149">
        <v>100.5664063</v>
      </c>
      <c r="P284" s="149">
        <v>1</v>
      </c>
      <c r="Q284" s="148">
        <f t="shared" si="46"/>
        <v>44524</v>
      </c>
      <c r="R284" s="148">
        <v>44501</v>
      </c>
      <c r="S284" s="191">
        <f t="shared" si="48"/>
        <v>9.583333333333334E-2</v>
      </c>
      <c r="T284" s="149">
        <f t="shared" si="49"/>
        <v>9.452054794520548E-2</v>
      </c>
      <c r="U284" s="149">
        <v>0</v>
      </c>
      <c r="V284" s="149">
        <v>0</v>
      </c>
      <c r="W284" s="192">
        <f t="shared" si="47"/>
        <v>100.66223963333333</v>
      </c>
      <c r="X284" s="192">
        <f t="shared" si="50"/>
        <v>5111628.5285806665</v>
      </c>
      <c r="Y284" s="193">
        <f t="shared" si="51"/>
        <v>-1.0130203333334846E-3</v>
      </c>
    </row>
    <row r="285" spans="6:25" x14ac:dyDescent="0.25">
      <c r="F285" s="175">
        <v>44532</v>
      </c>
      <c r="G285" s="176">
        <f t="shared" si="40"/>
        <v>-1.4427083333330276E-3</v>
      </c>
      <c r="H285" s="176">
        <f t="shared" si="41"/>
        <v>-1.5100694444444588E-2</v>
      </c>
      <c r="I285" s="176">
        <f t="shared" si="42"/>
        <v>2.4678819444444486E-2</v>
      </c>
      <c r="J285" s="176">
        <f t="shared" si="43"/>
        <v>4.0132629209687409E-2</v>
      </c>
      <c r="K285" s="176">
        <f t="shared" si="44"/>
        <v>3.6315491940121569E-2</v>
      </c>
      <c r="L285" s="178">
        <f t="shared" si="45"/>
        <v>1.6916707563295171E-2</v>
      </c>
      <c r="N285" s="175">
        <v>44524</v>
      </c>
      <c r="O285" s="149">
        <v>100.5507813</v>
      </c>
      <c r="P285" s="149">
        <v>1</v>
      </c>
      <c r="Q285" s="148">
        <f t="shared" si="46"/>
        <v>44525</v>
      </c>
      <c r="R285" s="148">
        <v>44501</v>
      </c>
      <c r="S285" s="191">
        <f t="shared" si="48"/>
        <v>0.1</v>
      </c>
      <c r="T285" s="149">
        <f t="shared" si="49"/>
        <v>9.8630136986301367E-2</v>
      </c>
      <c r="U285" s="149">
        <v>0</v>
      </c>
      <c r="V285" s="149">
        <v>0</v>
      </c>
      <c r="W285" s="192">
        <f t="shared" si="47"/>
        <v>100.65078129999999</v>
      </c>
      <c r="X285" s="192">
        <f t="shared" si="50"/>
        <v>5111046.6744139986</v>
      </c>
      <c r="Y285" s="193">
        <f t="shared" si="51"/>
        <v>-1.1458333333357787E-4</v>
      </c>
    </row>
    <row r="286" spans="6:25" x14ac:dyDescent="0.25">
      <c r="F286" s="175">
        <v>44533</v>
      </c>
      <c r="G286" s="176">
        <f t="shared" si="40"/>
        <v>-1.4843700000027348E-4</v>
      </c>
      <c r="H286" s="176">
        <f t="shared" si="41"/>
        <v>1.6666666666678975E-4</v>
      </c>
      <c r="I286" s="176">
        <f t="shared" si="42"/>
        <v>-1.549478666666701E-3</v>
      </c>
      <c r="J286" s="176">
        <f t="shared" si="43"/>
        <v>-1.2216071310937389E-3</v>
      </c>
      <c r="K286" s="176">
        <f t="shared" si="44"/>
        <v>2.8557129380214026E-4</v>
      </c>
      <c r="L286" s="178">
        <f t="shared" si="45"/>
        <v>-4.9345696745835667E-4</v>
      </c>
      <c r="N286" s="175">
        <v>44525</v>
      </c>
      <c r="O286" s="149">
        <v>100</v>
      </c>
      <c r="P286" s="149">
        <v>1</v>
      </c>
      <c r="Q286" s="148">
        <f t="shared" si="46"/>
        <v>44526</v>
      </c>
      <c r="R286" s="148">
        <v>44501</v>
      </c>
      <c r="S286" s="191">
        <f t="shared" si="48"/>
        <v>0.10416666666666667</v>
      </c>
      <c r="T286" s="149">
        <f t="shared" si="49"/>
        <v>0.10273972602739725</v>
      </c>
      <c r="U286" s="149">
        <v>0</v>
      </c>
      <c r="V286" s="149">
        <v>0</v>
      </c>
      <c r="W286" s="192">
        <f t="shared" si="47"/>
        <v>100.10416666666667</v>
      </c>
      <c r="X286" s="192">
        <f t="shared" si="50"/>
        <v>5083289.583333333</v>
      </c>
      <c r="Y286" s="193">
        <f t="shared" si="51"/>
        <v>-5.4661463333331214E-3</v>
      </c>
    </row>
    <row r="287" spans="6:25" x14ac:dyDescent="0.25">
      <c r="F287" s="175">
        <v>44534</v>
      </c>
      <c r="G287" s="176">
        <f t="shared" si="40"/>
        <v>-1.136718799999991E-2</v>
      </c>
      <c r="H287" s="176">
        <f t="shared" si="41"/>
        <v>1.2500000000000001E-2</v>
      </c>
      <c r="I287" s="176">
        <f t="shared" si="42"/>
        <v>-2.2851563000000026E-2</v>
      </c>
      <c r="J287" s="176">
        <f t="shared" si="43"/>
        <v>-3.8581136608593691E-2</v>
      </c>
      <c r="K287" s="176">
        <f t="shared" si="44"/>
        <v>-3.6425748482812548E-2</v>
      </c>
      <c r="L287" s="178">
        <f t="shared" si="45"/>
        <v>-1.9345127218281237E-2</v>
      </c>
      <c r="N287" s="175">
        <v>44526</v>
      </c>
      <c r="O287" s="149">
        <v>101.1445313</v>
      </c>
      <c r="P287" s="149">
        <v>1</v>
      </c>
      <c r="Q287" s="148">
        <f t="shared" si="46"/>
        <v>44529</v>
      </c>
      <c r="R287" s="148">
        <v>44501</v>
      </c>
      <c r="S287" s="191">
        <f t="shared" si="48"/>
        <v>0.11666666666666667</v>
      </c>
      <c r="T287" s="149">
        <f t="shared" si="49"/>
        <v>0.11506849315068493</v>
      </c>
      <c r="U287" s="149">
        <v>0</v>
      </c>
      <c r="V287" s="149">
        <v>0</v>
      </c>
      <c r="W287" s="192">
        <f t="shared" si="47"/>
        <v>101.26119796666666</v>
      </c>
      <c r="X287" s="192">
        <f t="shared" si="50"/>
        <v>5142043.6327473326</v>
      </c>
      <c r="Y287" s="193">
        <f t="shared" si="51"/>
        <v>1.157031299999991E-2</v>
      </c>
    </row>
    <row r="288" spans="6:25" x14ac:dyDescent="0.25">
      <c r="F288" s="175">
        <v>44535</v>
      </c>
      <c r="G288" s="176">
        <f t="shared" si="40"/>
        <v>0</v>
      </c>
      <c r="H288" s="176">
        <f t="shared" si="41"/>
        <v>-1.6406249999999999E-3</v>
      </c>
      <c r="I288" s="176">
        <f t="shared" si="42"/>
        <v>0</v>
      </c>
      <c r="J288" s="176">
        <f t="shared" si="43"/>
        <v>0</v>
      </c>
      <c r="K288" s="176">
        <f t="shared" si="44"/>
        <v>0</v>
      </c>
      <c r="L288" s="178">
        <f t="shared" si="45"/>
        <v>-3.2812499999999997E-4</v>
      </c>
      <c r="N288" s="175">
        <v>44527</v>
      </c>
      <c r="O288" s="149">
        <v>100</v>
      </c>
      <c r="P288" s="149">
        <v>1</v>
      </c>
      <c r="Q288" s="148">
        <f t="shared" si="46"/>
        <v>44529</v>
      </c>
      <c r="R288" s="148">
        <v>44501</v>
      </c>
      <c r="S288" s="191">
        <f t="shared" si="48"/>
        <v>0.11666666666666667</v>
      </c>
      <c r="T288" s="149">
        <f t="shared" si="49"/>
        <v>0.11506849315068493</v>
      </c>
      <c r="U288" s="149">
        <v>0</v>
      </c>
      <c r="V288" s="149">
        <v>0</v>
      </c>
      <c r="W288" s="192">
        <f t="shared" si="47"/>
        <v>100.11666666666666</v>
      </c>
      <c r="X288" s="192">
        <f t="shared" si="50"/>
        <v>5083924.333333333</v>
      </c>
      <c r="Y288" s="193">
        <f t="shared" si="51"/>
        <v>-1.144531299999991E-2</v>
      </c>
    </row>
    <row r="289" spans="6:25" x14ac:dyDescent="0.25">
      <c r="F289" s="175">
        <v>44536</v>
      </c>
      <c r="G289" s="176">
        <f t="shared" si="40"/>
        <v>1.0666666666666606E-2</v>
      </c>
      <c r="H289" s="176">
        <f t="shared" si="41"/>
        <v>1.696180555555412E-3</v>
      </c>
      <c r="I289" s="176">
        <f t="shared" si="42"/>
        <v>2.4678819444444486E-2</v>
      </c>
      <c r="J289" s="176">
        <f t="shared" si="43"/>
        <v>4.0132629209687409E-2</v>
      </c>
      <c r="K289" s="176">
        <f t="shared" si="44"/>
        <v>3.6315491940121493E-2</v>
      </c>
      <c r="L289" s="178">
        <f t="shared" si="45"/>
        <v>2.2697957563295078E-2</v>
      </c>
      <c r="N289" s="175">
        <v>44528</v>
      </c>
      <c r="O289" s="149">
        <v>100</v>
      </c>
      <c r="P289" s="149">
        <v>1</v>
      </c>
      <c r="Q289" s="148">
        <f t="shared" si="46"/>
        <v>44529</v>
      </c>
      <c r="R289" s="148">
        <v>44501</v>
      </c>
      <c r="S289" s="191">
        <f t="shared" si="48"/>
        <v>0.11666666666666667</v>
      </c>
      <c r="T289" s="149">
        <f t="shared" si="49"/>
        <v>0.11506849315068493</v>
      </c>
      <c r="U289" s="149">
        <v>0</v>
      </c>
      <c r="V289" s="149">
        <v>0</v>
      </c>
      <c r="W289" s="192">
        <f t="shared" si="47"/>
        <v>100.11666666666666</v>
      </c>
      <c r="X289" s="192">
        <f t="shared" si="50"/>
        <v>5083924.333333333</v>
      </c>
      <c r="Y289" s="193">
        <f t="shared" si="51"/>
        <v>0</v>
      </c>
    </row>
    <row r="290" spans="6:25" x14ac:dyDescent="0.25">
      <c r="F290" s="175">
        <v>44537</v>
      </c>
      <c r="G290" s="176">
        <f t="shared" si="40"/>
        <v>-5.4427033333348453E-4</v>
      </c>
      <c r="H290" s="176">
        <f t="shared" si="41"/>
        <v>-1.5850694444444035E-3</v>
      </c>
      <c r="I290" s="176">
        <f t="shared" si="42"/>
        <v>-1.6883675555556729E-3</v>
      </c>
      <c r="J290" s="176">
        <f t="shared" si="43"/>
        <v>-1.3865498660935399E-3</v>
      </c>
      <c r="K290" s="176">
        <f t="shared" si="44"/>
        <v>1.9791391824663693E-4</v>
      </c>
      <c r="L290" s="178">
        <f t="shared" si="45"/>
        <v>-1.0012686562360928E-3</v>
      </c>
      <c r="N290" s="175">
        <v>44529</v>
      </c>
      <c r="O290" s="149">
        <v>101.1875</v>
      </c>
      <c r="P290" s="149">
        <v>1</v>
      </c>
      <c r="Q290" s="148">
        <f t="shared" si="46"/>
        <v>44530</v>
      </c>
      <c r="R290" s="148">
        <v>44531</v>
      </c>
      <c r="S290" s="191">
        <f t="shared" si="48"/>
        <v>-4.1666666666666666E-3</v>
      </c>
      <c r="T290" s="149">
        <f t="shared" si="49"/>
        <v>-4.10958904109589E-3</v>
      </c>
      <c r="U290" s="194">
        <f>O269/12*O268/100</f>
        <v>6347.5</v>
      </c>
      <c r="V290" s="194">
        <f>(P286-P287)*O268</f>
        <v>0</v>
      </c>
      <c r="W290" s="192">
        <f t="shared" si="47"/>
        <v>101.18333333333334</v>
      </c>
      <c r="X290" s="192">
        <f t="shared" si="50"/>
        <v>5138089.666666667</v>
      </c>
      <c r="Y290" s="193">
        <f t="shared" si="51"/>
        <v>1.0666666666666789E-2</v>
      </c>
    </row>
    <row r="291" spans="6:25" ht="16.5" thickBot="1" x14ac:dyDescent="0.3">
      <c r="F291" s="205"/>
      <c r="G291" s="196"/>
      <c r="H291" s="196"/>
      <c r="I291" s="196"/>
      <c r="J291" s="196"/>
      <c r="K291" s="196"/>
      <c r="L291" s="180">
        <f>AVERAGE(L268:L290)</f>
        <v>-2.8047312559266761E-4</v>
      </c>
      <c r="N291" s="175">
        <v>44530</v>
      </c>
      <c r="O291" s="149">
        <v>101.3515625</v>
      </c>
      <c r="P291" s="149">
        <v>1</v>
      </c>
      <c r="Q291" s="148">
        <f t="shared" si="46"/>
        <v>44531</v>
      </c>
      <c r="R291" s="148">
        <v>44531</v>
      </c>
      <c r="S291" s="191">
        <f t="shared" si="48"/>
        <v>0</v>
      </c>
      <c r="T291" s="149">
        <f t="shared" si="49"/>
        <v>0</v>
      </c>
      <c r="U291" s="149">
        <v>0</v>
      </c>
      <c r="V291" s="149">
        <v>0</v>
      </c>
      <c r="W291" s="192">
        <f t="shared" si="47"/>
        <v>101.3515625</v>
      </c>
      <c r="X291" s="192">
        <f t="shared" si="50"/>
        <v>5146632.34375</v>
      </c>
      <c r="Y291" s="193">
        <f t="shared" si="51"/>
        <v>1.6822916666666056E-3</v>
      </c>
    </row>
    <row r="292" spans="6:25" ht="16.5" thickTop="1" x14ac:dyDescent="0.25">
      <c r="N292" s="175">
        <v>44531</v>
      </c>
      <c r="O292" s="149">
        <v>101.3125</v>
      </c>
      <c r="P292" s="149">
        <v>1</v>
      </c>
      <c r="Q292" s="148">
        <f t="shared" si="46"/>
        <v>44532</v>
      </c>
      <c r="R292" s="148">
        <v>44531</v>
      </c>
      <c r="S292" s="191">
        <f t="shared" si="48"/>
        <v>4.1666666666666666E-3</v>
      </c>
      <c r="T292" s="149">
        <f t="shared" si="49"/>
        <v>4.10958904109589E-3</v>
      </c>
      <c r="U292" s="149">
        <v>0</v>
      </c>
      <c r="V292" s="149">
        <v>0</v>
      </c>
      <c r="W292" s="192">
        <f t="shared" si="47"/>
        <v>101.31666666666666</v>
      </c>
      <c r="X292" s="192">
        <f t="shared" si="50"/>
        <v>5144860.333333333</v>
      </c>
      <c r="Y292" s="193">
        <f t="shared" si="51"/>
        <v>-3.4895833333339449E-4</v>
      </c>
    </row>
    <row r="293" spans="6:25" x14ac:dyDescent="0.25">
      <c r="N293" s="175">
        <v>44532</v>
      </c>
      <c r="O293" s="149">
        <v>101.1640625</v>
      </c>
      <c r="P293" s="149">
        <v>1</v>
      </c>
      <c r="Q293" s="148">
        <f t="shared" si="46"/>
        <v>44533</v>
      </c>
      <c r="R293" s="148">
        <v>44531</v>
      </c>
      <c r="S293" s="191">
        <f t="shared" si="48"/>
        <v>8.3333333333333332E-3</v>
      </c>
      <c r="T293" s="149">
        <f t="shared" si="49"/>
        <v>8.21917808219178E-3</v>
      </c>
      <c r="U293" s="149">
        <v>0</v>
      </c>
      <c r="V293" s="149">
        <v>0</v>
      </c>
      <c r="W293" s="192">
        <f t="shared" si="47"/>
        <v>101.17239583333334</v>
      </c>
      <c r="X293" s="192">
        <f t="shared" si="50"/>
        <v>5137534.2604166679</v>
      </c>
      <c r="Y293" s="193">
        <f t="shared" si="51"/>
        <v>-1.4427083333330276E-3</v>
      </c>
    </row>
    <row r="294" spans="6:25" x14ac:dyDescent="0.25">
      <c r="N294" s="175">
        <v>44533</v>
      </c>
      <c r="O294" s="149">
        <v>101.1367188</v>
      </c>
      <c r="P294" s="149">
        <v>1</v>
      </c>
      <c r="Q294" s="148">
        <f t="shared" si="46"/>
        <v>44536</v>
      </c>
      <c r="R294" s="148">
        <v>44531</v>
      </c>
      <c r="S294" s="191">
        <f t="shared" si="48"/>
        <v>2.0833333333333332E-2</v>
      </c>
      <c r="T294" s="149">
        <f t="shared" si="49"/>
        <v>2.0547945205479451E-2</v>
      </c>
      <c r="U294" s="149">
        <v>0</v>
      </c>
      <c r="V294" s="149">
        <v>0</v>
      </c>
      <c r="W294" s="192">
        <f t="shared" si="47"/>
        <v>101.15755213333333</v>
      </c>
      <c r="X294" s="192">
        <f t="shared" si="50"/>
        <v>5136780.4973306665</v>
      </c>
      <c r="Y294" s="193">
        <f t="shared" si="51"/>
        <v>-1.4843700000027348E-4</v>
      </c>
    </row>
    <row r="295" spans="6:25" x14ac:dyDescent="0.25">
      <c r="N295" s="175">
        <v>44534</v>
      </c>
      <c r="O295" s="149">
        <v>100</v>
      </c>
      <c r="P295" s="149">
        <v>1</v>
      </c>
      <c r="Q295" s="148">
        <f t="shared" si="46"/>
        <v>44536</v>
      </c>
      <c r="R295" s="148">
        <v>44531</v>
      </c>
      <c r="S295" s="191">
        <f t="shared" si="48"/>
        <v>2.0833333333333332E-2</v>
      </c>
      <c r="T295" s="149">
        <f t="shared" si="49"/>
        <v>2.0547945205479451E-2</v>
      </c>
      <c r="U295" s="149">
        <v>0</v>
      </c>
      <c r="V295" s="149">
        <v>0</v>
      </c>
      <c r="W295" s="192">
        <f t="shared" si="47"/>
        <v>100.02083333333333</v>
      </c>
      <c r="X295" s="192">
        <f t="shared" si="50"/>
        <v>5079057.916666667</v>
      </c>
      <c r="Y295" s="193">
        <f t="shared" si="51"/>
        <v>-1.136718799999991E-2</v>
      </c>
    </row>
    <row r="296" spans="6:25" x14ac:dyDescent="0.25">
      <c r="N296" s="175">
        <v>44535</v>
      </c>
      <c r="O296" s="149">
        <v>100</v>
      </c>
      <c r="P296" s="149">
        <v>1</v>
      </c>
      <c r="Q296" s="148">
        <f t="shared" si="46"/>
        <v>44536</v>
      </c>
      <c r="R296" s="148">
        <v>44531</v>
      </c>
      <c r="S296" s="191">
        <f t="shared" si="48"/>
        <v>2.0833333333333332E-2</v>
      </c>
      <c r="T296" s="149">
        <f t="shared" si="49"/>
        <v>2.0547945205479451E-2</v>
      </c>
      <c r="U296" s="149">
        <v>0</v>
      </c>
      <c r="V296" s="149">
        <v>0</v>
      </c>
      <c r="W296" s="192">
        <f t="shared" si="47"/>
        <v>100.02083333333333</v>
      </c>
      <c r="X296" s="192">
        <f t="shared" si="50"/>
        <v>5079057.916666667</v>
      </c>
      <c r="Y296" s="193">
        <f t="shared" si="51"/>
        <v>0</v>
      </c>
    </row>
    <row r="297" spans="6:25" x14ac:dyDescent="0.25">
      <c r="N297" s="175">
        <v>44536</v>
      </c>
      <c r="O297" s="149">
        <v>101.0625</v>
      </c>
      <c r="P297" s="149">
        <v>1</v>
      </c>
      <c r="Q297" s="148">
        <f t="shared" si="46"/>
        <v>44537</v>
      </c>
      <c r="R297" s="148">
        <v>44531</v>
      </c>
      <c r="S297" s="191">
        <f t="shared" si="48"/>
        <v>2.5000000000000001E-2</v>
      </c>
      <c r="T297" s="149">
        <f t="shared" si="49"/>
        <v>2.4657534246575342E-2</v>
      </c>
      <c r="U297" s="149">
        <v>0</v>
      </c>
      <c r="V297" s="149">
        <v>0</v>
      </c>
      <c r="W297" s="192">
        <f t="shared" si="47"/>
        <v>101.08750000000001</v>
      </c>
      <c r="X297" s="192">
        <f t="shared" si="50"/>
        <v>5133223.25</v>
      </c>
      <c r="Y297" s="193">
        <f t="shared" si="51"/>
        <v>1.0666666666666606E-2</v>
      </c>
    </row>
    <row r="298" spans="6:25" ht="16.5" thickBot="1" x14ac:dyDescent="0.3">
      <c r="N298" s="195">
        <v>44537</v>
      </c>
      <c r="O298" s="196">
        <v>101.0039063</v>
      </c>
      <c r="P298" s="196">
        <v>1</v>
      </c>
      <c r="Q298" s="197">
        <f t="shared" si="46"/>
        <v>44538</v>
      </c>
      <c r="R298" s="197">
        <v>44531</v>
      </c>
      <c r="S298" s="179">
        <f t="shared" si="48"/>
        <v>2.9166666666666667E-2</v>
      </c>
      <c r="T298" s="196">
        <f t="shared" si="49"/>
        <v>2.8767123287671233E-2</v>
      </c>
      <c r="U298" s="196">
        <v>0</v>
      </c>
      <c r="V298" s="196">
        <v>0</v>
      </c>
      <c r="W298" s="198">
        <f t="shared" si="47"/>
        <v>101.03307296666667</v>
      </c>
      <c r="X298" s="198">
        <f t="shared" si="50"/>
        <v>5130459.4452473326</v>
      </c>
      <c r="Y298" s="199">
        <f t="shared" si="51"/>
        <v>-5.4427033333348453E-4</v>
      </c>
    </row>
    <row r="299" spans="6:25" ht="16.5" thickTop="1" x14ac:dyDescent="0.25"/>
    <row r="300" spans="6:25" ht="16.5" thickBot="1" x14ac:dyDescent="0.3"/>
    <row r="301" spans="6:25" ht="16.5" thickTop="1" x14ac:dyDescent="0.25">
      <c r="N301" s="173" t="s">
        <v>107</v>
      </c>
      <c r="O301" s="182" t="s">
        <v>49</v>
      </c>
      <c r="P301" s="127"/>
      <c r="Q301" s="127"/>
      <c r="R301" s="127"/>
      <c r="S301" s="127"/>
      <c r="T301" s="127"/>
      <c r="U301" s="127"/>
      <c r="V301" s="127"/>
      <c r="W301" s="127"/>
      <c r="X301" s="127"/>
      <c r="Y301" s="19"/>
    </row>
    <row r="302" spans="6:25" x14ac:dyDescent="0.25">
      <c r="N302" s="183" t="s">
        <v>108</v>
      </c>
      <c r="O302" s="120">
        <v>5045000</v>
      </c>
      <c r="P302" s="127"/>
      <c r="Q302" s="127"/>
      <c r="R302" s="127"/>
      <c r="S302" s="127"/>
      <c r="T302" s="127"/>
      <c r="U302" s="127"/>
      <c r="V302" s="127"/>
      <c r="W302" s="127"/>
      <c r="X302" s="127"/>
      <c r="Y302" s="19"/>
    </row>
    <row r="303" spans="6:25" x14ac:dyDescent="0.25">
      <c r="N303" s="183" t="s">
        <v>109</v>
      </c>
      <c r="O303" s="184">
        <v>2</v>
      </c>
      <c r="P303" s="127"/>
      <c r="Q303" s="127"/>
      <c r="R303" s="127"/>
      <c r="S303" s="127"/>
      <c r="T303" s="127"/>
      <c r="U303" s="127"/>
      <c r="V303" s="127"/>
      <c r="W303" s="127"/>
      <c r="X303" s="127"/>
      <c r="Y303" s="19"/>
    </row>
    <row r="304" spans="6:25" x14ac:dyDescent="0.25">
      <c r="N304" s="183" t="s">
        <v>110</v>
      </c>
      <c r="O304" s="185">
        <v>44501</v>
      </c>
      <c r="P304" s="127"/>
      <c r="Q304" s="127"/>
      <c r="R304" s="127"/>
      <c r="S304" s="127"/>
      <c r="T304" s="127"/>
      <c r="U304" s="127"/>
      <c r="V304" s="127"/>
      <c r="W304" s="127"/>
      <c r="X304" s="127"/>
      <c r="Y304" s="19"/>
    </row>
    <row r="305" spans="14:25" x14ac:dyDescent="0.25">
      <c r="N305" s="183" t="s">
        <v>111</v>
      </c>
      <c r="O305" s="186">
        <v>12</v>
      </c>
      <c r="P305" s="127"/>
      <c r="Q305" s="127"/>
      <c r="R305" s="127"/>
      <c r="S305" s="127"/>
      <c r="T305" s="127"/>
      <c r="U305" s="127"/>
      <c r="V305" s="127"/>
      <c r="W305" s="127"/>
      <c r="X305" s="127"/>
      <c r="Y305" s="19"/>
    </row>
    <row r="306" spans="14:25" x14ac:dyDescent="0.25">
      <c r="N306" s="183" t="s">
        <v>112</v>
      </c>
      <c r="O306" s="187" t="s">
        <v>113</v>
      </c>
      <c r="P306" s="127"/>
      <c r="Q306" s="127"/>
      <c r="R306" s="127"/>
      <c r="S306" s="127"/>
      <c r="T306" s="127"/>
      <c r="U306" s="127"/>
      <c r="V306" s="127"/>
      <c r="W306" s="127"/>
      <c r="X306" s="127"/>
      <c r="Y306" s="19"/>
    </row>
    <row r="307" spans="14:25" ht="16.5" thickBot="1" x14ac:dyDescent="0.3">
      <c r="N307" s="188" t="s">
        <v>114</v>
      </c>
      <c r="O307" s="189" t="s">
        <v>126</v>
      </c>
      <c r="P307" s="127"/>
      <c r="Q307" s="127"/>
      <c r="R307" s="127"/>
      <c r="S307" s="127"/>
      <c r="T307" s="127"/>
      <c r="U307" s="127"/>
      <c r="V307" s="127"/>
      <c r="W307" s="127"/>
      <c r="X307" s="127"/>
      <c r="Y307" s="19"/>
    </row>
    <row r="308" spans="14:25" ht="17.25" thickTop="1" thickBot="1" x14ac:dyDescent="0.3">
      <c r="N308" s="19"/>
      <c r="O308" s="19"/>
      <c r="P308" s="127"/>
      <c r="Q308" s="127"/>
      <c r="R308" s="127"/>
      <c r="S308" s="127"/>
      <c r="T308" s="127"/>
      <c r="U308" s="127"/>
      <c r="V308" s="127"/>
      <c r="W308" s="127"/>
      <c r="X308" s="127"/>
      <c r="Y308" s="19"/>
    </row>
    <row r="309" spans="14:25" ht="16.5" thickTop="1" x14ac:dyDescent="0.25">
      <c r="N309" s="173" t="s">
        <v>115</v>
      </c>
      <c r="O309" s="190" t="s">
        <v>116</v>
      </c>
      <c r="P309" s="190" t="s">
        <v>117</v>
      </c>
      <c r="Q309" s="190" t="s">
        <v>118</v>
      </c>
      <c r="R309" s="190" t="s">
        <v>119</v>
      </c>
      <c r="S309" s="190" t="s">
        <v>120</v>
      </c>
      <c r="T309" s="190" t="s">
        <v>121</v>
      </c>
      <c r="U309" s="190" t="s">
        <v>122</v>
      </c>
      <c r="V309" s="190" t="s">
        <v>123</v>
      </c>
      <c r="W309" s="190" t="s">
        <v>124</v>
      </c>
      <c r="X309" s="190" t="s">
        <v>125</v>
      </c>
      <c r="Y309" s="174" t="s">
        <v>127</v>
      </c>
    </row>
    <row r="310" spans="14:25" x14ac:dyDescent="0.25">
      <c r="N310" s="175">
        <v>44515</v>
      </c>
      <c r="O310" s="149">
        <v>101.1679688</v>
      </c>
      <c r="P310" s="149">
        <v>1</v>
      </c>
      <c r="Q310" s="148">
        <f t="shared" ref="Q310:Q332" si="52">WORKDAY(N310,1)</f>
        <v>44516</v>
      </c>
      <c r="R310" s="148">
        <v>44501</v>
      </c>
      <c r="S310" s="191">
        <f>DAYS360(R310,Q310)*$O$303/360</f>
        <v>8.3333333333333329E-2</v>
      </c>
      <c r="T310" s="149">
        <f>(Q310-R310)*$O$303/365</f>
        <v>8.2191780821917804E-2</v>
      </c>
      <c r="U310" s="149">
        <v>0</v>
      </c>
      <c r="V310" s="149">
        <v>0</v>
      </c>
      <c r="W310" s="192">
        <f t="shared" ref="W310:W314" si="53">O310+S310</f>
        <v>101.25130213333333</v>
      </c>
      <c r="X310" s="192">
        <f>W310/100*$O$302*P310</f>
        <v>5108128.1926266663</v>
      </c>
      <c r="Y310" s="193">
        <v>0</v>
      </c>
    </row>
    <row r="311" spans="14:25" x14ac:dyDescent="0.25">
      <c r="N311" s="175">
        <v>44516</v>
      </c>
      <c r="O311" s="149">
        <v>101.2109375</v>
      </c>
      <c r="P311" s="149">
        <v>1</v>
      </c>
      <c r="Q311" s="148">
        <f t="shared" si="52"/>
        <v>44517</v>
      </c>
      <c r="R311" s="148">
        <v>44501</v>
      </c>
      <c r="S311" s="191">
        <f t="shared" ref="S311:S332" si="54">DAYS360(R311,Q311)*$O$303/360</f>
        <v>8.8888888888888892E-2</v>
      </c>
      <c r="T311" s="149">
        <f t="shared" ref="T311:T332" si="55">(Q311-R311)*$O$303/365</f>
        <v>8.7671232876712329E-2</v>
      </c>
      <c r="U311" s="149">
        <v>0</v>
      </c>
      <c r="V311" s="149">
        <v>0</v>
      </c>
      <c r="W311" s="192">
        <f t="shared" si="53"/>
        <v>101.29982638888889</v>
      </c>
      <c r="X311" s="192">
        <f t="shared" ref="X311:X332" si="56">W311/100*$O$302*P311</f>
        <v>5110576.241319444</v>
      </c>
      <c r="Y311" s="193">
        <f>(X311-X310)/$O$302</f>
        <v>4.8524255555555061E-4</v>
      </c>
    </row>
    <row r="312" spans="14:25" x14ac:dyDescent="0.25">
      <c r="N312" s="175">
        <v>44517</v>
      </c>
      <c r="O312" s="149">
        <v>101.3984375</v>
      </c>
      <c r="P312" s="149">
        <v>1</v>
      </c>
      <c r="Q312" s="148">
        <f t="shared" si="52"/>
        <v>44518</v>
      </c>
      <c r="R312" s="148">
        <v>44501</v>
      </c>
      <c r="S312" s="191">
        <f t="shared" si="54"/>
        <v>9.4444444444444442E-2</v>
      </c>
      <c r="T312" s="149">
        <f t="shared" si="55"/>
        <v>9.3150684931506855E-2</v>
      </c>
      <c r="U312" s="149">
        <v>0</v>
      </c>
      <c r="V312" s="149">
        <v>0</v>
      </c>
      <c r="W312" s="192">
        <f t="shared" si="53"/>
        <v>101.49288194444445</v>
      </c>
      <c r="X312" s="192">
        <f t="shared" si="56"/>
        <v>5120315.8940972229</v>
      </c>
      <c r="Y312" s="193">
        <f t="shared" ref="Y312:Y332" si="57">(X312-X311)/$O$302</f>
        <v>1.9305555555557811E-3</v>
      </c>
    </row>
    <row r="313" spans="14:25" x14ac:dyDescent="0.25">
      <c r="N313" s="175">
        <v>44518</v>
      </c>
      <c r="O313" s="149">
        <v>101.4921875</v>
      </c>
      <c r="P313" s="149">
        <v>1</v>
      </c>
      <c r="Q313" s="148">
        <f t="shared" si="52"/>
        <v>44519</v>
      </c>
      <c r="R313" s="148">
        <v>44501</v>
      </c>
      <c r="S313" s="191">
        <f t="shared" si="54"/>
        <v>0.1</v>
      </c>
      <c r="T313" s="149">
        <f t="shared" si="55"/>
        <v>9.8630136986301367E-2</v>
      </c>
      <c r="U313" s="149">
        <v>0</v>
      </c>
      <c r="V313" s="149">
        <v>0</v>
      </c>
      <c r="W313" s="192">
        <f t="shared" si="53"/>
        <v>101.59218749999999</v>
      </c>
      <c r="X313" s="192">
        <f t="shared" si="56"/>
        <v>5125325.8593749991</v>
      </c>
      <c r="Y313" s="193">
        <f t="shared" si="57"/>
        <v>9.9305555555522732E-4</v>
      </c>
    </row>
    <row r="314" spans="14:25" x14ac:dyDescent="0.25">
      <c r="N314" s="175">
        <v>44519</v>
      </c>
      <c r="O314" s="149">
        <v>101.5429688</v>
      </c>
      <c r="P314" s="149">
        <v>1</v>
      </c>
      <c r="Q314" s="148">
        <f t="shared" si="52"/>
        <v>44522</v>
      </c>
      <c r="R314" s="148">
        <v>44501</v>
      </c>
      <c r="S314" s="191">
        <f t="shared" si="54"/>
        <v>0.11666666666666667</v>
      </c>
      <c r="T314" s="149">
        <f t="shared" si="55"/>
        <v>0.11506849315068493</v>
      </c>
      <c r="U314" s="149">
        <v>0</v>
      </c>
      <c r="V314" s="149">
        <v>0</v>
      </c>
      <c r="W314" s="192">
        <f t="shared" si="53"/>
        <v>101.65963546666666</v>
      </c>
      <c r="X314" s="192">
        <f t="shared" si="56"/>
        <v>5128728.6092933323</v>
      </c>
      <c r="Y314" s="193">
        <f t="shared" si="57"/>
        <v>6.744796666666511E-4</v>
      </c>
    </row>
    <row r="315" spans="14:25" x14ac:dyDescent="0.25">
      <c r="N315" s="175">
        <v>44520</v>
      </c>
      <c r="O315" s="149">
        <v>100</v>
      </c>
      <c r="P315" s="149">
        <v>1</v>
      </c>
      <c r="Q315" s="148">
        <f t="shared" si="52"/>
        <v>44522</v>
      </c>
      <c r="R315" s="148">
        <v>44501</v>
      </c>
      <c r="S315" s="191">
        <f t="shared" si="54"/>
        <v>0.11666666666666667</v>
      </c>
      <c r="T315" s="149">
        <f t="shared" si="55"/>
        <v>0.11506849315068493</v>
      </c>
      <c r="U315" s="149">
        <v>0</v>
      </c>
      <c r="V315" s="149">
        <v>0</v>
      </c>
      <c r="W315" s="192">
        <f>O317+S315</f>
        <v>101.24947916666666</v>
      </c>
      <c r="X315" s="192">
        <f t="shared" si="56"/>
        <v>5108036.223958333</v>
      </c>
      <c r="Y315" s="193">
        <f t="shared" si="57"/>
        <v>-4.1015629999998611E-3</v>
      </c>
    </row>
    <row r="316" spans="14:25" x14ac:dyDescent="0.25">
      <c r="N316" s="175">
        <v>44521</v>
      </c>
      <c r="O316" s="149">
        <v>100</v>
      </c>
      <c r="P316" s="149">
        <v>1</v>
      </c>
      <c r="Q316" s="148">
        <f t="shared" si="52"/>
        <v>44522</v>
      </c>
      <c r="R316" s="148">
        <v>44501</v>
      </c>
      <c r="S316" s="191">
        <f t="shared" si="54"/>
        <v>0.11666666666666667</v>
      </c>
      <c r="T316" s="149">
        <f t="shared" si="55"/>
        <v>0.11506849315068493</v>
      </c>
      <c r="U316" s="149">
        <v>0</v>
      </c>
      <c r="V316" s="149">
        <v>0</v>
      </c>
      <c r="W316" s="192">
        <f>O318+S316</f>
        <v>100.87838546666666</v>
      </c>
      <c r="X316" s="192">
        <f t="shared" si="56"/>
        <v>5089314.5467933323</v>
      </c>
      <c r="Y316" s="193">
        <f t="shared" si="57"/>
        <v>-3.7109370000001384E-3</v>
      </c>
    </row>
    <row r="317" spans="14:25" x14ac:dyDescent="0.25">
      <c r="N317" s="175">
        <v>44522</v>
      </c>
      <c r="O317" s="149">
        <v>101.1328125</v>
      </c>
      <c r="P317" s="149">
        <v>1</v>
      </c>
      <c r="Q317" s="148">
        <f t="shared" si="52"/>
        <v>44523</v>
      </c>
      <c r="R317" s="148">
        <v>44501</v>
      </c>
      <c r="S317" s="191">
        <f t="shared" si="54"/>
        <v>0.12222222222222222</v>
      </c>
      <c r="T317" s="149">
        <f t="shared" si="55"/>
        <v>0.12054794520547946</v>
      </c>
      <c r="U317" s="149">
        <v>0</v>
      </c>
      <c r="V317" s="149">
        <v>0</v>
      </c>
      <c r="W317" s="192">
        <f>O319+S317</f>
        <v>100.85269102222222</v>
      </c>
      <c r="X317" s="192">
        <f t="shared" si="56"/>
        <v>5088018.2620711103</v>
      </c>
      <c r="Y317" s="193">
        <f t="shared" si="57"/>
        <v>-2.5694444444440342E-4</v>
      </c>
    </row>
    <row r="318" spans="14:25" x14ac:dyDescent="0.25">
      <c r="N318" s="175">
        <v>44523</v>
      </c>
      <c r="O318" s="149">
        <v>100.7617188</v>
      </c>
      <c r="P318" s="149">
        <v>1</v>
      </c>
      <c r="Q318" s="148">
        <f t="shared" si="52"/>
        <v>44524</v>
      </c>
      <c r="R318" s="148">
        <v>44501</v>
      </c>
      <c r="S318" s="191">
        <f t="shared" si="54"/>
        <v>0.12777777777777777</v>
      </c>
      <c r="T318" s="149">
        <f t="shared" si="55"/>
        <v>0.12602739726027398</v>
      </c>
      <c r="U318" s="149">
        <v>0</v>
      </c>
      <c r="V318" s="149">
        <v>0</v>
      </c>
      <c r="W318" s="192">
        <f>O320+S318</f>
        <v>100.12777777777778</v>
      </c>
      <c r="X318" s="192">
        <f t="shared" si="56"/>
        <v>5051446.388888889</v>
      </c>
      <c r="Y318" s="193">
        <f t="shared" si="57"/>
        <v>-7.2491324444442645E-3</v>
      </c>
    </row>
    <row r="319" spans="14:25" x14ac:dyDescent="0.25">
      <c r="N319" s="175">
        <v>44524</v>
      </c>
      <c r="O319" s="149">
        <v>100.7304688</v>
      </c>
      <c r="P319" s="149">
        <v>1</v>
      </c>
      <c r="Q319" s="148">
        <f t="shared" si="52"/>
        <v>44525</v>
      </c>
      <c r="R319" s="148">
        <v>44501</v>
      </c>
      <c r="S319" s="191">
        <f t="shared" si="54"/>
        <v>0.13333333333333333</v>
      </c>
      <c r="T319" s="149">
        <f t="shared" si="55"/>
        <v>0.13150684931506848</v>
      </c>
      <c r="U319" s="149">
        <v>0</v>
      </c>
      <c r="V319" s="149">
        <v>0</v>
      </c>
      <c r="W319" s="192">
        <f>O321+S319</f>
        <v>101.73880213333334</v>
      </c>
      <c r="X319" s="192">
        <f t="shared" si="56"/>
        <v>5132722.5676266663</v>
      </c>
      <c r="Y319" s="193">
        <f t="shared" si="57"/>
        <v>1.6110243555555459E-2</v>
      </c>
    </row>
    <row r="320" spans="14:25" x14ac:dyDescent="0.25">
      <c r="N320" s="175">
        <v>44525</v>
      </c>
      <c r="O320" s="149">
        <v>100</v>
      </c>
      <c r="P320" s="149">
        <v>1</v>
      </c>
      <c r="Q320" s="148">
        <f t="shared" si="52"/>
        <v>44526</v>
      </c>
      <c r="R320" s="148">
        <v>44501</v>
      </c>
      <c r="S320" s="191">
        <f t="shared" si="54"/>
        <v>0.1388888888888889</v>
      </c>
      <c r="T320" s="149">
        <f t="shared" si="55"/>
        <v>0.13698630136986301</v>
      </c>
      <c r="U320" s="149">
        <v>0</v>
      </c>
      <c r="V320" s="149">
        <v>0</v>
      </c>
      <c r="W320" s="192">
        <f>O322+S320</f>
        <v>100.13888888888889</v>
      </c>
      <c r="X320" s="192">
        <f t="shared" si="56"/>
        <v>5052006.944444444</v>
      </c>
      <c r="Y320" s="193">
        <f t="shared" si="57"/>
        <v>-1.5999132444444449E-2</v>
      </c>
    </row>
    <row r="321" spans="14:25" x14ac:dyDescent="0.25">
      <c r="N321" s="175">
        <v>44526</v>
      </c>
      <c r="O321" s="149">
        <v>101.6054688</v>
      </c>
      <c r="P321" s="149">
        <v>1</v>
      </c>
      <c r="Q321" s="148">
        <f t="shared" si="52"/>
        <v>44529</v>
      </c>
      <c r="R321" s="148">
        <v>44501</v>
      </c>
      <c r="S321" s="191">
        <f t="shared" si="54"/>
        <v>0.15555555555555556</v>
      </c>
      <c r="T321" s="149">
        <f t="shared" si="55"/>
        <v>0.15342465753424658</v>
      </c>
      <c r="U321" s="149">
        <v>0</v>
      </c>
      <c r="V321" s="149">
        <v>0</v>
      </c>
      <c r="W321" s="192">
        <f>O323+S321</f>
        <v>100.15555555555555</v>
      </c>
      <c r="X321" s="192">
        <f t="shared" si="56"/>
        <v>5052847.777777778</v>
      </c>
      <c r="Y321" s="193">
        <f t="shared" si="57"/>
        <v>1.6666666666678975E-4</v>
      </c>
    </row>
    <row r="322" spans="14:25" x14ac:dyDescent="0.25">
      <c r="N322" s="175">
        <v>44527</v>
      </c>
      <c r="O322" s="149">
        <v>100</v>
      </c>
      <c r="P322" s="149">
        <v>1</v>
      </c>
      <c r="Q322" s="148">
        <f t="shared" si="52"/>
        <v>44529</v>
      </c>
      <c r="R322" s="148">
        <v>44501</v>
      </c>
      <c r="S322" s="191">
        <f t="shared" si="54"/>
        <v>0.15555555555555556</v>
      </c>
      <c r="T322" s="149">
        <f t="shared" si="55"/>
        <v>0.15342465753424658</v>
      </c>
      <c r="U322" s="149">
        <v>0</v>
      </c>
      <c r="V322" s="149">
        <v>0</v>
      </c>
      <c r="W322" s="192">
        <f>O324+S322</f>
        <v>101.72196185555555</v>
      </c>
      <c r="X322" s="192">
        <f t="shared" si="56"/>
        <v>5131872.9756127773</v>
      </c>
      <c r="Y322" s="193">
        <f t="shared" si="57"/>
        <v>1.566406299999986E-2</v>
      </c>
    </row>
    <row r="323" spans="14:25" x14ac:dyDescent="0.25">
      <c r="N323" s="175">
        <v>44528</v>
      </c>
      <c r="O323" s="149">
        <v>100</v>
      </c>
      <c r="P323" s="149">
        <v>1</v>
      </c>
      <c r="Q323" s="148">
        <f t="shared" si="52"/>
        <v>44529</v>
      </c>
      <c r="R323" s="148">
        <v>44501</v>
      </c>
      <c r="S323" s="191">
        <f t="shared" si="54"/>
        <v>0.15555555555555556</v>
      </c>
      <c r="T323" s="149">
        <f t="shared" si="55"/>
        <v>0.15342465753424658</v>
      </c>
      <c r="U323" s="149">
        <v>0</v>
      </c>
      <c r="V323" s="149">
        <v>0</v>
      </c>
      <c r="W323" s="192">
        <f>O325+S323</f>
        <v>101.81180555555555</v>
      </c>
      <c r="X323" s="192">
        <f t="shared" si="56"/>
        <v>5136405.590277778</v>
      </c>
      <c r="Y323" s="193">
        <f t="shared" si="57"/>
        <v>8.9843700000013865E-4</v>
      </c>
    </row>
    <row r="324" spans="14:25" x14ac:dyDescent="0.25">
      <c r="N324" s="175">
        <v>44529</v>
      </c>
      <c r="O324" s="149">
        <v>101.5664063</v>
      </c>
      <c r="P324" s="149">
        <v>1</v>
      </c>
      <c r="Q324" s="148">
        <f t="shared" si="52"/>
        <v>44530</v>
      </c>
      <c r="R324" s="148">
        <v>44531</v>
      </c>
      <c r="S324" s="191">
        <f t="shared" si="54"/>
        <v>-5.5555555555555558E-3</v>
      </c>
      <c r="T324" s="149">
        <f t="shared" si="55"/>
        <v>-5.4794520547945206E-3</v>
      </c>
      <c r="U324" s="194">
        <f>O303/12*O302/100</f>
        <v>8408.3333333333321</v>
      </c>
      <c r="V324" s="194">
        <f>(P322-P323)*O302</f>
        <v>0</v>
      </c>
      <c r="W324" s="192">
        <f>O326+S324</f>
        <v>101.60772574444444</v>
      </c>
      <c r="X324" s="192">
        <f t="shared" si="56"/>
        <v>5126109.7638072213</v>
      </c>
      <c r="Y324" s="193">
        <f t="shared" si="57"/>
        <v>-2.0407981111113319E-3</v>
      </c>
    </row>
    <row r="325" spans="14:25" x14ac:dyDescent="0.25">
      <c r="N325" s="175">
        <v>44530</v>
      </c>
      <c r="O325" s="149">
        <v>101.65625</v>
      </c>
      <c r="P325" s="149">
        <v>1</v>
      </c>
      <c r="Q325" s="148">
        <f t="shared" si="52"/>
        <v>44531</v>
      </c>
      <c r="R325" s="148">
        <v>44531</v>
      </c>
      <c r="S325" s="191">
        <f t="shared" si="54"/>
        <v>0</v>
      </c>
      <c r="T325" s="149">
        <f t="shared" si="55"/>
        <v>0</v>
      </c>
      <c r="U325" s="149">
        <v>0</v>
      </c>
      <c r="V325" s="149">
        <v>0</v>
      </c>
      <c r="W325" s="192">
        <f>O327+S325</f>
        <v>101.3476563</v>
      </c>
      <c r="X325" s="192">
        <f t="shared" si="56"/>
        <v>5112989.2603350002</v>
      </c>
      <c r="Y325" s="193">
        <f t="shared" si="57"/>
        <v>-2.600694444444219E-3</v>
      </c>
    </row>
    <row r="326" spans="14:25" x14ac:dyDescent="0.25">
      <c r="N326" s="175">
        <v>44531</v>
      </c>
      <c r="O326" s="149">
        <v>101.6132813</v>
      </c>
      <c r="P326" s="149">
        <v>1</v>
      </c>
      <c r="Q326" s="148">
        <f t="shared" si="52"/>
        <v>44532</v>
      </c>
      <c r="R326" s="148">
        <v>44531</v>
      </c>
      <c r="S326" s="191">
        <f t="shared" si="54"/>
        <v>5.5555555555555558E-3</v>
      </c>
      <c r="T326" s="149">
        <f t="shared" si="55"/>
        <v>5.4794520547945206E-3</v>
      </c>
      <c r="U326" s="149">
        <v>0</v>
      </c>
      <c r="V326" s="149">
        <v>0</v>
      </c>
      <c r="W326" s="192">
        <f>O328+S326</f>
        <v>101.52118055555556</v>
      </c>
      <c r="X326" s="192">
        <f t="shared" si="56"/>
        <v>5121743.559027778</v>
      </c>
      <c r="Y326" s="193">
        <f t="shared" si="57"/>
        <v>1.7352425555555507E-3</v>
      </c>
    </row>
    <row r="327" spans="14:25" x14ac:dyDescent="0.25">
      <c r="N327" s="175">
        <v>44532</v>
      </c>
      <c r="O327" s="149">
        <v>101.3476563</v>
      </c>
      <c r="P327" s="149">
        <v>1</v>
      </c>
      <c r="Q327" s="148">
        <f t="shared" si="52"/>
        <v>44533</v>
      </c>
      <c r="R327" s="148">
        <v>44531</v>
      </c>
      <c r="S327" s="191">
        <f t="shared" si="54"/>
        <v>1.1111111111111112E-2</v>
      </c>
      <c r="T327" s="149">
        <f t="shared" si="55"/>
        <v>1.0958904109589041E-2</v>
      </c>
      <c r="U327" s="149">
        <v>0</v>
      </c>
      <c r="V327" s="149">
        <v>0</v>
      </c>
      <c r="W327" s="192">
        <f>O329+S327</f>
        <v>100.01111111111111</v>
      </c>
      <c r="X327" s="192">
        <f t="shared" si="56"/>
        <v>5045560.555555555</v>
      </c>
      <c r="Y327" s="193">
        <f t="shared" si="57"/>
        <v>-1.5100694444444588E-2</v>
      </c>
    </row>
    <row r="328" spans="14:25" x14ac:dyDescent="0.25">
      <c r="N328" s="175">
        <v>44533</v>
      </c>
      <c r="O328" s="149">
        <v>101.515625</v>
      </c>
      <c r="P328" s="149">
        <v>1</v>
      </c>
      <c r="Q328" s="148">
        <f t="shared" si="52"/>
        <v>44536</v>
      </c>
      <c r="R328" s="148">
        <v>44531</v>
      </c>
      <c r="S328" s="191">
        <f t="shared" si="54"/>
        <v>2.7777777777777776E-2</v>
      </c>
      <c r="T328" s="149">
        <f t="shared" si="55"/>
        <v>2.7397260273972601E-2</v>
      </c>
      <c r="U328" s="149">
        <v>0</v>
      </c>
      <c r="V328" s="149">
        <v>0</v>
      </c>
      <c r="W328" s="192">
        <f>O330+S328</f>
        <v>100.02777777777777</v>
      </c>
      <c r="X328" s="192">
        <f t="shared" si="56"/>
        <v>5046401.388888889</v>
      </c>
      <c r="Y328" s="193">
        <f t="shared" si="57"/>
        <v>1.6666666666678975E-4</v>
      </c>
    </row>
    <row r="329" spans="14:25" x14ac:dyDescent="0.25">
      <c r="N329" s="175">
        <v>44534</v>
      </c>
      <c r="O329" s="149">
        <v>100</v>
      </c>
      <c r="P329" s="149">
        <v>1</v>
      </c>
      <c r="Q329" s="148">
        <f t="shared" si="52"/>
        <v>44536</v>
      </c>
      <c r="R329" s="148">
        <v>44531</v>
      </c>
      <c r="S329" s="191">
        <f t="shared" si="54"/>
        <v>2.7777777777777776E-2</v>
      </c>
      <c r="T329" s="149">
        <f t="shared" si="55"/>
        <v>2.7397260273972601E-2</v>
      </c>
      <c r="U329" s="149">
        <v>0</v>
      </c>
      <c r="V329" s="149">
        <v>0</v>
      </c>
      <c r="W329" s="192">
        <f>O331+S329</f>
        <v>101.27777777777777</v>
      </c>
      <c r="X329" s="192">
        <f t="shared" si="56"/>
        <v>5109463.888888889</v>
      </c>
      <c r="Y329" s="193">
        <f t="shared" si="57"/>
        <v>1.2500000000000001E-2</v>
      </c>
    </row>
    <row r="330" spans="14:25" x14ac:dyDescent="0.25">
      <c r="N330" s="175">
        <v>44535</v>
      </c>
      <c r="O330" s="149">
        <v>100</v>
      </c>
      <c r="P330" s="149">
        <v>1</v>
      </c>
      <c r="Q330" s="148">
        <f t="shared" si="52"/>
        <v>44536</v>
      </c>
      <c r="R330" s="148">
        <v>44531</v>
      </c>
      <c r="S330" s="191">
        <f t="shared" si="54"/>
        <v>2.7777777777777776E-2</v>
      </c>
      <c r="T330" s="149">
        <f t="shared" si="55"/>
        <v>2.7397260273972601E-2</v>
      </c>
      <c r="U330" s="149">
        <v>0</v>
      </c>
      <c r="V330" s="149">
        <v>0</v>
      </c>
      <c r="W330" s="192">
        <f>O332+S330</f>
        <v>101.11371527777777</v>
      </c>
      <c r="X330" s="192">
        <f t="shared" si="56"/>
        <v>5101186.935763889</v>
      </c>
      <c r="Y330" s="193">
        <f t="shared" si="57"/>
        <v>-1.6406249999999999E-3</v>
      </c>
    </row>
    <row r="331" spans="14:25" x14ac:dyDescent="0.25">
      <c r="N331" s="175">
        <v>44536</v>
      </c>
      <c r="O331" s="149">
        <v>101.25</v>
      </c>
      <c r="P331" s="149">
        <v>1</v>
      </c>
      <c r="Q331" s="148">
        <f t="shared" si="52"/>
        <v>44537</v>
      </c>
      <c r="R331" s="148">
        <v>44531</v>
      </c>
      <c r="S331" s="191">
        <f t="shared" si="54"/>
        <v>3.3333333333333333E-2</v>
      </c>
      <c r="T331" s="149">
        <f t="shared" si="55"/>
        <v>3.287671232876712E-2</v>
      </c>
      <c r="U331" s="149">
        <v>0</v>
      </c>
      <c r="V331" s="149">
        <v>0</v>
      </c>
      <c r="W331" s="192">
        <f>O331+S331</f>
        <v>101.28333333333333</v>
      </c>
      <c r="X331" s="192">
        <f t="shared" si="56"/>
        <v>5109744.166666666</v>
      </c>
      <c r="Y331" s="193">
        <f t="shared" si="57"/>
        <v>1.696180555555412E-3</v>
      </c>
    </row>
    <row r="332" spans="14:25" ht="16.5" thickBot="1" x14ac:dyDescent="0.3">
      <c r="N332" s="195">
        <v>44537</v>
      </c>
      <c r="O332" s="196">
        <v>101.0859375</v>
      </c>
      <c r="P332" s="196">
        <v>1</v>
      </c>
      <c r="Q332" s="197">
        <f t="shared" si="52"/>
        <v>44538</v>
      </c>
      <c r="R332" s="197">
        <v>44531</v>
      </c>
      <c r="S332" s="179">
        <f t="shared" si="54"/>
        <v>3.888888888888889E-2</v>
      </c>
      <c r="T332" s="196">
        <f t="shared" si="55"/>
        <v>3.8356164383561646E-2</v>
      </c>
      <c r="U332" s="196">
        <v>0</v>
      </c>
      <c r="V332" s="196">
        <v>0</v>
      </c>
      <c r="W332" s="198">
        <f>O332+S332</f>
        <v>101.12482638888889</v>
      </c>
      <c r="X332" s="198">
        <f t="shared" si="56"/>
        <v>5101747.491319444</v>
      </c>
      <c r="Y332" s="199">
        <f t="shared" si="57"/>
        <v>-1.5850694444444035E-3</v>
      </c>
    </row>
    <row r="333" spans="14:25" ht="16.5" thickTop="1" x14ac:dyDescent="0.25"/>
    <row r="334" spans="14:25" ht="16.5" thickBot="1" x14ac:dyDescent="0.3"/>
    <row r="335" spans="14:25" ht="16.5" thickTop="1" x14ac:dyDescent="0.25">
      <c r="N335" s="173" t="s">
        <v>107</v>
      </c>
      <c r="O335" s="182" t="s">
        <v>51</v>
      </c>
      <c r="P335" s="127"/>
      <c r="Q335" s="127"/>
      <c r="R335" s="127"/>
      <c r="S335" s="127"/>
      <c r="T335" s="127"/>
      <c r="U335" s="127"/>
      <c r="V335" s="127"/>
      <c r="W335" s="127"/>
      <c r="X335" s="127"/>
      <c r="Y335" s="19"/>
    </row>
    <row r="336" spans="14:25" x14ac:dyDescent="0.25">
      <c r="N336" s="183" t="s">
        <v>108</v>
      </c>
      <c r="O336" s="120">
        <v>4990000</v>
      </c>
      <c r="P336" s="127"/>
      <c r="Q336" s="127"/>
      <c r="R336" s="127"/>
      <c r="S336" s="127"/>
      <c r="T336" s="127"/>
      <c r="U336" s="127"/>
      <c r="V336" s="127"/>
      <c r="W336" s="127"/>
      <c r="X336" s="127"/>
      <c r="Y336" s="19"/>
    </row>
    <row r="337" spans="14:25" x14ac:dyDescent="0.25">
      <c r="N337" s="183" t="s">
        <v>109</v>
      </c>
      <c r="O337" s="184">
        <v>2.5</v>
      </c>
      <c r="P337" s="127"/>
      <c r="Q337" s="127"/>
      <c r="R337" s="127"/>
      <c r="S337" s="127"/>
      <c r="T337" s="127"/>
      <c r="U337" s="127"/>
      <c r="V337" s="127"/>
      <c r="W337" s="127"/>
      <c r="X337" s="127"/>
      <c r="Y337" s="19"/>
    </row>
    <row r="338" spans="14:25" x14ac:dyDescent="0.25">
      <c r="N338" s="183" t="s">
        <v>110</v>
      </c>
      <c r="O338" s="185">
        <v>44501</v>
      </c>
      <c r="P338" s="127"/>
      <c r="Q338" s="127"/>
      <c r="R338" s="127"/>
      <c r="S338" s="127"/>
      <c r="T338" s="127"/>
      <c r="U338" s="127"/>
      <c r="V338" s="127"/>
      <c r="W338" s="127"/>
      <c r="X338" s="127"/>
      <c r="Y338" s="19"/>
    </row>
    <row r="339" spans="14:25" x14ac:dyDescent="0.25">
      <c r="N339" s="183" t="s">
        <v>111</v>
      </c>
      <c r="O339" s="186">
        <v>12</v>
      </c>
      <c r="P339" s="127"/>
      <c r="Q339" s="127"/>
      <c r="R339" s="127"/>
      <c r="S339" s="127"/>
      <c r="T339" s="127"/>
      <c r="U339" s="127"/>
      <c r="V339" s="127"/>
      <c r="W339" s="127"/>
      <c r="X339" s="127"/>
      <c r="Y339" s="19"/>
    </row>
    <row r="340" spans="14:25" x14ac:dyDescent="0.25">
      <c r="N340" s="183" t="s">
        <v>112</v>
      </c>
      <c r="O340" s="187" t="s">
        <v>113</v>
      </c>
      <c r="P340" s="127"/>
      <c r="Q340" s="127"/>
      <c r="R340" s="127"/>
      <c r="S340" s="127"/>
      <c r="T340" s="127"/>
      <c r="U340" s="127"/>
      <c r="V340" s="127"/>
      <c r="W340" s="127"/>
      <c r="X340" s="127"/>
      <c r="Y340" s="19"/>
    </row>
    <row r="341" spans="14:25" ht="16.5" thickBot="1" x14ac:dyDescent="0.3">
      <c r="N341" s="188" t="s">
        <v>114</v>
      </c>
      <c r="O341" s="189" t="s">
        <v>126</v>
      </c>
      <c r="P341" s="127"/>
      <c r="Q341" s="127"/>
      <c r="R341" s="127"/>
      <c r="S341" s="127"/>
      <c r="T341" s="127"/>
      <c r="U341" s="127"/>
      <c r="V341" s="127"/>
      <c r="W341" s="127"/>
      <c r="X341" s="127"/>
      <c r="Y341" s="19"/>
    </row>
    <row r="342" spans="14:25" ht="17.25" thickTop="1" thickBot="1" x14ac:dyDescent="0.3">
      <c r="N342" s="19"/>
      <c r="O342" s="19"/>
      <c r="P342" s="127"/>
      <c r="Q342" s="127"/>
      <c r="R342" s="127"/>
      <c r="S342" s="127"/>
      <c r="T342" s="127"/>
      <c r="U342" s="127"/>
      <c r="V342" s="127"/>
      <c r="W342" s="127"/>
      <c r="X342" s="127"/>
      <c r="Y342" s="19"/>
    </row>
    <row r="343" spans="14:25" ht="16.5" thickTop="1" x14ac:dyDescent="0.25">
      <c r="N343" s="173" t="s">
        <v>115</v>
      </c>
      <c r="O343" s="190" t="s">
        <v>116</v>
      </c>
      <c r="P343" s="190" t="s">
        <v>117</v>
      </c>
      <c r="Q343" s="190" t="s">
        <v>118</v>
      </c>
      <c r="R343" s="190" t="s">
        <v>119</v>
      </c>
      <c r="S343" s="190" t="s">
        <v>120</v>
      </c>
      <c r="T343" s="190" t="s">
        <v>121</v>
      </c>
      <c r="U343" s="190" t="s">
        <v>122</v>
      </c>
      <c r="V343" s="190" t="s">
        <v>123</v>
      </c>
      <c r="W343" s="190" t="s">
        <v>124</v>
      </c>
      <c r="X343" s="190" t="s">
        <v>125</v>
      </c>
      <c r="Y343" s="174" t="s">
        <v>127</v>
      </c>
    </row>
    <row r="344" spans="14:25" x14ac:dyDescent="0.25">
      <c r="N344" s="175">
        <v>44515</v>
      </c>
      <c r="O344" s="149">
        <v>102.3164063</v>
      </c>
      <c r="P344" s="149">
        <v>1</v>
      </c>
      <c r="Q344" s="148">
        <f t="shared" ref="Q344:Q366" si="58">WORKDAY(N344,1)</f>
        <v>44516</v>
      </c>
      <c r="R344" s="148">
        <v>44501</v>
      </c>
      <c r="S344" s="191">
        <f>DAYS360(R344,Q344)*$O$337/360</f>
        <v>0.10416666666666667</v>
      </c>
      <c r="T344" s="149">
        <f>(Q344-R344)*$O$337/365</f>
        <v>0.10273972602739725</v>
      </c>
      <c r="U344" s="149">
        <v>0</v>
      </c>
      <c r="V344" s="149">
        <v>0</v>
      </c>
      <c r="W344" s="192">
        <f t="shared" ref="W344:W348" si="59">O344+S344</f>
        <v>102.42057296666667</v>
      </c>
      <c r="X344" s="192">
        <f>W344/100*$O$336*P344</f>
        <v>5110786.5910366671</v>
      </c>
      <c r="Y344" s="193">
        <v>0</v>
      </c>
    </row>
    <row r="345" spans="14:25" x14ac:dyDescent="0.25">
      <c r="N345" s="175">
        <v>44516</v>
      </c>
      <c r="O345" s="149">
        <v>102.3710938</v>
      </c>
      <c r="P345" s="149">
        <v>1</v>
      </c>
      <c r="Q345" s="148">
        <f t="shared" si="58"/>
        <v>44517</v>
      </c>
      <c r="R345" s="148">
        <v>44501</v>
      </c>
      <c r="S345" s="191">
        <f t="shared" ref="S345:S366" si="60">DAYS360(R345,Q345)*$O$337/360</f>
        <v>0.1111111111111111</v>
      </c>
      <c r="T345" s="149">
        <f t="shared" ref="T345:T366" si="61">(Q345-R345)*$O$337/365</f>
        <v>0.1095890410958904</v>
      </c>
      <c r="U345" s="149">
        <v>0</v>
      </c>
      <c r="V345" s="149">
        <v>0</v>
      </c>
      <c r="W345" s="192">
        <f t="shared" si="59"/>
        <v>102.48220491111111</v>
      </c>
      <c r="X345" s="192">
        <f t="shared" ref="X345:X366" si="62">W345/100*$O$336*P345</f>
        <v>5113862.0250644442</v>
      </c>
      <c r="Y345" s="193">
        <f>(X345-X344)/$O$336</f>
        <v>6.1631944444429934E-4</v>
      </c>
    </row>
    <row r="346" spans="14:25" x14ac:dyDescent="0.25">
      <c r="N346" s="175">
        <v>44517</v>
      </c>
      <c r="O346" s="149">
        <v>102.4921875</v>
      </c>
      <c r="P346" s="149">
        <v>1</v>
      </c>
      <c r="Q346" s="148">
        <f t="shared" si="58"/>
        <v>44518</v>
      </c>
      <c r="R346" s="148">
        <v>44501</v>
      </c>
      <c r="S346" s="191">
        <f t="shared" si="60"/>
        <v>0.11805555555555555</v>
      </c>
      <c r="T346" s="149">
        <f t="shared" si="61"/>
        <v>0.11643835616438356</v>
      </c>
      <c r="U346" s="149">
        <v>0</v>
      </c>
      <c r="V346" s="149">
        <v>0</v>
      </c>
      <c r="W346" s="192">
        <f t="shared" si="59"/>
        <v>102.61024305555556</v>
      </c>
      <c r="X346" s="192">
        <f t="shared" si="62"/>
        <v>5120251.128472222</v>
      </c>
      <c r="Y346" s="193">
        <f t="shared" ref="Y346:Y366" si="63">(X346-X345)/$O$336</f>
        <v>1.2803814444444582E-3</v>
      </c>
    </row>
    <row r="347" spans="14:25" x14ac:dyDescent="0.25">
      <c r="N347" s="175">
        <v>44518</v>
      </c>
      <c r="O347" s="149">
        <v>102.5820313</v>
      </c>
      <c r="P347" s="149">
        <v>1</v>
      </c>
      <c r="Q347" s="148">
        <f t="shared" si="58"/>
        <v>44519</v>
      </c>
      <c r="R347" s="148">
        <v>44501</v>
      </c>
      <c r="S347" s="191">
        <f t="shared" si="60"/>
        <v>0.125</v>
      </c>
      <c r="T347" s="149">
        <f t="shared" si="61"/>
        <v>0.12328767123287671</v>
      </c>
      <c r="U347" s="149">
        <v>0</v>
      </c>
      <c r="V347" s="149">
        <v>0</v>
      </c>
      <c r="W347" s="192">
        <f t="shared" si="59"/>
        <v>102.7070313</v>
      </c>
      <c r="X347" s="192">
        <f t="shared" si="62"/>
        <v>5125080.8618700001</v>
      </c>
      <c r="Y347" s="193">
        <f t="shared" si="63"/>
        <v>9.6788244444451373E-4</v>
      </c>
    </row>
    <row r="348" spans="14:25" x14ac:dyDescent="0.25">
      <c r="N348" s="175">
        <v>44519</v>
      </c>
      <c r="O348" s="149">
        <v>102.734375</v>
      </c>
      <c r="P348" s="149">
        <v>1</v>
      </c>
      <c r="Q348" s="148">
        <f t="shared" si="58"/>
        <v>44522</v>
      </c>
      <c r="R348" s="148">
        <v>44501</v>
      </c>
      <c r="S348" s="191">
        <f t="shared" si="60"/>
        <v>0.14583333333333334</v>
      </c>
      <c r="T348" s="149">
        <f t="shared" si="61"/>
        <v>0.14383561643835616</v>
      </c>
      <c r="U348" s="149">
        <v>0</v>
      </c>
      <c r="V348" s="149">
        <v>0</v>
      </c>
      <c r="W348" s="192">
        <f t="shared" si="59"/>
        <v>102.88020833333333</v>
      </c>
      <c r="X348" s="192">
        <f t="shared" si="62"/>
        <v>5133722.395833333</v>
      </c>
      <c r="Y348" s="193">
        <f t="shared" si="63"/>
        <v>1.7317703333332433E-3</v>
      </c>
    </row>
    <row r="349" spans="14:25" x14ac:dyDescent="0.25">
      <c r="N349" s="175">
        <v>44520</v>
      </c>
      <c r="O349" s="149">
        <v>100</v>
      </c>
      <c r="P349" s="149">
        <v>1</v>
      </c>
      <c r="Q349" s="148">
        <f t="shared" si="58"/>
        <v>44522</v>
      </c>
      <c r="R349" s="148">
        <v>44501</v>
      </c>
      <c r="S349" s="191">
        <f t="shared" si="60"/>
        <v>0.14583333333333334</v>
      </c>
      <c r="T349" s="149">
        <f t="shared" si="61"/>
        <v>0.14383561643835616</v>
      </c>
      <c r="U349" s="149">
        <v>0</v>
      </c>
      <c r="V349" s="149">
        <v>0</v>
      </c>
      <c r="W349" s="192">
        <f>O353+S349</f>
        <v>102.03255213333333</v>
      </c>
      <c r="X349" s="192">
        <f t="shared" si="62"/>
        <v>5091424.3514533332</v>
      </c>
      <c r="Y349" s="193">
        <f t="shared" si="63"/>
        <v>-8.4765619999999722E-3</v>
      </c>
    </row>
    <row r="350" spans="14:25" x14ac:dyDescent="0.25">
      <c r="N350" s="175">
        <v>44521</v>
      </c>
      <c r="O350" s="149">
        <v>100</v>
      </c>
      <c r="P350" s="149">
        <v>1</v>
      </c>
      <c r="Q350" s="148">
        <f t="shared" si="58"/>
        <v>44522</v>
      </c>
      <c r="R350" s="148">
        <v>44501</v>
      </c>
      <c r="S350" s="191">
        <f t="shared" si="60"/>
        <v>0.14583333333333334</v>
      </c>
      <c r="T350" s="149">
        <f t="shared" si="61"/>
        <v>0.14383561643835616</v>
      </c>
      <c r="U350" s="149">
        <v>0</v>
      </c>
      <c r="V350" s="149">
        <v>0</v>
      </c>
      <c r="W350" s="192">
        <f>O354+S350</f>
        <v>100.14583333333333</v>
      </c>
      <c r="X350" s="192">
        <f t="shared" si="62"/>
        <v>4997277.083333333</v>
      </c>
      <c r="Y350" s="193">
        <f t="shared" si="63"/>
        <v>-1.8867188000000028E-2</v>
      </c>
    </row>
    <row r="351" spans="14:25" x14ac:dyDescent="0.25">
      <c r="N351" s="175">
        <v>44522</v>
      </c>
      <c r="O351" s="149">
        <v>102.359375</v>
      </c>
      <c r="P351" s="149">
        <v>1</v>
      </c>
      <c r="Q351" s="148">
        <f t="shared" si="58"/>
        <v>44523</v>
      </c>
      <c r="R351" s="148">
        <v>44501</v>
      </c>
      <c r="S351" s="191">
        <f t="shared" si="60"/>
        <v>0.15277777777777779</v>
      </c>
      <c r="T351" s="149">
        <f t="shared" si="61"/>
        <v>0.15068493150684931</v>
      </c>
      <c r="U351" s="149">
        <v>0</v>
      </c>
      <c r="V351" s="149">
        <v>0</v>
      </c>
      <c r="W351" s="192">
        <f>O355+S351</f>
        <v>102.84027777777777</v>
      </c>
      <c r="X351" s="192">
        <f t="shared" si="62"/>
        <v>5131729.861111111</v>
      </c>
      <c r="Y351" s="193">
        <f t="shared" si="63"/>
        <v>2.6944444444444486E-2</v>
      </c>
    </row>
    <row r="352" spans="14:25" x14ac:dyDescent="0.25">
      <c r="N352" s="175">
        <v>44523</v>
      </c>
      <c r="O352" s="149">
        <v>102.0429688</v>
      </c>
      <c r="P352" s="149">
        <v>1</v>
      </c>
      <c r="Q352" s="148">
        <f t="shared" si="58"/>
        <v>44524</v>
      </c>
      <c r="R352" s="148">
        <v>44501</v>
      </c>
      <c r="S352" s="191">
        <f t="shared" si="60"/>
        <v>0.15972222222222221</v>
      </c>
      <c r="T352" s="149">
        <f t="shared" si="61"/>
        <v>0.15753424657534246</v>
      </c>
      <c r="U352" s="149">
        <v>0</v>
      </c>
      <c r="V352" s="149">
        <v>0</v>
      </c>
      <c r="W352" s="192">
        <f>O356+S352</f>
        <v>100.15972222222223</v>
      </c>
      <c r="X352" s="192">
        <f t="shared" si="62"/>
        <v>4997970.138888889</v>
      </c>
      <c r="Y352" s="193">
        <f t="shared" si="63"/>
        <v>-2.6805555555555513E-2</v>
      </c>
    </row>
    <row r="353" spans="14:25" x14ac:dyDescent="0.25">
      <c r="N353" s="175">
        <v>44524</v>
      </c>
      <c r="O353" s="149">
        <v>101.8867188</v>
      </c>
      <c r="P353" s="149">
        <v>1</v>
      </c>
      <c r="Q353" s="148">
        <f t="shared" si="58"/>
        <v>44525</v>
      </c>
      <c r="R353" s="148">
        <v>44501</v>
      </c>
      <c r="S353" s="191">
        <f t="shared" si="60"/>
        <v>0.16666666666666666</v>
      </c>
      <c r="T353" s="149">
        <f t="shared" si="61"/>
        <v>0.16438356164383561</v>
      </c>
      <c r="U353" s="149">
        <v>0</v>
      </c>
      <c r="V353" s="149">
        <v>0</v>
      </c>
      <c r="W353" s="192">
        <f>O357+S353</f>
        <v>100.16666666666667</v>
      </c>
      <c r="X353" s="192">
        <f t="shared" si="62"/>
        <v>4998316.666666667</v>
      </c>
      <c r="Y353" s="193">
        <f t="shared" si="63"/>
        <v>6.9444444444485915E-5</v>
      </c>
    </row>
    <row r="354" spans="14:25" x14ac:dyDescent="0.25">
      <c r="N354" s="175">
        <v>44525</v>
      </c>
      <c r="O354" s="149">
        <v>100</v>
      </c>
      <c r="P354" s="149">
        <v>1</v>
      </c>
      <c r="Q354" s="148">
        <f t="shared" si="58"/>
        <v>44526</v>
      </c>
      <c r="R354" s="148">
        <v>44501</v>
      </c>
      <c r="S354" s="191">
        <f t="shared" si="60"/>
        <v>0.1736111111111111</v>
      </c>
      <c r="T354" s="149">
        <f t="shared" si="61"/>
        <v>0.17123287671232876</v>
      </c>
      <c r="U354" s="149">
        <v>0</v>
      </c>
      <c r="V354" s="149">
        <v>0</v>
      </c>
      <c r="W354" s="192">
        <f>O358+S354</f>
        <v>102.83376741111111</v>
      </c>
      <c r="X354" s="192">
        <f t="shared" si="62"/>
        <v>5131404.9938144451</v>
      </c>
      <c r="Y354" s="193">
        <f t="shared" si="63"/>
        <v>2.6671007444444512E-2</v>
      </c>
    </row>
    <row r="355" spans="14:25" x14ac:dyDescent="0.25">
      <c r="N355" s="175">
        <v>44526</v>
      </c>
      <c r="O355" s="149">
        <v>102.6875</v>
      </c>
      <c r="P355" s="149">
        <v>1</v>
      </c>
      <c r="Q355" s="148">
        <f t="shared" si="58"/>
        <v>44529</v>
      </c>
      <c r="R355" s="148">
        <v>44501</v>
      </c>
      <c r="S355" s="191">
        <f t="shared" si="60"/>
        <v>0.19444444444444445</v>
      </c>
      <c r="T355" s="149">
        <f t="shared" si="61"/>
        <v>0.19178082191780821</v>
      </c>
      <c r="U355" s="149">
        <v>0</v>
      </c>
      <c r="V355" s="149">
        <v>0</v>
      </c>
      <c r="W355" s="192">
        <f>O359+S355</f>
        <v>102.83116324444444</v>
      </c>
      <c r="X355" s="192">
        <f t="shared" si="62"/>
        <v>5131275.0458977772</v>
      </c>
      <c r="Y355" s="193">
        <f t="shared" si="63"/>
        <v>-2.6041666666915516E-5</v>
      </c>
    </row>
    <row r="356" spans="14:25" x14ac:dyDescent="0.25">
      <c r="N356" s="175">
        <v>44527</v>
      </c>
      <c r="O356" s="149">
        <v>100</v>
      </c>
      <c r="P356" s="149">
        <v>1</v>
      </c>
      <c r="Q356" s="148">
        <f t="shared" si="58"/>
        <v>44529</v>
      </c>
      <c r="R356" s="148">
        <v>44501</v>
      </c>
      <c r="S356" s="191">
        <f t="shared" si="60"/>
        <v>0.19444444444444445</v>
      </c>
      <c r="T356" s="149">
        <f t="shared" si="61"/>
        <v>0.19178082191780821</v>
      </c>
      <c r="U356" s="149">
        <v>0</v>
      </c>
      <c r="V356" s="149">
        <v>0</v>
      </c>
      <c r="W356" s="192">
        <f>O360+S356</f>
        <v>102.85460074444444</v>
      </c>
      <c r="X356" s="192">
        <f t="shared" si="62"/>
        <v>5132444.5771477772</v>
      </c>
      <c r="Y356" s="193">
        <f t="shared" si="63"/>
        <v>2.3437499999999999E-4</v>
      </c>
    </row>
    <row r="357" spans="14:25" x14ac:dyDescent="0.25">
      <c r="N357" s="175">
        <v>44528</v>
      </c>
      <c r="O357" s="149">
        <v>100</v>
      </c>
      <c r="P357" s="149">
        <v>1</v>
      </c>
      <c r="Q357" s="148">
        <f t="shared" si="58"/>
        <v>44529</v>
      </c>
      <c r="R357" s="148">
        <v>44501</v>
      </c>
      <c r="S357" s="191">
        <f t="shared" si="60"/>
        <v>0.19444444444444445</v>
      </c>
      <c r="T357" s="149">
        <f t="shared" si="61"/>
        <v>0.19178082191780821</v>
      </c>
      <c r="U357" s="149">
        <v>0</v>
      </c>
      <c r="V357" s="149">
        <v>0</v>
      </c>
      <c r="W357" s="192">
        <f>O361+S357</f>
        <v>102.63975694444444</v>
      </c>
      <c r="X357" s="192">
        <f t="shared" si="62"/>
        <v>5121723.871527778</v>
      </c>
      <c r="Y357" s="193">
        <f t="shared" si="63"/>
        <v>-2.1484379999998412E-3</v>
      </c>
    </row>
    <row r="358" spans="14:25" x14ac:dyDescent="0.25">
      <c r="N358" s="175">
        <v>44529</v>
      </c>
      <c r="O358" s="149">
        <v>102.6601563</v>
      </c>
      <c r="P358" s="149">
        <v>1</v>
      </c>
      <c r="Q358" s="148">
        <f t="shared" si="58"/>
        <v>44530</v>
      </c>
      <c r="R358" s="148">
        <v>44531</v>
      </c>
      <c r="S358" s="191">
        <f t="shared" si="60"/>
        <v>-6.9444444444444441E-3</v>
      </c>
      <c r="T358" s="149">
        <f t="shared" si="61"/>
        <v>-6.8493150684931503E-3</v>
      </c>
      <c r="U358" s="194">
        <f>O337/12*O336/100</f>
        <v>10395.833333333334</v>
      </c>
      <c r="V358" s="194">
        <f>(P358-P359)*O336</f>
        <v>0</v>
      </c>
      <c r="W358" s="192">
        <f>O362+S358</f>
        <v>102.61414935555555</v>
      </c>
      <c r="X358" s="192">
        <f t="shared" si="62"/>
        <v>5120446.0528422222</v>
      </c>
      <c r="Y358" s="193">
        <f t="shared" si="63"/>
        <v>-2.5607588888894398E-4</v>
      </c>
    </row>
    <row r="359" spans="14:25" x14ac:dyDescent="0.25">
      <c r="N359" s="175">
        <v>44530</v>
      </c>
      <c r="O359" s="149">
        <v>102.6367188</v>
      </c>
      <c r="P359" s="149">
        <v>1</v>
      </c>
      <c r="Q359" s="148">
        <f t="shared" si="58"/>
        <v>44531</v>
      </c>
      <c r="R359" s="148">
        <v>44531</v>
      </c>
      <c r="S359" s="191">
        <f t="shared" si="60"/>
        <v>0</v>
      </c>
      <c r="T359" s="149">
        <f t="shared" si="61"/>
        <v>0</v>
      </c>
      <c r="U359" s="149">
        <v>0</v>
      </c>
      <c r="V359" s="149">
        <v>0</v>
      </c>
      <c r="W359" s="192">
        <f>O363+S359</f>
        <v>100</v>
      </c>
      <c r="X359" s="192">
        <f t="shared" si="62"/>
        <v>4990000</v>
      </c>
      <c r="Y359" s="193">
        <f t="shared" si="63"/>
        <v>-2.6141493555555541E-2</v>
      </c>
    </row>
    <row r="360" spans="14:25" x14ac:dyDescent="0.25">
      <c r="N360" s="175">
        <v>44531</v>
      </c>
      <c r="O360" s="149">
        <v>102.6601563</v>
      </c>
      <c r="P360" s="149">
        <v>1</v>
      </c>
      <c r="Q360" s="148">
        <f t="shared" si="58"/>
        <v>44532</v>
      </c>
      <c r="R360" s="148">
        <v>44531</v>
      </c>
      <c r="S360" s="191">
        <f t="shared" si="60"/>
        <v>6.9444444444444441E-3</v>
      </c>
      <c r="T360" s="149">
        <f t="shared" si="61"/>
        <v>6.8493150684931503E-3</v>
      </c>
      <c r="U360" s="149">
        <v>0</v>
      </c>
      <c r="V360" s="149">
        <v>0</v>
      </c>
      <c r="W360" s="192">
        <f>O364+S360</f>
        <v>100.00694444444444</v>
      </c>
      <c r="X360" s="192">
        <f t="shared" si="62"/>
        <v>4990346.527777778</v>
      </c>
      <c r="Y360" s="193">
        <f t="shared" si="63"/>
        <v>6.9444444444485915E-5</v>
      </c>
    </row>
    <row r="361" spans="14:25" x14ac:dyDescent="0.25">
      <c r="N361" s="175">
        <v>44532</v>
      </c>
      <c r="O361" s="149">
        <v>102.4453125</v>
      </c>
      <c r="P361" s="149">
        <v>1</v>
      </c>
      <c r="Q361" s="148">
        <f t="shared" si="58"/>
        <v>44533</v>
      </c>
      <c r="R361" s="148">
        <v>44531</v>
      </c>
      <c r="S361" s="191">
        <f t="shared" si="60"/>
        <v>1.3888888888888888E-2</v>
      </c>
      <c r="T361" s="149">
        <f t="shared" si="61"/>
        <v>1.3698630136986301E-2</v>
      </c>
      <c r="U361" s="149">
        <v>0</v>
      </c>
      <c r="V361" s="149">
        <v>0</v>
      </c>
      <c r="W361" s="192">
        <f>O365+S361</f>
        <v>102.47482638888889</v>
      </c>
      <c r="X361" s="192">
        <f t="shared" si="62"/>
        <v>5113493.836805556</v>
      </c>
      <c r="Y361" s="193">
        <f t="shared" si="63"/>
        <v>2.4678819444444486E-2</v>
      </c>
    </row>
    <row r="362" spans="14:25" x14ac:dyDescent="0.25">
      <c r="N362" s="175">
        <v>44533</v>
      </c>
      <c r="O362" s="149">
        <v>102.6210938</v>
      </c>
      <c r="P362" s="149">
        <v>1</v>
      </c>
      <c r="Q362" s="148">
        <f t="shared" si="58"/>
        <v>44536</v>
      </c>
      <c r="R362" s="148">
        <v>44531</v>
      </c>
      <c r="S362" s="191">
        <f t="shared" si="60"/>
        <v>3.4722222222222224E-2</v>
      </c>
      <c r="T362" s="149">
        <f t="shared" si="61"/>
        <v>3.4246575342465752E-2</v>
      </c>
      <c r="U362" s="149">
        <v>0</v>
      </c>
      <c r="V362" s="149">
        <v>0</v>
      </c>
      <c r="W362" s="192">
        <f>O366+S362</f>
        <v>102.31987852222223</v>
      </c>
      <c r="X362" s="192">
        <f t="shared" si="62"/>
        <v>5105761.9382588891</v>
      </c>
      <c r="Y362" s="193">
        <f t="shared" si="63"/>
        <v>-1.549478666666701E-3</v>
      </c>
    </row>
    <row r="363" spans="14:25" x14ac:dyDescent="0.25">
      <c r="N363" s="175">
        <v>44534</v>
      </c>
      <c r="O363" s="149">
        <v>100</v>
      </c>
      <c r="P363" s="149">
        <v>1</v>
      </c>
      <c r="Q363" s="148">
        <f t="shared" si="58"/>
        <v>44536</v>
      </c>
      <c r="R363" s="148">
        <v>44531</v>
      </c>
      <c r="S363" s="191">
        <f t="shared" si="60"/>
        <v>3.4722222222222224E-2</v>
      </c>
      <c r="T363" s="149">
        <f t="shared" si="61"/>
        <v>3.4246575342465752E-2</v>
      </c>
      <c r="U363" s="149">
        <v>0</v>
      </c>
      <c r="V363" s="149">
        <v>0</v>
      </c>
      <c r="W363" s="192">
        <f>O363+S363</f>
        <v>100.03472222222223</v>
      </c>
      <c r="X363" s="192">
        <f t="shared" si="62"/>
        <v>4991732.638888889</v>
      </c>
      <c r="Y363" s="193">
        <f t="shared" si="63"/>
        <v>-2.2851563000000026E-2</v>
      </c>
    </row>
    <row r="364" spans="14:25" x14ac:dyDescent="0.25">
      <c r="N364" s="175">
        <v>44535</v>
      </c>
      <c r="O364" s="149">
        <v>100</v>
      </c>
      <c r="P364" s="149">
        <v>1</v>
      </c>
      <c r="Q364" s="148">
        <f t="shared" si="58"/>
        <v>44536</v>
      </c>
      <c r="R364" s="148">
        <v>44531</v>
      </c>
      <c r="S364" s="191">
        <f t="shared" si="60"/>
        <v>3.4722222222222224E-2</v>
      </c>
      <c r="T364" s="149">
        <f t="shared" si="61"/>
        <v>3.4246575342465752E-2</v>
      </c>
      <c r="U364" s="149">
        <v>0</v>
      </c>
      <c r="V364" s="149">
        <v>0</v>
      </c>
      <c r="W364" s="192">
        <f t="shared" ref="W364:W366" si="64">O364+S364</f>
        <v>100.03472222222223</v>
      </c>
      <c r="X364" s="192">
        <f t="shared" si="62"/>
        <v>4991732.638888889</v>
      </c>
      <c r="Y364" s="193">
        <f t="shared" si="63"/>
        <v>0</v>
      </c>
    </row>
    <row r="365" spans="14:25" x14ac:dyDescent="0.25">
      <c r="N365" s="175">
        <v>44536</v>
      </c>
      <c r="O365" s="149">
        <v>102.4609375</v>
      </c>
      <c r="P365" s="149">
        <v>1</v>
      </c>
      <c r="Q365" s="148">
        <f t="shared" si="58"/>
        <v>44537</v>
      </c>
      <c r="R365" s="148">
        <v>44531</v>
      </c>
      <c r="S365" s="191">
        <f t="shared" si="60"/>
        <v>4.1666666666666664E-2</v>
      </c>
      <c r="T365" s="149">
        <f t="shared" si="61"/>
        <v>4.1095890410958902E-2</v>
      </c>
      <c r="U365" s="149">
        <v>0</v>
      </c>
      <c r="V365" s="149">
        <v>0</v>
      </c>
      <c r="W365" s="192">
        <f t="shared" si="64"/>
        <v>102.50260416666667</v>
      </c>
      <c r="X365" s="192">
        <f t="shared" si="62"/>
        <v>5114879.947916667</v>
      </c>
      <c r="Y365" s="193">
        <f t="shared" si="63"/>
        <v>2.4678819444444486E-2</v>
      </c>
    </row>
    <row r="366" spans="14:25" ht="16.5" thickBot="1" x14ac:dyDescent="0.3">
      <c r="N366" s="195">
        <v>44537</v>
      </c>
      <c r="O366" s="196">
        <v>102.2851563</v>
      </c>
      <c r="P366" s="196">
        <v>1</v>
      </c>
      <c r="Q366" s="197">
        <f t="shared" si="58"/>
        <v>44538</v>
      </c>
      <c r="R366" s="197">
        <v>44531</v>
      </c>
      <c r="S366" s="179">
        <f t="shared" si="60"/>
        <v>4.8611111111111112E-2</v>
      </c>
      <c r="T366" s="196">
        <f t="shared" si="61"/>
        <v>4.7945205479452052E-2</v>
      </c>
      <c r="U366" s="196">
        <v>0</v>
      </c>
      <c r="V366" s="196">
        <v>0</v>
      </c>
      <c r="W366" s="198">
        <f t="shared" si="64"/>
        <v>102.33376741111111</v>
      </c>
      <c r="X366" s="198">
        <f t="shared" si="62"/>
        <v>5106454.9938144442</v>
      </c>
      <c r="Y366" s="199">
        <f t="shared" si="63"/>
        <v>-1.6883675555556729E-3</v>
      </c>
    </row>
    <row r="367" spans="14:25" ht="16.5" thickTop="1" x14ac:dyDescent="0.25"/>
    <row r="368" spans="14:25" ht="16.5" thickBot="1" x14ac:dyDescent="0.3"/>
    <row r="369" spans="14:25" ht="16.5" thickTop="1" x14ac:dyDescent="0.25">
      <c r="N369" s="173" t="s">
        <v>107</v>
      </c>
      <c r="O369" s="182" t="s">
        <v>53</v>
      </c>
      <c r="P369" s="127"/>
      <c r="Q369" s="127"/>
      <c r="R369" s="127"/>
      <c r="S369" s="127"/>
      <c r="T369" s="127"/>
      <c r="U369" s="127"/>
      <c r="V369" s="127"/>
      <c r="W369" s="127"/>
      <c r="X369" s="127"/>
      <c r="Y369" s="19"/>
    </row>
    <row r="370" spans="14:25" x14ac:dyDescent="0.25">
      <c r="N370" s="183" t="s">
        <v>108</v>
      </c>
      <c r="O370" s="120">
        <v>4954000</v>
      </c>
      <c r="P370" s="127"/>
      <c r="Q370" s="127"/>
      <c r="R370" s="127"/>
      <c r="S370" s="127"/>
      <c r="T370" s="127"/>
      <c r="U370" s="127"/>
      <c r="V370" s="127"/>
      <c r="W370" s="127"/>
      <c r="X370" s="127"/>
      <c r="Y370" s="19"/>
    </row>
    <row r="371" spans="14:25" x14ac:dyDescent="0.25">
      <c r="N371" s="183" t="s">
        <v>109</v>
      </c>
      <c r="O371" s="184">
        <v>3</v>
      </c>
      <c r="P371" s="127"/>
      <c r="Q371" s="127"/>
      <c r="R371" s="127"/>
      <c r="S371" s="127"/>
      <c r="T371" s="127"/>
      <c r="U371" s="127"/>
      <c r="V371" s="127"/>
      <c r="W371" s="127"/>
      <c r="X371" s="127"/>
      <c r="Y371" s="19"/>
    </row>
    <row r="372" spans="14:25" x14ac:dyDescent="0.25">
      <c r="N372" s="183" t="s">
        <v>110</v>
      </c>
      <c r="O372" s="185">
        <v>44470</v>
      </c>
      <c r="P372" s="127"/>
      <c r="Q372" s="127"/>
      <c r="R372" s="127"/>
      <c r="S372" s="127"/>
      <c r="T372" s="127"/>
      <c r="U372" s="127"/>
      <c r="V372" s="127"/>
      <c r="W372" s="127"/>
      <c r="X372" s="127"/>
      <c r="Y372" s="19"/>
    </row>
    <row r="373" spans="14:25" x14ac:dyDescent="0.25">
      <c r="N373" s="183" t="s">
        <v>111</v>
      </c>
      <c r="O373" s="186">
        <v>12</v>
      </c>
      <c r="P373" s="127"/>
      <c r="Q373" s="127"/>
      <c r="R373" s="127"/>
      <c r="S373" s="127"/>
      <c r="T373" s="127"/>
      <c r="U373" s="127"/>
      <c r="V373" s="127"/>
      <c r="W373" s="127"/>
      <c r="X373" s="127"/>
      <c r="Y373" s="19"/>
    </row>
    <row r="374" spans="14:25" x14ac:dyDescent="0.25">
      <c r="N374" s="183" t="s">
        <v>112</v>
      </c>
      <c r="O374" s="187" t="s">
        <v>113</v>
      </c>
      <c r="P374" s="127"/>
      <c r="Q374" s="127"/>
      <c r="R374" s="127"/>
      <c r="S374" s="127"/>
      <c r="T374" s="127"/>
      <c r="U374" s="127"/>
      <c r="V374" s="127"/>
      <c r="W374" s="127"/>
      <c r="X374" s="127"/>
      <c r="Y374" s="19"/>
    </row>
    <row r="375" spans="14:25" ht="16.5" thickBot="1" x14ac:dyDescent="0.3">
      <c r="N375" s="188" t="s">
        <v>114</v>
      </c>
      <c r="O375" s="189" t="s">
        <v>126</v>
      </c>
      <c r="P375" s="127"/>
      <c r="Q375" s="127"/>
      <c r="R375" s="127"/>
      <c r="S375" s="127"/>
      <c r="T375" s="127"/>
      <c r="U375" s="127"/>
      <c r="V375" s="127"/>
      <c r="W375" s="127"/>
      <c r="X375" s="127"/>
      <c r="Y375" s="19"/>
    </row>
    <row r="376" spans="14:25" ht="17.25" thickTop="1" thickBot="1" x14ac:dyDescent="0.3">
      <c r="N376" s="19"/>
      <c r="O376" s="19"/>
      <c r="P376" s="127"/>
      <c r="Q376" s="127"/>
      <c r="R376" s="127"/>
      <c r="S376" s="127"/>
      <c r="T376" s="127"/>
      <c r="U376" s="127"/>
      <c r="V376" s="127"/>
      <c r="W376" s="127"/>
      <c r="X376" s="127"/>
      <c r="Y376" s="19"/>
    </row>
    <row r="377" spans="14:25" ht="16.5" thickTop="1" x14ac:dyDescent="0.25">
      <c r="N377" s="173" t="s">
        <v>115</v>
      </c>
      <c r="O377" s="190" t="s">
        <v>116</v>
      </c>
      <c r="P377" s="190" t="s">
        <v>117</v>
      </c>
      <c r="Q377" s="190" t="s">
        <v>118</v>
      </c>
      <c r="R377" s="190" t="s">
        <v>119</v>
      </c>
      <c r="S377" s="190" t="s">
        <v>120</v>
      </c>
      <c r="T377" s="190" t="s">
        <v>121</v>
      </c>
      <c r="U377" s="190" t="s">
        <v>122</v>
      </c>
      <c r="V377" s="190" t="s">
        <v>123</v>
      </c>
      <c r="W377" s="190" t="s">
        <v>124</v>
      </c>
      <c r="X377" s="190" t="s">
        <v>125</v>
      </c>
      <c r="Y377" s="174" t="s">
        <v>127</v>
      </c>
    </row>
    <row r="378" spans="14:25" x14ac:dyDescent="0.25">
      <c r="N378" s="175">
        <v>44515</v>
      </c>
      <c r="O378" s="149">
        <v>104.421875</v>
      </c>
      <c r="P378" s="149">
        <v>1</v>
      </c>
      <c r="Q378" s="148">
        <f t="shared" ref="Q378:Q400" si="65">WORKDAY(N378,1)</f>
        <v>44516</v>
      </c>
      <c r="R378" s="148">
        <v>44501</v>
      </c>
      <c r="S378" s="191">
        <f>DAYS360(R378,Q378)*$O$371/360</f>
        <v>0.125</v>
      </c>
      <c r="T378" s="149">
        <f>(Q378-R378)*$O$371/365</f>
        <v>0.12328767123287671</v>
      </c>
      <c r="U378" s="149">
        <v>0</v>
      </c>
      <c r="V378" s="149">
        <v>0</v>
      </c>
      <c r="W378" s="192">
        <f t="shared" ref="W378:W382" si="66">O378+S378</f>
        <v>104.546875</v>
      </c>
      <c r="X378" s="192">
        <f>W378/100*$O$370*P378</f>
        <v>5179252.1875</v>
      </c>
      <c r="Y378" s="193">
        <v>0</v>
      </c>
    </row>
    <row r="379" spans="14:25" x14ac:dyDescent="0.25">
      <c r="N379" s="175">
        <v>44516</v>
      </c>
      <c r="O379" s="149">
        <v>104.421875</v>
      </c>
      <c r="P379" s="149">
        <v>1</v>
      </c>
      <c r="Q379" s="148">
        <f t="shared" si="65"/>
        <v>44517</v>
      </c>
      <c r="R379" s="148">
        <v>44501</v>
      </c>
      <c r="S379" s="191">
        <f t="shared" ref="S379:S400" si="67">DAYS360(R379,Q379)*$O$371/360</f>
        <v>0.13333333333333333</v>
      </c>
      <c r="T379" s="149">
        <f t="shared" ref="T379:T400" si="68">(Q379-R379)*$O$371/365</f>
        <v>0.13150684931506848</v>
      </c>
      <c r="U379" s="149">
        <v>0</v>
      </c>
      <c r="V379" s="149">
        <v>0</v>
      </c>
      <c r="W379" s="192">
        <f t="shared" si="66"/>
        <v>104.55520833333334</v>
      </c>
      <c r="X379" s="192">
        <f t="shared" ref="X379:X400" si="69">W379/100*$O$370*P379</f>
        <v>5179665.020833334</v>
      </c>
      <c r="Y379" s="193">
        <f>(X379-X378)/$O$370</f>
        <v>8.3333333333458664E-5</v>
      </c>
    </row>
    <row r="380" spans="14:25" x14ac:dyDescent="0.25">
      <c r="N380" s="175">
        <v>44517</v>
      </c>
      <c r="O380" s="149">
        <v>104.4453125</v>
      </c>
      <c r="P380" s="149">
        <v>1</v>
      </c>
      <c r="Q380" s="148">
        <f t="shared" si="65"/>
        <v>44518</v>
      </c>
      <c r="R380" s="148">
        <v>44501</v>
      </c>
      <c r="S380" s="191">
        <f t="shared" si="67"/>
        <v>0.14166666666666666</v>
      </c>
      <c r="T380" s="149">
        <f t="shared" si="68"/>
        <v>0.13972602739726028</v>
      </c>
      <c r="U380" s="149">
        <v>0</v>
      </c>
      <c r="V380" s="149">
        <v>0</v>
      </c>
      <c r="W380" s="192">
        <f t="shared" si="66"/>
        <v>104.58697916666667</v>
      </c>
      <c r="X380" s="192">
        <f t="shared" si="69"/>
        <v>5181238.947916666</v>
      </c>
      <c r="Y380" s="193">
        <f t="shared" ref="Y380:Y400" si="70">(X380-X379)/$O$370</f>
        <v>3.1770833333308269E-4</v>
      </c>
    </row>
    <row r="381" spans="14:25" x14ac:dyDescent="0.25">
      <c r="N381" s="175">
        <v>44518</v>
      </c>
      <c r="O381" s="149">
        <v>104.46875</v>
      </c>
      <c r="P381" s="149">
        <v>1</v>
      </c>
      <c r="Q381" s="148">
        <f t="shared" si="65"/>
        <v>44519</v>
      </c>
      <c r="R381" s="148">
        <v>44501</v>
      </c>
      <c r="S381" s="191">
        <f t="shared" si="67"/>
        <v>0.15</v>
      </c>
      <c r="T381" s="149">
        <f t="shared" si="68"/>
        <v>0.14794520547945206</v>
      </c>
      <c r="U381" s="149">
        <v>0</v>
      </c>
      <c r="V381" s="149">
        <v>0</v>
      </c>
      <c r="W381" s="192">
        <f t="shared" si="66"/>
        <v>104.61875000000001</v>
      </c>
      <c r="X381" s="192">
        <f t="shared" si="69"/>
        <v>5182812.875</v>
      </c>
      <c r="Y381" s="193">
        <f t="shared" si="70"/>
        <v>3.1770833333345864E-4</v>
      </c>
    </row>
    <row r="382" spans="14:25" x14ac:dyDescent="0.25">
      <c r="N382" s="175">
        <v>44519</v>
      </c>
      <c r="O382" s="149">
        <v>104.46875</v>
      </c>
      <c r="P382" s="149">
        <v>1</v>
      </c>
      <c r="Q382" s="148">
        <f t="shared" si="65"/>
        <v>44522</v>
      </c>
      <c r="R382" s="148">
        <v>44501</v>
      </c>
      <c r="S382" s="191">
        <f t="shared" si="67"/>
        <v>0.17499999999999999</v>
      </c>
      <c r="T382" s="149">
        <f t="shared" si="68"/>
        <v>0.17260273972602741</v>
      </c>
      <c r="U382" s="149">
        <v>0</v>
      </c>
      <c r="V382" s="149">
        <v>0</v>
      </c>
      <c r="W382" s="192">
        <f t="shared" si="66"/>
        <v>104.64375</v>
      </c>
      <c r="X382" s="192">
        <f t="shared" si="69"/>
        <v>5184051.375</v>
      </c>
      <c r="Y382" s="193">
        <f t="shared" si="70"/>
        <v>2.5000000000000001E-4</v>
      </c>
    </row>
    <row r="383" spans="14:25" x14ac:dyDescent="0.25">
      <c r="N383" s="175">
        <v>44520</v>
      </c>
      <c r="O383" s="149">
        <v>100</v>
      </c>
      <c r="P383" s="149">
        <v>1</v>
      </c>
      <c r="Q383" s="148">
        <f t="shared" si="65"/>
        <v>44522</v>
      </c>
      <c r="R383" s="148">
        <v>44501</v>
      </c>
      <c r="S383" s="191">
        <f t="shared" si="67"/>
        <v>0.17499999999999999</v>
      </c>
      <c r="T383" s="149">
        <f t="shared" si="68"/>
        <v>0.17260273972602741</v>
      </c>
      <c r="U383" s="149">
        <v>0</v>
      </c>
      <c r="V383" s="149">
        <v>0</v>
      </c>
      <c r="W383" s="192">
        <f>O387+S383</f>
        <v>104.05</v>
      </c>
      <c r="X383" s="192">
        <f t="shared" si="69"/>
        <v>5154637</v>
      </c>
      <c r="Y383" s="193">
        <f t="shared" si="70"/>
        <v>-5.9375000000000001E-3</v>
      </c>
    </row>
    <row r="384" spans="14:25" x14ac:dyDescent="0.25">
      <c r="N384" s="175">
        <v>44521</v>
      </c>
      <c r="O384" s="149">
        <v>100</v>
      </c>
      <c r="P384" s="149">
        <v>1</v>
      </c>
      <c r="Q384" s="148">
        <f t="shared" si="65"/>
        <v>44522</v>
      </c>
      <c r="R384" s="148">
        <v>44501</v>
      </c>
      <c r="S384" s="191">
        <f t="shared" si="67"/>
        <v>0.17499999999999999</v>
      </c>
      <c r="T384" s="149">
        <f t="shared" si="68"/>
        <v>0.17260273972602741</v>
      </c>
      <c r="U384" s="149">
        <v>0</v>
      </c>
      <c r="V384" s="149">
        <v>0</v>
      </c>
      <c r="W384" s="192">
        <f>O388+S384</f>
        <v>100.175</v>
      </c>
      <c r="X384" s="192">
        <f t="shared" si="69"/>
        <v>4962669.5</v>
      </c>
      <c r="Y384" s="193">
        <f t="shared" si="70"/>
        <v>-3.875E-2</v>
      </c>
    </row>
    <row r="385" spans="14:25" x14ac:dyDescent="0.25">
      <c r="N385" s="175">
        <v>44522</v>
      </c>
      <c r="O385" s="149">
        <v>104.1992188</v>
      </c>
      <c r="P385" s="149">
        <v>1</v>
      </c>
      <c r="Q385" s="148">
        <f t="shared" si="65"/>
        <v>44523</v>
      </c>
      <c r="R385" s="148">
        <v>44501</v>
      </c>
      <c r="S385" s="191">
        <f t="shared" si="67"/>
        <v>0.18333333333333332</v>
      </c>
      <c r="T385" s="149">
        <f t="shared" si="68"/>
        <v>0.18082191780821918</v>
      </c>
      <c r="U385" s="149">
        <v>0</v>
      </c>
      <c r="V385" s="149">
        <v>0</v>
      </c>
      <c r="W385" s="192">
        <f>O389+S385</f>
        <v>104.44114583333334</v>
      </c>
      <c r="X385" s="192">
        <f t="shared" si="69"/>
        <v>5174014.364583333</v>
      </c>
      <c r="Y385" s="193">
        <f t="shared" si="70"/>
        <v>4.266145833333327E-2</v>
      </c>
    </row>
    <row r="386" spans="14:25" x14ac:dyDescent="0.25">
      <c r="N386" s="175">
        <v>44523</v>
      </c>
      <c r="O386" s="149">
        <v>103.9492188</v>
      </c>
      <c r="P386" s="149">
        <v>1</v>
      </c>
      <c r="Q386" s="148">
        <f t="shared" si="65"/>
        <v>44524</v>
      </c>
      <c r="R386" s="148">
        <v>44501</v>
      </c>
      <c r="S386" s="191">
        <f t="shared" si="67"/>
        <v>0.19166666666666668</v>
      </c>
      <c r="T386" s="149">
        <f t="shared" si="68"/>
        <v>0.18904109589041096</v>
      </c>
      <c r="U386" s="149">
        <v>0</v>
      </c>
      <c r="V386" s="149">
        <v>0</v>
      </c>
      <c r="W386" s="192">
        <f>O390+S386</f>
        <v>100.19166666666666</v>
      </c>
      <c r="X386" s="192">
        <f t="shared" si="69"/>
        <v>4963495.166666666</v>
      </c>
      <c r="Y386" s="193">
        <f t="shared" si="70"/>
        <v>-4.2494791666666733E-2</v>
      </c>
    </row>
    <row r="387" spans="14:25" x14ac:dyDescent="0.25">
      <c r="N387" s="175">
        <v>44524</v>
      </c>
      <c r="O387" s="149">
        <v>103.875</v>
      </c>
      <c r="P387" s="149">
        <v>1</v>
      </c>
      <c r="Q387" s="148">
        <f t="shared" si="65"/>
        <v>44525</v>
      </c>
      <c r="R387" s="148">
        <v>44501</v>
      </c>
      <c r="S387" s="191">
        <f t="shared" si="67"/>
        <v>0.2</v>
      </c>
      <c r="T387" s="149">
        <f t="shared" si="68"/>
        <v>0.19726027397260273</v>
      </c>
      <c r="U387" s="149">
        <v>0</v>
      </c>
      <c r="V387" s="149">
        <v>0</v>
      </c>
      <c r="W387" s="192">
        <f>O391+S387</f>
        <v>100.2</v>
      </c>
      <c r="X387" s="192">
        <f t="shared" si="69"/>
        <v>4963908</v>
      </c>
      <c r="Y387" s="193">
        <f t="shared" si="70"/>
        <v>8.3333333333458664E-5</v>
      </c>
    </row>
    <row r="388" spans="14:25" x14ac:dyDescent="0.25">
      <c r="N388" s="175">
        <v>44525</v>
      </c>
      <c r="O388" s="149">
        <v>100</v>
      </c>
      <c r="P388" s="149">
        <v>0.98965641000000004</v>
      </c>
      <c r="Q388" s="148">
        <f t="shared" si="65"/>
        <v>44526</v>
      </c>
      <c r="R388" s="148">
        <v>44501</v>
      </c>
      <c r="S388" s="191">
        <f t="shared" si="67"/>
        <v>0.20833333333333334</v>
      </c>
      <c r="T388" s="149">
        <f t="shared" si="68"/>
        <v>0.20547945205479451</v>
      </c>
      <c r="U388" s="149">
        <v>0</v>
      </c>
      <c r="V388" s="149">
        <v>0</v>
      </c>
      <c r="W388" s="192">
        <f>O392+S388</f>
        <v>104.42317713333333</v>
      </c>
      <c r="X388" s="192">
        <f t="shared" si="69"/>
        <v>5119615.5194912562</v>
      </c>
      <c r="Y388" s="193">
        <f t="shared" si="70"/>
        <v>3.1430666025687566E-2</v>
      </c>
    </row>
    <row r="389" spans="14:25" x14ac:dyDescent="0.25">
      <c r="N389" s="175">
        <v>44526</v>
      </c>
      <c r="O389" s="149">
        <v>104.2578125</v>
      </c>
      <c r="P389" s="149">
        <v>0.98965641000000004</v>
      </c>
      <c r="Q389" s="148">
        <f t="shared" si="65"/>
        <v>44529</v>
      </c>
      <c r="R389" s="148">
        <v>44501</v>
      </c>
      <c r="S389" s="191">
        <f t="shared" si="67"/>
        <v>0.23333333333333334</v>
      </c>
      <c r="T389" s="149">
        <f t="shared" si="68"/>
        <v>0.23013698630136986</v>
      </c>
      <c r="U389" s="149">
        <v>0</v>
      </c>
      <c r="V389" s="149">
        <v>0</v>
      </c>
      <c r="W389" s="192">
        <f>O393+S389</f>
        <v>104.41302083333333</v>
      </c>
      <c r="X389" s="192">
        <f t="shared" si="69"/>
        <v>5119117.5806952147</v>
      </c>
      <c r="Y389" s="193">
        <f t="shared" si="70"/>
        <v>-1.0051247396881982E-4</v>
      </c>
    </row>
    <row r="390" spans="14:25" x14ac:dyDescent="0.25">
      <c r="N390" s="175">
        <v>44527</v>
      </c>
      <c r="O390" s="149">
        <v>100</v>
      </c>
      <c r="P390" s="149">
        <v>0.98965641000000004</v>
      </c>
      <c r="Q390" s="148">
        <f t="shared" si="65"/>
        <v>44529</v>
      </c>
      <c r="R390" s="148">
        <v>44501</v>
      </c>
      <c r="S390" s="191">
        <f t="shared" si="67"/>
        <v>0.23333333333333334</v>
      </c>
      <c r="T390" s="149">
        <f t="shared" si="68"/>
        <v>0.23013698630136986</v>
      </c>
      <c r="U390" s="149">
        <v>0</v>
      </c>
      <c r="V390" s="149">
        <v>0</v>
      </c>
      <c r="W390" s="192">
        <f>O394+S390</f>
        <v>104.46380213333333</v>
      </c>
      <c r="X390" s="192">
        <f t="shared" si="69"/>
        <v>5121607.2648699069</v>
      </c>
      <c r="Y390" s="193">
        <f t="shared" si="70"/>
        <v>5.0256039053134E-4</v>
      </c>
    </row>
    <row r="391" spans="14:25" x14ac:dyDescent="0.25">
      <c r="N391" s="175">
        <v>44528</v>
      </c>
      <c r="O391" s="149">
        <v>100</v>
      </c>
      <c r="P391" s="149">
        <v>0.98965641000000004</v>
      </c>
      <c r="Q391" s="148">
        <f t="shared" si="65"/>
        <v>44529</v>
      </c>
      <c r="R391" s="148">
        <v>44501</v>
      </c>
      <c r="S391" s="191">
        <f t="shared" si="67"/>
        <v>0.23333333333333334</v>
      </c>
      <c r="T391" s="149">
        <f t="shared" si="68"/>
        <v>0.23013698630136986</v>
      </c>
      <c r="U391" s="149">
        <v>0</v>
      </c>
      <c r="V391" s="149">
        <v>0</v>
      </c>
      <c r="W391" s="192">
        <f>O395+S391</f>
        <v>104.37395833333333</v>
      </c>
      <c r="X391" s="192">
        <f t="shared" si="69"/>
        <v>5117202.4409080511</v>
      </c>
      <c r="Y391" s="193">
        <f t="shared" si="70"/>
        <v>-8.891449256874937E-4</v>
      </c>
    </row>
    <row r="392" spans="14:25" x14ac:dyDescent="0.25">
      <c r="N392" s="175">
        <v>44529</v>
      </c>
      <c r="O392" s="149">
        <v>104.2148438</v>
      </c>
      <c r="P392" s="149">
        <v>0.98965641000000004</v>
      </c>
      <c r="Q392" s="148">
        <f t="shared" si="65"/>
        <v>44530</v>
      </c>
      <c r="R392" s="148">
        <v>44531</v>
      </c>
      <c r="S392" s="191">
        <f t="shared" si="67"/>
        <v>-8.3333333333333332E-3</v>
      </c>
      <c r="T392" s="149">
        <f t="shared" si="68"/>
        <v>-8.21917808219178E-3</v>
      </c>
      <c r="U392" s="194">
        <f>O371/12*O370/100</f>
        <v>12385</v>
      </c>
      <c r="V392" s="194">
        <f>(P392-P393)*O370</f>
        <v>0</v>
      </c>
      <c r="W392" s="192">
        <f>O396+S392</f>
        <v>104.15572916666666</v>
      </c>
      <c r="X392" s="192">
        <f t="shared" si="69"/>
        <v>5106503.1932970947</v>
      </c>
      <c r="Y392" s="193">
        <f t="shared" si="70"/>
        <v>-2.1597189364062235E-3</v>
      </c>
    </row>
    <row r="393" spans="14:25" x14ac:dyDescent="0.25">
      <c r="N393" s="175">
        <v>44530</v>
      </c>
      <c r="O393" s="149">
        <v>104.1796875</v>
      </c>
      <c r="P393" s="149">
        <v>0.98965641000000004</v>
      </c>
      <c r="Q393" s="148">
        <f t="shared" si="65"/>
        <v>44531</v>
      </c>
      <c r="R393" s="148">
        <v>44531</v>
      </c>
      <c r="S393" s="191">
        <f t="shared" si="67"/>
        <v>0</v>
      </c>
      <c r="T393" s="149">
        <f t="shared" si="68"/>
        <v>0</v>
      </c>
      <c r="U393" s="149">
        <v>0</v>
      </c>
      <c r="V393" s="149">
        <v>0</v>
      </c>
      <c r="W393" s="192">
        <f>O397+S393</f>
        <v>100</v>
      </c>
      <c r="X393" s="192">
        <f t="shared" si="69"/>
        <v>4902757.8551400006</v>
      </c>
      <c r="Y393" s="193">
        <f t="shared" si="70"/>
        <v>-4.1127440080156251E-2</v>
      </c>
    </row>
    <row r="394" spans="14:25" x14ac:dyDescent="0.25">
      <c r="N394" s="175">
        <v>44531</v>
      </c>
      <c r="O394" s="149">
        <v>104.2304688</v>
      </c>
      <c r="P394" s="149">
        <v>0.98965641000000004</v>
      </c>
      <c r="Q394" s="148">
        <f t="shared" si="65"/>
        <v>44532</v>
      </c>
      <c r="R394" s="148">
        <v>44531</v>
      </c>
      <c r="S394" s="191">
        <f t="shared" si="67"/>
        <v>8.3333333333333332E-3</v>
      </c>
      <c r="T394" s="149">
        <f t="shared" si="68"/>
        <v>8.21917808219178E-3</v>
      </c>
      <c r="U394" s="149">
        <v>0</v>
      </c>
      <c r="V394" s="149">
        <v>0</v>
      </c>
      <c r="W394" s="192">
        <f>O398+S394</f>
        <v>100.00833333333334</v>
      </c>
      <c r="X394" s="192">
        <f t="shared" si="69"/>
        <v>4903166.4182945956</v>
      </c>
      <c r="Y394" s="193">
        <f t="shared" si="70"/>
        <v>8.2471367499994497E-5</v>
      </c>
    </row>
    <row r="395" spans="14:25" x14ac:dyDescent="0.25">
      <c r="N395" s="175">
        <v>44532</v>
      </c>
      <c r="O395" s="149">
        <v>104.140625</v>
      </c>
      <c r="P395" s="149">
        <v>0.98965641000000004</v>
      </c>
      <c r="Q395" s="148">
        <f t="shared" si="65"/>
        <v>44533</v>
      </c>
      <c r="R395" s="148">
        <v>44531</v>
      </c>
      <c r="S395" s="191">
        <f t="shared" si="67"/>
        <v>1.6666666666666666E-2</v>
      </c>
      <c r="T395" s="149">
        <f t="shared" si="68"/>
        <v>1.643835616438356E-2</v>
      </c>
      <c r="U395" s="149">
        <v>0</v>
      </c>
      <c r="V395" s="149">
        <v>0</v>
      </c>
      <c r="W395" s="192">
        <f>O399+S395</f>
        <v>104.06354166666667</v>
      </c>
      <c r="X395" s="192">
        <f t="shared" si="69"/>
        <v>5101983.463399387</v>
      </c>
      <c r="Y395" s="193">
        <f t="shared" si="70"/>
        <v>4.0132629209687409E-2</v>
      </c>
    </row>
    <row r="396" spans="14:25" x14ac:dyDescent="0.25">
      <c r="N396" s="175">
        <v>44533</v>
      </c>
      <c r="O396" s="149">
        <v>104.1640625</v>
      </c>
      <c r="P396" s="149">
        <v>0.98965641000000004</v>
      </c>
      <c r="Q396" s="148">
        <f t="shared" si="65"/>
        <v>44536</v>
      </c>
      <c r="R396" s="148">
        <v>44531</v>
      </c>
      <c r="S396" s="191">
        <f t="shared" si="67"/>
        <v>4.1666666666666664E-2</v>
      </c>
      <c r="T396" s="149">
        <f t="shared" si="68"/>
        <v>4.1095890410958902E-2</v>
      </c>
      <c r="U396" s="149">
        <v>0</v>
      </c>
      <c r="V396" s="149">
        <v>0</v>
      </c>
      <c r="W396" s="192">
        <f>O400+S396</f>
        <v>103.94010416666667</v>
      </c>
      <c r="X396" s="192">
        <f t="shared" si="69"/>
        <v>5095931.6216719486</v>
      </c>
      <c r="Y396" s="193">
        <f t="shared" si="70"/>
        <v>-1.2216071310937389E-3</v>
      </c>
    </row>
    <row r="397" spans="14:25" x14ac:dyDescent="0.25">
      <c r="N397" s="175">
        <v>44534</v>
      </c>
      <c r="O397" s="149">
        <v>100</v>
      </c>
      <c r="P397" s="149">
        <v>0.98965641000000004</v>
      </c>
      <c r="Q397" s="148">
        <f t="shared" si="65"/>
        <v>44536</v>
      </c>
      <c r="R397" s="148">
        <v>44531</v>
      </c>
      <c r="S397" s="191">
        <f t="shared" si="67"/>
        <v>4.1666666666666664E-2</v>
      </c>
      <c r="T397" s="149">
        <f t="shared" si="68"/>
        <v>4.1095890410958902E-2</v>
      </c>
      <c r="U397" s="149">
        <v>0</v>
      </c>
      <c r="V397" s="149">
        <v>0</v>
      </c>
      <c r="W397" s="192">
        <f>O397+S397</f>
        <v>100.04166666666667</v>
      </c>
      <c r="X397" s="192">
        <f t="shared" si="69"/>
        <v>4904800.6709129754</v>
      </c>
      <c r="Y397" s="193">
        <f t="shared" si="70"/>
        <v>-3.8581136608593691E-2</v>
      </c>
    </row>
    <row r="398" spans="14:25" x14ac:dyDescent="0.25">
      <c r="N398" s="175">
        <v>44535</v>
      </c>
      <c r="O398" s="149">
        <v>100</v>
      </c>
      <c r="P398" s="149">
        <v>0.98965641000000004</v>
      </c>
      <c r="Q398" s="148">
        <f t="shared" si="65"/>
        <v>44536</v>
      </c>
      <c r="R398" s="148">
        <v>44531</v>
      </c>
      <c r="S398" s="191">
        <f t="shared" si="67"/>
        <v>4.1666666666666664E-2</v>
      </c>
      <c r="T398" s="149">
        <f t="shared" si="68"/>
        <v>4.1095890410958902E-2</v>
      </c>
      <c r="U398" s="149">
        <v>0</v>
      </c>
      <c r="V398" s="149">
        <v>0</v>
      </c>
      <c r="W398" s="192">
        <f t="shared" ref="W398:W400" si="71">O398+S398</f>
        <v>100.04166666666667</v>
      </c>
      <c r="X398" s="192">
        <f t="shared" si="69"/>
        <v>4904800.6709129754</v>
      </c>
      <c r="Y398" s="193">
        <f t="shared" si="70"/>
        <v>0</v>
      </c>
    </row>
    <row r="399" spans="14:25" x14ac:dyDescent="0.25">
      <c r="N399" s="175">
        <v>44536</v>
      </c>
      <c r="O399" s="149">
        <v>104.046875</v>
      </c>
      <c r="P399" s="149">
        <v>0.98965641000000004</v>
      </c>
      <c r="Q399" s="148">
        <f t="shared" si="65"/>
        <v>44537</v>
      </c>
      <c r="R399" s="148">
        <v>44531</v>
      </c>
      <c r="S399" s="191">
        <f t="shared" si="67"/>
        <v>0.05</v>
      </c>
      <c r="T399" s="149">
        <f t="shared" si="68"/>
        <v>4.9315068493150684E-2</v>
      </c>
      <c r="U399" s="149">
        <v>0</v>
      </c>
      <c r="V399" s="149">
        <v>0</v>
      </c>
      <c r="W399" s="192">
        <f t="shared" si="71"/>
        <v>104.096875</v>
      </c>
      <c r="X399" s="192">
        <f t="shared" si="69"/>
        <v>5103617.7160177669</v>
      </c>
      <c r="Y399" s="193">
        <f t="shared" si="70"/>
        <v>4.0132629209687409E-2</v>
      </c>
    </row>
    <row r="400" spans="14:25" ht="16.5" thickBot="1" x14ac:dyDescent="0.3">
      <c r="N400" s="195">
        <v>44537</v>
      </c>
      <c r="O400" s="196">
        <v>103.8984375</v>
      </c>
      <c r="P400" s="196">
        <v>0.98965641000000004</v>
      </c>
      <c r="Q400" s="197">
        <f t="shared" si="65"/>
        <v>44538</v>
      </c>
      <c r="R400" s="197">
        <v>44531</v>
      </c>
      <c r="S400" s="179">
        <f t="shared" si="67"/>
        <v>5.8333333333333334E-2</v>
      </c>
      <c r="T400" s="196">
        <f t="shared" si="68"/>
        <v>5.7534246575342465E-2</v>
      </c>
      <c r="U400" s="196">
        <v>0</v>
      </c>
      <c r="V400" s="196">
        <v>0</v>
      </c>
      <c r="W400" s="198">
        <f t="shared" si="71"/>
        <v>103.95677083333334</v>
      </c>
      <c r="X400" s="198">
        <f t="shared" si="69"/>
        <v>5096748.7479811395</v>
      </c>
      <c r="Y400" s="199">
        <f t="shared" si="70"/>
        <v>-1.3865498660935399E-3</v>
      </c>
    </row>
    <row r="401" spans="14:25" ht="16.5" thickTop="1" x14ac:dyDescent="0.25"/>
    <row r="402" spans="14:25" ht="16.5" thickBot="1" x14ac:dyDescent="0.3"/>
    <row r="403" spans="14:25" ht="16.5" thickTop="1" x14ac:dyDescent="0.25">
      <c r="N403" s="173" t="s">
        <v>107</v>
      </c>
      <c r="O403" s="182" t="s">
        <v>55</v>
      </c>
      <c r="P403" s="127"/>
      <c r="Q403" s="127"/>
      <c r="R403" s="127"/>
      <c r="S403" s="127"/>
      <c r="T403" s="127"/>
      <c r="U403" s="127"/>
      <c r="V403" s="127"/>
      <c r="W403" s="127"/>
      <c r="X403" s="127"/>
      <c r="Y403" s="19"/>
    </row>
    <row r="404" spans="14:25" x14ac:dyDescent="0.25">
      <c r="N404" s="183" t="s">
        <v>108</v>
      </c>
      <c r="O404" s="120">
        <v>11917000</v>
      </c>
      <c r="P404" s="127"/>
      <c r="Q404" s="127"/>
      <c r="R404" s="127"/>
      <c r="S404" s="127"/>
      <c r="T404" s="127"/>
      <c r="U404" s="127"/>
      <c r="V404" s="127"/>
      <c r="W404" s="127"/>
      <c r="X404" s="127"/>
      <c r="Y404" s="19"/>
    </row>
    <row r="405" spans="14:25" x14ac:dyDescent="0.25">
      <c r="N405" s="183" t="s">
        <v>109</v>
      </c>
      <c r="O405" s="184">
        <v>4</v>
      </c>
      <c r="P405" s="127"/>
      <c r="Q405" s="127"/>
      <c r="R405" s="127"/>
      <c r="S405" s="127"/>
      <c r="T405" s="127"/>
      <c r="U405" s="127"/>
      <c r="V405" s="127"/>
      <c r="W405" s="127"/>
      <c r="X405" s="127"/>
      <c r="Y405" s="19"/>
    </row>
    <row r="406" spans="14:25" x14ac:dyDescent="0.25">
      <c r="N406" s="183" t="s">
        <v>110</v>
      </c>
      <c r="O406" s="185">
        <v>43344</v>
      </c>
      <c r="P406" s="127"/>
      <c r="Q406" s="127"/>
      <c r="R406" s="127"/>
      <c r="S406" s="127"/>
      <c r="T406" s="127"/>
      <c r="U406" s="127"/>
      <c r="V406" s="127"/>
      <c r="W406" s="127"/>
      <c r="X406" s="127"/>
      <c r="Y406" s="19"/>
    </row>
    <row r="407" spans="14:25" x14ac:dyDescent="0.25">
      <c r="N407" s="183" t="s">
        <v>111</v>
      </c>
      <c r="O407" s="186">
        <v>12</v>
      </c>
      <c r="P407" s="127"/>
      <c r="Q407" s="127"/>
      <c r="R407" s="127"/>
      <c r="S407" s="127"/>
      <c r="T407" s="127"/>
      <c r="U407" s="127"/>
      <c r="V407" s="127"/>
      <c r="W407" s="127"/>
      <c r="X407" s="127"/>
      <c r="Y407" s="19"/>
    </row>
    <row r="408" spans="14:25" x14ac:dyDescent="0.25">
      <c r="N408" s="183" t="s">
        <v>112</v>
      </c>
      <c r="O408" s="187" t="s">
        <v>113</v>
      </c>
      <c r="P408" s="127"/>
      <c r="Q408" s="127"/>
      <c r="R408" s="127"/>
      <c r="S408" s="127"/>
      <c r="T408" s="127"/>
      <c r="U408" s="127"/>
      <c r="V408" s="127"/>
      <c r="W408" s="127"/>
      <c r="X408" s="127"/>
      <c r="Y408" s="19"/>
    </row>
    <row r="409" spans="14:25" ht="16.5" thickBot="1" x14ac:dyDescent="0.3">
      <c r="N409" s="188" t="s">
        <v>114</v>
      </c>
      <c r="O409" s="189" t="s">
        <v>126</v>
      </c>
      <c r="P409" s="127"/>
      <c r="Q409" s="127"/>
      <c r="R409" s="127"/>
      <c r="S409" s="127"/>
      <c r="T409" s="127"/>
      <c r="U409" s="127"/>
      <c r="V409" s="127"/>
      <c r="W409" s="127"/>
      <c r="X409" s="127"/>
      <c r="Y409" s="19"/>
    </row>
    <row r="410" spans="14:25" ht="17.25" thickTop="1" thickBot="1" x14ac:dyDescent="0.3">
      <c r="N410" s="19"/>
      <c r="O410" s="19"/>
      <c r="P410" s="127"/>
      <c r="Q410" s="127"/>
      <c r="R410" s="127"/>
      <c r="S410" s="127"/>
      <c r="T410" s="127"/>
      <c r="U410" s="127"/>
      <c r="V410" s="127"/>
      <c r="W410" s="127"/>
      <c r="X410" s="127"/>
      <c r="Y410" s="19"/>
    </row>
    <row r="411" spans="14:25" ht="16.5" thickTop="1" x14ac:dyDescent="0.25">
      <c r="N411" s="173" t="s">
        <v>115</v>
      </c>
      <c r="O411" s="190" t="s">
        <v>116</v>
      </c>
      <c r="P411" s="190" t="s">
        <v>117</v>
      </c>
      <c r="Q411" s="190" t="s">
        <v>118</v>
      </c>
      <c r="R411" s="190" t="s">
        <v>119</v>
      </c>
      <c r="S411" s="190" t="s">
        <v>120</v>
      </c>
      <c r="T411" s="190" t="s">
        <v>121</v>
      </c>
      <c r="U411" s="190" t="s">
        <v>122</v>
      </c>
      <c r="V411" s="190" t="s">
        <v>123</v>
      </c>
      <c r="W411" s="190" t="s">
        <v>124</v>
      </c>
      <c r="X411" s="190" t="s">
        <v>125</v>
      </c>
      <c r="Y411" s="174" t="s">
        <v>127</v>
      </c>
    </row>
    <row r="412" spans="14:25" x14ac:dyDescent="0.25">
      <c r="N412" s="175">
        <v>44515</v>
      </c>
      <c r="O412" s="149">
        <v>109.0507813</v>
      </c>
      <c r="P412" s="149">
        <v>0.40890052999999998</v>
      </c>
      <c r="Q412" s="148">
        <f t="shared" ref="Q412:Q434" si="72">WORKDAY(N412,1)</f>
        <v>44516</v>
      </c>
      <c r="R412" s="148">
        <v>44501</v>
      </c>
      <c r="S412" s="191">
        <f>DAYS360(R412,Q412)*$O$405/360</f>
        <v>0.16666666666666666</v>
      </c>
      <c r="T412" s="149">
        <f>(Q412-R412)*$O$405/365</f>
        <v>0.16438356164383561</v>
      </c>
      <c r="U412" s="149">
        <v>0</v>
      </c>
      <c r="V412" s="149">
        <v>0</v>
      </c>
      <c r="W412" s="192">
        <f t="shared" ref="W412:W416" si="73">O412+S412</f>
        <v>109.21744796666667</v>
      </c>
      <c r="X412" s="192">
        <f>W412/100*$O$404*P412</f>
        <v>5322021.6530002719</v>
      </c>
      <c r="Y412" s="193">
        <v>0</v>
      </c>
    </row>
    <row r="413" spans="14:25" x14ac:dyDescent="0.25">
      <c r="N413" s="175">
        <v>44516</v>
      </c>
      <c r="O413" s="149">
        <v>109.0585938</v>
      </c>
      <c r="P413" s="149">
        <v>0.40890052999999998</v>
      </c>
      <c r="Q413" s="148">
        <f t="shared" si="72"/>
        <v>44517</v>
      </c>
      <c r="R413" s="148">
        <v>44501</v>
      </c>
      <c r="S413" s="191">
        <f t="shared" ref="S413:S434" si="74">DAYS360(R413,Q413)*$O$405/360</f>
        <v>0.17777777777777778</v>
      </c>
      <c r="T413" s="149">
        <f t="shared" ref="T413:T434" si="75">(Q413-R413)*$O$405/365</f>
        <v>0.17534246575342466</v>
      </c>
      <c r="U413" s="149">
        <v>0</v>
      </c>
      <c r="V413" s="149">
        <v>0</v>
      </c>
      <c r="W413" s="192">
        <f t="shared" si="73"/>
        <v>109.23637157777777</v>
      </c>
      <c r="X413" s="192">
        <f t="shared" ref="X413:X434" si="76">W413/100*$O$404*P413</f>
        <v>5322943.7755178846</v>
      </c>
      <c r="Y413" s="193">
        <f>(X413-X412)/$O$404</f>
        <v>7.7378746128452022E-5</v>
      </c>
    </row>
    <row r="414" spans="14:25" x14ac:dyDescent="0.25">
      <c r="N414" s="175">
        <v>44517</v>
      </c>
      <c r="O414" s="149">
        <v>109.0234375</v>
      </c>
      <c r="P414" s="149">
        <v>0.40890052999999998</v>
      </c>
      <c r="Q414" s="148">
        <f t="shared" si="72"/>
        <v>44518</v>
      </c>
      <c r="R414" s="148">
        <v>44501</v>
      </c>
      <c r="S414" s="191">
        <f t="shared" si="74"/>
        <v>0.18888888888888888</v>
      </c>
      <c r="T414" s="149">
        <f t="shared" si="75"/>
        <v>0.18630136986301371</v>
      </c>
      <c r="U414" s="149">
        <v>0</v>
      </c>
      <c r="V414" s="149">
        <v>0</v>
      </c>
      <c r="W414" s="192">
        <f t="shared" si="73"/>
        <v>109.21232638888888</v>
      </c>
      <c r="X414" s="192">
        <f t="shared" si="76"/>
        <v>5321772.0852953102</v>
      </c>
      <c r="Y414" s="193">
        <f t="shared" ref="Y414:Y434" si="77">(X414-X413)/$O$404</f>
        <v>-9.8320904806108747E-5</v>
      </c>
    </row>
    <row r="415" spans="14:25" x14ac:dyDescent="0.25">
      <c r="N415" s="175">
        <v>44518</v>
      </c>
      <c r="O415" s="149">
        <v>108.9609375</v>
      </c>
      <c r="P415" s="149">
        <v>0.40890052999999998</v>
      </c>
      <c r="Q415" s="148">
        <f t="shared" si="72"/>
        <v>44519</v>
      </c>
      <c r="R415" s="148">
        <v>44501</v>
      </c>
      <c r="S415" s="191">
        <f t="shared" si="74"/>
        <v>0.2</v>
      </c>
      <c r="T415" s="149">
        <f t="shared" si="75"/>
        <v>0.19726027397260273</v>
      </c>
      <c r="U415" s="149">
        <v>0</v>
      </c>
      <c r="V415" s="149">
        <v>0</v>
      </c>
      <c r="W415" s="192">
        <f t="shared" si="73"/>
        <v>109.1609375</v>
      </c>
      <c r="X415" s="192">
        <f t="shared" si="76"/>
        <v>5319267.9727704162</v>
      </c>
      <c r="Y415" s="193">
        <f t="shared" si="77"/>
        <v>-2.1012943902778099E-4</v>
      </c>
    </row>
    <row r="416" spans="14:25" x14ac:dyDescent="0.25">
      <c r="N416" s="175">
        <v>44519</v>
      </c>
      <c r="O416" s="149">
        <v>108.9921875</v>
      </c>
      <c r="P416" s="149">
        <v>0.40890052999999998</v>
      </c>
      <c r="Q416" s="148">
        <f t="shared" si="72"/>
        <v>44522</v>
      </c>
      <c r="R416" s="148">
        <v>44501</v>
      </c>
      <c r="S416" s="191">
        <f t="shared" si="74"/>
        <v>0.23333333333333334</v>
      </c>
      <c r="T416" s="149">
        <f t="shared" si="75"/>
        <v>0.23013698630136986</v>
      </c>
      <c r="U416" s="149">
        <v>0</v>
      </c>
      <c r="V416" s="149">
        <v>0</v>
      </c>
      <c r="W416" s="192">
        <f t="shared" si="73"/>
        <v>109.22552083333333</v>
      </c>
      <c r="X416" s="192">
        <f t="shared" si="76"/>
        <v>5322415.0331057562</v>
      </c>
      <c r="Y416" s="193">
        <f t="shared" si="77"/>
        <v>2.6408159229168233E-4</v>
      </c>
    </row>
    <row r="417" spans="14:25" x14ac:dyDescent="0.25">
      <c r="N417" s="175">
        <v>44520</v>
      </c>
      <c r="O417" s="149">
        <v>100</v>
      </c>
      <c r="P417" s="149">
        <v>0.40890052999999998</v>
      </c>
      <c r="Q417" s="148">
        <f t="shared" si="72"/>
        <v>44522</v>
      </c>
      <c r="R417" s="148">
        <v>44501</v>
      </c>
      <c r="S417" s="191">
        <f t="shared" si="74"/>
        <v>0.23333333333333334</v>
      </c>
      <c r="T417" s="149">
        <f t="shared" si="75"/>
        <v>0.23013698630136986</v>
      </c>
      <c r="U417" s="149">
        <v>0</v>
      </c>
      <c r="V417" s="149">
        <v>0</v>
      </c>
      <c r="W417" s="192">
        <f>O421+S417</f>
        <v>108.91692713333333</v>
      </c>
      <c r="X417" s="192">
        <f t="shared" si="76"/>
        <v>5307377.6706334082</v>
      </c>
      <c r="Y417" s="193">
        <f t="shared" si="77"/>
        <v>-1.2618412748466824E-3</v>
      </c>
    </row>
    <row r="418" spans="14:25" x14ac:dyDescent="0.25">
      <c r="N418" s="175">
        <v>44521</v>
      </c>
      <c r="O418" s="149">
        <v>100</v>
      </c>
      <c r="P418" s="149">
        <v>0.40890052999999998</v>
      </c>
      <c r="Q418" s="148">
        <f t="shared" si="72"/>
        <v>44522</v>
      </c>
      <c r="R418" s="148">
        <v>44501</v>
      </c>
      <c r="S418" s="191">
        <f t="shared" si="74"/>
        <v>0.23333333333333334</v>
      </c>
      <c r="T418" s="149">
        <f t="shared" si="75"/>
        <v>0.23013698630136986</v>
      </c>
      <c r="U418" s="149">
        <v>0</v>
      </c>
      <c r="V418" s="149">
        <v>0</v>
      </c>
      <c r="W418" s="192">
        <f>O422+S418</f>
        <v>100.23333333333333</v>
      </c>
      <c r="X418" s="192">
        <f t="shared" si="76"/>
        <v>4884237.6404473558</v>
      </c>
      <c r="Y418" s="193">
        <f t="shared" si="77"/>
        <v>-3.5507261071247159E-2</v>
      </c>
    </row>
    <row r="419" spans="14:25" x14ac:dyDescent="0.25">
      <c r="N419" s="175">
        <v>44522</v>
      </c>
      <c r="O419" s="149">
        <v>108.8828125</v>
      </c>
      <c r="P419" s="149">
        <v>0.40890052999999998</v>
      </c>
      <c r="Q419" s="148">
        <f t="shared" si="72"/>
        <v>44523</v>
      </c>
      <c r="R419" s="148">
        <v>44501</v>
      </c>
      <c r="S419" s="191">
        <f t="shared" si="74"/>
        <v>0.24444444444444444</v>
      </c>
      <c r="T419" s="149">
        <f t="shared" si="75"/>
        <v>0.24109589041095891</v>
      </c>
      <c r="U419" s="149">
        <v>0</v>
      </c>
      <c r="V419" s="149">
        <v>0</v>
      </c>
      <c r="W419" s="192">
        <f>O423+S419</f>
        <v>108.98272574444444</v>
      </c>
      <c r="X419" s="192">
        <f t="shared" si="76"/>
        <v>5310583.9498460256</v>
      </c>
      <c r="Y419" s="193">
        <f t="shared" si="77"/>
        <v>3.5776311940813106E-2</v>
      </c>
    </row>
    <row r="420" spans="14:25" x14ac:dyDescent="0.25">
      <c r="N420" s="175">
        <v>44523</v>
      </c>
      <c r="O420" s="149">
        <v>108.7460938</v>
      </c>
      <c r="P420" s="149">
        <v>0.40890052999999998</v>
      </c>
      <c r="Q420" s="148">
        <f t="shared" si="72"/>
        <v>44524</v>
      </c>
      <c r="R420" s="148">
        <v>44501</v>
      </c>
      <c r="S420" s="191">
        <f t="shared" si="74"/>
        <v>0.25555555555555554</v>
      </c>
      <c r="T420" s="149">
        <f t="shared" si="75"/>
        <v>0.25205479452054796</v>
      </c>
      <c r="U420" s="149">
        <v>0</v>
      </c>
      <c r="V420" s="149">
        <v>0</v>
      </c>
      <c r="W420" s="192">
        <f>O424+S420</f>
        <v>100.25555555555556</v>
      </c>
      <c r="X420" s="192">
        <f t="shared" si="76"/>
        <v>4885320.4999175807</v>
      </c>
      <c r="Y420" s="193">
        <f t="shared" si="77"/>
        <v>-3.5685445156368616E-2</v>
      </c>
    </row>
    <row r="421" spans="14:25" x14ac:dyDescent="0.25">
      <c r="N421" s="175">
        <v>44524</v>
      </c>
      <c r="O421" s="149">
        <v>108.6835938</v>
      </c>
      <c r="P421" s="149">
        <v>0.40890052999999998</v>
      </c>
      <c r="Q421" s="148">
        <f t="shared" si="72"/>
        <v>44525</v>
      </c>
      <c r="R421" s="148">
        <v>44501</v>
      </c>
      <c r="S421" s="191">
        <f t="shared" si="74"/>
        <v>0.26666666666666666</v>
      </c>
      <c r="T421" s="149">
        <f t="shared" si="75"/>
        <v>0.26301369863013696</v>
      </c>
      <c r="U421" s="149">
        <v>0</v>
      </c>
      <c r="V421" s="149">
        <v>0</v>
      </c>
      <c r="W421" s="192">
        <f>O425+S421</f>
        <v>100.26666666666667</v>
      </c>
      <c r="X421" s="192">
        <f t="shared" si="76"/>
        <v>4885861.9296526928</v>
      </c>
      <c r="Y421" s="193">
        <f t="shared" si="77"/>
        <v>4.5433392222203911E-5</v>
      </c>
    </row>
    <row r="422" spans="14:25" x14ac:dyDescent="0.25">
      <c r="N422" s="175">
        <v>44525</v>
      </c>
      <c r="O422" s="149">
        <v>100</v>
      </c>
      <c r="P422" s="149">
        <v>0.39445818999999999</v>
      </c>
      <c r="Q422" s="148">
        <f t="shared" si="72"/>
        <v>44526</v>
      </c>
      <c r="R422" s="148">
        <v>44501</v>
      </c>
      <c r="S422" s="191">
        <f t="shared" si="74"/>
        <v>0.27777777777777779</v>
      </c>
      <c r="T422" s="149">
        <f t="shared" si="75"/>
        <v>0.27397260273972601</v>
      </c>
      <c r="U422" s="149">
        <v>0</v>
      </c>
      <c r="V422" s="149">
        <v>0</v>
      </c>
      <c r="W422" s="192">
        <f>O426+S422</f>
        <v>109.01996527777777</v>
      </c>
      <c r="X422" s="192">
        <f t="shared" si="76"/>
        <v>5124765.0121930204</v>
      </c>
      <c r="Y422" s="193">
        <f t="shared" si="77"/>
        <v>2.0047250360017428E-2</v>
      </c>
    </row>
    <row r="423" spans="14:25" x14ac:dyDescent="0.25">
      <c r="N423" s="175">
        <v>44526</v>
      </c>
      <c r="O423" s="149">
        <v>108.7382813</v>
      </c>
      <c r="P423" s="149">
        <v>0.39445818999999999</v>
      </c>
      <c r="Q423" s="148">
        <f t="shared" si="72"/>
        <v>44529</v>
      </c>
      <c r="R423" s="148">
        <v>44501</v>
      </c>
      <c r="S423" s="191">
        <f t="shared" si="74"/>
        <v>0.31111111111111112</v>
      </c>
      <c r="T423" s="149">
        <f t="shared" si="75"/>
        <v>0.30684931506849317</v>
      </c>
      <c r="U423" s="149">
        <v>0</v>
      </c>
      <c r="V423" s="149">
        <v>0</v>
      </c>
      <c r="W423" s="192">
        <f>O427+S423</f>
        <v>108.82282991111111</v>
      </c>
      <c r="X423" s="192">
        <f t="shared" si="76"/>
        <v>5115498.1551803155</v>
      </c>
      <c r="Y423" s="193">
        <f t="shared" si="77"/>
        <v>-7.7761659920323452E-4</v>
      </c>
    </row>
    <row r="424" spans="14:25" x14ac:dyDescent="0.25">
      <c r="N424" s="175">
        <v>44527</v>
      </c>
      <c r="O424" s="149">
        <v>100</v>
      </c>
      <c r="P424" s="149">
        <v>0.39445818999999999</v>
      </c>
      <c r="Q424" s="148">
        <f t="shared" si="72"/>
        <v>44529</v>
      </c>
      <c r="R424" s="148">
        <v>44501</v>
      </c>
      <c r="S424" s="191">
        <f t="shared" si="74"/>
        <v>0.31111111111111112</v>
      </c>
      <c r="T424" s="149">
        <f t="shared" si="75"/>
        <v>0.30684931506849317</v>
      </c>
      <c r="U424" s="149">
        <v>0</v>
      </c>
      <c r="V424" s="149">
        <v>0</v>
      </c>
      <c r="W424" s="192">
        <f>O428+S424</f>
        <v>109.24470491111111</v>
      </c>
      <c r="X424" s="192">
        <f t="shared" si="76"/>
        <v>5135329.4790484738</v>
      </c>
      <c r="Y424" s="193">
        <f t="shared" si="77"/>
        <v>1.6641204890625388E-3</v>
      </c>
    </row>
    <row r="425" spans="14:25" x14ac:dyDescent="0.25">
      <c r="N425" s="175">
        <v>44528</v>
      </c>
      <c r="O425" s="149">
        <v>100</v>
      </c>
      <c r="P425" s="149">
        <v>0.39445818999999999</v>
      </c>
      <c r="Q425" s="148">
        <f t="shared" si="72"/>
        <v>44529</v>
      </c>
      <c r="R425" s="148">
        <v>44501</v>
      </c>
      <c r="S425" s="191">
        <f t="shared" si="74"/>
        <v>0.31111111111111112</v>
      </c>
      <c r="T425" s="149">
        <f t="shared" si="75"/>
        <v>0.30684931506849317</v>
      </c>
      <c r="U425" s="149">
        <v>0</v>
      </c>
      <c r="V425" s="149">
        <v>0</v>
      </c>
      <c r="W425" s="192">
        <f>O429+S425</f>
        <v>109.42048611111112</v>
      </c>
      <c r="X425" s="192">
        <f t="shared" si="76"/>
        <v>5143592.5283098277</v>
      </c>
      <c r="Y425" s="193">
        <f t="shared" si="77"/>
        <v>6.9338333988033145E-4</v>
      </c>
    </row>
    <row r="426" spans="14:25" x14ac:dyDescent="0.25">
      <c r="N426" s="175">
        <v>44529</v>
      </c>
      <c r="O426" s="149">
        <v>108.7421875</v>
      </c>
      <c r="P426" s="149">
        <v>0.39445818999999999</v>
      </c>
      <c r="Q426" s="148">
        <f t="shared" si="72"/>
        <v>44530</v>
      </c>
      <c r="R426" s="148">
        <v>44531</v>
      </c>
      <c r="S426" s="191">
        <f t="shared" si="74"/>
        <v>-1.1111111111111112E-2</v>
      </c>
      <c r="T426" s="149">
        <f t="shared" si="75"/>
        <v>-1.0958904109589041E-2</v>
      </c>
      <c r="U426" s="194">
        <f>O405/12*O404/100</f>
        <v>39723.333333333328</v>
      </c>
      <c r="V426" s="194">
        <f>(P426-P427)*O404</f>
        <v>0</v>
      </c>
      <c r="W426" s="192">
        <f>O430+S426</f>
        <v>109.18029518888889</v>
      </c>
      <c r="X426" s="192">
        <f t="shared" si="76"/>
        <v>5132301.7337171622</v>
      </c>
      <c r="Y426" s="193">
        <f t="shared" si="77"/>
        <v>-9.47452764342159E-4</v>
      </c>
    </row>
    <row r="427" spans="14:25" x14ac:dyDescent="0.25">
      <c r="N427" s="175">
        <v>44530</v>
      </c>
      <c r="O427" s="149">
        <v>108.5117188</v>
      </c>
      <c r="P427" s="149">
        <v>0.39445818999999999</v>
      </c>
      <c r="Q427" s="148">
        <f t="shared" si="72"/>
        <v>44531</v>
      </c>
      <c r="R427" s="148">
        <v>44531</v>
      </c>
      <c r="S427" s="191">
        <f t="shared" si="74"/>
        <v>0</v>
      </c>
      <c r="T427" s="149">
        <f t="shared" si="75"/>
        <v>0</v>
      </c>
      <c r="U427" s="149">
        <v>0</v>
      </c>
      <c r="V427" s="149">
        <v>0</v>
      </c>
      <c r="W427" s="192">
        <f>O431+S427</f>
        <v>100</v>
      </c>
      <c r="X427" s="192">
        <f t="shared" si="76"/>
        <v>4700758.2502299994</v>
      </c>
      <c r="Y427" s="193">
        <f t="shared" si="77"/>
        <v>-3.6212426238748235E-2</v>
      </c>
    </row>
    <row r="428" spans="14:25" x14ac:dyDescent="0.25">
      <c r="N428" s="175">
        <v>44531</v>
      </c>
      <c r="O428" s="149">
        <v>108.9335938</v>
      </c>
      <c r="P428" s="149">
        <v>0.39445818999999999</v>
      </c>
      <c r="Q428" s="148">
        <f t="shared" si="72"/>
        <v>44532</v>
      </c>
      <c r="R428" s="148">
        <v>44531</v>
      </c>
      <c r="S428" s="191">
        <f t="shared" si="74"/>
        <v>1.1111111111111112E-2</v>
      </c>
      <c r="T428" s="149">
        <f t="shared" si="75"/>
        <v>1.0958904109589041E-2</v>
      </c>
      <c r="U428" s="149">
        <v>0</v>
      </c>
      <c r="V428" s="149">
        <v>0</v>
      </c>
      <c r="W428" s="192">
        <f>O432+S428</f>
        <v>100.01111111111111</v>
      </c>
      <c r="X428" s="192">
        <f t="shared" si="76"/>
        <v>4701280.5567022469</v>
      </c>
      <c r="Y428" s="193">
        <f t="shared" si="77"/>
        <v>4.382868777775165E-5</v>
      </c>
    </row>
    <row r="429" spans="14:25" x14ac:dyDescent="0.25">
      <c r="N429" s="175">
        <v>44532</v>
      </c>
      <c r="O429" s="149">
        <v>109.109375</v>
      </c>
      <c r="P429" s="149">
        <v>0.39445818999999999</v>
      </c>
      <c r="Q429" s="148">
        <f t="shared" si="72"/>
        <v>44533</v>
      </c>
      <c r="R429" s="148">
        <v>44531</v>
      </c>
      <c r="S429" s="191">
        <f t="shared" si="74"/>
        <v>2.2222222222222223E-2</v>
      </c>
      <c r="T429" s="149">
        <f t="shared" si="75"/>
        <v>2.1917808219178082E-2</v>
      </c>
      <c r="U429" s="149">
        <v>0</v>
      </c>
      <c r="V429" s="149">
        <v>0</v>
      </c>
      <c r="W429" s="192">
        <f>O433+S429</f>
        <v>109.21753472222223</v>
      </c>
      <c r="X429" s="192">
        <f t="shared" si="76"/>
        <v>5134052.2741526756</v>
      </c>
      <c r="Y429" s="193">
        <f t="shared" si="77"/>
        <v>3.6315491940121569E-2</v>
      </c>
    </row>
    <row r="430" spans="14:25" x14ac:dyDescent="0.25">
      <c r="N430" s="175">
        <v>44533</v>
      </c>
      <c r="O430" s="149">
        <v>109.1914063</v>
      </c>
      <c r="P430" s="149">
        <v>0.39445818999999999</v>
      </c>
      <c r="Q430" s="148">
        <f t="shared" si="72"/>
        <v>44536</v>
      </c>
      <c r="R430" s="148">
        <v>44531</v>
      </c>
      <c r="S430" s="191">
        <f t="shared" si="74"/>
        <v>5.5555555555555552E-2</v>
      </c>
      <c r="T430" s="149">
        <f t="shared" si="75"/>
        <v>5.4794520547945202E-2</v>
      </c>
      <c r="U430" s="149">
        <v>0</v>
      </c>
      <c r="V430" s="149">
        <v>0</v>
      </c>
      <c r="W430" s="192">
        <f>O434+S430</f>
        <v>109.28993055555556</v>
      </c>
      <c r="X430" s="192">
        <f t="shared" si="76"/>
        <v>5137455.4272609157</v>
      </c>
      <c r="Y430" s="193">
        <f t="shared" si="77"/>
        <v>2.8557129380214026E-4</v>
      </c>
    </row>
    <row r="431" spans="14:25" x14ac:dyDescent="0.25">
      <c r="N431" s="175">
        <v>44534</v>
      </c>
      <c r="O431" s="149">
        <v>100</v>
      </c>
      <c r="P431" s="149">
        <v>0.39445818999999999</v>
      </c>
      <c r="Q431" s="148">
        <f t="shared" si="72"/>
        <v>44536</v>
      </c>
      <c r="R431" s="148">
        <v>44531</v>
      </c>
      <c r="S431" s="191">
        <f t="shared" si="74"/>
        <v>5.5555555555555552E-2</v>
      </c>
      <c r="T431" s="149">
        <f t="shared" si="75"/>
        <v>5.4794520547945202E-2</v>
      </c>
      <c r="U431" s="149">
        <v>0</v>
      </c>
      <c r="V431" s="149">
        <v>0</v>
      </c>
      <c r="W431" s="192">
        <f>O431+S431</f>
        <v>100.05555555555556</v>
      </c>
      <c r="X431" s="192">
        <f t="shared" si="76"/>
        <v>4703369.7825912386</v>
      </c>
      <c r="Y431" s="193">
        <f t="shared" si="77"/>
        <v>-3.6425748482812548E-2</v>
      </c>
    </row>
    <row r="432" spans="14:25" x14ac:dyDescent="0.25">
      <c r="N432" s="175">
        <v>44535</v>
      </c>
      <c r="O432" s="149">
        <v>100</v>
      </c>
      <c r="P432" s="149">
        <v>0.39445818999999999</v>
      </c>
      <c r="Q432" s="148">
        <f t="shared" si="72"/>
        <v>44536</v>
      </c>
      <c r="R432" s="148">
        <v>44531</v>
      </c>
      <c r="S432" s="191">
        <f t="shared" si="74"/>
        <v>5.5555555555555552E-2</v>
      </c>
      <c r="T432" s="149">
        <f t="shared" si="75"/>
        <v>5.4794520547945202E-2</v>
      </c>
      <c r="U432" s="149">
        <v>0</v>
      </c>
      <c r="V432" s="149">
        <v>0</v>
      </c>
      <c r="W432" s="192">
        <f t="shared" ref="W432:W434" si="78">O432+S432</f>
        <v>100.05555555555556</v>
      </c>
      <c r="X432" s="192">
        <f t="shared" si="76"/>
        <v>4703369.7825912386</v>
      </c>
      <c r="Y432" s="193">
        <f t="shared" si="77"/>
        <v>0</v>
      </c>
    </row>
    <row r="433" spans="6:25" x14ac:dyDescent="0.25">
      <c r="N433" s="175">
        <v>44536</v>
      </c>
      <c r="O433" s="149">
        <v>109.1953125</v>
      </c>
      <c r="P433" s="149">
        <v>0.39445818999999999</v>
      </c>
      <c r="Q433" s="148">
        <f t="shared" si="72"/>
        <v>44537</v>
      </c>
      <c r="R433" s="148">
        <v>44531</v>
      </c>
      <c r="S433" s="191">
        <f t="shared" si="74"/>
        <v>6.6666666666666666E-2</v>
      </c>
      <c r="T433" s="149">
        <f t="shared" si="75"/>
        <v>6.575342465753424E-2</v>
      </c>
      <c r="U433" s="149">
        <v>0</v>
      </c>
      <c r="V433" s="149">
        <v>0</v>
      </c>
      <c r="W433" s="192">
        <f t="shared" si="78"/>
        <v>109.26197916666666</v>
      </c>
      <c r="X433" s="192">
        <f t="shared" si="76"/>
        <v>5136141.5000416664</v>
      </c>
      <c r="Y433" s="193">
        <f t="shared" si="77"/>
        <v>3.6315491940121493E-2</v>
      </c>
    </row>
    <row r="434" spans="6:25" ht="16.5" thickBot="1" x14ac:dyDescent="0.3">
      <c r="N434" s="195">
        <v>44537</v>
      </c>
      <c r="O434" s="196">
        <v>109.234375</v>
      </c>
      <c r="P434" s="196">
        <v>0.39445818999999999</v>
      </c>
      <c r="Q434" s="197">
        <f t="shared" si="72"/>
        <v>44538</v>
      </c>
      <c r="R434" s="197">
        <v>44531</v>
      </c>
      <c r="S434" s="179">
        <f t="shared" si="74"/>
        <v>7.7777777777777779E-2</v>
      </c>
      <c r="T434" s="196">
        <f t="shared" si="75"/>
        <v>7.6712328767123292E-2</v>
      </c>
      <c r="U434" s="196">
        <v>0</v>
      </c>
      <c r="V434" s="196">
        <v>0</v>
      </c>
      <c r="W434" s="198">
        <f t="shared" si="78"/>
        <v>109.31215277777778</v>
      </c>
      <c r="X434" s="198">
        <f t="shared" si="76"/>
        <v>5138500.0402054116</v>
      </c>
      <c r="Y434" s="199">
        <f t="shared" si="77"/>
        <v>1.9791391824663693E-4</v>
      </c>
    </row>
    <row r="435" spans="6:25" ht="16.5" thickTop="1" x14ac:dyDescent="0.25"/>
    <row r="436" spans="6:25" ht="16.5" thickBot="1" x14ac:dyDescent="0.3"/>
    <row r="437" spans="6:25" ht="16.5" thickTop="1" x14ac:dyDescent="0.25">
      <c r="F437" s="173" t="s">
        <v>88</v>
      </c>
      <c r="G437" s="115" t="s">
        <v>67</v>
      </c>
      <c r="H437" s="115" t="s">
        <v>69</v>
      </c>
      <c r="I437" s="115" t="s">
        <v>71</v>
      </c>
      <c r="J437" s="115" t="s">
        <v>73</v>
      </c>
      <c r="K437" s="115" t="s">
        <v>75</v>
      </c>
      <c r="L437" s="181" t="s">
        <v>4</v>
      </c>
    </row>
    <row r="438" spans="6:25" x14ac:dyDescent="0.25">
      <c r="F438" s="175">
        <v>44515</v>
      </c>
      <c r="G438" s="176">
        <f>Y280</f>
        <v>6.3281299999990988E-4</v>
      </c>
      <c r="H438" s="176">
        <f>Y314</f>
        <v>6.744796666666511E-4</v>
      </c>
      <c r="I438" s="176">
        <f>Y348</f>
        <v>1.7317703333332433E-3</v>
      </c>
      <c r="J438" s="176">
        <f>Y382</f>
        <v>2.5000000000000001E-4</v>
      </c>
      <c r="K438" s="177">
        <v>0</v>
      </c>
      <c r="L438" s="178">
        <f>AVERAGE(G438:K438)</f>
        <v>6.5781259999996076E-4</v>
      </c>
    </row>
    <row r="439" spans="6:25" x14ac:dyDescent="0.25">
      <c r="F439" s="175">
        <v>44516</v>
      </c>
      <c r="G439" s="176">
        <v>-1.6999999999999999E-3</v>
      </c>
      <c r="H439" s="176">
        <v>0</v>
      </c>
      <c r="I439" s="176">
        <v>-1.4E-3</v>
      </c>
      <c r="J439" s="176">
        <v>-7.3000000000000001E-3</v>
      </c>
      <c r="K439" s="176">
        <v>-1.8E-3</v>
      </c>
      <c r="L439" s="178">
        <f t="shared" ref="L439:L460" si="79">AVERAGE(G439:K439)</f>
        <v>-2.4399999999999999E-3</v>
      </c>
    </row>
    <row r="440" spans="6:25" x14ac:dyDescent="0.25">
      <c r="F440" s="175">
        <v>44517</v>
      </c>
      <c r="G440" s="176">
        <v>2.3E-3</v>
      </c>
      <c r="H440" s="176">
        <v>6.9999999999999999E-4</v>
      </c>
      <c r="I440" s="176">
        <v>1.5E-3</v>
      </c>
      <c r="J440" s="176">
        <v>4.5999999999999999E-3</v>
      </c>
      <c r="K440" s="176">
        <v>2.0999999999999999E-3</v>
      </c>
      <c r="L440" s="178">
        <f t="shared" si="79"/>
        <v>2.2399999999999998E-3</v>
      </c>
    </row>
    <row r="441" spans="6:25" x14ac:dyDescent="0.25">
      <c r="F441" s="175">
        <v>44518</v>
      </c>
      <c r="G441" s="176">
        <v>2.5000000000000001E-3</v>
      </c>
      <c r="H441" s="176">
        <v>8.0000000000000004E-4</v>
      </c>
      <c r="I441" s="176">
        <v>2E-3</v>
      </c>
      <c r="J441" s="176">
        <v>6.1000000000000004E-3</v>
      </c>
      <c r="K441" s="176">
        <v>2.2000000000000001E-3</v>
      </c>
      <c r="L441" s="178">
        <f t="shared" si="79"/>
        <v>2.7200000000000002E-3</v>
      </c>
    </row>
    <row r="442" spans="6:25" x14ac:dyDescent="0.25">
      <c r="F442" s="175">
        <v>44519</v>
      </c>
      <c r="G442" s="176">
        <v>5.5999999999999999E-3</v>
      </c>
      <c r="H442" s="176">
        <v>2.9999999999999997E-4</v>
      </c>
      <c r="I442" s="176">
        <v>3.0999999999999999E-3</v>
      </c>
      <c r="J442" s="176">
        <v>1.9300000000000001E-2</v>
      </c>
      <c r="K442" s="176">
        <v>5.1999999999999998E-3</v>
      </c>
      <c r="L442" s="178">
        <f t="shared" si="79"/>
        <v>6.7000000000000002E-3</v>
      </c>
    </row>
    <row r="443" spans="6:25" x14ac:dyDescent="0.25">
      <c r="F443" s="175">
        <v>44520</v>
      </c>
      <c r="G443" s="176">
        <v>5.5999999999999999E-3</v>
      </c>
      <c r="H443" s="176">
        <v>2.9999999999999997E-4</v>
      </c>
      <c r="I443" s="176">
        <v>3.2000000000000002E-3</v>
      </c>
      <c r="J443" s="176">
        <v>1.9400000000000001E-2</v>
      </c>
      <c r="K443" s="176">
        <v>5.1999999999999998E-3</v>
      </c>
      <c r="L443" s="178">
        <f t="shared" si="79"/>
        <v>6.7400000000000003E-3</v>
      </c>
    </row>
    <row r="444" spans="6:25" x14ac:dyDescent="0.25">
      <c r="F444" s="175">
        <v>44521</v>
      </c>
      <c r="G444" s="176">
        <v>5.7000000000000002E-3</v>
      </c>
      <c r="H444" s="176">
        <v>2.9999999999999997E-4</v>
      </c>
      <c r="I444" s="176">
        <v>3.2000000000000002E-3</v>
      </c>
      <c r="J444" s="176">
        <v>1.9400000000000001E-2</v>
      </c>
      <c r="K444" s="176">
        <v>5.1999999999999998E-3</v>
      </c>
      <c r="L444" s="178">
        <f t="shared" si="79"/>
        <v>6.7599999999999995E-3</v>
      </c>
    </row>
    <row r="445" spans="6:25" x14ac:dyDescent="0.25">
      <c r="F445" s="175">
        <v>44522</v>
      </c>
      <c r="G445" s="176">
        <v>-1.4E-3</v>
      </c>
      <c r="H445" s="176">
        <v>-1.9E-3</v>
      </c>
      <c r="I445" s="176">
        <v>-3.2000000000000002E-3</v>
      </c>
      <c r="J445" s="176">
        <v>7.9000000000000008E-3</v>
      </c>
      <c r="K445" s="176">
        <v>-1.6000000000000001E-3</v>
      </c>
      <c r="L445" s="178">
        <f t="shared" si="79"/>
        <v>-3.9999999999999976E-5</v>
      </c>
    </row>
    <row r="446" spans="6:25" x14ac:dyDescent="0.25">
      <c r="F446" s="175">
        <v>44523</v>
      </c>
      <c r="G446" s="176">
        <v>-5.0000000000000001E-3</v>
      </c>
      <c r="H446" s="176">
        <v>-1.9E-3</v>
      </c>
      <c r="I446" s="176">
        <v>-5.1999999999999998E-3</v>
      </c>
      <c r="J446" s="176">
        <v>-6.0000000000000001E-3</v>
      </c>
      <c r="K446" s="176">
        <v>-5.1000000000000004E-3</v>
      </c>
      <c r="L446" s="178">
        <f t="shared" si="79"/>
        <v>-4.64E-3</v>
      </c>
    </row>
    <row r="447" spans="6:25" x14ac:dyDescent="0.25">
      <c r="F447" s="175">
        <v>44524</v>
      </c>
      <c r="G447" s="176">
        <v>-2.0999999999999999E-3</v>
      </c>
      <c r="H447" s="176">
        <v>-2.3999999999999998E-3</v>
      </c>
      <c r="I447" s="176">
        <v>-4.1000000000000003E-3</v>
      </c>
      <c r="J447" s="176">
        <v>8.5000000000000006E-3</v>
      </c>
      <c r="K447" s="176">
        <v>-2.5999999999999999E-3</v>
      </c>
      <c r="L447" s="178">
        <f t="shared" si="79"/>
        <v>-5.399999999999999E-4</v>
      </c>
    </row>
    <row r="448" spans="6:25" x14ac:dyDescent="0.25">
      <c r="F448" s="175">
        <v>44525</v>
      </c>
      <c r="G448" s="176">
        <v>-2.0999999999999999E-3</v>
      </c>
      <c r="H448" s="176">
        <v>-2.3999999999999998E-3</v>
      </c>
      <c r="I448" s="176">
        <v>-4.0000000000000001E-3</v>
      </c>
      <c r="J448" s="176">
        <v>8.6E-3</v>
      </c>
      <c r="K448" s="176">
        <v>-2.5000000000000001E-3</v>
      </c>
      <c r="L448" s="178">
        <f t="shared" si="79"/>
        <v>-4.8000000000000012E-4</v>
      </c>
    </row>
    <row r="449" spans="6:12" x14ac:dyDescent="0.25">
      <c r="F449" s="175">
        <v>44526</v>
      </c>
      <c r="G449" s="176">
        <v>1.26E-2</v>
      </c>
      <c r="H449" s="176">
        <v>2.2000000000000001E-3</v>
      </c>
      <c r="I449" s="176">
        <v>7.7999999999999996E-3</v>
      </c>
      <c r="J449" s="176">
        <v>4.0099999999999997E-2</v>
      </c>
      <c r="K449" s="176">
        <v>1.2E-2</v>
      </c>
      <c r="L449" s="178">
        <f t="shared" si="79"/>
        <v>1.494E-2</v>
      </c>
    </row>
    <row r="450" spans="6:12" x14ac:dyDescent="0.25">
      <c r="F450" s="175">
        <v>44527</v>
      </c>
      <c r="G450" s="176">
        <v>1.26E-2</v>
      </c>
      <c r="H450" s="176">
        <v>2.2000000000000001E-3</v>
      </c>
      <c r="I450" s="176">
        <v>7.9000000000000008E-3</v>
      </c>
      <c r="J450" s="176">
        <v>4.02E-2</v>
      </c>
      <c r="K450" s="176">
        <v>1.2E-2</v>
      </c>
      <c r="L450" s="178">
        <f t="shared" si="79"/>
        <v>1.4979999999999999E-2</v>
      </c>
    </row>
    <row r="451" spans="6:12" x14ac:dyDescent="0.25">
      <c r="F451" s="175">
        <v>44528</v>
      </c>
      <c r="G451" s="176">
        <v>1.2699999999999999E-2</v>
      </c>
      <c r="H451" s="176">
        <v>2.2000000000000001E-3</v>
      </c>
      <c r="I451" s="176">
        <v>7.9000000000000008E-3</v>
      </c>
      <c r="J451" s="176">
        <v>4.02E-2</v>
      </c>
      <c r="K451" s="176">
        <v>1.21E-2</v>
      </c>
      <c r="L451" s="178">
        <f t="shared" si="79"/>
        <v>1.502E-2</v>
      </c>
    </row>
    <row r="452" spans="6:12" x14ac:dyDescent="0.25">
      <c r="F452" s="175">
        <v>44529</v>
      </c>
      <c r="G452" s="176">
        <v>1.06E-2</v>
      </c>
      <c r="H452" s="176">
        <v>2.8E-3</v>
      </c>
      <c r="I452" s="176">
        <v>7.3000000000000001E-3</v>
      </c>
      <c r="J452" s="176">
        <v>3.3399999999999999E-2</v>
      </c>
      <c r="K452" s="176">
        <v>0.01</v>
      </c>
      <c r="L452" s="178">
        <f t="shared" si="79"/>
        <v>1.2819999999999998E-2</v>
      </c>
    </row>
    <row r="453" spans="6:12" x14ac:dyDescent="0.25">
      <c r="F453" s="175">
        <v>44530</v>
      </c>
      <c r="G453" s="176">
        <v>1.6E-2</v>
      </c>
      <c r="H453" s="176">
        <v>1.1000000000000001E-3</v>
      </c>
      <c r="I453" s="176">
        <v>8.8999999999999999E-3</v>
      </c>
      <c r="J453" s="176">
        <v>4.82E-2</v>
      </c>
      <c r="K453" s="176">
        <v>1.4800000000000001E-2</v>
      </c>
      <c r="L453" s="178">
        <f t="shared" si="79"/>
        <v>1.78E-2</v>
      </c>
    </row>
    <row r="454" spans="6:12" x14ac:dyDescent="0.25">
      <c r="F454" s="175">
        <v>44531</v>
      </c>
      <c r="G454" s="176">
        <v>1.9699999999999999E-2</v>
      </c>
      <c r="H454" s="176">
        <v>1.6999999999999999E-3</v>
      </c>
      <c r="I454" s="176">
        <v>1.18E-2</v>
      </c>
      <c r="J454" s="176">
        <v>6.1100000000000002E-2</v>
      </c>
      <c r="K454" s="176">
        <v>1.8100000000000002E-2</v>
      </c>
      <c r="L454" s="178">
        <f t="shared" si="79"/>
        <v>2.248E-2</v>
      </c>
    </row>
    <row r="455" spans="6:12" x14ac:dyDescent="0.25">
      <c r="F455" s="175">
        <v>44532</v>
      </c>
      <c r="G455" s="176">
        <v>1.5900000000000001E-2</v>
      </c>
      <c r="H455" s="176">
        <v>-5.0000000000000001E-4</v>
      </c>
      <c r="I455" s="176">
        <v>8.2000000000000007E-3</v>
      </c>
      <c r="J455" s="176">
        <v>5.5500000000000001E-2</v>
      </c>
      <c r="K455" s="176">
        <v>1.43E-2</v>
      </c>
      <c r="L455" s="178">
        <f t="shared" si="79"/>
        <v>1.8680000000000002E-2</v>
      </c>
    </row>
    <row r="456" spans="6:12" x14ac:dyDescent="0.25">
      <c r="F456" s="175">
        <v>44533</v>
      </c>
      <c r="G456" s="176">
        <v>2.52E-2</v>
      </c>
      <c r="H456" s="176">
        <v>6.9999999999999999E-4</v>
      </c>
      <c r="I456" s="176">
        <v>1.3899999999999999E-2</v>
      </c>
      <c r="J456" s="176">
        <v>7.7100000000000002E-2</v>
      </c>
      <c r="K456" s="176">
        <v>2.3E-2</v>
      </c>
      <c r="L456" s="178">
        <f t="shared" si="79"/>
        <v>2.7979999999999998E-2</v>
      </c>
    </row>
    <row r="457" spans="6:12" x14ac:dyDescent="0.25">
      <c r="F457" s="175">
        <v>44534</v>
      </c>
      <c r="G457" s="176">
        <v>2.53E-2</v>
      </c>
      <c r="H457" s="176">
        <v>6.9999999999999999E-4</v>
      </c>
      <c r="I457" s="176">
        <v>1.4E-2</v>
      </c>
      <c r="J457" s="176">
        <v>7.7200000000000005E-2</v>
      </c>
      <c r="K457" s="176">
        <v>2.3099999999999999E-2</v>
      </c>
      <c r="L457" s="178">
        <f t="shared" si="79"/>
        <v>2.8060000000000002E-2</v>
      </c>
    </row>
    <row r="458" spans="6:12" x14ac:dyDescent="0.25">
      <c r="F458" s="175">
        <v>44535</v>
      </c>
      <c r="G458" s="176">
        <v>2.53E-2</v>
      </c>
      <c r="H458" s="176">
        <v>6.9999999999999999E-4</v>
      </c>
      <c r="I458" s="176">
        <v>1.4E-2</v>
      </c>
      <c r="J458" s="176">
        <v>7.7200000000000005E-2</v>
      </c>
      <c r="K458" s="176">
        <v>2.3099999999999999E-2</v>
      </c>
      <c r="L458" s="178">
        <f t="shared" si="79"/>
        <v>2.8060000000000002E-2</v>
      </c>
    </row>
    <row r="459" spans="6:12" x14ac:dyDescent="0.25">
      <c r="F459" s="175">
        <v>44536</v>
      </c>
      <c r="G459" s="176">
        <v>1.6799999999999999E-2</v>
      </c>
      <c r="H459" s="176">
        <v>-8.0000000000000004E-4</v>
      </c>
      <c r="I459" s="176">
        <v>8.6999999999999994E-3</v>
      </c>
      <c r="J459" s="176">
        <v>5.3999999999999999E-2</v>
      </c>
      <c r="K459" s="176">
        <v>1.52E-2</v>
      </c>
      <c r="L459" s="178">
        <f t="shared" si="79"/>
        <v>1.8779999999999998E-2</v>
      </c>
    </row>
    <row r="460" spans="6:12" x14ac:dyDescent="0.25">
      <c r="F460" s="175">
        <v>44537</v>
      </c>
      <c r="G460" s="176">
        <v>1.3299999999999999E-2</v>
      </c>
      <c r="H460" s="176">
        <v>-2.3999999999999998E-3</v>
      </c>
      <c r="I460" s="176">
        <v>5.7000000000000002E-3</v>
      </c>
      <c r="J460" s="176">
        <v>4.6300000000000001E-2</v>
      </c>
      <c r="K460" s="176">
        <v>1.1900000000000001E-2</v>
      </c>
      <c r="L460" s="178">
        <f t="shared" si="79"/>
        <v>1.4960000000000001E-2</v>
      </c>
    </row>
    <row r="461" spans="6:12" ht="16.5" thickBot="1" x14ac:dyDescent="0.3">
      <c r="F461" s="171"/>
      <c r="G461" s="172"/>
      <c r="H461" s="172"/>
      <c r="I461" s="172"/>
      <c r="J461" s="172"/>
      <c r="K461" s="179"/>
      <c r="L461" s="180">
        <f>AVERAGE(L438:L460)</f>
        <v>1.0966861417391302E-2</v>
      </c>
    </row>
    <row r="462" spans="6:12" ht="16.5" thickTop="1" x14ac:dyDescent="0.25"/>
    <row r="463" spans="6:12" ht="16.5" thickBot="1" x14ac:dyDescent="0.3"/>
    <row r="464" spans="6:12" ht="16.5" thickTop="1" x14ac:dyDescent="0.25">
      <c r="F464" s="173" t="s">
        <v>88</v>
      </c>
      <c r="G464" s="115" t="s">
        <v>77</v>
      </c>
      <c r="H464" s="115" t="s">
        <v>79</v>
      </c>
      <c r="I464" s="115" t="s">
        <v>80</v>
      </c>
      <c r="J464" s="115" t="s">
        <v>83</v>
      </c>
      <c r="K464" s="115" t="s">
        <v>85</v>
      </c>
      <c r="L464" s="181" t="s">
        <v>15</v>
      </c>
    </row>
    <row r="465" spans="6:12" x14ac:dyDescent="0.25">
      <c r="F465" s="175">
        <v>44515</v>
      </c>
      <c r="G465" s="176">
        <f>Y307</f>
        <v>0</v>
      </c>
      <c r="H465" s="176">
        <f>Y341</f>
        <v>0</v>
      </c>
      <c r="I465" s="176">
        <f>Y375</f>
        <v>0</v>
      </c>
      <c r="J465" s="177">
        <v>0</v>
      </c>
      <c r="K465" s="177">
        <v>0</v>
      </c>
      <c r="L465" s="178">
        <f>AVERAGE(G465:J465)</f>
        <v>0</v>
      </c>
    </row>
    <row r="466" spans="6:12" x14ac:dyDescent="0.25">
      <c r="F466" s="175">
        <v>44516</v>
      </c>
      <c r="G466" s="176">
        <v>8.9999999999999998E-4</v>
      </c>
      <c r="H466" s="176">
        <v>0</v>
      </c>
      <c r="I466" s="176">
        <f>Y376</f>
        <v>0</v>
      </c>
      <c r="J466" s="176">
        <v>6.9999999999999999E-4</v>
      </c>
      <c r="K466" s="176">
        <v>0</v>
      </c>
      <c r="L466" s="178">
        <f t="shared" ref="L466:L487" si="80">AVERAGE(G466:J466)</f>
        <v>3.9999999999999996E-4</v>
      </c>
    </row>
    <row r="467" spans="6:12" x14ac:dyDescent="0.25">
      <c r="F467" s="175">
        <v>44517</v>
      </c>
      <c r="G467" s="176">
        <v>-2.3999999999999998E-3</v>
      </c>
      <c r="H467" s="176">
        <v>4.4000000000000003E-3</v>
      </c>
      <c r="I467" s="176" t="str">
        <f>Y377</f>
        <v>Return</v>
      </c>
      <c r="J467" s="176">
        <v>6.9999999999999999E-4</v>
      </c>
      <c r="K467" s="176">
        <v>0</v>
      </c>
      <c r="L467" s="178">
        <f t="shared" si="80"/>
        <v>9.0000000000000019E-4</v>
      </c>
    </row>
    <row r="468" spans="6:12" x14ac:dyDescent="0.25">
      <c r="F468" s="175">
        <v>44518</v>
      </c>
      <c r="G468" s="176">
        <v>0</v>
      </c>
      <c r="H468" s="176">
        <v>-1.1999999999999999E-3</v>
      </c>
      <c r="I468" s="176">
        <f>Y378</f>
        <v>0</v>
      </c>
      <c r="J468" s="176">
        <v>2.9999999999999997E-4</v>
      </c>
      <c r="K468" s="176">
        <v>5.0000000000000001E-4</v>
      </c>
      <c r="L468" s="178">
        <f t="shared" si="80"/>
        <v>-2.2499999999999999E-4</v>
      </c>
    </row>
    <row r="469" spans="6:12" x14ac:dyDescent="0.25">
      <c r="F469" s="175">
        <v>44519</v>
      </c>
      <c r="G469" s="176">
        <v>1.37E-2</v>
      </c>
      <c r="H469" s="176">
        <v>3.5000000000000001E-3</v>
      </c>
      <c r="I469" s="176">
        <f>Y379</f>
        <v>8.3333333333458664E-5</v>
      </c>
      <c r="J469" s="176">
        <v>1E-4</v>
      </c>
      <c r="K469" s="176">
        <v>3.5000000000000001E-3</v>
      </c>
      <c r="L469" s="178">
        <f t="shared" si="80"/>
        <v>4.3458333333333647E-3</v>
      </c>
    </row>
    <row r="470" spans="6:12" x14ac:dyDescent="0.25">
      <c r="F470" s="175">
        <v>44520</v>
      </c>
      <c r="G470" s="176">
        <v>1.38E-2</v>
      </c>
      <c r="H470" s="176">
        <v>3.5999999999999999E-3</v>
      </c>
      <c r="I470" s="176">
        <f>Y380</f>
        <v>3.1770833333308269E-4</v>
      </c>
      <c r="J470" s="176">
        <v>1E-4</v>
      </c>
      <c r="K470" s="176">
        <v>3.5000000000000001E-3</v>
      </c>
      <c r="L470" s="178">
        <f t="shared" si="80"/>
        <v>4.4544270833332704E-3</v>
      </c>
    </row>
    <row r="471" spans="6:12" x14ac:dyDescent="0.25">
      <c r="F471" s="175">
        <v>44521</v>
      </c>
      <c r="G471" s="176">
        <v>1.3899999999999999E-2</v>
      </c>
      <c r="H471" s="176">
        <v>3.7000000000000002E-3</v>
      </c>
      <c r="I471" s="176">
        <f>Y381</f>
        <v>3.1770833333345864E-4</v>
      </c>
      <c r="J471" s="176">
        <v>1E-4</v>
      </c>
      <c r="K471" s="176">
        <v>3.5000000000000001E-3</v>
      </c>
      <c r="L471" s="178">
        <f t="shared" si="80"/>
        <v>4.5044270833333637E-3</v>
      </c>
    </row>
    <row r="472" spans="6:12" x14ac:dyDescent="0.25">
      <c r="F472" s="175">
        <v>44522</v>
      </c>
      <c r="G472" s="176">
        <v>-4.4000000000000003E-3</v>
      </c>
      <c r="H472" s="176">
        <v>-2.3999999999999998E-3</v>
      </c>
      <c r="I472" s="176">
        <f>Y382</f>
        <v>2.5000000000000001E-4</v>
      </c>
      <c r="J472" s="176">
        <v>-1.1999999999999999E-3</v>
      </c>
      <c r="K472" s="176">
        <v>-4.3E-3</v>
      </c>
      <c r="L472" s="178">
        <f t="shared" si="80"/>
        <v>-1.9375E-3</v>
      </c>
    </row>
    <row r="473" spans="6:12" x14ac:dyDescent="0.25">
      <c r="F473" s="175">
        <v>44523</v>
      </c>
      <c r="G473" s="176">
        <v>-1.8E-3</v>
      </c>
      <c r="H473" s="176">
        <v>1.6000000000000001E-3</v>
      </c>
      <c r="I473" s="176">
        <v>-1.14E-2</v>
      </c>
      <c r="J473" s="176">
        <v>-1.6999999999999999E-3</v>
      </c>
      <c r="K473" s="176">
        <v>-5.3E-3</v>
      </c>
      <c r="L473" s="178">
        <f t="shared" si="80"/>
        <v>-3.3250000000000003E-3</v>
      </c>
    </row>
    <row r="474" spans="6:12" x14ac:dyDescent="0.25">
      <c r="F474" s="175">
        <v>44524</v>
      </c>
      <c r="G474" s="176">
        <v>-1.6999999999999999E-3</v>
      </c>
      <c r="H474" s="176">
        <v>-5.9999999999999995E-4</v>
      </c>
      <c r="I474" s="176">
        <v>-8.3000000000000001E-3</v>
      </c>
      <c r="J474" s="176">
        <v>-2.5000000000000001E-3</v>
      </c>
      <c r="K474" s="176">
        <v>-5.0000000000000001E-3</v>
      </c>
      <c r="L474" s="178">
        <f t="shared" si="80"/>
        <v>-3.2750000000000001E-3</v>
      </c>
    </row>
    <row r="475" spans="6:12" x14ac:dyDescent="0.25">
      <c r="F475" s="175">
        <v>44525</v>
      </c>
      <c r="G475" s="176">
        <v>-1.6000000000000001E-3</v>
      </c>
      <c r="H475" s="176">
        <v>-5.0000000000000001E-4</v>
      </c>
      <c r="I475" s="176">
        <v>-8.2000000000000007E-3</v>
      </c>
      <c r="J475" s="176">
        <v>-2.5000000000000001E-3</v>
      </c>
      <c r="K475" s="176">
        <v>-5.0000000000000001E-3</v>
      </c>
      <c r="L475" s="178">
        <f t="shared" si="80"/>
        <v>-3.2000000000000002E-3</v>
      </c>
    </row>
    <row r="476" spans="6:12" x14ac:dyDescent="0.25">
      <c r="F476" s="175">
        <v>44526</v>
      </c>
      <c r="G476" s="176">
        <v>-1.4E-3</v>
      </c>
      <c r="H476" s="176">
        <v>-3.2000000000000002E-3</v>
      </c>
      <c r="I476" s="176">
        <v>1.6199999999999999E-2</v>
      </c>
      <c r="J476" s="176">
        <v>-1.1999999999999999E-3</v>
      </c>
      <c r="K476" s="176">
        <v>7.3000000000000001E-3</v>
      </c>
      <c r="L476" s="178">
        <f t="shared" si="80"/>
        <v>2.5999999999999999E-3</v>
      </c>
    </row>
    <row r="477" spans="6:12" x14ac:dyDescent="0.25">
      <c r="F477" s="175">
        <v>44527</v>
      </c>
      <c r="G477" s="176">
        <v>-1.2999999999999999E-3</v>
      </c>
      <c r="H477" s="176">
        <v>-3.0999999999999999E-3</v>
      </c>
      <c r="I477" s="176">
        <v>1.6299999999999999E-2</v>
      </c>
      <c r="J477" s="176">
        <v>-1.1000000000000001E-3</v>
      </c>
      <c r="K477" s="176">
        <v>7.3000000000000001E-3</v>
      </c>
      <c r="L477" s="178">
        <f t="shared" si="80"/>
        <v>2.6999999999999997E-3</v>
      </c>
    </row>
    <row r="478" spans="6:12" x14ac:dyDescent="0.25">
      <c r="F478" s="175">
        <v>44528</v>
      </c>
      <c r="G478" s="176">
        <v>-1.1000000000000001E-3</v>
      </c>
      <c r="H478" s="176">
        <v>-3.0000000000000001E-3</v>
      </c>
      <c r="I478" s="176">
        <v>1.6299999999999999E-2</v>
      </c>
      <c r="J478" s="176">
        <v>-1.1000000000000001E-3</v>
      </c>
      <c r="K478" s="176">
        <v>7.4000000000000003E-3</v>
      </c>
      <c r="L478" s="178">
        <f t="shared" si="80"/>
        <v>2.7749999999999997E-3</v>
      </c>
    </row>
    <row r="479" spans="6:12" x14ac:dyDescent="0.25">
      <c r="F479" s="175">
        <v>44529</v>
      </c>
      <c r="G479" s="176">
        <v>-5.8999999999999999E-3</v>
      </c>
      <c r="H479" s="176">
        <v>-4.1999999999999997E-3</v>
      </c>
      <c r="I479" s="176">
        <v>1.23E-2</v>
      </c>
      <c r="J479" s="176">
        <v>-8.0000000000000004E-4</v>
      </c>
      <c r="K479" s="176">
        <v>5.9999999999999995E-4</v>
      </c>
      <c r="L479" s="178">
        <f t="shared" si="80"/>
        <v>3.5000000000000016E-4</v>
      </c>
    </row>
    <row r="480" spans="6:12" x14ac:dyDescent="0.25">
      <c r="F480" s="175">
        <v>44530</v>
      </c>
      <c r="G480" s="176">
        <v>-5.7999999999999996E-3</v>
      </c>
      <c r="H480" s="176">
        <v>-4.7000000000000002E-3</v>
      </c>
      <c r="I480" s="176">
        <v>2.12E-2</v>
      </c>
      <c r="J480" s="176">
        <v>-2.2000000000000001E-3</v>
      </c>
      <c r="K480" s="176">
        <v>8.0000000000000002E-3</v>
      </c>
      <c r="L480" s="178">
        <f t="shared" si="80"/>
        <v>2.1250000000000002E-3</v>
      </c>
    </row>
    <row r="481" spans="6:12" x14ac:dyDescent="0.25">
      <c r="F481" s="175">
        <v>44531</v>
      </c>
      <c r="G481" s="176">
        <v>-6.8999999999999999E-3</v>
      </c>
      <c r="H481" s="176">
        <v>-7.1000000000000004E-3</v>
      </c>
      <c r="I481" s="176">
        <v>2.75E-2</v>
      </c>
      <c r="J481" s="176">
        <v>-1.2999999999999999E-3</v>
      </c>
      <c r="K481" s="176">
        <v>1.03E-2</v>
      </c>
      <c r="L481" s="178">
        <f t="shared" si="80"/>
        <v>3.0499999999999998E-3</v>
      </c>
    </row>
    <row r="482" spans="6:12" x14ac:dyDescent="0.25">
      <c r="F482" s="175">
        <v>44532</v>
      </c>
      <c r="G482" s="176">
        <v>-1.0500000000000001E-2</v>
      </c>
      <c r="H482" s="176">
        <v>-8.2000000000000007E-3</v>
      </c>
      <c r="I482" s="176">
        <v>2.3599999999999999E-2</v>
      </c>
      <c r="J482" s="176">
        <v>-2.7000000000000001E-3</v>
      </c>
      <c r="K482" s="176">
        <v>6.1999999999999998E-3</v>
      </c>
      <c r="L482" s="178">
        <f t="shared" si="80"/>
        <v>5.4999999999999949E-4</v>
      </c>
    </row>
    <row r="483" spans="6:12" x14ac:dyDescent="0.25">
      <c r="F483" s="175">
        <v>44533</v>
      </c>
      <c r="G483" s="176">
        <v>-9.9000000000000008E-3</v>
      </c>
      <c r="H483" s="176">
        <v>-8.5000000000000006E-3</v>
      </c>
      <c r="I483" s="176">
        <v>4.3099999999999999E-2</v>
      </c>
      <c r="J483" s="176">
        <v>-4.8999999999999998E-3</v>
      </c>
      <c r="K483" s="176">
        <v>1.34E-2</v>
      </c>
      <c r="L483" s="178">
        <f t="shared" si="80"/>
        <v>4.9499999999999995E-3</v>
      </c>
    </row>
    <row r="484" spans="6:12" x14ac:dyDescent="0.25">
      <c r="F484" s="175">
        <v>44534</v>
      </c>
      <c r="G484" s="176">
        <v>-9.7999999999999997E-3</v>
      </c>
      <c r="H484" s="176">
        <v>-8.3999999999999995E-3</v>
      </c>
      <c r="I484" s="176">
        <v>4.3200000000000002E-2</v>
      </c>
      <c r="J484" s="176">
        <v>-4.7999999999999996E-3</v>
      </c>
      <c r="K484" s="176">
        <v>1.34E-2</v>
      </c>
      <c r="L484" s="178">
        <f t="shared" si="80"/>
        <v>5.0500000000000007E-3</v>
      </c>
    </row>
    <row r="485" spans="6:12" x14ac:dyDescent="0.25">
      <c r="F485" s="175">
        <v>44535</v>
      </c>
      <c r="G485" s="176">
        <v>-9.7000000000000003E-3</v>
      </c>
      <c r="H485" s="176">
        <v>-8.3000000000000001E-3</v>
      </c>
      <c r="I485" s="176">
        <v>4.3299999999999998E-2</v>
      </c>
      <c r="J485" s="176">
        <v>-4.7999999999999996E-3</v>
      </c>
      <c r="K485" s="176">
        <v>1.35E-2</v>
      </c>
      <c r="L485" s="178">
        <f t="shared" si="80"/>
        <v>5.1249999999999993E-3</v>
      </c>
    </row>
    <row r="486" spans="6:12" x14ac:dyDescent="0.25">
      <c r="F486" s="175">
        <v>44536</v>
      </c>
      <c r="G486" s="176">
        <v>-3.5999999999999999E-3</v>
      </c>
      <c r="H486" s="176">
        <v>-2.3E-3</v>
      </c>
      <c r="I486" s="176">
        <v>2.6200000000000001E-2</v>
      </c>
      <c r="J486" s="176">
        <v>-3.8999999999999998E-3</v>
      </c>
      <c r="K486" s="176">
        <v>7.7000000000000002E-3</v>
      </c>
      <c r="L486" s="178">
        <f t="shared" si="80"/>
        <v>4.1000000000000003E-3</v>
      </c>
    </row>
    <row r="487" spans="6:12" x14ac:dyDescent="0.25">
      <c r="F487" s="175">
        <v>44537</v>
      </c>
      <c r="G487" s="176">
        <v>1E-4</v>
      </c>
      <c r="H487" s="176">
        <v>-4.7000000000000002E-3</v>
      </c>
      <c r="I487" s="176">
        <v>2.3E-2</v>
      </c>
      <c r="J487" s="176">
        <v>-4.4000000000000003E-3</v>
      </c>
      <c r="K487" s="176">
        <v>5.3E-3</v>
      </c>
      <c r="L487" s="178">
        <f t="shared" si="80"/>
        <v>3.4999999999999996E-3</v>
      </c>
    </row>
    <row r="488" spans="6:12" ht="16.5" thickBot="1" x14ac:dyDescent="0.3">
      <c r="F488" s="171"/>
      <c r="G488" s="172"/>
      <c r="H488" s="172"/>
      <c r="I488" s="172"/>
      <c r="J488" s="172"/>
      <c r="K488" s="179"/>
      <c r="L488" s="180">
        <f>AVERAGE(L465:L487)</f>
        <v>1.7181385869565215E-3</v>
      </c>
    </row>
    <row r="489" spans="6:12" ht="16.5" thickTop="1" x14ac:dyDescent="0.25"/>
  </sheetData>
  <sortState xmlns:xlrd2="http://schemas.microsoft.com/office/spreadsheetml/2017/richdata2" ref="N412:P434">
    <sortCondition ref="N412:N434"/>
  </sortState>
  <mergeCells count="3">
    <mergeCell ref="E58:E59"/>
    <mergeCell ref="H133:I133"/>
    <mergeCell ref="H141:I141"/>
  </mergeCells>
  <conditionalFormatting sqref="M101:M103">
    <cfRule type="colorScale" priority="1">
      <colorScale>
        <cfvo type="min"/>
        <cfvo type="percentile" val="50"/>
        <cfvo type="max"/>
        <color rgb="FF920000"/>
        <color rgb="FF8B3DC9"/>
        <color rgb="FF118EFF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323A-DC0A-4030-BAFE-8B554F2233E6}">
  <sheetPr>
    <tabColor rgb="FF0070C0"/>
  </sheetPr>
  <dimension ref="D9:AC153"/>
  <sheetViews>
    <sheetView tabSelected="1" topLeftCell="T64" zoomScale="85" zoomScaleNormal="85" workbookViewId="0">
      <selection activeCell="AC65" sqref="AC65"/>
    </sheetView>
  </sheetViews>
  <sheetFormatPr defaultColWidth="9.140625" defaultRowHeight="15.75" x14ac:dyDescent="0.25"/>
  <cols>
    <col min="1" max="3" width="9.140625" style="17"/>
    <col min="4" max="4" width="9.140625" style="17" customWidth="1"/>
    <col min="5" max="5" width="22.7109375" style="17" customWidth="1"/>
    <col min="6" max="6" width="22.85546875" style="17" bestFit="1" customWidth="1"/>
    <col min="7" max="7" width="31.85546875" style="17" bestFit="1" customWidth="1"/>
    <col min="8" max="8" width="19.28515625" style="17" bestFit="1" customWidth="1"/>
    <col min="9" max="9" width="12.7109375" style="17" bestFit="1" customWidth="1"/>
    <col min="10" max="10" width="19.28515625" style="17" bestFit="1" customWidth="1"/>
    <col min="11" max="11" width="17.85546875" style="17" bestFit="1" customWidth="1"/>
    <col min="12" max="12" width="26.42578125" style="17" bestFit="1" customWidth="1"/>
    <col min="13" max="13" width="21.42578125" style="17" bestFit="1" customWidth="1"/>
    <col min="14" max="14" width="14.42578125" style="17" bestFit="1" customWidth="1"/>
    <col min="15" max="15" width="21.42578125" style="17" bestFit="1" customWidth="1"/>
    <col min="16" max="16" width="12.28515625" style="17" bestFit="1" customWidth="1"/>
    <col min="17" max="17" width="13.42578125" style="17" bestFit="1" customWidth="1"/>
    <col min="18" max="18" width="9.140625" style="17" customWidth="1"/>
    <col min="19" max="19" width="25.140625" style="17" bestFit="1" customWidth="1"/>
    <col min="20" max="20" width="18.140625" style="17" bestFit="1" customWidth="1"/>
    <col min="21" max="21" width="9.140625" style="17" customWidth="1"/>
    <col min="22" max="22" width="26.42578125" style="17" bestFit="1" customWidth="1"/>
    <col min="23" max="23" width="21.85546875" style="17" bestFit="1" customWidth="1"/>
    <col min="24" max="24" width="22.7109375" style="17" bestFit="1" customWidth="1"/>
    <col min="25" max="25" width="9.42578125" style="17" bestFit="1" customWidth="1"/>
    <col min="26" max="26" width="26.140625" style="17" bestFit="1" customWidth="1"/>
    <col min="27" max="27" width="19.140625" style="17" bestFit="1" customWidth="1"/>
    <col min="28" max="28" width="14.28515625" style="17" bestFit="1" customWidth="1"/>
    <col min="29" max="29" width="19.140625" style="17" bestFit="1" customWidth="1"/>
    <col min="30" max="31" width="9.140625" style="17"/>
    <col min="32" max="32" width="9.42578125" style="17" bestFit="1" customWidth="1"/>
    <col min="33" max="33" width="10.42578125" style="17" bestFit="1" customWidth="1"/>
    <col min="34" max="34" width="12.42578125" style="17" bestFit="1" customWidth="1"/>
    <col min="35" max="16384" width="9.140625" style="17"/>
  </cols>
  <sheetData>
    <row r="9" spans="4:21" ht="16.5" thickBot="1" x14ac:dyDescent="0.3">
      <c r="D9" s="4"/>
      <c r="G9" s="4"/>
      <c r="H9" s="4"/>
      <c r="I9" s="4"/>
      <c r="J9" s="4"/>
      <c r="K9" s="4"/>
      <c r="N9" s="5"/>
      <c r="O9" s="5"/>
    </row>
    <row r="10" spans="4:21" ht="16.5" thickTop="1" x14ac:dyDescent="0.25">
      <c r="D10" s="19"/>
      <c r="F10" s="114" t="s">
        <v>5</v>
      </c>
      <c r="G10" s="115" t="s">
        <v>6</v>
      </c>
      <c r="H10" s="115" t="s">
        <v>7</v>
      </c>
      <c r="I10" s="115" t="s">
        <v>8</v>
      </c>
      <c r="J10" s="115" t="s">
        <v>9</v>
      </c>
      <c r="K10" s="115" t="s">
        <v>10</v>
      </c>
      <c r="L10" s="115" t="s">
        <v>11</v>
      </c>
      <c r="M10" s="116" t="s">
        <v>12</v>
      </c>
      <c r="O10" s="29"/>
      <c r="P10" s="29"/>
      <c r="Q10" s="29"/>
      <c r="R10" s="29"/>
      <c r="S10" s="29"/>
      <c r="T10" s="29"/>
      <c r="U10" s="19"/>
    </row>
    <row r="11" spans="4:21" x14ac:dyDescent="0.25">
      <c r="D11" s="19"/>
      <c r="F11" s="117" t="s">
        <v>1</v>
      </c>
      <c r="G11" s="104" t="s">
        <v>37</v>
      </c>
      <c r="H11" s="104" t="s">
        <v>36</v>
      </c>
      <c r="I11" s="104">
        <v>99.653000000000006</v>
      </c>
      <c r="J11" s="109">
        <v>410000</v>
      </c>
      <c r="K11" s="109">
        <v>408636.52</v>
      </c>
      <c r="L11" s="107">
        <f>Dashboard!$J$18</f>
        <v>0</v>
      </c>
      <c r="M11" s="118"/>
      <c r="N11" s="108"/>
      <c r="O11" s="106"/>
      <c r="P11" s="29"/>
      <c r="Q11" s="29"/>
      <c r="R11" s="29"/>
      <c r="S11" s="29"/>
      <c r="T11" s="29"/>
      <c r="U11" s="19"/>
    </row>
    <row r="12" spans="4:21" x14ac:dyDescent="0.25">
      <c r="D12" s="43"/>
      <c r="F12" s="117" t="s">
        <v>1</v>
      </c>
      <c r="G12" s="104" t="s">
        <v>38</v>
      </c>
      <c r="H12" s="104" t="s">
        <v>39</v>
      </c>
      <c r="I12" s="104">
        <v>141.80099999999999</v>
      </c>
      <c r="J12" s="109">
        <v>287000</v>
      </c>
      <c r="K12" s="109">
        <v>407338.58</v>
      </c>
      <c r="L12" s="107">
        <f>Dashboard!$J$18</f>
        <v>0</v>
      </c>
      <c r="M12" s="118"/>
      <c r="O12" s="29"/>
      <c r="P12" s="29"/>
      <c r="Q12" s="29"/>
      <c r="R12" s="29"/>
      <c r="S12" s="29"/>
      <c r="T12" s="29"/>
      <c r="U12" s="19"/>
    </row>
    <row r="13" spans="4:21" x14ac:dyDescent="0.25">
      <c r="D13" s="71"/>
      <c r="F13" s="117" t="s">
        <v>1</v>
      </c>
      <c r="G13" s="104" t="s">
        <v>40</v>
      </c>
      <c r="H13" s="104" t="s">
        <v>41</v>
      </c>
      <c r="I13" s="104">
        <v>111.551</v>
      </c>
      <c r="J13" s="109">
        <v>365000</v>
      </c>
      <c r="K13" s="109">
        <v>407358.86</v>
      </c>
      <c r="L13" s="107">
        <f>Dashboard!$J$18</f>
        <v>0</v>
      </c>
      <c r="M13" s="118"/>
      <c r="O13" s="29"/>
      <c r="P13" s="29"/>
      <c r="Q13" s="29"/>
      <c r="R13" s="29"/>
      <c r="S13" s="29"/>
      <c r="T13" s="29"/>
      <c r="U13" s="19"/>
    </row>
    <row r="14" spans="4:21" x14ac:dyDescent="0.25">
      <c r="D14" s="71"/>
      <c r="F14" s="117" t="s">
        <v>1</v>
      </c>
      <c r="G14" s="104" t="s">
        <v>42</v>
      </c>
      <c r="H14" s="104" t="s">
        <v>43</v>
      </c>
      <c r="I14" s="104">
        <v>98.614000000000004</v>
      </c>
      <c r="J14" s="109">
        <v>412000</v>
      </c>
      <c r="K14" s="109">
        <v>407422.68</v>
      </c>
      <c r="L14" s="107">
        <f>Dashboard!$J$18</f>
        <v>0</v>
      </c>
      <c r="M14" s="118"/>
      <c r="O14" s="29"/>
      <c r="P14" s="29"/>
      <c r="Q14" s="29"/>
      <c r="R14" s="29"/>
      <c r="S14" s="29"/>
      <c r="T14" s="29"/>
      <c r="U14" s="19"/>
    </row>
    <row r="15" spans="4:21" x14ac:dyDescent="0.25">
      <c r="D15" s="71"/>
      <c r="F15" s="117" t="s">
        <v>1</v>
      </c>
      <c r="G15" s="104" t="s">
        <v>44</v>
      </c>
      <c r="H15" s="104" t="s">
        <v>45</v>
      </c>
      <c r="I15" s="104">
        <v>133.179</v>
      </c>
      <c r="J15" s="109">
        <v>305000</v>
      </c>
      <c r="K15" s="109">
        <v>406566.61</v>
      </c>
      <c r="L15" s="107">
        <f>Dashboard!$J$18</f>
        <v>0</v>
      </c>
      <c r="M15" s="119">
        <f>SUM(K11:K15)</f>
        <v>2037323.25</v>
      </c>
      <c r="O15" s="29"/>
      <c r="P15" s="29"/>
      <c r="Q15" s="29"/>
      <c r="R15" s="29"/>
      <c r="S15" s="29"/>
      <c r="T15" s="29"/>
      <c r="U15" s="19"/>
    </row>
    <row r="16" spans="4:21" x14ac:dyDescent="0.25">
      <c r="D16" s="71"/>
      <c r="F16" s="117" t="s">
        <v>2</v>
      </c>
      <c r="G16" s="104" t="s">
        <v>56</v>
      </c>
      <c r="H16" s="104" t="s">
        <v>57</v>
      </c>
      <c r="I16" s="104">
        <v>98.003272999999993</v>
      </c>
      <c r="J16" s="109">
        <v>392000</v>
      </c>
      <c r="K16" s="109">
        <v>381582.39</v>
      </c>
      <c r="L16" s="107">
        <f>Dashboard!$J$19</f>
        <v>0</v>
      </c>
      <c r="M16" s="118"/>
      <c r="O16" s="106"/>
      <c r="P16" s="29"/>
      <c r="Q16" s="29"/>
      <c r="R16" s="29"/>
      <c r="S16" s="29"/>
      <c r="T16" s="29"/>
      <c r="U16" s="19"/>
    </row>
    <row r="17" spans="4:22" x14ac:dyDescent="0.25">
      <c r="D17" s="71"/>
      <c r="F17" s="117" t="s">
        <v>2</v>
      </c>
      <c r="G17" s="104" t="s">
        <v>58</v>
      </c>
      <c r="H17" s="104" t="s">
        <v>59</v>
      </c>
      <c r="I17" s="104">
        <v>98.204208399999999</v>
      </c>
      <c r="J17" s="109">
        <v>390000</v>
      </c>
      <c r="K17" s="109">
        <v>381770.22</v>
      </c>
      <c r="L17" s="107">
        <f>Dashboard!$J$19</f>
        <v>0</v>
      </c>
      <c r="M17" s="118"/>
      <c r="O17" s="29"/>
      <c r="P17" s="29"/>
      <c r="Q17" s="29"/>
      <c r="R17" s="29"/>
      <c r="S17" s="29"/>
      <c r="T17" s="29"/>
      <c r="U17" s="19"/>
    </row>
    <row r="18" spans="4:22" x14ac:dyDescent="0.25">
      <c r="D18" s="19"/>
      <c r="F18" s="117" t="s">
        <v>2</v>
      </c>
      <c r="G18" s="104" t="s">
        <v>60</v>
      </c>
      <c r="H18" s="104" t="s">
        <v>61</v>
      </c>
      <c r="I18" s="104">
        <v>98.164665200000002</v>
      </c>
      <c r="J18" s="109">
        <v>388000</v>
      </c>
      <c r="K18" s="109">
        <v>380738.85</v>
      </c>
      <c r="L18" s="107">
        <f>Dashboard!$J$19</f>
        <v>0</v>
      </c>
      <c r="M18" s="118"/>
      <c r="O18" s="29"/>
      <c r="P18" s="29"/>
      <c r="Q18" s="29"/>
      <c r="R18" s="29"/>
      <c r="S18" s="29"/>
      <c r="T18" s="29"/>
      <c r="U18" s="19"/>
    </row>
    <row r="19" spans="4:22" x14ac:dyDescent="0.25">
      <c r="D19" s="19"/>
      <c r="F19" s="117" t="s">
        <v>2</v>
      </c>
      <c r="G19" s="104" t="s">
        <v>62</v>
      </c>
      <c r="H19" s="104" t="s">
        <v>63</v>
      </c>
      <c r="I19" s="104">
        <v>97.361122100000003</v>
      </c>
      <c r="J19" s="109">
        <v>392000</v>
      </c>
      <c r="K19" s="109">
        <v>381486.84</v>
      </c>
      <c r="L19" s="107">
        <f>Dashboard!$J$19</f>
        <v>0</v>
      </c>
      <c r="M19" s="118"/>
      <c r="O19" s="29"/>
      <c r="P19" s="29"/>
      <c r="Q19" s="29"/>
      <c r="R19" s="29"/>
      <c r="S19" s="29"/>
      <c r="T19" s="29"/>
      <c r="U19" s="19"/>
    </row>
    <row r="20" spans="4:22" x14ac:dyDescent="0.25">
      <c r="D20" s="19"/>
      <c r="F20" s="117" t="s">
        <v>2</v>
      </c>
      <c r="G20" s="104" t="s">
        <v>64</v>
      </c>
      <c r="H20" s="104" t="s">
        <v>65</v>
      </c>
      <c r="I20" s="104">
        <v>99.653099100000006</v>
      </c>
      <c r="J20" s="109">
        <v>382000</v>
      </c>
      <c r="K20" s="109">
        <v>381125.37</v>
      </c>
      <c r="L20" s="107">
        <f>Dashboard!$J$19</f>
        <v>0</v>
      </c>
      <c r="M20" s="119">
        <f>SUM(K16:K20)</f>
        <v>1906703.67</v>
      </c>
      <c r="O20" s="29"/>
      <c r="P20" s="29"/>
      <c r="Q20" s="29"/>
      <c r="R20" s="29"/>
      <c r="S20" s="29"/>
      <c r="T20" s="29"/>
      <c r="U20" s="19"/>
    </row>
    <row r="21" spans="4:22" x14ac:dyDescent="0.25">
      <c r="D21" s="19"/>
      <c r="F21" s="117" t="s">
        <v>13</v>
      </c>
      <c r="G21" s="104" t="s">
        <v>16</v>
      </c>
      <c r="H21" s="110" t="s">
        <v>17</v>
      </c>
      <c r="I21" s="104">
        <v>101.158</v>
      </c>
      <c r="J21" s="109">
        <v>1325000</v>
      </c>
      <c r="K21" s="109">
        <v>1510898.42</v>
      </c>
      <c r="L21" s="107">
        <f>Dashboard!$J$20</f>
        <v>0</v>
      </c>
      <c r="M21" s="118"/>
      <c r="O21" s="29"/>
      <c r="P21" s="29"/>
      <c r="Q21" s="29"/>
      <c r="R21" s="29"/>
      <c r="S21" s="29"/>
      <c r="T21" s="29"/>
      <c r="U21" s="19"/>
    </row>
    <row r="22" spans="4:22" x14ac:dyDescent="0.25">
      <c r="D22" s="43"/>
      <c r="F22" s="117" t="s">
        <v>13</v>
      </c>
      <c r="G22" s="104" t="s">
        <v>19</v>
      </c>
      <c r="H22" s="110" t="s">
        <v>18</v>
      </c>
      <c r="I22" s="104">
        <v>101.25</v>
      </c>
      <c r="J22" s="109">
        <v>1495000</v>
      </c>
      <c r="K22" s="109">
        <v>1517996.01</v>
      </c>
      <c r="L22" s="107">
        <f>Dashboard!$J$20</f>
        <v>0</v>
      </c>
      <c r="M22" s="118"/>
      <c r="O22" s="106"/>
      <c r="P22" s="29"/>
      <c r="Q22" s="29"/>
      <c r="R22" s="29"/>
      <c r="S22" s="29"/>
      <c r="T22" s="29"/>
      <c r="U22" s="19"/>
    </row>
    <row r="23" spans="4:22" x14ac:dyDescent="0.25">
      <c r="D23" s="72"/>
      <c r="F23" s="117" t="s">
        <v>13</v>
      </c>
      <c r="G23" s="104" t="s">
        <v>21</v>
      </c>
      <c r="H23" s="110" t="s">
        <v>20</v>
      </c>
      <c r="I23" s="104">
        <v>99.602000000000004</v>
      </c>
      <c r="J23" s="109">
        <v>1525000</v>
      </c>
      <c r="K23" s="109">
        <v>1520521.58</v>
      </c>
      <c r="L23" s="107">
        <f>Dashboard!$J$20</f>
        <v>0</v>
      </c>
      <c r="M23" s="118"/>
      <c r="O23" s="29"/>
      <c r="P23" s="29"/>
      <c r="Q23" s="29"/>
      <c r="R23" s="29"/>
      <c r="S23" s="29"/>
      <c r="T23" s="29"/>
      <c r="U23" s="19"/>
    </row>
    <row r="24" spans="4:22" x14ac:dyDescent="0.25">
      <c r="D24" s="72"/>
      <c r="F24" s="117" t="s">
        <v>13</v>
      </c>
      <c r="G24" s="104" t="s">
        <v>22</v>
      </c>
      <c r="H24" s="110" t="s">
        <v>25</v>
      </c>
      <c r="I24" s="104">
        <v>101.758</v>
      </c>
      <c r="J24" s="109">
        <v>1490000</v>
      </c>
      <c r="K24" s="109">
        <v>1517273.86</v>
      </c>
      <c r="L24" s="107">
        <f>Dashboard!$J$20</f>
        <v>0</v>
      </c>
      <c r="M24" s="118"/>
      <c r="O24" s="29"/>
      <c r="P24" s="29"/>
      <c r="Q24" s="29"/>
      <c r="R24" s="29"/>
      <c r="S24" s="29"/>
      <c r="T24" s="29"/>
      <c r="U24" s="19"/>
    </row>
    <row r="25" spans="4:22" x14ac:dyDescent="0.25">
      <c r="D25" s="72"/>
      <c r="F25" s="117" t="s">
        <v>13</v>
      </c>
      <c r="G25" s="104" t="s">
        <v>23</v>
      </c>
      <c r="H25" s="110" t="s">
        <v>24</v>
      </c>
      <c r="I25" s="104">
        <v>112.373</v>
      </c>
      <c r="J25" s="109">
        <v>1325000</v>
      </c>
      <c r="K25" s="109">
        <v>1514890.17</v>
      </c>
      <c r="L25" s="107">
        <f>Dashboard!$J$20</f>
        <v>0</v>
      </c>
      <c r="M25" s="120">
        <f>SUM(K21:K25)</f>
        <v>7581580.04</v>
      </c>
      <c r="O25" s="29"/>
      <c r="P25" s="29"/>
      <c r="Q25" s="29"/>
      <c r="R25" s="29"/>
      <c r="S25" s="29"/>
      <c r="T25" s="29"/>
      <c r="U25" s="19"/>
    </row>
    <row r="26" spans="4:22" x14ac:dyDescent="0.25">
      <c r="D26" s="72"/>
      <c r="F26" s="117" t="s">
        <v>14</v>
      </c>
      <c r="G26" s="104" t="s">
        <v>26</v>
      </c>
      <c r="H26" s="104" t="s">
        <v>28</v>
      </c>
      <c r="I26" s="104">
        <v>131.91200000000001</v>
      </c>
      <c r="J26" s="109">
        <v>2225000</v>
      </c>
      <c r="K26" s="109">
        <v>2940865.94</v>
      </c>
      <c r="L26" s="107">
        <f>Dashboard!$J$21</f>
        <v>0</v>
      </c>
      <c r="M26" s="118"/>
      <c r="O26" s="106"/>
      <c r="P26" s="29"/>
      <c r="Q26" s="29"/>
      <c r="R26" s="29"/>
      <c r="S26" s="29"/>
      <c r="T26" s="29"/>
      <c r="U26" s="19"/>
    </row>
    <row r="27" spans="4:22" x14ac:dyDescent="0.25">
      <c r="D27" s="72"/>
      <c r="F27" s="117" t="s">
        <v>14</v>
      </c>
      <c r="G27" s="104" t="s">
        <v>27</v>
      </c>
      <c r="H27" s="104" t="s">
        <v>29</v>
      </c>
      <c r="I27" s="104">
        <v>101.035</v>
      </c>
      <c r="J27" s="109">
        <v>2920000</v>
      </c>
      <c r="K27" s="109">
        <v>2951696.6</v>
      </c>
      <c r="L27" s="107">
        <f>Dashboard!$J$21</f>
        <v>0</v>
      </c>
      <c r="M27" s="118"/>
      <c r="O27" s="29"/>
      <c r="P27" s="29"/>
      <c r="Q27" s="29"/>
      <c r="R27" s="29"/>
      <c r="S27" s="29"/>
      <c r="T27" s="29"/>
      <c r="U27" s="19"/>
    </row>
    <row r="28" spans="4:22" x14ac:dyDescent="0.25">
      <c r="D28" s="19"/>
      <c r="F28" s="117" t="s">
        <v>14</v>
      </c>
      <c r="G28" s="104" t="s">
        <v>30</v>
      </c>
      <c r="H28" s="104" t="s">
        <v>31</v>
      </c>
      <c r="I28" s="104">
        <v>100.004</v>
      </c>
      <c r="J28" s="109">
        <v>2930000</v>
      </c>
      <c r="K28" s="109">
        <v>2950474.84</v>
      </c>
      <c r="L28" s="107">
        <f>Dashboard!$J$21</f>
        <v>0</v>
      </c>
      <c r="M28" s="118"/>
      <c r="O28" s="29"/>
      <c r="P28" s="29"/>
      <c r="Q28" s="29"/>
      <c r="R28" s="29"/>
      <c r="S28" s="29"/>
      <c r="T28" s="29"/>
      <c r="U28" s="19"/>
    </row>
    <row r="29" spans="4:22" x14ac:dyDescent="0.25">
      <c r="D29" s="20"/>
      <c r="F29" s="117" t="s">
        <v>14</v>
      </c>
      <c r="G29" s="104" t="s">
        <v>32</v>
      </c>
      <c r="H29" s="104" t="s">
        <v>33</v>
      </c>
      <c r="I29" s="104">
        <v>108.372</v>
      </c>
      <c r="J29" s="109">
        <v>2690000</v>
      </c>
      <c r="K29" s="109">
        <v>2948895.31</v>
      </c>
      <c r="L29" s="107">
        <f>Dashboard!$J$21</f>
        <v>0</v>
      </c>
      <c r="M29" s="118"/>
      <c r="O29" s="29"/>
      <c r="P29" s="29"/>
      <c r="Q29" s="29"/>
      <c r="R29" s="29"/>
      <c r="S29" s="29"/>
      <c r="T29" s="29"/>
      <c r="U29" s="19"/>
    </row>
    <row r="30" spans="4:22" x14ac:dyDescent="0.25">
      <c r="D30" s="20"/>
      <c r="F30" s="117" t="s">
        <v>14</v>
      </c>
      <c r="G30" s="104" t="s">
        <v>34</v>
      </c>
      <c r="H30" s="104" t="s">
        <v>35</v>
      </c>
      <c r="I30" s="104">
        <v>103.822</v>
      </c>
      <c r="J30" s="109">
        <v>2830000</v>
      </c>
      <c r="K30" s="109">
        <v>2950268.71</v>
      </c>
      <c r="L30" s="107">
        <f>Dashboard!$J$21</f>
        <v>0</v>
      </c>
      <c r="M30" s="119">
        <f>SUM(K26:K30)</f>
        <v>14742201.399999999</v>
      </c>
      <c r="O30" s="29"/>
      <c r="P30" s="29"/>
      <c r="Q30" s="29"/>
      <c r="R30" s="29"/>
      <c r="S30" s="29"/>
      <c r="T30" s="29"/>
      <c r="U30" s="19"/>
    </row>
    <row r="31" spans="4:22" x14ac:dyDescent="0.25">
      <c r="D31" s="43"/>
      <c r="E31" s="29"/>
      <c r="F31" s="117" t="s">
        <v>3</v>
      </c>
      <c r="G31" s="104" t="s">
        <v>46</v>
      </c>
      <c r="H31" s="104" t="s">
        <v>47</v>
      </c>
      <c r="I31" s="104">
        <v>100.98804474000001</v>
      </c>
      <c r="J31" s="109">
        <v>5078000</v>
      </c>
      <c r="K31" s="109">
        <v>5132616.16</v>
      </c>
      <c r="L31" s="107">
        <f>Dashboard!$J$22</f>
        <v>0</v>
      </c>
      <c r="M31" s="118"/>
      <c r="N31" s="105"/>
      <c r="O31" s="111"/>
      <c r="P31" s="29"/>
      <c r="Q31" s="29"/>
      <c r="R31" s="29"/>
      <c r="S31" s="29"/>
      <c r="T31" s="29"/>
      <c r="U31" s="29"/>
      <c r="V31" s="19"/>
    </row>
    <row r="32" spans="4:22" x14ac:dyDescent="0.25">
      <c r="D32" s="72"/>
      <c r="E32" s="29"/>
      <c r="F32" s="117" t="s">
        <v>3</v>
      </c>
      <c r="G32" s="104" t="s">
        <v>48</v>
      </c>
      <c r="H32" s="104" t="s">
        <v>49</v>
      </c>
      <c r="I32" s="104">
        <v>101.59083557</v>
      </c>
      <c r="J32" s="109">
        <v>5045000</v>
      </c>
      <c r="K32" s="109">
        <v>5131143.4800000004</v>
      </c>
      <c r="L32" s="107">
        <f>Dashboard!$J$22</f>
        <v>0</v>
      </c>
      <c r="M32" s="118"/>
      <c r="N32" s="29"/>
      <c r="O32" s="29"/>
      <c r="P32" s="29"/>
      <c r="Q32" s="29"/>
      <c r="R32" s="29"/>
      <c r="S32" s="29"/>
      <c r="T32" s="29"/>
      <c r="U32" s="29"/>
      <c r="V32" s="19"/>
    </row>
    <row r="33" spans="4:22" x14ac:dyDescent="0.25">
      <c r="D33" s="72"/>
      <c r="E33" s="29"/>
      <c r="F33" s="117" t="s">
        <v>3</v>
      </c>
      <c r="G33" s="104" t="s">
        <v>50</v>
      </c>
      <c r="H33" s="104" t="s">
        <v>51</v>
      </c>
      <c r="I33" s="104">
        <v>102.7483139</v>
      </c>
      <c r="J33" s="109">
        <v>4990000</v>
      </c>
      <c r="K33" s="109">
        <v>5131299.1900000004</v>
      </c>
      <c r="L33" s="107">
        <f>Dashboard!$J$22</f>
        <v>0</v>
      </c>
      <c r="M33" s="118"/>
      <c r="N33" s="29"/>
      <c r="O33" s="29"/>
      <c r="P33" s="29"/>
      <c r="Q33" s="29"/>
      <c r="R33" s="29"/>
      <c r="S33" s="29"/>
      <c r="T33" s="29"/>
      <c r="U33" s="29"/>
      <c r="V33" s="19"/>
    </row>
    <row r="34" spans="4:22" x14ac:dyDescent="0.25">
      <c r="D34" s="72"/>
      <c r="E34" s="29"/>
      <c r="F34" s="117" t="s">
        <v>3</v>
      </c>
      <c r="G34" s="104" t="s">
        <v>52</v>
      </c>
      <c r="H34" s="104" t="s">
        <v>53</v>
      </c>
      <c r="I34" s="104">
        <v>104.50165558</v>
      </c>
      <c r="J34" s="109">
        <v>4954000</v>
      </c>
      <c r="K34" s="109">
        <v>5132042.96</v>
      </c>
      <c r="L34" s="107">
        <f>Dashboard!$J$22</f>
        <v>0</v>
      </c>
      <c r="M34" s="118"/>
      <c r="N34" s="29"/>
      <c r="O34" s="29"/>
      <c r="P34" s="29"/>
      <c r="Q34" s="29"/>
      <c r="R34" s="29"/>
      <c r="S34" s="29"/>
      <c r="T34" s="29"/>
      <c r="U34" s="29"/>
      <c r="V34" s="19"/>
    </row>
    <row r="35" spans="4:22" x14ac:dyDescent="0.25">
      <c r="D35" s="72"/>
      <c r="E35" s="29"/>
      <c r="F35" s="117" t="s">
        <v>3</v>
      </c>
      <c r="G35" s="104" t="s">
        <v>54</v>
      </c>
      <c r="H35" s="104" t="s">
        <v>55</v>
      </c>
      <c r="I35" s="104">
        <v>109.04042816</v>
      </c>
      <c r="J35" s="109">
        <v>11917000</v>
      </c>
      <c r="K35" s="109">
        <v>5131994.5999999996</v>
      </c>
      <c r="L35" s="107">
        <f>Dashboard!$J$22</f>
        <v>0</v>
      </c>
      <c r="M35" s="119">
        <f>SUM(K31:K35)</f>
        <v>25659096.390000001</v>
      </c>
      <c r="N35" s="29"/>
      <c r="O35" s="29"/>
      <c r="P35" s="29"/>
      <c r="Q35" s="29"/>
      <c r="R35" s="29"/>
      <c r="S35" s="29"/>
      <c r="T35" s="29"/>
      <c r="U35" s="29"/>
      <c r="V35" s="19"/>
    </row>
    <row r="36" spans="4:22" x14ac:dyDescent="0.25">
      <c r="D36" s="72"/>
      <c r="E36" s="29"/>
      <c r="F36" s="117" t="s">
        <v>4</v>
      </c>
      <c r="G36" s="104" t="s">
        <v>66</v>
      </c>
      <c r="H36" s="104" t="s">
        <v>67</v>
      </c>
      <c r="I36" s="104">
        <f>96+24/32</f>
        <v>96.75</v>
      </c>
      <c r="J36" s="109">
        <v>7428000</v>
      </c>
      <c r="K36" s="109">
        <v>7211568.6699999999</v>
      </c>
      <c r="L36" s="107">
        <f>Dashboard!$J$23</f>
        <v>0</v>
      </c>
      <c r="M36" s="118"/>
      <c r="N36" s="29"/>
      <c r="O36" s="106"/>
      <c r="P36" s="29"/>
      <c r="Q36" s="29"/>
      <c r="R36" s="29"/>
      <c r="S36" s="29"/>
      <c r="T36" s="29"/>
      <c r="U36" s="29"/>
      <c r="V36" s="19"/>
    </row>
    <row r="37" spans="4:22" x14ac:dyDescent="0.25">
      <c r="D37" s="19"/>
      <c r="E37" s="29"/>
      <c r="F37" s="117" t="s">
        <v>4</v>
      </c>
      <c r="G37" s="104" t="s">
        <v>68</v>
      </c>
      <c r="H37" s="104" t="s">
        <v>69</v>
      </c>
      <c r="I37" s="104">
        <f>99+6.5/32</f>
        <v>99.203125</v>
      </c>
      <c r="J37" s="109">
        <v>7265000</v>
      </c>
      <c r="K37" s="109">
        <v>7211847.2400000002</v>
      </c>
      <c r="L37" s="107">
        <f>Dashboard!$J$23</f>
        <v>0</v>
      </c>
      <c r="M37" s="118"/>
      <c r="N37" s="29"/>
      <c r="O37" s="29"/>
      <c r="P37" s="29"/>
      <c r="Q37" s="29"/>
      <c r="R37" s="29"/>
      <c r="S37" s="29"/>
      <c r="T37" s="29"/>
      <c r="U37" s="29"/>
      <c r="V37" s="19"/>
    </row>
    <row r="38" spans="4:22" x14ac:dyDescent="0.25">
      <c r="D38" s="19"/>
      <c r="E38" s="29"/>
      <c r="F38" s="117" t="s">
        <v>4</v>
      </c>
      <c r="G38" s="104" t="s">
        <v>70</v>
      </c>
      <c r="H38" s="104" t="s">
        <v>71</v>
      </c>
      <c r="I38" s="104">
        <f>98+28/32</f>
        <v>98.875</v>
      </c>
      <c r="J38" s="109">
        <v>7287000</v>
      </c>
      <c r="K38" s="109">
        <v>7211110.5199999996</v>
      </c>
      <c r="L38" s="107">
        <f>Dashboard!$J$23</f>
        <v>0</v>
      </c>
      <c r="M38" s="118"/>
      <c r="N38" s="29"/>
      <c r="O38" s="29"/>
      <c r="P38" s="29"/>
      <c r="Q38" s="29"/>
      <c r="R38" s="29"/>
      <c r="S38" s="29"/>
      <c r="T38" s="29"/>
      <c r="U38" s="29"/>
      <c r="V38" s="19"/>
    </row>
    <row r="39" spans="4:22" x14ac:dyDescent="0.25">
      <c r="D39" s="19"/>
      <c r="E39" s="22"/>
      <c r="F39" s="117" t="s">
        <v>4</v>
      </c>
      <c r="G39" s="104" t="s">
        <v>72</v>
      </c>
      <c r="H39" s="104" t="s">
        <v>73</v>
      </c>
      <c r="I39" s="104">
        <f>98+0.5/32</f>
        <v>98.015625</v>
      </c>
      <c r="J39" s="109">
        <v>7355000</v>
      </c>
      <c r="K39" s="109">
        <v>7211715.9199999999</v>
      </c>
      <c r="L39" s="107">
        <f>Dashboard!$J$23</f>
        <v>0</v>
      </c>
      <c r="M39" s="118"/>
      <c r="N39" s="19"/>
      <c r="O39" s="19"/>
      <c r="P39" s="19"/>
      <c r="Q39" s="19"/>
      <c r="R39" s="19"/>
      <c r="S39" s="19"/>
      <c r="T39" s="19"/>
      <c r="U39" s="19"/>
      <c r="V39" s="19"/>
    </row>
    <row r="40" spans="4:22" x14ac:dyDescent="0.25">
      <c r="D40" s="19"/>
      <c r="E40" s="22"/>
      <c r="F40" s="117" t="s">
        <v>4</v>
      </c>
      <c r="G40" s="104" t="s">
        <v>74</v>
      </c>
      <c r="H40" s="104" t="s">
        <v>75</v>
      </c>
      <c r="I40" s="104">
        <f>100+10.5/32</f>
        <v>100.328125</v>
      </c>
      <c r="J40" s="109">
        <v>7185000</v>
      </c>
      <c r="K40" s="109">
        <v>7211156.0300000003</v>
      </c>
      <c r="L40" s="107">
        <f>Dashboard!$J$23</f>
        <v>0</v>
      </c>
      <c r="M40" s="119">
        <f>SUM(K36:K40)</f>
        <v>36057398.380000003</v>
      </c>
      <c r="N40" s="19"/>
      <c r="O40" s="19"/>
      <c r="P40" s="19"/>
      <c r="Q40" s="19"/>
      <c r="R40" s="19"/>
      <c r="S40" s="19"/>
      <c r="T40" s="19"/>
      <c r="U40" s="19"/>
      <c r="V40" s="19"/>
    </row>
    <row r="41" spans="4:22" x14ac:dyDescent="0.25">
      <c r="D41" s="19"/>
      <c r="E41" s="19"/>
      <c r="F41" s="117" t="s">
        <v>15</v>
      </c>
      <c r="G41" s="104" t="s">
        <v>76</v>
      </c>
      <c r="H41" s="104" t="s">
        <v>77</v>
      </c>
      <c r="I41" s="104">
        <v>101.375</v>
      </c>
      <c r="J41" s="109">
        <v>390000</v>
      </c>
      <c r="K41" s="109">
        <v>395904.17</v>
      </c>
      <c r="L41" s="107">
        <f>Dashboard!$J$24</f>
        <v>0</v>
      </c>
      <c r="M41" s="118"/>
      <c r="N41" s="19"/>
      <c r="O41" s="112"/>
      <c r="P41" s="19"/>
      <c r="Q41" s="19"/>
      <c r="R41" s="19"/>
      <c r="S41" s="19"/>
      <c r="T41" s="19"/>
      <c r="U41" s="19"/>
      <c r="V41" s="19"/>
    </row>
    <row r="42" spans="4:22" x14ac:dyDescent="0.25">
      <c r="D42" s="19"/>
      <c r="E42" s="19"/>
      <c r="F42" s="117" t="s">
        <v>15</v>
      </c>
      <c r="G42" s="104" t="s">
        <v>78</v>
      </c>
      <c r="H42" s="104" t="s">
        <v>79</v>
      </c>
      <c r="I42" s="104">
        <v>100.122</v>
      </c>
      <c r="J42" s="109">
        <v>396000</v>
      </c>
      <c r="K42" s="109">
        <v>396866.75</v>
      </c>
      <c r="L42" s="107">
        <f>Dashboard!$J$24</f>
        <v>0</v>
      </c>
      <c r="M42" s="118"/>
      <c r="N42" s="19"/>
      <c r="O42" s="19"/>
      <c r="P42" s="19"/>
      <c r="Q42" s="19"/>
      <c r="R42" s="19"/>
      <c r="S42" s="19"/>
      <c r="T42" s="19"/>
      <c r="U42" s="19"/>
      <c r="V42" s="19"/>
    </row>
    <row r="43" spans="4:22" x14ac:dyDescent="0.25">
      <c r="D43" s="19"/>
      <c r="E43" s="19"/>
      <c r="F43" s="117" t="s">
        <v>15</v>
      </c>
      <c r="G43" s="104" t="s">
        <v>81</v>
      </c>
      <c r="H43" s="104" t="s">
        <v>80</v>
      </c>
      <c r="I43" s="104">
        <v>101.40600000000001</v>
      </c>
      <c r="J43" s="109">
        <v>390000</v>
      </c>
      <c r="K43" s="109">
        <v>395607.98</v>
      </c>
      <c r="L43" s="107">
        <f>Dashboard!$J$24</f>
        <v>0</v>
      </c>
      <c r="M43" s="118"/>
      <c r="N43" s="19"/>
      <c r="O43" s="19"/>
      <c r="P43" s="19"/>
      <c r="Q43" s="19"/>
      <c r="R43" s="19"/>
      <c r="S43" s="19"/>
      <c r="T43" s="19"/>
      <c r="U43" s="19"/>
      <c r="V43" s="19"/>
    </row>
    <row r="44" spans="4:22" x14ac:dyDescent="0.25">
      <c r="D44" s="19"/>
      <c r="E44" s="101"/>
      <c r="F44" s="117" t="s">
        <v>15</v>
      </c>
      <c r="G44" s="104" t="s">
        <v>82</v>
      </c>
      <c r="H44" s="104" t="s">
        <v>83</v>
      </c>
      <c r="I44" s="104">
        <v>99.676000000000002</v>
      </c>
      <c r="J44" s="109">
        <v>397000</v>
      </c>
      <c r="K44" s="109">
        <v>395843.56</v>
      </c>
      <c r="L44" s="107">
        <f>Dashboard!$J$24</f>
        <v>0</v>
      </c>
      <c r="M44" s="118"/>
      <c r="N44" s="19"/>
      <c r="O44" s="19"/>
      <c r="P44" s="19"/>
      <c r="Q44" s="19"/>
      <c r="R44" s="19"/>
      <c r="S44" s="19"/>
      <c r="T44" s="19"/>
      <c r="U44" s="19"/>
      <c r="V44" s="19"/>
    </row>
    <row r="45" spans="4:22" ht="16.5" thickBot="1" x14ac:dyDescent="0.3">
      <c r="D45" s="19"/>
      <c r="E45" s="20"/>
      <c r="F45" s="121" t="s">
        <v>15</v>
      </c>
      <c r="G45" s="122" t="s">
        <v>84</v>
      </c>
      <c r="H45" s="122" t="s">
        <v>85</v>
      </c>
      <c r="I45" s="122">
        <v>99.822999999999993</v>
      </c>
      <c r="J45" s="123">
        <v>397000</v>
      </c>
      <c r="K45" s="123">
        <v>396297.31</v>
      </c>
      <c r="L45" s="124">
        <f>Dashboard!$J$24</f>
        <v>0</v>
      </c>
      <c r="M45" s="125">
        <f>SUM(K41:K45)</f>
        <v>1980519.77</v>
      </c>
      <c r="N45" s="19"/>
      <c r="O45" s="19"/>
      <c r="P45" s="19"/>
      <c r="Q45" s="19"/>
      <c r="R45" s="19"/>
      <c r="S45" s="19"/>
      <c r="T45" s="19"/>
      <c r="U45" s="19"/>
      <c r="V45" s="19"/>
    </row>
    <row r="46" spans="4:22" ht="16.5" thickTop="1" x14ac:dyDescent="0.25">
      <c r="D46" s="19"/>
      <c r="E46" s="28"/>
      <c r="F46" s="29"/>
      <c r="G46" s="29"/>
      <c r="H46" s="29"/>
      <c r="I46" s="29"/>
      <c r="J46" s="29"/>
      <c r="K46" s="29"/>
      <c r="L46" s="29"/>
      <c r="M46" s="29"/>
      <c r="N46" s="19"/>
      <c r="O46" s="19"/>
      <c r="P46" s="19"/>
      <c r="Q46" s="19"/>
      <c r="R46" s="19"/>
      <c r="S46" s="19"/>
      <c r="T46" s="19"/>
      <c r="U46" s="19"/>
      <c r="V46" s="19"/>
    </row>
    <row r="47" spans="4:22" x14ac:dyDescent="0.25">
      <c r="D47" s="19"/>
      <c r="E47" s="20"/>
      <c r="F47" s="29"/>
      <c r="G47" s="29"/>
      <c r="H47" s="29"/>
      <c r="I47" s="29"/>
      <c r="J47" s="29"/>
      <c r="K47" s="29"/>
      <c r="L47" s="29"/>
      <c r="M47" s="29"/>
      <c r="N47" s="19"/>
      <c r="O47" s="19"/>
      <c r="P47" s="19"/>
      <c r="Q47" s="19"/>
      <c r="R47" s="19"/>
      <c r="S47" s="19"/>
      <c r="T47" s="19"/>
      <c r="U47" s="19"/>
      <c r="V47" s="19"/>
    </row>
    <row r="48" spans="4:22" x14ac:dyDescent="0.25">
      <c r="D48" s="19"/>
      <c r="E48" s="18"/>
      <c r="F48" s="29"/>
      <c r="G48" s="29"/>
      <c r="H48" s="29"/>
      <c r="I48" s="29"/>
      <c r="J48" s="29"/>
      <c r="K48" s="29"/>
      <c r="L48" s="29"/>
      <c r="M48" s="29"/>
      <c r="N48" s="19"/>
      <c r="O48" s="19"/>
      <c r="P48" s="19"/>
      <c r="Q48" s="19"/>
      <c r="R48" s="19"/>
      <c r="S48" s="19"/>
      <c r="T48" s="19"/>
      <c r="U48" s="19"/>
      <c r="V48" s="19"/>
    </row>
    <row r="49" spans="4:29" x14ac:dyDescent="0.25">
      <c r="D49" s="19"/>
      <c r="E49" s="73"/>
      <c r="F49" s="18"/>
      <c r="G49" s="19"/>
      <c r="H49" s="18"/>
      <c r="I49" s="26"/>
      <c r="J49" s="26"/>
      <c r="K49" s="25"/>
      <c r="L49" s="20"/>
      <c r="M49" s="18"/>
      <c r="N49" s="19"/>
      <c r="O49" s="19"/>
      <c r="P49" s="19"/>
      <c r="Q49" s="19"/>
      <c r="R49" s="19"/>
      <c r="S49" s="19"/>
      <c r="T49" s="19"/>
      <c r="U49" s="19"/>
      <c r="V49" s="19"/>
    </row>
    <row r="50" spans="4:29" ht="16.5" thickBot="1" x14ac:dyDescent="0.3">
      <c r="D50" s="19"/>
      <c r="E50" s="73"/>
      <c r="F50" s="18"/>
      <c r="G50" s="19"/>
      <c r="H50" s="18"/>
      <c r="I50" s="26"/>
      <c r="J50" s="26"/>
      <c r="K50" s="25"/>
      <c r="L50" s="20"/>
      <c r="M50" s="18"/>
      <c r="N50" s="19"/>
      <c r="O50" s="19"/>
      <c r="P50" s="19"/>
      <c r="Q50" s="19"/>
      <c r="R50" s="19"/>
      <c r="S50" s="19"/>
      <c r="T50" s="19"/>
      <c r="U50" s="19"/>
      <c r="V50" s="19"/>
    </row>
    <row r="51" spans="4:29" ht="16.5" thickTop="1" x14ac:dyDescent="0.25">
      <c r="D51" s="19"/>
      <c r="E51" s="73"/>
      <c r="F51" s="156" t="s">
        <v>86</v>
      </c>
      <c r="G51" s="157"/>
      <c r="H51" s="157"/>
      <c r="I51" s="158"/>
      <c r="J51" s="127"/>
      <c r="K51" s="156" t="s">
        <v>87</v>
      </c>
      <c r="L51" s="157"/>
      <c r="M51" s="157"/>
      <c r="N51" s="158"/>
      <c r="O51" s="19"/>
      <c r="P51" s="206" t="s">
        <v>95</v>
      </c>
      <c r="Q51" s="207"/>
      <c r="R51" s="190"/>
      <c r="S51" s="190" t="s">
        <v>106</v>
      </c>
      <c r="T51" s="190" t="s">
        <v>96</v>
      </c>
      <c r="U51" s="190"/>
      <c r="V51" s="190" t="s">
        <v>137</v>
      </c>
      <c r="W51" s="190" t="s">
        <v>97</v>
      </c>
      <c r="X51" s="190" t="s">
        <v>136</v>
      </c>
      <c r="Y51" s="190"/>
      <c r="Z51" s="190" t="s">
        <v>98</v>
      </c>
      <c r="AA51" s="208"/>
      <c r="AB51" s="208"/>
      <c r="AC51" s="209"/>
    </row>
    <row r="52" spans="4:29" x14ac:dyDescent="0.25">
      <c r="D52" s="19"/>
      <c r="E52" s="18"/>
      <c r="F52" s="128" t="s">
        <v>88</v>
      </c>
      <c r="G52" s="129" t="s">
        <v>89</v>
      </c>
      <c r="H52" s="129" t="s">
        <v>90</v>
      </c>
      <c r="I52" s="130" t="s">
        <v>91</v>
      </c>
      <c r="J52" s="127"/>
      <c r="K52" s="128" t="s">
        <v>88</v>
      </c>
      <c r="L52" s="129" t="s">
        <v>92</v>
      </c>
      <c r="M52" s="129" t="s">
        <v>93</v>
      </c>
      <c r="N52" s="130" t="s">
        <v>94</v>
      </c>
      <c r="O52" s="19"/>
      <c r="P52" s="210" t="s">
        <v>88</v>
      </c>
      <c r="Q52" s="149" t="s">
        <v>99</v>
      </c>
      <c r="R52" s="149"/>
      <c r="S52" s="211">
        <v>100</v>
      </c>
      <c r="T52" s="211">
        <v>100</v>
      </c>
      <c r="U52" s="149"/>
      <c r="V52" s="149"/>
      <c r="W52" s="149"/>
      <c r="X52" s="149"/>
      <c r="Y52" s="149"/>
      <c r="Z52" s="160" t="s">
        <v>100</v>
      </c>
      <c r="AA52" s="160" t="s">
        <v>101</v>
      </c>
      <c r="AB52" s="149"/>
      <c r="AC52" s="187"/>
    </row>
    <row r="53" spans="4:29" x14ac:dyDescent="0.25">
      <c r="D53" s="19"/>
      <c r="E53" s="18"/>
      <c r="F53" s="134">
        <v>44470</v>
      </c>
      <c r="G53" s="132">
        <v>114.658</v>
      </c>
      <c r="H53" s="132">
        <v>2361.4</v>
      </c>
      <c r="I53" s="133">
        <v>5.6000000000000001E-2</v>
      </c>
      <c r="J53" s="127"/>
      <c r="K53" s="131"/>
      <c r="L53" s="132"/>
      <c r="M53" s="132"/>
      <c r="N53" s="133"/>
      <c r="O53" s="19"/>
      <c r="P53" s="175">
        <v>44515</v>
      </c>
      <c r="Q53" s="150">
        <f>Returns!W11</f>
        <v>1.1342510063492063E-3</v>
      </c>
      <c r="R53" s="149"/>
      <c r="S53" s="211">
        <f t="shared" ref="S53:S69" si="0">S52*(1+Q53)</f>
        <v>100.11342510063493</v>
      </c>
      <c r="T53" s="211">
        <f>T52*(1+L84)</f>
        <v>99.632617021202051</v>
      </c>
      <c r="U53" s="149"/>
      <c r="V53" s="150">
        <f>Q53-N84</f>
        <v>1.0950843396825395E-3</v>
      </c>
      <c r="W53" s="212">
        <f>L84-N84</f>
        <v>-3.7129964546461433E-3</v>
      </c>
      <c r="X53" s="212">
        <f>Q53-L84</f>
        <v>4.8080807943286829E-3</v>
      </c>
      <c r="Y53" s="149"/>
      <c r="Z53" s="149" t="s">
        <v>1</v>
      </c>
      <c r="AA53" s="176">
        <f>Returns!L74</f>
        <v>2.431304347826087E-3</v>
      </c>
      <c r="AB53" s="149"/>
      <c r="AC53" s="187"/>
    </row>
    <row r="54" spans="4:29" x14ac:dyDescent="0.25">
      <c r="D54" s="19"/>
      <c r="E54" s="18"/>
      <c r="F54" s="134">
        <v>44473</v>
      </c>
      <c r="G54" s="132">
        <v>114.5783</v>
      </c>
      <c r="H54" s="132">
        <v>2359.2800000000002</v>
      </c>
      <c r="I54" s="133">
        <v>0.1</v>
      </c>
      <c r="J54" s="127"/>
      <c r="K54" s="134">
        <f>F54</f>
        <v>44473</v>
      </c>
      <c r="L54" s="135">
        <f>G54/G53-1</f>
        <v>-6.9511067696981232E-4</v>
      </c>
      <c r="M54" s="135">
        <f>H54/H53-1</f>
        <v>-8.9777250783429352E-4</v>
      </c>
      <c r="N54" s="136">
        <f>I54/1200</f>
        <v>8.3333333333333344E-5</v>
      </c>
      <c r="O54" s="19"/>
      <c r="P54" s="175">
        <v>44516</v>
      </c>
      <c r="Q54" s="150">
        <f>Returns!W12</f>
        <v>-9.2261281622437363E-4</v>
      </c>
      <c r="R54" s="149"/>
      <c r="S54" s="211">
        <f t="shared" si="0"/>
        <v>100.02105917156096</v>
      </c>
      <c r="T54" s="211">
        <f t="shared" ref="T54:T69" si="1">T53*(1+L85)</f>
        <v>99.597665707768485</v>
      </c>
      <c r="U54" s="149"/>
      <c r="V54" s="150">
        <f t="shared" ref="V54:V69" si="2">Q54-N85</f>
        <v>-9.6844614955770702E-4</v>
      </c>
      <c r="W54" s="212">
        <f t="shared" ref="W54:W69" si="3">L85-N85</f>
        <v>-3.9663525421565986E-4</v>
      </c>
      <c r="X54" s="212">
        <f t="shared" ref="X54:X69" si="4">Q54-L85</f>
        <v>-5.718108953420471E-4</v>
      </c>
      <c r="Y54" s="149"/>
      <c r="Z54" s="149" t="s">
        <v>2</v>
      </c>
      <c r="AA54" s="176">
        <f>Returns!L101</f>
        <v>-1.3908443621473467E-4</v>
      </c>
      <c r="AB54" s="149"/>
      <c r="AC54" s="187"/>
    </row>
    <row r="55" spans="4:29" x14ac:dyDescent="0.25">
      <c r="D55" s="19"/>
      <c r="E55" s="19"/>
      <c r="F55" s="134">
        <v>44474</v>
      </c>
      <c r="G55" s="132">
        <v>114.3091</v>
      </c>
      <c r="H55" s="132">
        <v>2353.5700000000002</v>
      </c>
      <c r="I55" s="133">
        <v>0.108</v>
      </c>
      <c r="J55" s="127"/>
      <c r="K55" s="134">
        <f t="shared" ref="K55:K99" si="5">F55</f>
        <v>44474</v>
      </c>
      <c r="L55" s="135">
        <f t="shared" ref="L55:M100" si="6">G55/G54-1</f>
        <v>-2.3494850246512655E-3</v>
      </c>
      <c r="M55" s="135">
        <f t="shared" si="6"/>
        <v>-2.420229900647719E-3</v>
      </c>
      <c r="N55" s="136">
        <f t="shared" ref="N55:N100" si="7">I55/1200</f>
        <v>9.0000000000000006E-5</v>
      </c>
      <c r="O55" s="19"/>
      <c r="P55" s="175">
        <v>44517</v>
      </c>
      <c r="Q55" s="150">
        <f>Returns!W13</f>
        <v>9.4267358217863071E-4</v>
      </c>
      <c r="R55" s="149"/>
      <c r="S55" s="211">
        <f t="shared" si="0"/>
        <v>100.11534638170353</v>
      </c>
      <c r="T55" s="211">
        <f t="shared" si="1"/>
        <v>99.833827965956218</v>
      </c>
      <c r="U55" s="149"/>
      <c r="V55" s="150">
        <f t="shared" si="2"/>
        <v>8.9934024884529733E-4</v>
      </c>
      <c r="W55" s="212">
        <f t="shared" si="3"/>
        <v>2.3278292487361528E-3</v>
      </c>
      <c r="X55" s="212">
        <f t="shared" si="4"/>
        <v>-1.4284889998908553E-3</v>
      </c>
      <c r="Y55" s="149"/>
      <c r="Z55" s="149" t="s">
        <v>13</v>
      </c>
      <c r="AA55" s="176">
        <f>Returns!L237</f>
        <v>1.2205032048309172E-3</v>
      </c>
      <c r="AB55" s="149"/>
      <c r="AC55" s="187"/>
    </row>
    <row r="56" spans="4:29" x14ac:dyDescent="0.25">
      <c r="D56" s="19"/>
      <c r="E56" s="101"/>
      <c r="F56" s="134">
        <v>44475</v>
      </c>
      <c r="G56" s="132">
        <v>114.35890000000001</v>
      </c>
      <c r="H56" s="132">
        <v>2354.33</v>
      </c>
      <c r="I56" s="133">
        <v>4.5999999999999999E-2</v>
      </c>
      <c r="J56" s="127"/>
      <c r="K56" s="134">
        <f t="shared" si="5"/>
        <v>44475</v>
      </c>
      <c r="L56" s="135">
        <f t="shared" si="6"/>
        <v>4.3566085289792333E-4</v>
      </c>
      <c r="M56" s="135">
        <f t="shared" si="6"/>
        <v>3.2291370131320996E-4</v>
      </c>
      <c r="N56" s="136">
        <f t="shared" si="7"/>
        <v>3.8333333333333334E-5</v>
      </c>
      <c r="O56" s="19"/>
      <c r="P56" s="175">
        <v>44518</v>
      </c>
      <c r="Q56" s="150">
        <f>Returns!W14</f>
        <v>1.4614069408381322E-3</v>
      </c>
      <c r="R56" s="149"/>
      <c r="S56" s="211">
        <f t="shared" si="0"/>
        <v>100.26165564379016</v>
      </c>
      <c r="T56" s="211">
        <f t="shared" si="1"/>
        <v>99.921250048178536</v>
      </c>
      <c r="U56" s="149"/>
      <c r="V56" s="150">
        <f t="shared" si="2"/>
        <v>1.4289069408381322E-3</v>
      </c>
      <c r="W56" s="212">
        <f t="shared" si="3"/>
        <v>8.4317595076221141E-4</v>
      </c>
      <c r="X56" s="212">
        <f t="shared" si="4"/>
        <v>5.8573099007592079E-4</v>
      </c>
      <c r="Y56" s="149"/>
      <c r="Z56" s="149" t="s">
        <v>14</v>
      </c>
      <c r="AA56" s="176">
        <f>Returns!L264</f>
        <v>7.0675030753623216E-3</v>
      </c>
      <c r="AB56" s="149"/>
      <c r="AC56" s="187"/>
    </row>
    <row r="57" spans="4:29" x14ac:dyDescent="0.25">
      <c r="D57" s="19"/>
      <c r="E57" s="20"/>
      <c r="F57" s="134">
        <v>44476</v>
      </c>
      <c r="G57" s="132">
        <v>114.0399</v>
      </c>
      <c r="H57" s="132">
        <v>2348.29</v>
      </c>
      <c r="I57" s="133">
        <v>1.4999999999999999E-2</v>
      </c>
      <c r="J57" s="127"/>
      <c r="K57" s="134">
        <f t="shared" si="5"/>
        <v>44476</v>
      </c>
      <c r="L57" s="135">
        <f t="shared" si="6"/>
        <v>-2.7894636971849129E-3</v>
      </c>
      <c r="M57" s="135">
        <f t="shared" si="6"/>
        <v>-2.5654857220525074E-3</v>
      </c>
      <c r="N57" s="136">
        <f t="shared" si="7"/>
        <v>1.2499999999999999E-5</v>
      </c>
      <c r="O57" s="19"/>
      <c r="P57" s="175">
        <v>44519</v>
      </c>
      <c r="Q57" s="150">
        <f>Returns!W15</f>
        <v>3.8915382850073245E-3</v>
      </c>
      <c r="R57" s="149"/>
      <c r="S57" s="211">
        <f t="shared" si="0"/>
        <v>100.6518277152462</v>
      </c>
      <c r="T57" s="211">
        <f t="shared" si="1"/>
        <v>100.1137012652551</v>
      </c>
      <c r="U57" s="149"/>
      <c r="V57" s="150">
        <f t="shared" si="2"/>
        <v>3.8082049516739913E-3</v>
      </c>
      <c r="W57" s="212">
        <f t="shared" si="3"/>
        <v>1.8426955842770674E-3</v>
      </c>
      <c r="X57" s="212">
        <f t="shared" si="4"/>
        <v>1.9655093673969239E-3</v>
      </c>
      <c r="Y57" s="149"/>
      <c r="Z57" s="149" t="s">
        <v>3</v>
      </c>
      <c r="AA57" s="176">
        <f>Returns!L291</f>
        <v>-2.8047312559266761E-4</v>
      </c>
      <c r="AB57" s="170"/>
      <c r="AC57" s="220"/>
    </row>
    <row r="58" spans="4:29" x14ac:dyDescent="0.25">
      <c r="D58" s="19"/>
      <c r="E58" s="154"/>
      <c r="F58" s="134">
        <v>44477</v>
      </c>
      <c r="G58" s="132">
        <v>113.7906</v>
      </c>
      <c r="H58" s="132">
        <v>2343.1</v>
      </c>
      <c r="I58" s="133">
        <v>1.7000000000000001E-2</v>
      </c>
      <c r="J58" s="127"/>
      <c r="K58" s="134">
        <f t="shared" si="5"/>
        <v>44477</v>
      </c>
      <c r="L58" s="135">
        <f t="shared" si="6"/>
        <v>-2.186076978320739E-3</v>
      </c>
      <c r="M58" s="135">
        <f t="shared" si="6"/>
        <v>-2.2101188524416004E-3</v>
      </c>
      <c r="N58" s="136">
        <f t="shared" si="7"/>
        <v>1.4166666666666668E-5</v>
      </c>
      <c r="O58" s="19"/>
      <c r="P58" s="175">
        <v>44522</v>
      </c>
      <c r="Q58" s="150">
        <f>Returns!W16</f>
        <v>5.7429331364828029E-3</v>
      </c>
      <c r="R58" s="149"/>
      <c r="S58" s="211">
        <f t="shared" si="0"/>
        <v>101.22986443187965</v>
      </c>
      <c r="T58" s="211">
        <f t="shared" si="1"/>
        <v>99.63261702120208</v>
      </c>
      <c r="U58" s="149"/>
      <c r="V58" s="150">
        <f t="shared" si="2"/>
        <v>5.6920998031494696E-3</v>
      </c>
      <c r="W58" s="212">
        <f t="shared" si="3"/>
        <v>-4.8562119975220641E-3</v>
      </c>
      <c r="X58" s="212">
        <f t="shared" si="4"/>
        <v>1.0548311800671534E-2</v>
      </c>
      <c r="Y58" s="149"/>
      <c r="Z58" s="149" t="s">
        <v>4</v>
      </c>
      <c r="AA58" s="176">
        <f>Returns!L461</f>
        <v>1.0966861417391302E-2</v>
      </c>
      <c r="AB58" s="170"/>
      <c r="AC58" s="220"/>
    </row>
    <row r="59" spans="4:29" ht="16.5" customHeight="1" x14ac:dyDescent="0.25">
      <c r="D59" s="19"/>
      <c r="E59" s="154"/>
      <c r="F59" s="134">
        <v>44480</v>
      </c>
      <c r="G59" s="132">
        <v>113.61109999999999</v>
      </c>
      <c r="H59" s="132">
        <v>2343.1</v>
      </c>
      <c r="I59" s="133">
        <v>1.6E-2</v>
      </c>
      <c r="J59" s="127"/>
      <c r="K59" s="134">
        <f t="shared" si="5"/>
        <v>44480</v>
      </c>
      <c r="L59" s="135">
        <f t="shared" si="6"/>
        <v>-1.5774589465210598E-3</v>
      </c>
      <c r="M59" s="135">
        <f t="shared" si="6"/>
        <v>0</v>
      </c>
      <c r="N59" s="136">
        <f t="shared" si="7"/>
        <v>1.3333333333333333E-5</v>
      </c>
      <c r="O59" s="19"/>
      <c r="P59" s="175">
        <v>44523</v>
      </c>
      <c r="Q59" s="150">
        <f>Returns!W17</f>
        <v>1.1523446384405541E-3</v>
      </c>
      <c r="R59" s="149"/>
      <c r="S59" s="211">
        <f t="shared" si="0"/>
        <v>101.34651612340778</v>
      </c>
      <c r="T59" s="211">
        <f t="shared" si="1"/>
        <v>99.238954859371376</v>
      </c>
      <c r="U59" s="149"/>
      <c r="V59" s="150">
        <f t="shared" si="2"/>
        <v>1.1023446384405542E-3</v>
      </c>
      <c r="W59" s="212">
        <f t="shared" si="3"/>
        <v>-4.0011374246742334E-3</v>
      </c>
      <c r="X59" s="212">
        <f t="shared" si="4"/>
        <v>5.103482063114788E-3</v>
      </c>
      <c r="Y59" s="149"/>
      <c r="Z59" s="149" t="s">
        <v>15</v>
      </c>
      <c r="AA59" s="176">
        <f>Returns!L488</f>
        <v>1.7181385869565215E-3</v>
      </c>
      <c r="AB59" s="170"/>
      <c r="AC59" s="220"/>
    </row>
    <row r="60" spans="4:29" x14ac:dyDescent="0.25">
      <c r="D60" s="19"/>
      <c r="E60" s="19"/>
      <c r="F60" s="134">
        <v>44481</v>
      </c>
      <c r="G60" s="132">
        <v>114.0299</v>
      </c>
      <c r="H60" s="132">
        <v>2347.9899999999998</v>
      </c>
      <c r="I60" s="133">
        <v>1.0999999999999999E-2</v>
      </c>
      <c r="J60" s="127"/>
      <c r="K60" s="134">
        <f t="shared" si="5"/>
        <v>44481</v>
      </c>
      <c r="L60" s="135">
        <f t="shared" si="6"/>
        <v>3.6862595292186384E-3</v>
      </c>
      <c r="M60" s="135">
        <f t="shared" si="6"/>
        <v>2.0869787887840552E-3</v>
      </c>
      <c r="N60" s="136">
        <f t="shared" si="7"/>
        <v>9.1666666666666664E-6</v>
      </c>
      <c r="O60" s="19"/>
      <c r="P60" s="175">
        <v>44524</v>
      </c>
      <c r="Q60" s="150">
        <f>Returns!W18</f>
        <v>3.4534365080345075E-4</v>
      </c>
      <c r="R60" s="149"/>
      <c r="S60" s="211">
        <f t="shared" si="0"/>
        <v>101.38151549928205</v>
      </c>
      <c r="T60" s="211">
        <f t="shared" si="1"/>
        <v>99.466444987158283</v>
      </c>
      <c r="U60" s="149"/>
      <c r="V60" s="150">
        <f t="shared" si="2"/>
        <v>2.9117698413678409E-4</v>
      </c>
      <c r="W60" s="212">
        <f t="shared" si="3"/>
        <v>2.2381804072144846E-3</v>
      </c>
      <c r="X60" s="212">
        <f t="shared" si="4"/>
        <v>-1.9470034230777006E-3</v>
      </c>
      <c r="Y60" s="149"/>
      <c r="Z60" s="149"/>
      <c r="AA60" s="213"/>
      <c r="AB60" s="150"/>
      <c r="AC60" s="186"/>
    </row>
    <row r="61" spans="4:29" x14ac:dyDescent="0.25">
      <c r="D61" s="19"/>
      <c r="E61" s="19"/>
      <c r="F61" s="134">
        <v>44482</v>
      </c>
      <c r="G61" s="132">
        <v>114.2891</v>
      </c>
      <c r="H61" s="132">
        <v>2352.5500000000002</v>
      </c>
      <c r="I61" s="133">
        <v>8.0000000000000002E-3</v>
      </c>
      <c r="J61" s="127"/>
      <c r="K61" s="134">
        <f t="shared" si="5"/>
        <v>44482</v>
      </c>
      <c r="L61" s="135">
        <f t="shared" si="6"/>
        <v>2.2730880234045348E-3</v>
      </c>
      <c r="M61" s="135">
        <f t="shared" si="6"/>
        <v>1.9420866358035305E-3</v>
      </c>
      <c r="N61" s="136">
        <f t="shared" si="7"/>
        <v>6.6666666666666666E-6</v>
      </c>
      <c r="O61" s="19"/>
      <c r="P61" s="175">
        <v>44525</v>
      </c>
      <c r="Q61" s="150">
        <f>Returns!W19</f>
        <v>-5.7760543784836039E-3</v>
      </c>
      <c r="R61" s="149"/>
      <c r="S61" s="211">
        <f t="shared" si="0"/>
        <v>100.79593035278512</v>
      </c>
      <c r="T61" s="211">
        <f t="shared" si="1"/>
        <v>99.466444987158283</v>
      </c>
      <c r="U61" s="149"/>
      <c r="V61" s="150">
        <f t="shared" si="2"/>
        <v>-5.8560543784836041E-3</v>
      </c>
      <c r="W61" s="212">
        <f t="shared" si="3"/>
        <v>-8.0000000000000007E-5</v>
      </c>
      <c r="X61" s="212">
        <f t="shared" si="4"/>
        <v>-5.7760543784836039E-3</v>
      </c>
      <c r="Y61" s="149"/>
      <c r="Z61" s="149"/>
      <c r="AA61" s="149"/>
      <c r="AB61" s="149"/>
      <c r="AC61" s="187"/>
    </row>
    <row r="62" spans="4:29" x14ac:dyDescent="0.25">
      <c r="D62" s="19"/>
      <c r="E62" s="101"/>
      <c r="F62" s="134">
        <v>44483</v>
      </c>
      <c r="G62" s="132">
        <v>114.5085</v>
      </c>
      <c r="H62" s="132">
        <v>2356.7199999999998</v>
      </c>
      <c r="I62" s="133">
        <v>1E-3</v>
      </c>
      <c r="J62" s="127"/>
      <c r="K62" s="134">
        <f t="shared" si="5"/>
        <v>44483</v>
      </c>
      <c r="L62" s="135">
        <f t="shared" si="6"/>
        <v>1.9196931290910157E-3</v>
      </c>
      <c r="M62" s="135">
        <f t="shared" si="6"/>
        <v>1.7725446855538785E-3</v>
      </c>
      <c r="N62" s="136">
        <f t="shared" si="7"/>
        <v>8.3333333333333333E-7</v>
      </c>
      <c r="O62" s="19"/>
      <c r="P62" s="175">
        <v>44526</v>
      </c>
      <c r="Q62" s="150">
        <f>Returns!W20</f>
        <v>-1.1177173176429068E-3</v>
      </c>
      <c r="R62" s="149"/>
      <c r="S62" s="211">
        <f t="shared" si="0"/>
        <v>100.68326899588189</v>
      </c>
      <c r="T62" s="211">
        <f t="shared" si="1"/>
        <v>100.17493176172144</v>
      </c>
      <c r="U62" s="149"/>
      <c r="V62" s="150">
        <f t="shared" si="2"/>
        <v>-1.1977173176429068E-3</v>
      </c>
      <c r="W62" s="212">
        <f t="shared" si="3"/>
        <v>7.0428721872449439E-3</v>
      </c>
      <c r="X62" s="212">
        <f t="shared" si="4"/>
        <v>-8.2405895048878516E-3</v>
      </c>
      <c r="Y62" s="149"/>
      <c r="Z62" s="149"/>
      <c r="AA62" s="149"/>
      <c r="AB62" s="149"/>
      <c r="AC62" s="187"/>
    </row>
    <row r="63" spans="4:29" x14ac:dyDescent="0.25">
      <c r="D63" s="19"/>
      <c r="E63" s="21"/>
      <c r="F63" s="134">
        <v>44484</v>
      </c>
      <c r="G63" s="132">
        <v>114.22929999999999</v>
      </c>
      <c r="H63" s="132">
        <v>2350.87</v>
      </c>
      <c r="I63" s="133">
        <v>3.5999999999999997E-2</v>
      </c>
      <c r="J63" s="127"/>
      <c r="K63" s="134">
        <f t="shared" si="5"/>
        <v>44484</v>
      </c>
      <c r="L63" s="135">
        <f t="shared" si="6"/>
        <v>-2.4382469423667175E-3</v>
      </c>
      <c r="M63" s="135">
        <f t="shared" si="6"/>
        <v>-2.4822634848432612E-3</v>
      </c>
      <c r="N63" s="136">
        <f t="shared" si="7"/>
        <v>2.9999999999999997E-5</v>
      </c>
      <c r="O63" s="19"/>
      <c r="P63" s="175">
        <v>44529</v>
      </c>
      <c r="Q63" s="150">
        <f>Returns!W21</f>
        <v>3.3649029326983195E-3</v>
      </c>
      <c r="R63" s="149"/>
      <c r="S63" s="211">
        <f t="shared" si="0"/>
        <v>101.02205842299979</v>
      </c>
      <c r="T63" s="211">
        <f t="shared" si="1"/>
        <v>100.22740253051018</v>
      </c>
      <c r="U63" s="149"/>
      <c r="V63" s="150">
        <f t="shared" si="2"/>
        <v>3.3099029326983196E-3</v>
      </c>
      <c r="W63" s="212">
        <f t="shared" si="3"/>
        <v>4.6879141034553102E-4</v>
      </c>
      <c r="X63" s="212">
        <f t="shared" si="4"/>
        <v>2.8411115223527885E-3</v>
      </c>
      <c r="Y63" s="149"/>
      <c r="Z63" s="160" t="s">
        <v>102</v>
      </c>
      <c r="AA63" s="149"/>
      <c r="AB63" s="149"/>
      <c r="AC63" s="187"/>
    </row>
    <row r="64" spans="4:29" x14ac:dyDescent="0.25">
      <c r="D64" s="19"/>
      <c r="E64" s="32"/>
      <c r="F64" s="134">
        <v>44487</v>
      </c>
      <c r="G64" s="132">
        <v>114.1495</v>
      </c>
      <c r="H64" s="132">
        <v>2350.34</v>
      </c>
      <c r="I64" s="133">
        <v>3.9E-2</v>
      </c>
      <c r="J64" s="127"/>
      <c r="K64" s="134">
        <f t="shared" si="5"/>
        <v>44487</v>
      </c>
      <c r="L64" s="135">
        <f t="shared" si="6"/>
        <v>-6.9859484387968518E-4</v>
      </c>
      <c r="M64" s="135">
        <f t="shared" si="6"/>
        <v>-2.2544845099892186E-4</v>
      </c>
      <c r="N64" s="136">
        <f t="shared" si="7"/>
        <v>3.2499999999999997E-5</v>
      </c>
      <c r="O64" s="19"/>
      <c r="P64" s="175">
        <v>44530</v>
      </c>
      <c r="Q64" s="150">
        <f>Returns!W22</f>
        <v>2.3472877729761804E-3</v>
      </c>
      <c r="R64" s="149"/>
      <c r="S64" s="211">
        <f t="shared" si="0"/>
        <v>101.25918626553698</v>
      </c>
      <c r="T64" s="211">
        <f t="shared" si="1"/>
        <v>100.39366216183075</v>
      </c>
      <c r="U64" s="149"/>
      <c r="V64" s="150">
        <f t="shared" si="2"/>
        <v>2.2606211063095137E-3</v>
      </c>
      <c r="W64" s="212">
        <f t="shared" si="3"/>
        <v>1.5721574385471186E-3</v>
      </c>
      <c r="X64" s="212">
        <f t="shared" si="4"/>
        <v>6.8846366776239513E-4</v>
      </c>
      <c r="Y64" s="149"/>
      <c r="Z64" s="149"/>
      <c r="AA64" s="160" t="s">
        <v>103</v>
      </c>
      <c r="AB64" s="160" t="s">
        <v>104</v>
      </c>
      <c r="AC64" s="222" t="s">
        <v>105</v>
      </c>
    </row>
    <row r="65" spans="4:29" x14ac:dyDescent="0.25">
      <c r="D65" s="19"/>
      <c r="E65" s="32"/>
      <c r="F65" s="134">
        <v>44488</v>
      </c>
      <c r="G65" s="132">
        <v>113.8205</v>
      </c>
      <c r="H65" s="132">
        <v>2344.4299999999998</v>
      </c>
      <c r="I65" s="133">
        <v>4.1000000000000002E-2</v>
      </c>
      <c r="J65" s="127"/>
      <c r="K65" s="134">
        <f t="shared" si="5"/>
        <v>44488</v>
      </c>
      <c r="L65" s="135">
        <f t="shared" si="6"/>
        <v>-2.8821852044906837E-3</v>
      </c>
      <c r="M65" s="135">
        <f t="shared" si="6"/>
        <v>-2.5145298127080551E-3</v>
      </c>
      <c r="N65" s="136">
        <f t="shared" si="7"/>
        <v>3.4166666666666666E-5</v>
      </c>
      <c r="O65" s="19"/>
      <c r="P65" s="175">
        <v>44531</v>
      </c>
      <c r="Q65" s="150">
        <f>Returns!W23</f>
        <v>6.8563633310006703E-3</v>
      </c>
      <c r="R65" s="149"/>
      <c r="S65" s="211">
        <f t="shared" si="0"/>
        <v>101.95345603717497</v>
      </c>
      <c r="T65" s="211">
        <f t="shared" si="1"/>
        <v>100.41275836816789</v>
      </c>
      <c r="U65" s="149"/>
      <c r="V65" s="150">
        <f t="shared" si="2"/>
        <v>6.7821966643340035E-3</v>
      </c>
      <c r="W65" s="212">
        <f t="shared" si="3"/>
        <v>1.1604659905077602E-4</v>
      </c>
      <c r="X65" s="212">
        <f t="shared" si="4"/>
        <v>6.6661500652832276E-3</v>
      </c>
      <c r="Y65" s="149"/>
      <c r="Z65" s="149" t="s">
        <v>99</v>
      </c>
      <c r="AA65" s="213">
        <f>AVERAGE(V53:V69)/_xlfn.STDEV.S(V53:V69)*SQRT(260)</f>
        <v>9.6794659147084783</v>
      </c>
      <c r="AB65" s="150">
        <f>INTERCEPT(V53:V69,W53:W69)*260</f>
        <v>0.49969000300583311</v>
      </c>
      <c r="AC65" s="186">
        <f>AVERAGE(X53:X69)/_xlfn.STDEV.S(X53:X69)*SQRT(260)</f>
        <v>5.552152782537128</v>
      </c>
    </row>
    <row r="66" spans="4:29" x14ac:dyDescent="0.25">
      <c r="D66" s="19"/>
      <c r="E66" s="32"/>
      <c r="F66" s="134">
        <v>44489</v>
      </c>
      <c r="G66" s="132">
        <v>113.7407</v>
      </c>
      <c r="H66" s="132">
        <v>2342.19</v>
      </c>
      <c r="I66" s="133">
        <v>4.1000000000000002E-2</v>
      </c>
      <c r="J66" s="127"/>
      <c r="K66" s="134">
        <f t="shared" si="5"/>
        <v>44489</v>
      </c>
      <c r="L66" s="135">
        <f t="shared" si="6"/>
        <v>-7.0110393118982817E-4</v>
      </c>
      <c r="M66" s="135">
        <f t="shared" si="6"/>
        <v>-9.5545612366321198E-4</v>
      </c>
      <c r="N66" s="136">
        <f t="shared" si="7"/>
        <v>3.4166666666666666E-5</v>
      </c>
      <c r="O66" s="19"/>
      <c r="P66" s="175">
        <v>44532</v>
      </c>
      <c r="Q66" s="150">
        <f>Returns!W24</f>
        <v>4.3665496404055176E-3</v>
      </c>
      <c r="R66" s="149"/>
      <c r="S66" s="211">
        <f t="shared" si="0"/>
        <v>102.3986408639722</v>
      </c>
      <c r="T66" s="211">
        <f t="shared" si="1"/>
        <v>100.39523891281272</v>
      </c>
      <c r="U66" s="149"/>
      <c r="V66" s="150">
        <f t="shared" si="2"/>
        <v>4.3048829737388512E-3</v>
      </c>
      <c r="W66" s="212">
        <f t="shared" si="3"/>
        <v>-2.3614106254902915E-4</v>
      </c>
      <c r="X66" s="212">
        <f t="shared" si="4"/>
        <v>4.5410240362878801E-3</v>
      </c>
      <c r="Y66" s="149"/>
      <c r="Z66" s="149"/>
      <c r="AA66" s="149"/>
      <c r="AB66" s="149"/>
      <c r="AC66" s="187"/>
    </row>
    <row r="67" spans="4:29" ht="15.75" customHeight="1" x14ac:dyDescent="0.25">
      <c r="D67" s="19"/>
      <c r="E67" s="32"/>
      <c r="F67" s="134">
        <v>44490</v>
      </c>
      <c r="G67" s="132">
        <v>113.50149999999999</v>
      </c>
      <c r="H67" s="132">
        <v>2337.44</v>
      </c>
      <c r="I67" s="133">
        <v>4.1000000000000002E-2</v>
      </c>
      <c r="J67" s="127"/>
      <c r="K67" s="134">
        <f t="shared" si="5"/>
        <v>44490</v>
      </c>
      <c r="L67" s="135">
        <f t="shared" si="6"/>
        <v>-2.1030290828174536E-3</v>
      </c>
      <c r="M67" s="135">
        <f t="shared" si="6"/>
        <v>-2.0280165144587192E-3</v>
      </c>
      <c r="N67" s="136">
        <f t="shared" si="7"/>
        <v>3.4166666666666666E-5</v>
      </c>
      <c r="O67" s="19"/>
      <c r="P67" s="175">
        <v>44533</v>
      </c>
      <c r="Q67" s="150">
        <f>Returns!W25</f>
        <v>8.3887351030297768E-4</v>
      </c>
      <c r="R67" s="149"/>
      <c r="S67" s="211">
        <f t="shared" si="0"/>
        <v>102.48454037128401</v>
      </c>
      <c r="T67" s="211">
        <f t="shared" si="1"/>
        <v>100.79818638598165</v>
      </c>
      <c r="U67" s="149"/>
      <c r="V67" s="150">
        <f t="shared" si="2"/>
        <v>8.063735103029777E-4</v>
      </c>
      <c r="W67" s="212">
        <f t="shared" si="3"/>
        <v>3.9811113777156086E-3</v>
      </c>
      <c r="X67" s="212">
        <f t="shared" si="4"/>
        <v>-3.1747378674126313E-3</v>
      </c>
      <c r="Y67" s="149"/>
      <c r="Z67" s="149"/>
      <c r="AA67" s="149"/>
      <c r="AB67" s="149"/>
      <c r="AC67" s="187"/>
    </row>
    <row r="68" spans="4:29" x14ac:dyDescent="0.25">
      <c r="D68" s="19"/>
      <c r="E68" s="32"/>
      <c r="F68" s="134">
        <v>44491</v>
      </c>
      <c r="G68" s="132">
        <v>113.7208</v>
      </c>
      <c r="H68" s="132">
        <v>2342.09</v>
      </c>
      <c r="I68" s="133">
        <v>4.8000000000000001E-2</v>
      </c>
      <c r="J68" s="127"/>
      <c r="K68" s="134">
        <f t="shared" si="5"/>
        <v>44491</v>
      </c>
      <c r="L68" s="135">
        <f t="shared" si="6"/>
        <v>1.9321330555102101E-3</v>
      </c>
      <c r="M68" s="135">
        <f t="shared" si="6"/>
        <v>1.9893558765144981E-3</v>
      </c>
      <c r="N68" s="136">
        <f t="shared" si="7"/>
        <v>4.0000000000000003E-5</v>
      </c>
      <c r="O68" s="19"/>
      <c r="P68" s="175">
        <v>44536</v>
      </c>
      <c r="Q68" s="150">
        <f>Returns!W26</f>
        <v>1.5666476765610251E-3</v>
      </c>
      <c r="R68" s="149"/>
      <c r="S68" s="211">
        <f t="shared" si="0"/>
        <v>102.64509753834011</v>
      </c>
      <c r="T68" s="211">
        <f t="shared" si="1"/>
        <v>100.44779727887823</v>
      </c>
      <c r="U68" s="149"/>
      <c r="V68" s="150">
        <f t="shared" si="2"/>
        <v>1.5341476765610251E-3</v>
      </c>
      <c r="W68" s="212">
        <f t="shared" si="3"/>
        <v>-3.5086449552445089E-3</v>
      </c>
      <c r="X68" s="212">
        <f t="shared" si="4"/>
        <v>5.042792631805534E-3</v>
      </c>
      <c r="Y68" s="149"/>
      <c r="Z68" s="149"/>
      <c r="AA68" s="149"/>
      <c r="AB68" s="149"/>
      <c r="AC68" s="187"/>
    </row>
    <row r="69" spans="4:29" ht="16.5" thickBot="1" x14ac:dyDescent="0.3">
      <c r="D69" s="19"/>
      <c r="E69" s="32"/>
      <c r="F69" s="134">
        <v>44494</v>
      </c>
      <c r="G69" s="132">
        <v>113.8305</v>
      </c>
      <c r="H69" s="132">
        <v>2343.84</v>
      </c>
      <c r="I69" s="133">
        <v>5.1999999999999998E-2</v>
      </c>
      <c r="J69" s="127"/>
      <c r="K69" s="134">
        <f t="shared" si="5"/>
        <v>44494</v>
      </c>
      <c r="L69" s="135">
        <f t="shared" si="6"/>
        <v>9.6464323149336728E-4</v>
      </c>
      <c r="M69" s="135">
        <f t="shared" si="6"/>
        <v>7.4719588060245812E-4</v>
      </c>
      <c r="N69" s="136">
        <f t="shared" si="7"/>
        <v>4.3333333333333334E-5</v>
      </c>
      <c r="O69" s="19"/>
      <c r="P69" s="195">
        <v>44537</v>
      </c>
      <c r="Q69" s="214">
        <f>Returns!W27</f>
        <v>6.5614937759215846E-3</v>
      </c>
      <c r="R69" s="196"/>
      <c r="S69" s="215">
        <f t="shared" si="0"/>
        <v>103.31860270696679</v>
      </c>
      <c r="T69" s="215">
        <f t="shared" si="1"/>
        <v>100.41275836816787</v>
      </c>
      <c r="U69" s="196"/>
      <c r="V69" s="214">
        <f t="shared" si="2"/>
        <v>6.5289937759215842E-3</v>
      </c>
      <c r="W69" s="216">
        <f t="shared" si="3"/>
        <v>-3.813270689806505E-4</v>
      </c>
      <c r="X69" s="216">
        <f t="shared" si="4"/>
        <v>6.9103208449022352E-3</v>
      </c>
      <c r="Y69" s="196"/>
      <c r="Z69" s="196"/>
      <c r="AA69" s="196"/>
      <c r="AB69" s="196"/>
      <c r="AC69" s="189"/>
    </row>
    <row r="70" spans="4:29" ht="16.5" thickTop="1" x14ac:dyDescent="0.25">
      <c r="D70" s="19"/>
      <c r="E70" s="19"/>
      <c r="F70" s="134">
        <v>44495</v>
      </c>
      <c r="G70" s="132">
        <v>114.0399</v>
      </c>
      <c r="H70" s="132">
        <v>2347.79</v>
      </c>
      <c r="I70" s="133">
        <v>5.2999999999999999E-2</v>
      </c>
      <c r="J70" s="127"/>
      <c r="K70" s="134">
        <f t="shared" si="5"/>
        <v>44495</v>
      </c>
      <c r="L70" s="135">
        <f t="shared" si="6"/>
        <v>1.8395772661985443E-3</v>
      </c>
      <c r="M70" s="135">
        <f t="shared" si="6"/>
        <v>1.6852686190182986E-3</v>
      </c>
      <c r="N70" s="136">
        <f t="shared" si="7"/>
        <v>4.4166666666666665E-5</v>
      </c>
      <c r="O70" s="101"/>
      <c r="P70" s="101"/>
      <c r="Q70" s="221"/>
      <c r="R70" s="101"/>
      <c r="S70" s="60"/>
      <c r="T70" s="19"/>
      <c r="U70" s="19"/>
      <c r="V70" s="19"/>
    </row>
    <row r="71" spans="4:29" x14ac:dyDescent="0.25">
      <c r="D71" s="19"/>
      <c r="E71" s="19"/>
      <c r="F71" s="134">
        <v>44496</v>
      </c>
      <c r="G71" s="132">
        <v>114.4187</v>
      </c>
      <c r="H71" s="132">
        <v>2357.4899999999998</v>
      </c>
      <c r="I71" s="133">
        <v>5.7000000000000002E-2</v>
      </c>
      <c r="J71" s="127"/>
      <c r="K71" s="134">
        <f t="shared" si="5"/>
        <v>44496</v>
      </c>
      <c r="L71" s="135">
        <f t="shared" si="6"/>
        <v>3.3216444419892355E-3</v>
      </c>
      <c r="M71" s="135">
        <f t="shared" si="6"/>
        <v>4.1315449848580155E-3</v>
      </c>
      <c r="N71" s="136">
        <f t="shared" si="7"/>
        <v>4.7500000000000003E-5</v>
      </c>
      <c r="O71" s="21"/>
      <c r="P71" s="21"/>
      <c r="Q71" s="21"/>
      <c r="R71" s="21"/>
      <c r="S71" s="60"/>
      <c r="T71" s="19"/>
      <c r="U71" s="19"/>
      <c r="V71" s="19"/>
    </row>
    <row r="72" spans="4:29" x14ac:dyDescent="0.25">
      <c r="D72" s="19"/>
      <c r="E72" s="19"/>
      <c r="F72" s="134">
        <v>44497</v>
      </c>
      <c r="G72" s="132">
        <v>114.32899999999999</v>
      </c>
      <c r="H72" s="132">
        <v>2353.27</v>
      </c>
      <c r="I72" s="133">
        <v>5.2999999999999999E-2</v>
      </c>
      <c r="J72" s="127"/>
      <c r="K72" s="134">
        <f t="shared" si="5"/>
        <v>44497</v>
      </c>
      <c r="L72" s="135">
        <f t="shared" si="6"/>
        <v>-7.8396276133185783E-4</v>
      </c>
      <c r="M72" s="135">
        <f t="shared" si="6"/>
        <v>-1.7900394063176117E-3</v>
      </c>
      <c r="N72" s="136">
        <f t="shared" si="7"/>
        <v>4.4166666666666665E-5</v>
      </c>
      <c r="O72" s="23"/>
      <c r="P72" s="34">
        <f>CORREL(S52:S69,T52:T69)</f>
        <v>0.57915279371334882</v>
      </c>
      <c r="Q72" s="23"/>
      <c r="R72" s="35"/>
      <c r="S72" s="61"/>
      <c r="T72" s="19"/>
      <c r="U72" s="19"/>
      <c r="V72" s="19"/>
    </row>
    <row r="73" spans="4:29" x14ac:dyDescent="0.25">
      <c r="D73" s="19"/>
      <c r="E73" s="101"/>
      <c r="F73" s="134">
        <v>44498</v>
      </c>
      <c r="G73" s="132">
        <v>114.2991</v>
      </c>
      <c r="H73" s="132">
        <v>2354.21</v>
      </c>
      <c r="I73" s="133">
        <v>5.0999999999999997E-2</v>
      </c>
      <c r="J73" s="127"/>
      <c r="K73" s="134">
        <f t="shared" si="5"/>
        <v>44498</v>
      </c>
      <c r="L73" s="135">
        <f t="shared" si="6"/>
        <v>-2.6152594704753618E-4</v>
      </c>
      <c r="M73" s="135">
        <f t="shared" si="6"/>
        <v>3.9944417767623364E-4</v>
      </c>
      <c r="N73" s="136">
        <f t="shared" si="7"/>
        <v>4.2499999999999996E-5</v>
      </c>
      <c r="O73" s="28"/>
      <c r="P73" s="28"/>
      <c r="Q73" s="28"/>
      <c r="R73" s="28"/>
      <c r="S73" s="28"/>
      <c r="T73" s="28"/>
      <c r="U73" s="28"/>
      <c r="V73" s="19"/>
    </row>
    <row r="74" spans="4:29" x14ac:dyDescent="0.25">
      <c r="D74" s="19"/>
      <c r="E74" s="66"/>
      <c r="F74" s="134">
        <v>44501</v>
      </c>
      <c r="G74" s="132">
        <v>114.2287</v>
      </c>
      <c r="H74" s="132">
        <v>2351.92</v>
      </c>
      <c r="I74" s="133">
        <v>4.8000000000000001E-2</v>
      </c>
      <c r="J74" s="127"/>
      <c r="K74" s="134">
        <f t="shared" si="5"/>
        <v>44501</v>
      </c>
      <c r="L74" s="135">
        <f t="shared" si="6"/>
        <v>-6.1592785944941664E-4</v>
      </c>
      <c r="M74" s="135">
        <f t="shared" si="6"/>
        <v>-9.727254577969191E-4</v>
      </c>
      <c r="N74" s="136">
        <f t="shared" si="7"/>
        <v>4.0000000000000003E-5</v>
      </c>
      <c r="O74" s="62"/>
      <c r="P74" s="31"/>
      <c r="Q74" s="63"/>
      <c r="R74" s="35"/>
      <c r="S74" s="60"/>
      <c r="T74" s="19"/>
      <c r="U74" s="19"/>
      <c r="V74" s="19"/>
    </row>
    <row r="75" spans="4:29" x14ac:dyDescent="0.25">
      <c r="D75" s="19"/>
      <c r="E75" s="66"/>
      <c r="F75" s="134">
        <v>44502</v>
      </c>
      <c r="G75" s="132">
        <v>114.4584</v>
      </c>
      <c r="H75" s="132">
        <v>2355.94</v>
      </c>
      <c r="I75" s="133">
        <v>4.1000000000000002E-2</v>
      </c>
      <c r="J75" s="127"/>
      <c r="K75" s="134">
        <f t="shared" si="5"/>
        <v>44502</v>
      </c>
      <c r="L75" s="135">
        <f t="shared" si="6"/>
        <v>2.0108781768504169E-3</v>
      </c>
      <c r="M75" s="135">
        <f t="shared" si="6"/>
        <v>1.709241810945894E-3</v>
      </c>
      <c r="N75" s="136">
        <f t="shared" si="7"/>
        <v>3.4166666666666666E-5</v>
      </c>
      <c r="O75" s="62"/>
      <c r="P75" s="31"/>
      <c r="Q75" s="63"/>
      <c r="R75" s="35"/>
      <c r="S75" s="60"/>
      <c r="T75" s="19"/>
      <c r="U75" s="19"/>
      <c r="V75" s="19"/>
    </row>
    <row r="76" spans="4:29" x14ac:dyDescent="0.25">
      <c r="D76" s="19"/>
      <c r="E76" s="66"/>
      <c r="F76" s="134">
        <v>44503</v>
      </c>
      <c r="G76" s="132">
        <v>114.2287</v>
      </c>
      <c r="H76" s="132">
        <v>2351.25</v>
      </c>
      <c r="I76" s="133">
        <v>4.2999999999999997E-2</v>
      </c>
      <c r="J76" s="127"/>
      <c r="K76" s="134">
        <f t="shared" si="5"/>
        <v>44503</v>
      </c>
      <c r="L76" s="135">
        <f t="shared" si="6"/>
        <v>-2.0068426607395828E-3</v>
      </c>
      <c r="M76" s="135">
        <f t="shared" si="6"/>
        <v>-1.990712836489883E-3</v>
      </c>
      <c r="N76" s="136">
        <f t="shared" si="7"/>
        <v>3.5833333333333328E-5</v>
      </c>
      <c r="O76" s="101"/>
      <c r="P76" s="101"/>
      <c r="Q76" s="101"/>
      <c r="R76" s="101"/>
      <c r="S76" s="61"/>
      <c r="T76" s="19"/>
      <c r="U76" s="19"/>
      <c r="V76" s="19"/>
    </row>
    <row r="77" spans="4:29" x14ac:dyDescent="0.25">
      <c r="D77" s="19"/>
      <c r="E77" s="66"/>
      <c r="F77" s="134">
        <v>44504</v>
      </c>
      <c r="G77" s="132">
        <v>114.6082</v>
      </c>
      <c r="H77" s="132">
        <v>2359.4</v>
      </c>
      <c r="I77" s="133">
        <v>4.1000000000000002E-2</v>
      </c>
      <c r="J77" s="127"/>
      <c r="K77" s="134">
        <f t="shared" si="5"/>
        <v>44504</v>
      </c>
      <c r="L77" s="135">
        <f t="shared" si="6"/>
        <v>3.3222824036340803E-3</v>
      </c>
      <c r="M77" s="135">
        <f t="shared" si="6"/>
        <v>3.4662413609782838E-3</v>
      </c>
      <c r="N77" s="136">
        <f t="shared" si="7"/>
        <v>3.4166666666666666E-5</v>
      </c>
      <c r="O77" s="64"/>
      <c r="P77" s="64"/>
      <c r="Q77" s="64"/>
      <c r="R77" s="64"/>
      <c r="S77" s="19"/>
      <c r="T77" s="19"/>
      <c r="U77" s="19"/>
      <c r="V77" s="19"/>
    </row>
    <row r="78" spans="4:29" x14ac:dyDescent="0.25">
      <c r="D78" s="19"/>
      <c r="E78" s="66"/>
      <c r="F78" s="134">
        <v>44505</v>
      </c>
      <c r="G78" s="132">
        <v>115.0575</v>
      </c>
      <c r="H78" s="132">
        <v>2369.3000000000002</v>
      </c>
      <c r="I78" s="133">
        <v>3.6999999999999998E-2</v>
      </c>
      <c r="J78" s="127"/>
      <c r="K78" s="134">
        <f t="shared" si="5"/>
        <v>44505</v>
      </c>
      <c r="L78" s="135">
        <f t="shared" si="6"/>
        <v>3.9203128571951851E-3</v>
      </c>
      <c r="M78" s="135">
        <f t="shared" si="6"/>
        <v>4.1959820293295813E-3</v>
      </c>
      <c r="N78" s="136">
        <f t="shared" si="7"/>
        <v>3.0833333333333335E-5</v>
      </c>
      <c r="O78" s="65"/>
      <c r="P78" s="65"/>
      <c r="Q78" s="65"/>
      <c r="R78" s="65"/>
      <c r="S78" s="19"/>
      <c r="T78" s="19"/>
      <c r="U78" s="19"/>
      <c r="V78" s="19"/>
    </row>
    <row r="79" spans="4:29" x14ac:dyDescent="0.25">
      <c r="D79" s="19"/>
      <c r="E79" s="19"/>
      <c r="F79" s="134">
        <v>44508</v>
      </c>
      <c r="G79" s="132">
        <v>114.84780000000001</v>
      </c>
      <c r="H79" s="132">
        <v>2364.7199999999998</v>
      </c>
      <c r="I79" s="133">
        <v>3.9E-2</v>
      </c>
      <c r="J79" s="127"/>
      <c r="K79" s="134">
        <f t="shared" si="5"/>
        <v>44508</v>
      </c>
      <c r="L79" s="135">
        <f t="shared" si="6"/>
        <v>-1.8225669773808129E-3</v>
      </c>
      <c r="M79" s="135">
        <f t="shared" si="6"/>
        <v>-1.9330603975858951E-3</v>
      </c>
      <c r="N79" s="136">
        <f t="shared" si="7"/>
        <v>3.2499999999999997E-5</v>
      </c>
      <c r="O79" s="65"/>
      <c r="P79" s="65"/>
      <c r="Q79" s="65"/>
      <c r="R79" s="65"/>
      <c r="S79" s="19"/>
      <c r="T79" s="19"/>
      <c r="U79" s="19"/>
      <c r="V79" s="19"/>
    </row>
    <row r="80" spans="4:29" x14ac:dyDescent="0.25">
      <c r="D80" s="19"/>
      <c r="E80" s="66"/>
      <c r="F80" s="134">
        <v>44509</v>
      </c>
      <c r="G80" s="132">
        <v>115.1674</v>
      </c>
      <c r="H80" s="132">
        <v>2371.64</v>
      </c>
      <c r="I80" s="133">
        <v>4.2000000000000003E-2</v>
      </c>
      <c r="J80" s="127"/>
      <c r="K80" s="134">
        <f t="shared" si="5"/>
        <v>44509</v>
      </c>
      <c r="L80" s="135">
        <f t="shared" si="6"/>
        <v>2.782813427858466E-3</v>
      </c>
      <c r="M80" s="135">
        <f t="shared" si="6"/>
        <v>2.9263506884535939E-3</v>
      </c>
      <c r="N80" s="136">
        <f t="shared" si="7"/>
        <v>3.5000000000000004E-5</v>
      </c>
      <c r="O80" s="65"/>
      <c r="P80" s="65"/>
      <c r="Q80" s="65"/>
      <c r="R80" s="65"/>
      <c r="S80" s="19"/>
      <c r="T80" s="19"/>
      <c r="U80" s="19"/>
      <c r="V80" s="19"/>
    </row>
    <row r="81" spans="4:22" x14ac:dyDescent="0.25">
      <c r="D81" s="19"/>
      <c r="E81" s="20"/>
      <c r="F81" s="134">
        <v>44510</v>
      </c>
      <c r="G81" s="132">
        <v>114.38849999999999</v>
      </c>
      <c r="H81" s="132">
        <v>2355.34</v>
      </c>
      <c r="I81" s="133">
        <v>4.2000000000000003E-2</v>
      </c>
      <c r="J81" s="127"/>
      <c r="K81" s="134">
        <f t="shared" si="5"/>
        <v>44510</v>
      </c>
      <c r="L81" s="135">
        <f t="shared" si="6"/>
        <v>-6.7631986134966127E-3</v>
      </c>
      <c r="M81" s="135">
        <f t="shared" si="6"/>
        <v>-6.8728812130002259E-3</v>
      </c>
      <c r="N81" s="136">
        <f t="shared" si="7"/>
        <v>3.5000000000000004E-5</v>
      </c>
      <c r="O81" s="65"/>
      <c r="P81" s="65"/>
      <c r="Q81" s="65"/>
      <c r="R81" s="65"/>
      <c r="S81" s="19"/>
      <c r="T81" s="19"/>
      <c r="U81" s="19"/>
      <c r="V81" s="19"/>
    </row>
    <row r="82" spans="4:22" x14ac:dyDescent="0.25">
      <c r="D82" s="19"/>
      <c r="E82" s="20"/>
      <c r="F82" s="134">
        <v>44511</v>
      </c>
      <c r="G82" s="132">
        <v>114.1788</v>
      </c>
      <c r="H82" s="132">
        <v>2355.34</v>
      </c>
      <c r="I82" s="133">
        <v>5.0999999999999997E-2</v>
      </c>
      <c r="J82" s="127"/>
      <c r="K82" s="134">
        <f t="shared" si="5"/>
        <v>44511</v>
      </c>
      <c r="L82" s="135">
        <f t="shared" si="6"/>
        <v>-1.8332262421484335E-3</v>
      </c>
      <c r="M82" s="135">
        <f t="shared" si="6"/>
        <v>0</v>
      </c>
      <c r="N82" s="136">
        <f t="shared" si="7"/>
        <v>4.2499999999999996E-5</v>
      </c>
      <c r="O82" s="65"/>
      <c r="P82" s="65"/>
      <c r="Q82" s="65"/>
      <c r="R82" s="65"/>
      <c r="S82" s="19"/>
      <c r="T82" s="19"/>
      <c r="U82" s="19"/>
      <c r="V82" s="19"/>
    </row>
    <row r="83" spans="4:22" x14ac:dyDescent="0.25">
      <c r="D83" s="19"/>
      <c r="E83" s="20"/>
      <c r="F83" s="134">
        <v>44512</v>
      </c>
      <c r="G83" s="132">
        <v>114.1588</v>
      </c>
      <c r="H83" s="132">
        <v>2351.5300000000002</v>
      </c>
      <c r="I83" s="133">
        <v>5.0999999999999997E-2</v>
      </c>
      <c r="J83" s="127"/>
      <c r="K83" s="134">
        <f t="shared" si="5"/>
        <v>44512</v>
      </c>
      <c r="L83" s="135">
        <f t="shared" si="6"/>
        <v>-1.7516386579641274E-4</v>
      </c>
      <c r="M83" s="135">
        <f t="shared" si="6"/>
        <v>-1.6176008559273258E-3</v>
      </c>
      <c r="N83" s="136">
        <f t="shared" si="7"/>
        <v>4.2499999999999996E-5</v>
      </c>
      <c r="O83" s="65"/>
      <c r="P83" s="65"/>
      <c r="Q83" s="65"/>
      <c r="R83" s="65"/>
      <c r="S83" s="19"/>
      <c r="T83" s="19"/>
      <c r="U83" s="19"/>
      <c r="V83" s="19"/>
    </row>
    <row r="84" spans="4:22" x14ac:dyDescent="0.25">
      <c r="D84" s="19"/>
      <c r="E84" s="19"/>
      <c r="F84" s="134">
        <v>44515</v>
      </c>
      <c r="G84" s="132">
        <v>113.7394</v>
      </c>
      <c r="H84" s="132">
        <v>2343.91</v>
      </c>
      <c r="I84" s="133">
        <v>4.7E-2</v>
      </c>
      <c r="J84" s="127"/>
      <c r="K84" s="134">
        <f t="shared" si="5"/>
        <v>44515</v>
      </c>
      <c r="L84" s="135">
        <f t="shared" si="6"/>
        <v>-3.6738297879794768E-3</v>
      </c>
      <c r="M84" s="135">
        <f t="shared" si="6"/>
        <v>-3.2404434559628603E-3</v>
      </c>
      <c r="N84" s="136">
        <f t="shared" si="7"/>
        <v>3.9166666666666665E-5</v>
      </c>
      <c r="O84" s="65"/>
      <c r="P84" s="65"/>
      <c r="Q84" s="65"/>
      <c r="R84" s="65"/>
      <c r="S84" s="19"/>
      <c r="T84" s="19"/>
      <c r="U84" s="19"/>
      <c r="V84" s="19"/>
    </row>
    <row r="85" spans="4:22" x14ac:dyDescent="0.25">
      <c r="D85" s="19"/>
      <c r="E85" s="28"/>
      <c r="F85" s="134">
        <v>44516</v>
      </c>
      <c r="G85" s="132">
        <v>113.6995</v>
      </c>
      <c r="H85" s="132">
        <v>2342.37</v>
      </c>
      <c r="I85" s="133">
        <v>5.5E-2</v>
      </c>
      <c r="J85" s="127"/>
      <c r="K85" s="134">
        <f t="shared" si="5"/>
        <v>44516</v>
      </c>
      <c r="L85" s="135">
        <f t="shared" si="6"/>
        <v>-3.5080192088232653E-4</v>
      </c>
      <c r="M85" s="135">
        <f t="shared" si="6"/>
        <v>-6.570218139775319E-4</v>
      </c>
      <c r="N85" s="136">
        <f t="shared" si="7"/>
        <v>4.5833333333333334E-5</v>
      </c>
      <c r="O85" s="65"/>
      <c r="P85" s="65"/>
      <c r="Q85" s="65"/>
      <c r="R85" s="65"/>
      <c r="S85" s="19"/>
      <c r="T85" s="19"/>
      <c r="U85" s="19"/>
      <c r="V85" s="19"/>
    </row>
    <row r="86" spans="4:22" x14ac:dyDescent="0.25">
      <c r="D86" s="19"/>
      <c r="E86" s="101"/>
      <c r="F86" s="134">
        <v>44517</v>
      </c>
      <c r="G86" s="132">
        <v>113.9691</v>
      </c>
      <c r="H86" s="132">
        <v>2347.21</v>
      </c>
      <c r="I86" s="133">
        <v>5.1999999999999998E-2</v>
      </c>
      <c r="J86" s="127"/>
      <c r="K86" s="134">
        <f t="shared" si="5"/>
        <v>44517</v>
      </c>
      <c r="L86" s="135">
        <f t="shared" si="6"/>
        <v>2.3711625820694859E-3</v>
      </c>
      <c r="M86" s="135">
        <f t="shared" si="6"/>
        <v>2.0662832942703879E-3</v>
      </c>
      <c r="N86" s="136">
        <f t="shared" si="7"/>
        <v>4.3333333333333334E-5</v>
      </c>
      <c r="O86" s="65"/>
      <c r="P86" s="65"/>
      <c r="Q86" s="65"/>
      <c r="R86" s="65"/>
      <c r="S86" s="19"/>
      <c r="T86" s="19"/>
      <c r="U86" s="19"/>
      <c r="V86" s="19"/>
    </row>
    <row r="87" spans="4:22" x14ac:dyDescent="0.25">
      <c r="D87" s="19"/>
      <c r="E87" s="66"/>
      <c r="F87" s="134">
        <v>44518</v>
      </c>
      <c r="G87" s="132">
        <v>114.0689</v>
      </c>
      <c r="H87" s="132">
        <v>2349.39</v>
      </c>
      <c r="I87" s="133">
        <v>3.9E-2</v>
      </c>
      <c r="J87" s="127"/>
      <c r="K87" s="134">
        <f t="shared" si="5"/>
        <v>44518</v>
      </c>
      <c r="L87" s="135">
        <f t="shared" si="6"/>
        <v>8.7567595076221139E-4</v>
      </c>
      <c r="M87" s="135">
        <f t="shared" si="6"/>
        <v>9.2876223260796031E-4</v>
      </c>
      <c r="N87" s="136">
        <f t="shared" si="7"/>
        <v>3.2499999999999997E-5</v>
      </c>
      <c r="O87" s="65"/>
      <c r="P87" s="65"/>
      <c r="Q87" s="65"/>
      <c r="R87" s="65"/>
      <c r="S87" s="19"/>
      <c r="T87" s="19"/>
      <c r="U87" s="19"/>
      <c r="V87" s="19"/>
    </row>
    <row r="88" spans="4:22" x14ac:dyDescent="0.25">
      <c r="D88" s="19"/>
      <c r="E88" s="66"/>
      <c r="F88" s="134">
        <v>44519</v>
      </c>
      <c r="G88" s="132">
        <v>114.2886</v>
      </c>
      <c r="H88" s="132">
        <v>2353.67</v>
      </c>
      <c r="I88" s="133">
        <v>0.1</v>
      </c>
      <c r="J88" s="127"/>
      <c r="K88" s="134">
        <f t="shared" si="5"/>
        <v>44519</v>
      </c>
      <c r="L88" s="135">
        <f t="shared" si="6"/>
        <v>1.9260289176104006E-3</v>
      </c>
      <c r="M88" s="135">
        <f t="shared" si="6"/>
        <v>1.8217494753958174E-3</v>
      </c>
      <c r="N88" s="136">
        <f t="shared" si="7"/>
        <v>8.3333333333333344E-5</v>
      </c>
      <c r="O88" s="65"/>
      <c r="P88" s="65"/>
      <c r="Q88" s="65"/>
      <c r="R88" s="65"/>
      <c r="S88" s="19"/>
      <c r="T88" s="19"/>
      <c r="U88" s="19"/>
      <c r="V88" s="19"/>
    </row>
    <row r="89" spans="4:22" x14ac:dyDescent="0.25">
      <c r="D89" s="19"/>
      <c r="E89" s="19"/>
      <c r="F89" s="134">
        <v>44522</v>
      </c>
      <c r="G89" s="132">
        <v>113.7394</v>
      </c>
      <c r="H89" s="132">
        <v>2343.09</v>
      </c>
      <c r="I89" s="133">
        <v>6.0999999999999999E-2</v>
      </c>
      <c r="J89" s="127"/>
      <c r="K89" s="134">
        <f t="shared" si="5"/>
        <v>44522</v>
      </c>
      <c r="L89" s="135">
        <f t="shared" si="6"/>
        <v>-4.8053786641887308E-3</v>
      </c>
      <c r="M89" s="135">
        <f t="shared" si="6"/>
        <v>-4.4951076404083912E-3</v>
      </c>
      <c r="N89" s="136">
        <f t="shared" si="7"/>
        <v>5.0833333333333333E-5</v>
      </c>
      <c r="O89" s="65"/>
      <c r="P89" s="65"/>
      <c r="Q89" s="65"/>
      <c r="R89" s="65"/>
      <c r="S89" s="19"/>
      <c r="T89" s="19"/>
      <c r="U89" s="19"/>
      <c r="V89" s="19"/>
    </row>
    <row r="90" spans="4:22" x14ac:dyDescent="0.25">
      <c r="D90" s="19"/>
      <c r="E90" s="103"/>
      <c r="F90" s="134">
        <v>44523</v>
      </c>
      <c r="G90" s="132">
        <v>113.29</v>
      </c>
      <c r="H90" s="132">
        <v>2333.94</v>
      </c>
      <c r="I90" s="133">
        <v>0.06</v>
      </c>
      <c r="J90" s="127"/>
      <c r="K90" s="134">
        <f t="shared" si="5"/>
        <v>44523</v>
      </c>
      <c r="L90" s="135">
        <f t="shared" si="6"/>
        <v>-3.9511374246742337E-3</v>
      </c>
      <c r="M90" s="135">
        <f t="shared" si="6"/>
        <v>-3.9050996760687795E-3</v>
      </c>
      <c r="N90" s="136">
        <f t="shared" si="7"/>
        <v>4.9999999999999996E-5</v>
      </c>
      <c r="O90" s="65"/>
      <c r="P90" s="65"/>
      <c r="Q90" s="65"/>
      <c r="R90" s="65"/>
      <c r="S90" s="19"/>
      <c r="T90" s="19"/>
      <c r="U90" s="19"/>
      <c r="V90" s="19"/>
    </row>
    <row r="91" spans="4:22" x14ac:dyDescent="0.25">
      <c r="D91" s="19"/>
      <c r="E91" s="19"/>
      <c r="F91" s="134">
        <v>44524</v>
      </c>
      <c r="G91" s="132">
        <v>113.5497</v>
      </c>
      <c r="H91" s="132">
        <v>2339.13</v>
      </c>
      <c r="I91" s="133">
        <v>6.5000000000000002E-2</v>
      </c>
      <c r="J91" s="127"/>
      <c r="K91" s="134">
        <f t="shared" si="5"/>
        <v>44524</v>
      </c>
      <c r="L91" s="135">
        <f t="shared" si="6"/>
        <v>2.2923470738811513E-3</v>
      </c>
      <c r="M91" s="135">
        <f t="shared" si="6"/>
        <v>2.22370755032264E-3</v>
      </c>
      <c r="N91" s="136">
        <f t="shared" si="7"/>
        <v>5.4166666666666671E-5</v>
      </c>
      <c r="O91" s="65"/>
      <c r="P91" s="65"/>
      <c r="Q91" s="65"/>
      <c r="R91" s="65"/>
      <c r="S91" s="19"/>
      <c r="T91" s="19"/>
      <c r="U91" s="19"/>
      <c r="V91" s="19"/>
    </row>
    <row r="92" spans="4:22" x14ac:dyDescent="0.25">
      <c r="D92" s="19"/>
      <c r="E92" s="66"/>
      <c r="F92" s="134">
        <v>44525</v>
      </c>
      <c r="G92" s="132">
        <v>113.5497</v>
      </c>
      <c r="H92" s="132">
        <v>2339.13</v>
      </c>
      <c r="I92" s="133">
        <v>9.6000000000000002E-2</v>
      </c>
      <c r="J92" s="127"/>
      <c r="K92" s="134">
        <f t="shared" si="5"/>
        <v>44525</v>
      </c>
      <c r="L92" s="135">
        <f t="shared" si="6"/>
        <v>0</v>
      </c>
      <c r="M92" s="135">
        <f t="shared" si="6"/>
        <v>0</v>
      </c>
      <c r="N92" s="136">
        <f t="shared" si="7"/>
        <v>8.0000000000000007E-5</v>
      </c>
      <c r="O92" s="65"/>
      <c r="P92" s="65"/>
      <c r="Q92" s="65"/>
      <c r="R92" s="65"/>
      <c r="S92" s="19"/>
      <c r="T92" s="19"/>
      <c r="U92" s="19"/>
      <c r="V92" s="19"/>
    </row>
    <row r="93" spans="4:22" x14ac:dyDescent="0.25">
      <c r="D93" s="19"/>
      <c r="E93" s="66"/>
      <c r="F93" s="134">
        <v>44526</v>
      </c>
      <c r="G93" s="132">
        <v>114.35850000000001</v>
      </c>
      <c r="H93" s="132">
        <v>2356.67</v>
      </c>
      <c r="I93" s="133">
        <v>9.6000000000000002E-2</v>
      </c>
      <c r="J93" s="127"/>
      <c r="K93" s="134">
        <f t="shared" si="5"/>
        <v>44526</v>
      </c>
      <c r="L93" s="135">
        <f t="shared" si="6"/>
        <v>7.1228721872449441E-3</v>
      </c>
      <c r="M93" s="135">
        <f t="shared" si="6"/>
        <v>7.4985144049282138E-3</v>
      </c>
      <c r="N93" s="136">
        <f t="shared" si="7"/>
        <v>8.0000000000000007E-5</v>
      </c>
      <c r="O93" s="65"/>
      <c r="P93" s="65"/>
      <c r="Q93" s="65"/>
      <c r="R93" s="65"/>
      <c r="S93" s="19"/>
      <c r="T93" s="19"/>
      <c r="U93" s="19"/>
      <c r="V93" s="19"/>
    </row>
    <row r="94" spans="4:22" x14ac:dyDescent="0.25">
      <c r="D94" s="19"/>
      <c r="E94" s="19"/>
      <c r="F94" s="134">
        <v>44529</v>
      </c>
      <c r="G94" s="132">
        <v>114.41840000000001</v>
      </c>
      <c r="H94" s="132">
        <v>2354.29</v>
      </c>
      <c r="I94" s="133">
        <v>6.6000000000000003E-2</v>
      </c>
      <c r="J94" s="127"/>
      <c r="K94" s="134">
        <f t="shared" si="5"/>
        <v>44529</v>
      </c>
      <c r="L94" s="135">
        <f t="shared" si="6"/>
        <v>5.2379141034553101E-4</v>
      </c>
      <c r="M94" s="135">
        <f t="shared" si="6"/>
        <v>-1.009899561669636E-3</v>
      </c>
      <c r="N94" s="136">
        <f t="shared" si="7"/>
        <v>5.5000000000000002E-5</v>
      </c>
      <c r="O94" s="19"/>
      <c r="P94" s="19"/>
      <c r="Q94" s="19"/>
      <c r="R94" s="19"/>
      <c r="S94" s="19"/>
      <c r="T94" s="19"/>
      <c r="U94" s="19"/>
      <c r="V94" s="19"/>
    </row>
    <row r="95" spans="4:22" x14ac:dyDescent="0.25">
      <c r="D95" s="19"/>
      <c r="E95" s="66"/>
      <c r="F95" s="134">
        <v>44530</v>
      </c>
      <c r="G95" s="132">
        <v>114.6082</v>
      </c>
      <c r="H95" s="132">
        <v>2361.1799999999998</v>
      </c>
      <c r="I95" s="133">
        <v>0.104</v>
      </c>
      <c r="J95" s="127"/>
      <c r="K95" s="134">
        <f t="shared" si="5"/>
        <v>44530</v>
      </c>
      <c r="L95" s="135">
        <f t="shared" si="6"/>
        <v>1.6588241052137853E-3</v>
      </c>
      <c r="M95" s="135">
        <f t="shared" si="6"/>
        <v>2.9265723424045653E-3</v>
      </c>
      <c r="N95" s="136">
        <f t="shared" si="7"/>
        <v>8.6666666666666668E-5</v>
      </c>
      <c r="O95" s="19"/>
      <c r="P95" s="19"/>
      <c r="Q95" s="19"/>
      <c r="R95" s="19"/>
      <c r="S95" s="19"/>
      <c r="T95" s="19"/>
      <c r="U95" s="19"/>
      <c r="V95" s="19"/>
    </row>
    <row r="96" spans="4:22" x14ac:dyDescent="0.25">
      <c r="D96" s="19"/>
      <c r="E96" s="33"/>
      <c r="F96" s="134">
        <v>44531</v>
      </c>
      <c r="G96" s="132">
        <v>114.63</v>
      </c>
      <c r="H96" s="132">
        <v>2363.3200000000002</v>
      </c>
      <c r="I96" s="133">
        <v>8.8999999999999996E-2</v>
      </c>
      <c r="J96" s="127"/>
      <c r="K96" s="134">
        <f t="shared" si="5"/>
        <v>44531</v>
      </c>
      <c r="L96" s="135">
        <f t="shared" si="6"/>
        <v>1.9021326571744268E-4</v>
      </c>
      <c r="M96" s="135">
        <f t="shared" si="6"/>
        <v>9.0632649776822838E-4</v>
      </c>
      <c r="N96" s="136">
        <f t="shared" si="7"/>
        <v>7.4166666666666662E-5</v>
      </c>
      <c r="O96" s="19"/>
      <c r="P96" s="19"/>
      <c r="Q96" s="19"/>
      <c r="R96" s="19"/>
      <c r="S96" s="19"/>
      <c r="T96" s="19"/>
      <c r="U96" s="19"/>
      <c r="V96" s="19"/>
    </row>
    <row r="97" spans="4:22" x14ac:dyDescent="0.25">
      <c r="D97" s="19"/>
      <c r="E97" s="33"/>
      <c r="F97" s="134">
        <v>44532</v>
      </c>
      <c r="G97" s="132">
        <v>114.61</v>
      </c>
      <c r="H97" s="132">
        <v>2359.92</v>
      </c>
      <c r="I97" s="133">
        <v>7.3999999999999996E-2</v>
      </c>
      <c r="J97" s="127"/>
      <c r="K97" s="134">
        <f t="shared" si="5"/>
        <v>44532</v>
      </c>
      <c r="L97" s="135">
        <f t="shared" si="6"/>
        <v>-1.7447439588236247E-4</v>
      </c>
      <c r="M97" s="135">
        <f t="shared" si="6"/>
        <v>-1.4386540967791239E-3</v>
      </c>
      <c r="N97" s="136">
        <f t="shared" si="7"/>
        <v>6.166666666666667E-5</v>
      </c>
      <c r="O97" s="19"/>
      <c r="P97" s="19"/>
      <c r="Q97" s="19"/>
      <c r="R97" s="19"/>
      <c r="S97" s="19"/>
      <c r="T97" s="19"/>
      <c r="U97" s="19"/>
      <c r="V97" s="19"/>
    </row>
    <row r="98" spans="4:22" x14ac:dyDescent="0.25">
      <c r="D98" s="19"/>
      <c r="E98" s="33"/>
      <c r="F98" s="134">
        <v>44533</v>
      </c>
      <c r="G98" s="132">
        <v>115.07</v>
      </c>
      <c r="H98" s="132">
        <v>2368.92</v>
      </c>
      <c r="I98" s="133">
        <v>3.9E-2</v>
      </c>
      <c r="J98" s="127"/>
      <c r="K98" s="134">
        <f t="shared" si="5"/>
        <v>44533</v>
      </c>
      <c r="L98" s="135">
        <f t="shared" si="6"/>
        <v>4.0136113777156091E-3</v>
      </c>
      <c r="M98" s="135">
        <f t="shared" si="6"/>
        <v>3.8136885996136183E-3</v>
      </c>
      <c r="N98" s="136">
        <f t="shared" si="7"/>
        <v>3.2499999999999997E-5</v>
      </c>
      <c r="O98" s="19"/>
      <c r="P98" s="19"/>
      <c r="Q98" s="19"/>
      <c r="R98" s="19"/>
      <c r="S98" s="19"/>
      <c r="T98" s="19"/>
      <c r="U98" s="19"/>
      <c r="V98" s="19"/>
    </row>
    <row r="99" spans="4:22" x14ac:dyDescent="0.25">
      <c r="D99" s="19"/>
      <c r="E99" s="33"/>
      <c r="F99" s="134">
        <v>44536</v>
      </c>
      <c r="G99" s="132">
        <v>114.67</v>
      </c>
      <c r="H99" s="132">
        <v>2361.4299999999998</v>
      </c>
      <c r="I99" s="133">
        <v>3.9E-2</v>
      </c>
      <c r="J99" s="127"/>
      <c r="K99" s="134">
        <f t="shared" si="5"/>
        <v>44536</v>
      </c>
      <c r="L99" s="135">
        <f t="shared" si="6"/>
        <v>-3.4761449552445089E-3</v>
      </c>
      <c r="M99" s="135">
        <f t="shared" si="6"/>
        <v>-3.1617783631360252E-3</v>
      </c>
      <c r="N99" s="136">
        <f t="shared" si="7"/>
        <v>3.2499999999999997E-5</v>
      </c>
      <c r="O99" s="19"/>
      <c r="P99" s="19"/>
      <c r="Q99" s="19"/>
      <c r="R99" s="19"/>
      <c r="S99" s="19"/>
      <c r="T99" s="19"/>
      <c r="U99" s="19"/>
      <c r="V99" s="19"/>
    </row>
    <row r="100" spans="4:22" ht="16.5" thickBot="1" x14ac:dyDescent="0.3">
      <c r="D100" s="19"/>
      <c r="E100" s="19"/>
      <c r="F100" s="137">
        <v>44537</v>
      </c>
      <c r="G100" s="138">
        <v>114.63</v>
      </c>
      <c r="H100" s="138">
        <v>2361.4299999999998</v>
      </c>
      <c r="I100" s="139">
        <v>3.9E-2</v>
      </c>
      <c r="J100" s="127"/>
      <c r="K100" s="137">
        <f>F100</f>
        <v>44537</v>
      </c>
      <c r="L100" s="140">
        <f t="shared" si="6"/>
        <v>-3.4882706898065052E-4</v>
      </c>
      <c r="M100" s="140">
        <f t="shared" si="6"/>
        <v>0</v>
      </c>
      <c r="N100" s="141">
        <f t="shared" si="7"/>
        <v>3.2499999999999997E-5</v>
      </c>
      <c r="O100" s="19"/>
      <c r="P100" s="19"/>
      <c r="Q100" s="19"/>
      <c r="R100" s="19"/>
      <c r="S100" s="19"/>
      <c r="T100" s="19"/>
      <c r="U100" s="19"/>
      <c r="V100" s="19"/>
    </row>
    <row r="101" spans="4:22" x14ac:dyDescent="0.25">
      <c r="E101" s="19"/>
      <c r="F101" s="67"/>
      <c r="G101" s="68"/>
      <c r="H101" s="19"/>
      <c r="I101" s="19"/>
      <c r="J101" s="19"/>
      <c r="K101" s="19"/>
      <c r="L101" s="74"/>
      <c r="M101" s="65"/>
      <c r="N101" s="19"/>
      <c r="O101" s="19"/>
      <c r="P101" s="19"/>
      <c r="Q101" s="19"/>
      <c r="R101" s="19"/>
    </row>
    <row r="102" spans="4:22" x14ac:dyDescent="0.25">
      <c r="E102" s="19"/>
      <c r="F102" s="69"/>
      <c r="G102" s="70"/>
      <c r="H102" s="19"/>
      <c r="I102" s="19"/>
      <c r="J102" s="19"/>
      <c r="K102" s="19"/>
      <c r="L102" s="74"/>
      <c r="M102" s="65"/>
      <c r="N102" s="19"/>
      <c r="O102" s="19"/>
      <c r="P102" s="19"/>
      <c r="Q102" s="19"/>
      <c r="R102" s="19"/>
    </row>
    <row r="103" spans="4:22" x14ac:dyDescent="0.25">
      <c r="E103" s="19"/>
      <c r="F103" s="69"/>
      <c r="G103" s="70"/>
      <c r="H103" s="19"/>
      <c r="I103" s="19"/>
      <c r="J103" s="19"/>
      <c r="K103" s="19"/>
      <c r="L103" s="74"/>
      <c r="M103" s="65"/>
      <c r="N103" s="19"/>
      <c r="O103" s="19"/>
      <c r="P103" s="19"/>
      <c r="Q103" s="19"/>
      <c r="R103" s="19"/>
    </row>
    <row r="104" spans="4:22" x14ac:dyDescent="0.25">
      <c r="E104" s="102"/>
      <c r="F104" s="19"/>
      <c r="G104" s="16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4:22" x14ac:dyDescent="0.25">
      <c r="E105" s="22"/>
      <c r="F105" s="75"/>
      <c r="G105" s="16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4:22" x14ac:dyDescent="0.25">
      <c r="E106" s="22"/>
      <c r="F106" s="36"/>
      <c r="G106" s="16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4:22" x14ac:dyDescent="0.25">
      <c r="E107" s="22"/>
      <c r="F107" s="36"/>
      <c r="G107" s="16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4:22" x14ac:dyDescent="0.25">
      <c r="E108" s="22"/>
      <c r="F108" s="36"/>
      <c r="G108" s="16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4:22" x14ac:dyDescent="0.25">
      <c r="E109" s="22"/>
      <c r="F109" s="36"/>
      <c r="G109" s="16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4:22" x14ac:dyDescent="0.25">
      <c r="E110" s="22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4:22" x14ac:dyDescent="0.25">
      <c r="E111" s="22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4:22" x14ac:dyDescent="0.25">
      <c r="E112" s="19"/>
      <c r="F112" s="19"/>
      <c r="G112" s="19"/>
      <c r="H112" s="19"/>
      <c r="I112" s="24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5:18" x14ac:dyDescent="0.25">
      <c r="E113" s="101"/>
      <c r="F113" s="19"/>
      <c r="G113" s="19"/>
      <c r="H113" s="19"/>
      <c r="I113" s="20"/>
      <c r="J113" s="24"/>
      <c r="K113" s="19"/>
      <c r="L113" s="19"/>
      <c r="M113" s="19"/>
      <c r="N113" s="19"/>
      <c r="O113" s="19"/>
      <c r="P113" s="19"/>
      <c r="Q113" s="19"/>
      <c r="R113" s="19"/>
    </row>
    <row r="114" spans="5:18" x14ac:dyDescent="0.25">
      <c r="E114" s="18"/>
      <c r="F114" s="102"/>
      <c r="G114" s="102"/>
      <c r="H114" s="19"/>
      <c r="I114" s="18"/>
      <c r="J114" s="18"/>
      <c r="K114" s="19"/>
      <c r="L114" s="19"/>
      <c r="M114" s="19"/>
      <c r="N114" s="19"/>
      <c r="O114" s="19"/>
      <c r="P114" s="19"/>
      <c r="Q114" s="19"/>
      <c r="R114" s="19"/>
    </row>
    <row r="115" spans="5:18" x14ac:dyDescent="0.25">
      <c r="E115" s="18"/>
      <c r="F115" s="37"/>
      <c r="G115" s="37"/>
      <c r="H115" s="19"/>
      <c r="I115" s="18"/>
      <c r="J115" s="38"/>
      <c r="K115" s="19"/>
      <c r="L115" s="19"/>
      <c r="M115" s="19"/>
      <c r="N115" s="19"/>
      <c r="O115" s="19"/>
      <c r="P115" s="19"/>
      <c r="Q115" s="19"/>
      <c r="R115" s="19"/>
    </row>
    <row r="116" spans="5:18" x14ac:dyDescent="0.25">
      <c r="E116" s="18"/>
      <c r="F116" s="30"/>
      <c r="G116" s="30"/>
      <c r="H116" s="19"/>
      <c r="I116" s="19"/>
      <c r="J116" s="38"/>
      <c r="K116" s="19"/>
      <c r="L116" s="19"/>
      <c r="M116" s="19"/>
      <c r="N116" s="19"/>
      <c r="O116" s="19"/>
      <c r="P116" s="19"/>
      <c r="Q116" s="19"/>
      <c r="R116" s="19"/>
    </row>
    <row r="117" spans="5:18" x14ac:dyDescent="0.25">
      <c r="E117" s="18"/>
      <c r="F117" s="38"/>
      <c r="G117" s="3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5:18" x14ac:dyDescent="0.25">
      <c r="E118" s="18"/>
      <c r="F118" s="38"/>
      <c r="G118" s="3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5:18" x14ac:dyDescent="0.25">
      <c r="E119" s="19"/>
      <c r="F119" s="32"/>
      <c r="G119" s="32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5:18" x14ac:dyDescent="0.25">
      <c r="E120" s="19"/>
      <c r="F120" s="18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5:18" x14ac:dyDescent="0.25">
      <c r="E121" s="19"/>
      <c r="F121" s="32"/>
      <c r="G121" s="19"/>
      <c r="H121" s="20"/>
      <c r="I121" s="27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5:18" x14ac:dyDescent="0.25">
      <c r="E122" s="19"/>
      <c r="F122" s="19"/>
      <c r="G122" s="19"/>
      <c r="H122" s="19"/>
      <c r="I122" s="27"/>
      <c r="J122" s="27"/>
      <c r="K122" s="27"/>
      <c r="L122" s="27"/>
      <c r="M122" s="27"/>
      <c r="N122" s="19"/>
      <c r="O122" s="19"/>
      <c r="P122" s="19"/>
      <c r="Q122" s="19"/>
      <c r="R122" s="19"/>
    </row>
    <row r="123" spans="5:18" x14ac:dyDescent="0.25">
      <c r="E123" s="19"/>
      <c r="F123" s="101"/>
      <c r="G123" s="101"/>
      <c r="H123" s="19"/>
      <c r="I123" s="18"/>
      <c r="J123" s="27"/>
      <c r="K123" s="19"/>
      <c r="L123" s="27"/>
      <c r="M123" s="27"/>
      <c r="N123" s="19"/>
      <c r="O123" s="19"/>
      <c r="P123" s="19"/>
      <c r="Q123" s="19"/>
      <c r="R123" s="19"/>
    </row>
    <row r="124" spans="5:18" x14ac:dyDescent="0.25">
      <c r="E124" s="27"/>
      <c r="F124" s="37"/>
      <c r="G124" s="37"/>
      <c r="H124" s="19"/>
      <c r="I124" s="18"/>
      <c r="J124" s="38"/>
      <c r="K124" s="18"/>
      <c r="L124" s="18"/>
      <c r="M124" s="38"/>
      <c r="N124" s="19"/>
      <c r="O124" s="19"/>
      <c r="P124" s="19"/>
      <c r="Q124" s="19"/>
      <c r="R124" s="19"/>
    </row>
    <row r="125" spans="5:18" x14ac:dyDescent="0.25">
      <c r="E125" s="101"/>
      <c r="F125" s="32"/>
      <c r="G125" s="32"/>
      <c r="H125" s="19"/>
      <c r="I125" s="18"/>
      <c r="J125" s="38"/>
      <c r="K125" s="18"/>
      <c r="L125" s="18"/>
      <c r="M125" s="32"/>
      <c r="N125" s="19"/>
      <c r="O125" s="19"/>
      <c r="P125" s="19"/>
      <c r="Q125" s="19"/>
      <c r="R125" s="19"/>
    </row>
    <row r="126" spans="5:18" x14ac:dyDescent="0.25">
      <c r="E126" s="18"/>
      <c r="F126" s="39"/>
      <c r="G126" s="39"/>
      <c r="H126" s="19"/>
      <c r="I126" s="18"/>
      <c r="J126" s="40"/>
      <c r="K126" s="18"/>
      <c r="L126" s="18"/>
      <c r="M126" s="38"/>
      <c r="N126" s="19"/>
      <c r="O126" s="19"/>
      <c r="P126" s="19"/>
      <c r="Q126" s="19"/>
      <c r="R126" s="19"/>
    </row>
    <row r="127" spans="5:18" x14ac:dyDescent="0.25">
      <c r="E127" s="18"/>
      <c r="F127" s="39"/>
      <c r="G127" s="39"/>
      <c r="H127" s="19"/>
      <c r="I127" s="18"/>
      <c r="J127" s="38"/>
      <c r="K127" s="18"/>
      <c r="L127" s="18"/>
      <c r="M127" s="38"/>
      <c r="N127" s="19"/>
      <c r="O127" s="19"/>
      <c r="P127" s="19"/>
      <c r="Q127" s="19"/>
      <c r="R127" s="19"/>
    </row>
    <row r="128" spans="5:18" x14ac:dyDescent="0.25">
      <c r="E128" s="18"/>
      <c r="F128" s="32"/>
      <c r="G128" s="32"/>
      <c r="H128" s="19"/>
      <c r="I128" s="18"/>
      <c r="J128" s="38"/>
      <c r="K128" s="18"/>
      <c r="L128" s="18"/>
      <c r="M128" s="38"/>
      <c r="N128" s="19"/>
      <c r="O128" s="19"/>
      <c r="P128" s="19"/>
      <c r="Q128" s="19"/>
      <c r="R128" s="19"/>
    </row>
    <row r="129" spans="5:18" x14ac:dyDescent="0.25">
      <c r="E129" s="19"/>
      <c r="F129" s="19"/>
      <c r="G129" s="19"/>
      <c r="H129" s="19"/>
      <c r="I129" s="18"/>
      <c r="J129" s="38"/>
      <c r="K129" s="18"/>
      <c r="L129" s="18"/>
      <c r="M129" s="38"/>
      <c r="N129" s="19"/>
      <c r="O129" s="19"/>
      <c r="P129" s="19"/>
      <c r="Q129" s="19"/>
      <c r="R129" s="19"/>
    </row>
    <row r="130" spans="5:18" x14ac:dyDescent="0.25">
      <c r="E130" s="19"/>
      <c r="F130" s="19"/>
      <c r="G130" s="19"/>
      <c r="H130" s="19"/>
      <c r="I130" s="19"/>
      <c r="J130" s="16"/>
      <c r="K130" s="18"/>
      <c r="L130" s="18"/>
      <c r="M130" s="16"/>
      <c r="N130" s="19"/>
      <c r="O130" s="19"/>
      <c r="P130" s="19"/>
      <c r="Q130" s="19"/>
      <c r="R130" s="19"/>
    </row>
    <row r="131" spans="5:18" x14ac:dyDescent="0.25"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5:18" x14ac:dyDescent="0.25">
      <c r="E132" s="27"/>
      <c r="F132" s="19"/>
      <c r="G132" s="19"/>
      <c r="H132" s="27"/>
      <c r="I132" s="27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5:18" x14ac:dyDescent="0.25">
      <c r="E133" s="101"/>
      <c r="F133" s="19"/>
      <c r="G133" s="19"/>
      <c r="H133" s="155"/>
      <c r="I133" s="155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5:18" x14ac:dyDescent="0.25">
      <c r="E134" s="18"/>
      <c r="F134" s="27"/>
      <c r="G134" s="27"/>
      <c r="H134" s="18"/>
      <c r="I134" s="38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5:18" x14ac:dyDescent="0.25">
      <c r="E135" s="18"/>
      <c r="F135" s="101"/>
      <c r="G135" s="20"/>
      <c r="H135" s="18"/>
      <c r="I135" s="18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5:18" x14ac:dyDescent="0.25">
      <c r="E136" s="18"/>
      <c r="F136" s="38"/>
      <c r="G136" s="18"/>
      <c r="H136" s="18"/>
      <c r="I136" s="18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5:18" x14ac:dyDescent="0.25">
      <c r="E137" s="18"/>
      <c r="F137" s="18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5:18" x14ac:dyDescent="0.25">
      <c r="E138" s="18"/>
      <c r="F138" s="16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5:18" x14ac:dyDescent="0.25">
      <c r="E139" s="18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5:18" x14ac:dyDescent="0.25">
      <c r="E140" s="19"/>
      <c r="F140" s="19"/>
      <c r="G140" s="19"/>
      <c r="H140" s="27"/>
      <c r="I140" s="27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5:18" x14ac:dyDescent="0.25">
      <c r="E141" s="19"/>
      <c r="F141" s="19"/>
      <c r="G141" s="19"/>
      <c r="H141" s="155"/>
      <c r="I141" s="155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5:18" x14ac:dyDescent="0.25">
      <c r="E142" s="101"/>
      <c r="F142" s="27"/>
      <c r="G142" s="27"/>
      <c r="H142" s="18"/>
      <c r="I142" s="38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5:18" x14ac:dyDescent="0.25">
      <c r="E143" s="18"/>
      <c r="F143" s="101"/>
      <c r="G143" s="19"/>
      <c r="H143" s="18"/>
      <c r="I143" s="32"/>
      <c r="J143" s="19"/>
      <c r="K143" s="19"/>
      <c r="L143" s="19"/>
      <c r="M143" s="19"/>
    </row>
    <row r="144" spans="5:18" x14ac:dyDescent="0.25">
      <c r="F144" s="38"/>
      <c r="G144" s="18"/>
      <c r="H144" s="18"/>
      <c r="I144" s="38"/>
      <c r="J144" s="19"/>
      <c r="K144" s="19"/>
      <c r="L144" s="19"/>
      <c r="M144" s="19"/>
    </row>
    <row r="145" spans="6:13" x14ac:dyDescent="0.25">
      <c r="F145" s="38"/>
      <c r="G145" s="18"/>
      <c r="H145" s="18"/>
      <c r="I145" s="38"/>
      <c r="J145" s="19"/>
      <c r="K145" s="19"/>
      <c r="L145" s="19"/>
      <c r="M145" s="19"/>
    </row>
    <row r="146" spans="6:13" x14ac:dyDescent="0.25">
      <c r="F146" s="40"/>
      <c r="G146" s="18"/>
      <c r="H146" s="18"/>
      <c r="I146" s="38"/>
      <c r="J146" s="19"/>
      <c r="K146" s="19"/>
      <c r="L146" s="19"/>
      <c r="M146" s="19"/>
    </row>
    <row r="147" spans="6:13" x14ac:dyDescent="0.25">
      <c r="F147" s="38"/>
      <c r="G147" s="18"/>
      <c r="H147" s="18"/>
      <c r="I147" s="16"/>
      <c r="J147" s="19"/>
      <c r="K147" s="19"/>
      <c r="L147" s="19"/>
      <c r="M147" s="19"/>
    </row>
    <row r="148" spans="6:13" x14ac:dyDescent="0.25">
      <c r="F148" s="38"/>
      <c r="G148" s="18"/>
      <c r="H148" s="19"/>
      <c r="I148" s="19"/>
      <c r="J148" s="19"/>
      <c r="K148" s="19"/>
      <c r="L148" s="19"/>
      <c r="M148" s="19"/>
    </row>
    <row r="149" spans="6:13" x14ac:dyDescent="0.25">
      <c r="F149" s="16"/>
      <c r="G149" s="18"/>
      <c r="H149" s="19"/>
      <c r="I149" s="19"/>
      <c r="J149" s="19"/>
      <c r="K149" s="19"/>
      <c r="L149" s="19"/>
      <c r="M149" s="19"/>
    </row>
    <row r="150" spans="6:13" x14ac:dyDescent="0.25">
      <c r="F150" s="19"/>
      <c r="G150" s="19"/>
      <c r="H150" s="19"/>
      <c r="I150" s="19"/>
      <c r="J150" s="19"/>
      <c r="K150" s="19"/>
      <c r="L150" s="19"/>
      <c r="M150" s="19"/>
    </row>
    <row r="151" spans="6:13" x14ac:dyDescent="0.25">
      <c r="F151" s="19"/>
      <c r="G151" s="19"/>
      <c r="H151" s="19"/>
      <c r="I151" s="19"/>
      <c r="J151" s="19"/>
      <c r="K151" s="19"/>
      <c r="L151" s="19"/>
      <c r="M151" s="19"/>
    </row>
    <row r="152" spans="6:13" x14ac:dyDescent="0.25">
      <c r="F152" s="101"/>
      <c r="G152" s="19"/>
      <c r="J152" s="19"/>
      <c r="K152" s="19"/>
      <c r="L152" s="19"/>
      <c r="M152" s="19"/>
    </row>
    <row r="153" spans="6:13" x14ac:dyDescent="0.25">
      <c r="F153" s="16"/>
      <c r="G153" s="19"/>
    </row>
  </sheetData>
  <mergeCells count="6">
    <mergeCell ref="H141:I141"/>
    <mergeCell ref="E58:E59"/>
    <mergeCell ref="F51:I51"/>
    <mergeCell ref="K51:N51"/>
    <mergeCell ref="P51:Q51"/>
    <mergeCell ref="H133:I133"/>
  </mergeCells>
  <conditionalFormatting sqref="M101:M103 O78:R93">
    <cfRule type="colorScale" priority="1">
      <colorScale>
        <cfvo type="min"/>
        <cfvo type="percentile" val="50"/>
        <cfvo type="max"/>
        <color rgb="FF920000"/>
        <color rgb="FF8B3DC9"/>
        <color rgb="FF118E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Table of Contents</vt:lpstr>
      <vt:lpstr>About</vt:lpstr>
      <vt:lpstr>Dashboard</vt:lpstr>
      <vt:lpstr>Instructions</vt:lpstr>
      <vt:lpstr>Returns</vt:lpstr>
      <vt:lpstr>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Duke Tran</dc:creator>
  <cp:keywords/>
  <dc:description/>
  <cp:lastModifiedBy>Duke Tran</cp:lastModifiedBy>
  <cp:revision/>
  <dcterms:created xsi:type="dcterms:W3CDTF">2021-09-05T19:15:12Z</dcterms:created>
  <dcterms:modified xsi:type="dcterms:W3CDTF">2021-12-21T02:46:03Z</dcterms:modified>
  <cp:category/>
  <cp:contentStatus/>
</cp:coreProperties>
</file>